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300" windowWidth="15240" windowHeight="1116" tabRatio="713"/>
  </bookViews>
  <sheets>
    <sheet name="Feuil1" sheetId="1" r:id="rId1"/>
    <sheet name="Rubber&amp;Adhesives - Clients" sheetId="2" state="hidden" r:id="rId2"/>
    <sheet name="SYNTHESE" sheetId="25" r:id="rId3"/>
    <sheet name="saisir mois pour recap" sheetId="23" r:id="rId4"/>
    <sheet name="Cosmetics-Personal care Clts" sheetId="12" state="hidden" r:id="rId5"/>
  </sheets>
  <definedNames>
    <definedName name="_0CONSO" localSheetId="4">#REF!</definedName>
    <definedName name="_0CONSO" localSheetId="1">#REF!</definedName>
    <definedName name="_1CONSO" localSheetId="1">#REF!</definedName>
    <definedName name="_1GPCOST" localSheetId="4">#REF!</definedName>
    <definedName name="_1GPCOST" localSheetId="1">#REF!</definedName>
    <definedName name="_2_4" localSheetId="4">#REF!</definedName>
    <definedName name="_2_4" localSheetId="1">#REF!</definedName>
    <definedName name="_2_4_1" localSheetId="4">#REF!</definedName>
    <definedName name="_2_4_1" localSheetId="1">#REF!</definedName>
    <definedName name="_3_2" localSheetId="4">#REF!</definedName>
    <definedName name="_3_2" localSheetId="1">#REF!</definedName>
    <definedName name="_3_2_1" localSheetId="4">#REF!</definedName>
    <definedName name="_3_2_1" localSheetId="1">#REF!</definedName>
    <definedName name="_3_2_2" localSheetId="4">#REF!</definedName>
    <definedName name="_3_2_2" localSheetId="1">#REF!</definedName>
    <definedName name="_3EXTRAO" localSheetId="1">#REF!</definedName>
    <definedName name="BAI_MNM" localSheetId="4">#REF!</definedName>
    <definedName name="BAI_MNM" localSheetId="1">#REF!</definedName>
    <definedName name="BAIMNMTD" localSheetId="1">#REF!</definedName>
    <definedName name="COMMENT" localSheetId="4">#REF!</definedName>
    <definedName name="COMMENT" localSheetId="1">#REF!</definedName>
    <definedName name="DEPART" localSheetId="4">#REF!</definedName>
    <definedName name="DEPART" localSheetId="1">#REF!</definedName>
    <definedName name="DIRINDIR" localSheetId="4">#REF!</definedName>
    <definedName name="DIRINDIR" localSheetId="1">#REF!</definedName>
    <definedName name="HEADCOUNT" localSheetId="4">#REF!</definedName>
    <definedName name="HEADCOUNT" localSheetId="1">#REF!</definedName>
    <definedName name="LIST" localSheetId="4">#REF!</definedName>
    <definedName name="LIST" localSheetId="1">#REF!</definedName>
    <definedName name="OCONSO" localSheetId="4">#REF!</definedName>
    <definedName name="OCONSO" localSheetId="1">#REF!</definedName>
    <definedName name="Para_IS" localSheetId="4">#REF!</definedName>
    <definedName name="Para_IS" localSheetId="1">#REF!</definedName>
    <definedName name="PROG" localSheetId="1">#REF!</definedName>
    <definedName name="TABLEAU" localSheetId="4">#REF!</definedName>
    <definedName name="TABLEAU" localSheetId="1">#REF!</definedName>
    <definedName name="Z_0470D6E3_C3CC_4741_B64A_9ACC19AEDBAD_.wvu.Cols" localSheetId="4" hidden="1">'Cosmetics-Personal care Clts'!$BG:$BH</definedName>
    <definedName name="Z_0470D6E3_C3CC_4741_B64A_9ACC19AEDBAD_.wvu.Cols" localSheetId="0" hidden="1">Feuil1!$AS:$AS</definedName>
    <definedName name="Z_0470D6E3_C3CC_4741_B64A_9ACC19AEDBAD_.wvu.PrintArea" localSheetId="4" hidden="1">'Cosmetics-Personal care Clts'!$A$1:$BJ$313</definedName>
    <definedName name="Z_0470D6E3_C3CC_4741_B64A_9ACC19AEDBAD_.wvu.PrintArea" localSheetId="0" hidden="1">Feuil1!#REF!</definedName>
    <definedName name="Z_0470D6E3_C3CC_4741_B64A_9ACC19AEDBAD_.wvu.PrintArea" localSheetId="1" hidden="1">'Rubber&amp;Adhesives - Clients'!$BC$216:$BJ$313</definedName>
    <definedName name="Z_0470D6E3_C3CC_4741_B64A_9ACC19AEDBAD_.wvu.PrintArea" localSheetId="2" hidden="1">SYNTHESE!#REF!</definedName>
    <definedName name="Z_0470D6E3_C3CC_4741_B64A_9ACC19AEDBAD_.wvu.Rows" localSheetId="4" hidden="1">'Cosmetics-Personal care Clts'!$85:$96,'Cosmetics-Personal care Clts'!$100:$111,'Cosmetics-Personal care Clts'!$199:$210,'Cosmetics-Personal care Clts'!$300:$311,'Cosmetics-Personal care Clts'!$401:$412</definedName>
    <definedName name="Z_0470D6E3_C3CC_4741_B64A_9ACC19AEDBAD_.wvu.Rows" localSheetId="1" hidden="1">'Rubber&amp;Adhesives - Clients'!$40:$66,'Rubber&amp;Adhesives - Clients'!$70:$96,'Rubber&amp;Adhesives - Clients'!$100:$111,'Rubber&amp;Adhesives - Clients'!$154:$179,'Rubber&amp;Adhesives - Clients'!$184:$210,'Rubber&amp;Adhesives - Clients'!$255:$281,'Rubber&amp;Adhesives - Clients'!$285:$311,'Rubber&amp;Adhesives - Clients'!$356:$382,'Rubber&amp;Adhesives - Clients'!$386:$412,'Rubber&amp;Adhesives - Clients'!$457:$483,'Rubber&amp;Adhesives - Clients'!$487:$513,'Rubber&amp;Adhesives - Clients'!$558:$584,'Rubber&amp;Adhesives - Clients'!$588:$614,'Rubber&amp;Adhesives - Clients'!$635:$715,'Rubber&amp;Adhesives - Clients'!$774:$816</definedName>
    <definedName name="Z_0470D6E3_C3CC_4741_B64A_9ACC19AEDBAD_.wvu.Rows" localSheetId="2" hidden="1">SYNTHESE!$22:$33,SYNTHESE!$48:$62,SYNTHESE!$66:$95,SYNTHESE!$136:$147,SYNTHESE!$162:$176,SYNTHESE!$183:$206,SYNTHESE!$236:$247,SYNTHESE!$263:$277,SYNTHESE!$282:$310,SYNTHESE!$337:$348,SYNTHESE!$364:$378,SYNTHESE!$385:$408,SYNTHESE!#REF!,SYNTHESE!#REF!,SYNTHESE!#REF!,SYNTHESE!#REF!,SYNTHESE!#REF!,SYNTHESE!#REF!,SYNTHESE!#REF!,SYNTHESE!#REF!,SYNTHESE!#REF!,SYNTHESE!$437:$448,SYNTHESE!$464:$478,SYNTHESE!$482:$511,SYNTHESE!#REF!,SYNTHESE!#REF!,SYNTHESE!#REF!,SYNTHESE!#REF!,SYNTHESE!#REF!</definedName>
    <definedName name="Z_87A84E46_EB2B_49B6_9F62_419DCFE06020_.wvu.Cols" localSheetId="4" hidden="1">'Cosmetics-Personal care Clts'!$BG:$BH</definedName>
    <definedName name="Z_87A84E46_EB2B_49B6_9F62_419DCFE06020_.wvu.PrintArea" localSheetId="4" hidden="1">'Cosmetics-Personal care Clts'!$A$1:$BJ$313</definedName>
    <definedName name="Z_87A84E46_EB2B_49B6_9F62_419DCFE06020_.wvu.PrintArea" localSheetId="0" hidden="1">Feuil1!#REF!</definedName>
    <definedName name="Z_87A84E46_EB2B_49B6_9F62_419DCFE06020_.wvu.PrintArea" localSheetId="1" hidden="1">'Rubber&amp;Adhesives - Clients'!$BC$216:$BJ$313</definedName>
    <definedName name="Z_87A84E46_EB2B_49B6_9F62_419DCFE06020_.wvu.PrintArea" localSheetId="2" hidden="1">SYNTHESE!#REF!</definedName>
    <definedName name="Z_87A84E46_EB2B_49B6_9F62_419DCFE06020_.wvu.Rows" localSheetId="4" hidden="1">'Cosmetics-Personal care Clts'!$85:$96,'Cosmetics-Personal care Clts'!$100:$111,'Cosmetics-Personal care Clts'!$199:$210,'Cosmetics-Personal care Clts'!$300:$311,'Cosmetics-Personal care Clts'!$401:$412</definedName>
    <definedName name="Z_87A84E46_EB2B_49B6_9F62_419DCFE06020_.wvu.Rows" localSheetId="0" hidden="1">Feuil1!$64:$95,Feuil1!$100:$111,Feuil1!$181:$210,Feuil1!$279:$310,Feuil1!$380:$411,Feuil1!#REF!,Feuil1!#REF!,Feuil1!#REF!,Feuil1!$478:$513</definedName>
    <definedName name="Z_87A84E46_EB2B_49B6_9F62_419DCFE06020_.wvu.Rows" localSheetId="1" hidden="1">'Rubber&amp;Adhesives - Clients'!$40:$66,'Rubber&amp;Adhesives - Clients'!$70:$96,'Rubber&amp;Adhesives - Clients'!$100:$111,'Rubber&amp;Adhesives - Clients'!$154:$179,'Rubber&amp;Adhesives - Clients'!$184:$210,'Rubber&amp;Adhesives - Clients'!$255:$281,'Rubber&amp;Adhesives - Clients'!$285:$311,'Rubber&amp;Adhesives - Clients'!$356:$382,'Rubber&amp;Adhesives - Clients'!$386:$412,'Rubber&amp;Adhesives - Clients'!$457:$483,'Rubber&amp;Adhesives - Clients'!$487:$513,'Rubber&amp;Adhesives - Clients'!$558:$584,'Rubber&amp;Adhesives - Clients'!$588:$614,'Rubber&amp;Adhesives - Clients'!$635:$715,'Rubber&amp;Adhesives - Clients'!$774:$816</definedName>
    <definedName name="Z_87A84E46_EB2B_49B6_9F62_419DCFE06020_.wvu.Rows" localSheetId="2" hidden="1">SYNTHESE!$22:$33,SYNTHESE!$48:$62,SYNTHESE!$66:$95,SYNTHESE!$136:$147,SYNTHESE!$162:$176,SYNTHESE!$183:$206,SYNTHESE!$236:$247,SYNTHESE!$263:$277,SYNTHESE!$282:$310,SYNTHESE!$337:$348,SYNTHESE!$364:$378,SYNTHESE!$385:$408,SYNTHESE!#REF!,SYNTHESE!#REF!,SYNTHESE!#REF!,SYNTHESE!#REF!,SYNTHESE!#REF!,SYNTHESE!#REF!,SYNTHESE!#REF!,SYNTHESE!#REF!,SYNTHESE!#REF!,SYNTHESE!$437:$448,SYNTHESE!$464:$478,SYNTHESE!$482:$511,SYNTHESE!#REF!,SYNTHESE!#REF!,SYNTHESE!#REF!,SYNTHESE!#REF!,SYNTHESE!#REF!</definedName>
    <definedName name="_xlnm.Print_Area" localSheetId="4">'Cosmetics-Personal care Clts'!$A$1:$BJ$313</definedName>
    <definedName name="_xlnm.Print_Area" localSheetId="1">'Rubber&amp;Adhesives - Clients'!$BC$216:$BJ$313</definedName>
  </definedNames>
  <calcPr calcId="145621"/>
  <customWorkbookViews>
    <customWorkbookView name="Claire FONDVILLE - Affichage personnalisé" guid="{87A84E46-EB2B-49B6-9F62-419DCFE06020}" mergeInterval="0" personalView="1" maximized="1" windowWidth="1916" windowHeight="821" tabRatio="713" activeSheetId="13"/>
    <customWorkbookView name="Jean-Philippe MICHEL - Affichage personnalisé" guid="{0470D6E3-C3CC-4741-B64A-9ACC19AEDBAD}" mergeInterval="0" personalView="1" maximized="1" windowWidth="1920" windowHeight="821" tabRatio="713" activeSheetId="13"/>
  </customWorkbookViews>
</workbook>
</file>

<file path=xl/calcChain.xml><?xml version="1.0" encoding="utf-8"?>
<calcChain xmlns="http://schemas.openxmlformats.org/spreadsheetml/2006/main">
  <c r="P424" i="25" l="1"/>
  <c r="O424" i="25"/>
  <c r="M424" i="25"/>
  <c r="L424" i="25"/>
  <c r="K424" i="25"/>
  <c r="J424" i="25"/>
  <c r="I424" i="25"/>
  <c r="H424" i="25"/>
  <c r="G424" i="25"/>
  <c r="F424" i="25"/>
  <c r="E424" i="25"/>
  <c r="E423" i="25" s="1"/>
  <c r="N424" i="25"/>
  <c r="P324" i="25"/>
  <c r="O324" i="25"/>
  <c r="M324" i="25"/>
  <c r="L324" i="25"/>
  <c r="K324" i="25"/>
  <c r="J324" i="25"/>
  <c r="I324" i="25"/>
  <c r="H324" i="25"/>
  <c r="G324" i="25"/>
  <c r="F324" i="25"/>
  <c r="E324" i="25"/>
  <c r="E323" i="25" s="1"/>
  <c r="N324" i="25"/>
  <c r="M223" i="25"/>
  <c r="L223" i="25"/>
  <c r="K223" i="25"/>
  <c r="J223" i="25"/>
  <c r="I223" i="25"/>
  <c r="H223" i="25"/>
  <c r="G223" i="25"/>
  <c r="F223" i="25"/>
  <c r="E223" i="25"/>
  <c r="P223" i="25"/>
  <c r="P122" i="25" s="1"/>
  <c r="O223" i="25"/>
  <c r="N223" i="25"/>
  <c r="P8" i="25"/>
  <c r="O8" i="25"/>
  <c r="M8" i="25"/>
  <c r="L8" i="25"/>
  <c r="K8" i="25"/>
  <c r="J8" i="25"/>
  <c r="I8" i="25"/>
  <c r="H8" i="25"/>
  <c r="G8" i="25"/>
  <c r="F8" i="25"/>
  <c r="E8" i="25"/>
  <c r="E7" i="25" s="1"/>
  <c r="N8" i="25"/>
  <c r="P511" i="25"/>
  <c r="O511" i="25"/>
  <c r="N511" i="25"/>
  <c r="M511" i="25"/>
  <c r="L511" i="25"/>
  <c r="K511" i="25"/>
  <c r="J511" i="25"/>
  <c r="I511" i="25"/>
  <c r="H511" i="25"/>
  <c r="G511" i="25"/>
  <c r="F511" i="25"/>
  <c r="E511" i="25"/>
  <c r="E510" i="25" s="1"/>
  <c r="P507" i="25"/>
  <c r="O507" i="25"/>
  <c r="N507" i="25"/>
  <c r="M507" i="25"/>
  <c r="L507" i="25"/>
  <c r="K507" i="25"/>
  <c r="J507" i="25"/>
  <c r="I507" i="25"/>
  <c r="H507" i="25"/>
  <c r="G507" i="25"/>
  <c r="F507" i="25"/>
  <c r="E507" i="25"/>
  <c r="P504" i="25"/>
  <c r="O504" i="25"/>
  <c r="N504" i="25"/>
  <c r="M504" i="25"/>
  <c r="L504" i="25"/>
  <c r="K504" i="25"/>
  <c r="J504" i="25"/>
  <c r="I504" i="25"/>
  <c r="H504" i="25"/>
  <c r="G504" i="25"/>
  <c r="F504" i="25"/>
  <c r="E504" i="25"/>
  <c r="P501" i="25"/>
  <c r="O501" i="25"/>
  <c r="N501" i="25"/>
  <c r="M501" i="25"/>
  <c r="L501" i="25"/>
  <c r="K501" i="25"/>
  <c r="J501" i="25"/>
  <c r="I501" i="25"/>
  <c r="H501" i="25"/>
  <c r="G501" i="25"/>
  <c r="F501" i="25"/>
  <c r="E501" i="25"/>
  <c r="P498" i="25"/>
  <c r="O498" i="25"/>
  <c r="N498" i="25"/>
  <c r="M498" i="25"/>
  <c r="L498" i="25"/>
  <c r="K498" i="25"/>
  <c r="J498" i="25"/>
  <c r="I498" i="25"/>
  <c r="H498" i="25"/>
  <c r="G498" i="25"/>
  <c r="F498" i="25"/>
  <c r="E498" i="25"/>
  <c r="P495" i="25"/>
  <c r="O495" i="25"/>
  <c r="N495" i="25"/>
  <c r="M495" i="25"/>
  <c r="L495" i="25"/>
  <c r="K495" i="25"/>
  <c r="J495" i="25"/>
  <c r="I495" i="25"/>
  <c r="H495" i="25"/>
  <c r="G495" i="25"/>
  <c r="F495" i="25"/>
  <c r="E495" i="25"/>
  <c r="P492" i="25"/>
  <c r="O492" i="25"/>
  <c r="N492" i="25"/>
  <c r="M492" i="25"/>
  <c r="L492" i="25"/>
  <c r="K492" i="25"/>
  <c r="J492" i="25"/>
  <c r="I492" i="25"/>
  <c r="H492" i="25"/>
  <c r="G492" i="25"/>
  <c r="F492" i="25"/>
  <c r="E492" i="25"/>
  <c r="P489" i="25"/>
  <c r="O489" i="25"/>
  <c r="N489" i="25"/>
  <c r="M489" i="25"/>
  <c r="L489" i="25"/>
  <c r="K489" i="25"/>
  <c r="J489" i="25"/>
  <c r="I489" i="25"/>
  <c r="H489" i="25"/>
  <c r="G489" i="25"/>
  <c r="F489" i="25"/>
  <c r="E489" i="25"/>
  <c r="P486" i="25"/>
  <c r="O486" i="25"/>
  <c r="N486" i="25"/>
  <c r="M486" i="25"/>
  <c r="L486" i="25"/>
  <c r="K486" i="25"/>
  <c r="J486" i="25"/>
  <c r="I486" i="25"/>
  <c r="H486" i="25"/>
  <c r="G486" i="25"/>
  <c r="F486" i="25"/>
  <c r="E486" i="25"/>
  <c r="P483" i="25"/>
  <c r="O483" i="25"/>
  <c r="N483" i="25"/>
  <c r="M483" i="25"/>
  <c r="L483" i="25"/>
  <c r="K483" i="25"/>
  <c r="J483" i="25"/>
  <c r="I483" i="25"/>
  <c r="H483" i="25"/>
  <c r="G483" i="25"/>
  <c r="F483" i="25"/>
  <c r="E483" i="25"/>
  <c r="P411" i="25"/>
  <c r="O411" i="25"/>
  <c r="P410" i="25" s="1"/>
  <c r="N411" i="25"/>
  <c r="M411" i="25"/>
  <c r="L411" i="25"/>
  <c r="K411" i="25"/>
  <c r="J411" i="25"/>
  <c r="I411" i="25"/>
  <c r="H411" i="25"/>
  <c r="G411" i="25"/>
  <c r="F411" i="25"/>
  <c r="E411" i="25"/>
  <c r="E410" i="25" s="1"/>
  <c r="P407" i="25"/>
  <c r="O407" i="25"/>
  <c r="N407" i="25"/>
  <c r="M407" i="25"/>
  <c r="L407" i="25"/>
  <c r="K407" i="25"/>
  <c r="J407" i="25"/>
  <c r="I407" i="25"/>
  <c r="H407" i="25"/>
  <c r="G407" i="25"/>
  <c r="F407" i="25"/>
  <c r="E407" i="25"/>
  <c r="P404" i="25"/>
  <c r="O404" i="25"/>
  <c r="N404" i="25"/>
  <c r="M404" i="25"/>
  <c r="L404" i="25"/>
  <c r="K404" i="25"/>
  <c r="J404" i="25"/>
  <c r="I404" i="25"/>
  <c r="H404" i="25"/>
  <c r="G404" i="25"/>
  <c r="F404" i="25"/>
  <c r="E404" i="25"/>
  <c r="P401" i="25"/>
  <c r="O401" i="25"/>
  <c r="N401" i="25"/>
  <c r="M401" i="25"/>
  <c r="L401" i="25"/>
  <c r="K401" i="25"/>
  <c r="J401" i="25"/>
  <c r="I401" i="25"/>
  <c r="H401" i="25"/>
  <c r="G401" i="25"/>
  <c r="F401" i="25"/>
  <c r="E401" i="25"/>
  <c r="P398" i="25"/>
  <c r="O398" i="25"/>
  <c r="N398" i="25"/>
  <c r="M398" i="25"/>
  <c r="L398" i="25"/>
  <c r="K398" i="25"/>
  <c r="J398" i="25"/>
  <c r="I398" i="25"/>
  <c r="H398" i="25"/>
  <c r="G398" i="25"/>
  <c r="F398" i="25"/>
  <c r="E398" i="25"/>
  <c r="P395" i="25"/>
  <c r="O395" i="25"/>
  <c r="N395" i="25"/>
  <c r="M395" i="25"/>
  <c r="L395" i="25"/>
  <c r="K395" i="25"/>
  <c r="J395" i="25"/>
  <c r="I395" i="25"/>
  <c r="H395" i="25"/>
  <c r="G395" i="25"/>
  <c r="F395" i="25"/>
  <c r="E395" i="25"/>
  <c r="P392" i="25"/>
  <c r="O392" i="25"/>
  <c r="N392" i="25"/>
  <c r="M392" i="25"/>
  <c r="L392" i="25"/>
  <c r="K392" i="25"/>
  <c r="J392" i="25"/>
  <c r="I392" i="25"/>
  <c r="H392" i="25"/>
  <c r="G392" i="25"/>
  <c r="F392" i="25"/>
  <c r="E392" i="25"/>
  <c r="P389" i="25"/>
  <c r="O389" i="25"/>
  <c r="N389" i="25"/>
  <c r="M389" i="25"/>
  <c r="L389" i="25"/>
  <c r="K389" i="25"/>
  <c r="J389" i="25"/>
  <c r="I389" i="25"/>
  <c r="H389" i="25"/>
  <c r="G389" i="25"/>
  <c r="F389" i="25"/>
  <c r="E389" i="25"/>
  <c r="P386" i="25"/>
  <c r="O386" i="25"/>
  <c r="N386" i="25"/>
  <c r="M386" i="25"/>
  <c r="L386" i="25"/>
  <c r="K386" i="25"/>
  <c r="J386" i="25"/>
  <c r="I386" i="25"/>
  <c r="H386" i="25"/>
  <c r="G386" i="25"/>
  <c r="F386" i="25"/>
  <c r="E386" i="25"/>
  <c r="P383" i="25"/>
  <c r="O383" i="25"/>
  <c r="N383" i="25"/>
  <c r="M383" i="25"/>
  <c r="L383" i="25"/>
  <c r="K383" i="25"/>
  <c r="J383" i="25"/>
  <c r="I383" i="25"/>
  <c r="H383" i="25"/>
  <c r="G383" i="25"/>
  <c r="F383" i="25"/>
  <c r="E383" i="25"/>
  <c r="P310" i="25"/>
  <c r="O310" i="25"/>
  <c r="N310" i="25"/>
  <c r="M310" i="25"/>
  <c r="L310" i="25"/>
  <c r="K310" i="25"/>
  <c r="J310" i="25"/>
  <c r="I310" i="25"/>
  <c r="H310" i="25"/>
  <c r="G310" i="25"/>
  <c r="F310" i="25"/>
  <c r="E310" i="25"/>
  <c r="P306" i="25"/>
  <c r="O306" i="25"/>
  <c r="N306" i="25"/>
  <c r="M306" i="25"/>
  <c r="L306" i="25"/>
  <c r="K306" i="25"/>
  <c r="J306" i="25"/>
  <c r="I306" i="25"/>
  <c r="H306" i="25"/>
  <c r="G306" i="25"/>
  <c r="F306" i="25"/>
  <c r="E306" i="25"/>
  <c r="P303" i="25"/>
  <c r="O303" i="25"/>
  <c r="N303" i="25"/>
  <c r="M303" i="25"/>
  <c r="L303" i="25"/>
  <c r="K303" i="25"/>
  <c r="J303" i="25"/>
  <c r="I303" i="25"/>
  <c r="H303" i="25"/>
  <c r="G303" i="25"/>
  <c r="F303" i="25"/>
  <c r="E303" i="25"/>
  <c r="P300" i="25"/>
  <c r="O300" i="25"/>
  <c r="N300" i="25"/>
  <c r="M300" i="25"/>
  <c r="L300" i="25"/>
  <c r="K300" i="25"/>
  <c r="J300" i="25"/>
  <c r="I300" i="25"/>
  <c r="H300" i="25"/>
  <c r="G300" i="25"/>
  <c r="F300" i="25"/>
  <c r="E300" i="25"/>
  <c r="P297" i="25"/>
  <c r="O297" i="25"/>
  <c r="N297" i="25"/>
  <c r="M297" i="25"/>
  <c r="L297" i="25"/>
  <c r="K297" i="25"/>
  <c r="J297" i="25"/>
  <c r="I297" i="25"/>
  <c r="H297" i="25"/>
  <c r="G297" i="25"/>
  <c r="F297" i="25"/>
  <c r="E297" i="25"/>
  <c r="P294" i="25"/>
  <c r="O294" i="25"/>
  <c r="N294" i="25"/>
  <c r="M294" i="25"/>
  <c r="L294" i="25"/>
  <c r="K294" i="25"/>
  <c r="J294" i="25"/>
  <c r="I294" i="25"/>
  <c r="H294" i="25"/>
  <c r="G294" i="25"/>
  <c r="F294" i="25"/>
  <c r="E294" i="25"/>
  <c r="P291" i="25"/>
  <c r="O291" i="25"/>
  <c r="N291" i="25"/>
  <c r="M291" i="25"/>
  <c r="L291" i="25"/>
  <c r="K291" i="25"/>
  <c r="J291" i="25"/>
  <c r="I291" i="25"/>
  <c r="H291" i="25"/>
  <c r="G291" i="25"/>
  <c r="F291" i="25"/>
  <c r="E291" i="25"/>
  <c r="P288" i="25"/>
  <c r="O288" i="25"/>
  <c r="N288" i="25"/>
  <c r="M288" i="25"/>
  <c r="L288" i="25"/>
  <c r="K288" i="25"/>
  <c r="J288" i="25"/>
  <c r="I288" i="25"/>
  <c r="H288" i="25"/>
  <c r="G288" i="25"/>
  <c r="F288" i="25"/>
  <c r="E288" i="25"/>
  <c r="P285" i="25"/>
  <c r="O285" i="25"/>
  <c r="N285" i="25"/>
  <c r="M285" i="25"/>
  <c r="L285" i="25"/>
  <c r="K285" i="25"/>
  <c r="J285" i="25"/>
  <c r="I285" i="25"/>
  <c r="H285" i="25"/>
  <c r="G285" i="25"/>
  <c r="F285" i="25"/>
  <c r="E285" i="25"/>
  <c r="P282" i="25"/>
  <c r="O282" i="25"/>
  <c r="N282" i="25"/>
  <c r="M282" i="25"/>
  <c r="L282" i="25"/>
  <c r="K282" i="25"/>
  <c r="J282" i="25"/>
  <c r="I282" i="25"/>
  <c r="H282" i="25"/>
  <c r="G282" i="25"/>
  <c r="F282" i="25"/>
  <c r="E282" i="25"/>
  <c r="E222" i="25"/>
  <c r="P206" i="25"/>
  <c r="O206" i="25"/>
  <c r="N206" i="25"/>
  <c r="M206" i="25"/>
  <c r="L206" i="25"/>
  <c r="K206" i="25"/>
  <c r="J206" i="25"/>
  <c r="I206" i="25"/>
  <c r="H206" i="25"/>
  <c r="G206" i="25"/>
  <c r="F206" i="25"/>
  <c r="E206" i="25"/>
  <c r="P203" i="25"/>
  <c r="O203" i="25"/>
  <c r="N203" i="25"/>
  <c r="M203" i="25"/>
  <c r="L203" i="25"/>
  <c r="K203" i="25"/>
  <c r="J203" i="25"/>
  <c r="I203" i="25"/>
  <c r="H203" i="25"/>
  <c r="G203" i="25"/>
  <c r="F203" i="25"/>
  <c r="E203" i="25"/>
  <c r="P200" i="25"/>
  <c r="O200" i="25"/>
  <c r="N200" i="25"/>
  <c r="M200" i="25"/>
  <c r="L200" i="25"/>
  <c r="K200" i="25"/>
  <c r="J200" i="25"/>
  <c r="I200" i="25"/>
  <c r="H200" i="25"/>
  <c r="G200" i="25"/>
  <c r="F200" i="25"/>
  <c r="E200" i="25"/>
  <c r="P197" i="25"/>
  <c r="O197" i="25"/>
  <c r="N197" i="25"/>
  <c r="M197" i="25"/>
  <c r="L197" i="25"/>
  <c r="K197" i="25"/>
  <c r="J197" i="25"/>
  <c r="I197" i="25"/>
  <c r="H197" i="25"/>
  <c r="G197" i="25"/>
  <c r="F197" i="25"/>
  <c r="E197" i="25"/>
  <c r="P194" i="25"/>
  <c r="O194" i="25"/>
  <c r="N194" i="25"/>
  <c r="M194" i="25"/>
  <c r="L194" i="25"/>
  <c r="K194" i="25"/>
  <c r="J194" i="25"/>
  <c r="I194" i="25"/>
  <c r="H194" i="25"/>
  <c r="G194" i="25"/>
  <c r="F194" i="25"/>
  <c r="E194" i="25"/>
  <c r="P191" i="25"/>
  <c r="O191" i="25"/>
  <c r="N191" i="25"/>
  <c r="M191" i="25"/>
  <c r="L191" i="25"/>
  <c r="K191" i="25"/>
  <c r="J191" i="25"/>
  <c r="I191" i="25"/>
  <c r="H191" i="25"/>
  <c r="G191" i="25"/>
  <c r="F191" i="25"/>
  <c r="E191" i="25"/>
  <c r="P188" i="25"/>
  <c r="O188" i="25"/>
  <c r="N188" i="25"/>
  <c r="M188" i="25"/>
  <c r="L188" i="25"/>
  <c r="K188" i="25"/>
  <c r="J188" i="25"/>
  <c r="I188" i="25"/>
  <c r="H188" i="25"/>
  <c r="G188" i="25"/>
  <c r="F188" i="25"/>
  <c r="E188" i="25"/>
  <c r="P185" i="25"/>
  <c r="O185" i="25"/>
  <c r="N185" i="25"/>
  <c r="M185" i="25"/>
  <c r="L185" i="25"/>
  <c r="K185" i="25"/>
  <c r="J185" i="25"/>
  <c r="I185" i="25"/>
  <c r="H185" i="25"/>
  <c r="G185" i="25"/>
  <c r="F185" i="25"/>
  <c r="E185" i="25"/>
  <c r="P182" i="25"/>
  <c r="O182" i="25"/>
  <c r="N182" i="25"/>
  <c r="M182" i="25"/>
  <c r="L182" i="25"/>
  <c r="K182" i="25"/>
  <c r="J182" i="25"/>
  <c r="I182" i="25"/>
  <c r="H182" i="25"/>
  <c r="G182" i="25"/>
  <c r="F182" i="25"/>
  <c r="E182" i="25"/>
  <c r="P176" i="25"/>
  <c r="O176" i="25"/>
  <c r="N176" i="25"/>
  <c r="M176" i="25"/>
  <c r="L176" i="25"/>
  <c r="K176" i="25"/>
  <c r="J176" i="25"/>
  <c r="I176" i="25"/>
  <c r="H176" i="25"/>
  <c r="G176" i="25"/>
  <c r="F176" i="25"/>
  <c r="E176" i="25"/>
  <c r="P173" i="25"/>
  <c r="O173" i="25"/>
  <c r="N173" i="25"/>
  <c r="M173" i="25"/>
  <c r="L173" i="25"/>
  <c r="K173" i="25"/>
  <c r="J173" i="25"/>
  <c r="I173" i="25"/>
  <c r="H173" i="25"/>
  <c r="G173" i="25"/>
  <c r="F173" i="25"/>
  <c r="E173" i="25"/>
  <c r="P170" i="25"/>
  <c r="O170" i="25"/>
  <c r="N170" i="25"/>
  <c r="M170" i="25"/>
  <c r="L170" i="25"/>
  <c r="K170" i="25"/>
  <c r="J170" i="25"/>
  <c r="I170" i="25"/>
  <c r="H170" i="25"/>
  <c r="G170" i="25"/>
  <c r="F170" i="25"/>
  <c r="E170" i="25"/>
  <c r="P167" i="25"/>
  <c r="O167" i="25"/>
  <c r="N167" i="25"/>
  <c r="M167" i="25"/>
  <c r="L167" i="25"/>
  <c r="K167" i="25"/>
  <c r="J167" i="25"/>
  <c r="I167" i="25"/>
  <c r="H167" i="25"/>
  <c r="G167" i="25"/>
  <c r="F167" i="25"/>
  <c r="E167" i="25"/>
  <c r="P164" i="25"/>
  <c r="O164" i="25"/>
  <c r="N164" i="25"/>
  <c r="M164" i="25"/>
  <c r="L164" i="25"/>
  <c r="K164" i="25"/>
  <c r="J164" i="25"/>
  <c r="I164" i="25"/>
  <c r="H164" i="25"/>
  <c r="G164" i="25"/>
  <c r="F164" i="25"/>
  <c r="E164" i="25"/>
  <c r="P146" i="25"/>
  <c r="O146" i="25"/>
  <c r="N146" i="25"/>
  <c r="M146" i="25"/>
  <c r="L146" i="25"/>
  <c r="K146" i="25"/>
  <c r="J146" i="25"/>
  <c r="I146" i="25"/>
  <c r="H146" i="25"/>
  <c r="G146" i="25"/>
  <c r="F146" i="25"/>
  <c r="E146" i="25"/>
  <c r="P143" i="25"/>
  <c r="O143" i="25"/>
  <c r="N143" i="25"/>
  <c r="M143" i="25"/>
  <c r="L143" i="25"/>
  <c r="K143" i="25"/>
  <c r="J143" i="25"/>
  <c r="I143" i="25"/>
  <c r="H143" i="25"/>
  <c r="G143" i="25"/>
  <c r="F143" i="25"/>
  <c r="E143" i="25"/>
  <c r="P140" i="25"/>
  <c r="O140" i="25"/>
  <c r="N140" i="25"/>
  <c r="M140" i="25"/>
  <c r="L140" i="25"/>
  <c r="K140" i="25"/>
  <c r="J140" i="25"/>
  <c r="I140" i="25"/>
  <c r="H140" i="25"/>
  <c r="G140" i="25"/>
  <c r="F140" i="25"/>
  <c r="E140" i="25"/>
  <c r="P137" i="25"/>
  <c r="O137" i="25"/>
  <c r="N137" i="25"/>
  <c r="M137" i="25"/>
  <c r="L137" i="25"/>
  <c r="K137" i="25"/>
  <c r="J137" i="25"/>
  <c r="I137" i="25"/>
  <c r="H137" i="25"/>
  <c r="G137" i="25"/>
  <c r="F137" i="25"/>
  <c r="E137" i="25"/>
  <c r="P95" i="25"/>
  <c r="O95" i="25"/>
  <c r="N95" i="25"/>
  <c r="M95" i="25"/>
  <c r="L95" i="25"/>
  <c r="K95" i="25"/>
  <c r="J95" i="25"/>
  <c r="I95" i="25"/>
  <c r="H95" i="25"/>
  <c r="G95" i="25"/>
  <c r="F95" i="25"/>
  <c r="E95" i="25"/>
  <c r="P91" i="25"/>
  <c r="O91" i="25"/>
  <c r="N91" i="25"/>
  <c r="M91" i="25"/>
  <c r="L91" i="25"/>
  <c r="K91" i="25"/>
  <c r="J91" i="25"/>
  <c r="I91" i="25"/>
  <c r="H91" i="25"/>
  <c r="G91" i="25"/>
  <c r="F91" i="25"/>
  <c r="E91" i="25"/>
  <c r="P88" i="25"/>
  <c r="O88" i="25"/>
  <c r="N88" i="25"/>
  <c r="M88" i="25"/>
  <c r="L88" i="25"/>
  <c r="K88" i="25"/>
  <c r="J88" i="25"/>
  <c r="I88" i="25"/>
  <c r="H88" i="25"/>
  <c r="G88" i="25"/>
  <c r="F88" i="25"/>
  <c r="E88" i="25"/>
  <c r="P85" i="25"/>
  <c r="O85" i="25"/>
  <c r="N85" i="25"/>
  <c r="M85" i="25"/>
  <c r="L85" i="25"/>
  <c r="K85" i="25"/>
  <c r="J85" i="25"/>
  <c r="I85" i="25"/>
  <c r="H85" i="25"/>
  <c r="G85" i="25"/>
  <c r="F85" i="25"/>
  <c r="E85" i="25"/>
  <c r="P82" i="25"/>
  <c r="O82" i="25"/>
  <c r="N82" i="25"/>
  <c r="M82" i="25"/>
  <c r="L82" i="25"/>
  <c r="K82" i="25"/>
  <c r="J82" i="25"/>
  <c r="I82" i="25"/>
  <c r="H82" i="25"/>
  <c r="G82" i="25"/>
  <c r="F82" i="25"/>
  <c r="E82" i="25"/>
  <c r="P79" i="25"/>
  <c r="O79" i="25"/>
  <c r="N79" i="25"/>
  <c r="M79" i="25"/>
  <c r="L79" i="25"/>
  <c r="K79" i="25"/>
  <c r="J79" i="25"/>
  <c r="I79" i="25"/>
  <c r="H79" i="25"/>
  <c r="G79" i="25"/>
  <c r="F79" i="25"/>
  <c r="E79" i="25"/>
  <c r="P76" i="25"/>
  <c r="O76" i="25"/>
  <c r="N76" i="25"/>
  <c r="M76" i="25"/>
  <c r="L76" i="25"/>
  <c r="K76" i="25"/>
  <c r="J76" i="25"/>
  <c r="I76" i="25"/>
  <c r="H76" i="25"/>
  <c r="G76" i="25"/>
  <c r="F76" i="25"/>
  <c r="E76" i="25"/>
  <c r="P73" i="25"/>
  <c r="O73" i="25"/>
  <c r="N73" i="25"/>
  <c r="M73" i="25"/>
  <c r="L73" i="25"/>
  <c r="K73" i="25"/>
  <c r="J73" i="25"/>
  <c r="I73" i="25"/>
  <c r="H73" i="25"/>
  <c r="G73" i="25"/>
  <c r="F73" i="25"/>
  <c r="E73" i="25"/>
  <c r="P70" i="25"/>
  <c r="O70" i="25"/>
  <c r="N70" i="25"/>
  <c r="M70" i="25"/>
  <c r="L70" i="25"/>
  <c r="K70" i="25"/>
  <c r="J70" i="25"/>
  <c r="I70" i="25"/>
  <c r="H70" i="25"/>
  <c r="G70" i="25"/>
  <c r="F70" i="25"/>
  <c r="E70" i="25"/>
  <c r="P67" i="25"/>
  <c r="O67" i="25"/>
  <c r="N67" i="25"/>
  <c r="M67" i="25"/>
  <c r="L67" i="25"/>
  <c r="K67" i="25"/>
  <c r="J67" i="25"/>
  <c r="I67" i="25"/>
  <c r="H67" i="25"/>
  <c r="G67" i="25"/>
  <c r="F67" i="25"/>
  <c r="E67" i="25"/>
  <c r="P61" i="25"/>
  <c r="O61" i="25"/>
  <c r="N61" i="25"/>
  <c r="M61" i="25"/>
  <c r="L61" i="25"/>
  <c r="K61" i="25"/>
  <c r="J61" i="25"/>
  <c r="I61" i="25"/>
  <c r="H61" i="25"/>
  <c r="G61" i="25"/>
  <c r="F61" i="25"/>
  <c r="E61" i="25"/>
  <c r="P58" i="25"/>
  <c r="O58" i="25"/>
  <c r="N58" i="25"/>
  <c r="M58" i="25"/>
  <c r="L58" i="25"/>
  <c r="K58" i="25"/>
  <c r="J58" i="25"/>
  <c r="I58" i="25"/>
  <c r="H58" i="25"/>
  <c r="G58" i="25"/>
  <c r="F58" i="25"/>
  <c r="E58" i="25"/>
  <c r="P55" i="25"/>
  <c r="O55" i="25"/>
  <c r="N55" i="25"/>
  <c r="M55" i="25"/>
  <c r="L55" i="25"/>
  <c r="K55" i="25"/>
  <c r="J55" i="25"/>
  <c r="I55" i="25"/>
  <c r="H55" i="25"/>
  <c r="G55" i="25"/>
  <c r="F55" i="25"/>
  <c r="E55" i="25"/>
  <c r="P52" i="25"/>
  <c r="O52" i="25"/>
  <c r="N52" i="25"/>
  <c r="M52" i="25"/>
  <c r="L52" i="25"/>
  <c r="K52" i="25"/>
  <c r="J52" i="25"/>
  <c r="I52" i="25"/>
  <c r="H52" i="25"/>
  <c r="G52" i="25"/>
  <c r="F52" i="25"/>
  <c r="E52" i="25"/>
  <c r="P49" i="25"/>
  <c r="O49" i="25"/>
  <c r="N49" i="25"/>
  <c r="M49" i="25"/>
  <c r="L49" i="25"/>
  <c r="K49" i="25"/>
  <c r="J49" i="25"/>
  <c r="I49" i="25"/>
  <c r="H49" i="25"/>
  <c r="G49" i="25"/>
  <c r="G163" i="25" s="1"/>
  <c r="F49" i="25"/>
  <c r="E49" i="25"/>
  <c r="K161" i="25"/>
  <c r="G161" i="25"/>
  <c r="P31" i="25"/>
  <c r="O31" i="25"/>
  <c r="N31" i="25"/>
  <c r="M31" i="25"/>
  <c r="L31" i="25"/>
  <c r="K31" i="25"/>
  <c r="J31" i="25"/>
  <c r="J145" i="25" s="1"/>
  <c r="I31" i="25"/>
  <c r="H31" i="25"/>
  <c r="G31" i="25"/>
  <c r="F31" i="25"/>
  <c r="F145" i="25" s="1"/>
  <c r="E31" i="25"/>
  <c r="P28" i="25"/>
  <c r="O28" i="25"/>
  <c r="N28" i="25"/>
  <c r="M28" i="25"/>
  <c r="L28" i="25"/>
  <c r="K28" i="25"/>
  <c r="J28" i="25"/>
  <c r="I28" i="25"/>
  <c r="H28" i="25"/>
  <c r="G28" i="25"/>
  <c r="F28" i="25"/>
  <c r="F142" i="25" s="1"/>
  <c r="E28" i="25"/>
  <c r="P25" i="25"/>
  <c r="P139" i="25" s="1"/>
  <c r="O25" i="25"/>
  <c r="N25" i="25"/>
  <c r="M25" i="25"/>
  <c r="L25" i="25"/>
  <c r="L139" i="25" s="1"/>
  <c r="K25" i="25"/>
  <c r="J25" i="25"/>
  <c r="J139" i="25" s="1"/>
  <c r="I25" i="25"/>
  <c r="H25" i="25"/>
  <c r="H139" i="25" s="1"/>
  <c r="G25" i="25"/>
  <c r="F25" i="25"/>
  <c r="F139" i="25" s="1"/>
  <c r="E25" i="25"/>
  <c r="P22" i="25"/>
  <c r="P136" i="25" s="1"/>
  <c r="O22" i="25"/>
  <c r="N22" i="25"/>
  <c r="M22" i="25"/>
  <c r="L22" i="25"/>
  <c r="L136" i="25" s="1"/>
  <c r="K22" i="25"/>
  <c r="J22" i="25"/>
  <c r="J136" i="25" s="1"/>
  <c r="I22" i="25"/>
  <c r="H22" i="25"/>
  <c r="H136" i="25" s="1"/>
  <c r="G22" i="25"/>
  <c r="F22" i="25"/>
  <c r="F136" i="25" s="1"/>
  <c r="E22" i="25"/>
  <c r="P134" i="25"/>
  <c r="H134" i="25"/>
  <c r="K131" i="25"/>
  <c r="E181" i="25" l="1"/>
  <c r="F410" i="25"/>
  <c r="J410" i="25"/>
  <c r="I7" i="25"/>
  <c r="I145" i="25"/>
  <c r="P154" i="25"/>
  <c r="H410" i="25"/>
  <c r="L410" i="25"/>
  <c r="P510" i="25"/>
  <c r="G7" i="25"/>
  <c r="K7" i="25"/>
  <c r="N222" i="25"/>
  <c r="P309" i="25"/>
  <c r="G131" i="25"/>
  <c r="H130" i="25"/>
  <c r="H172" i="25"/>
  <c r="H181" i="25"/>
  <c r="L181" i="25"/>
  <c r="P181" i="25"/>
  <c r="H184" i="25"/>
  <c r="P184" i="25"/>
  <c r="H187" i="25"/>
  <c r="L187" i="25"/>
  <c r="P187" i="25"/>
  <c r="H190" i="25"/>
  <c r="L190" i="25"/>
  <c r="P190" i="25"/>
  <c r="H193" i="25"/>
  <c r="L193" i="25"/>
  <c r="P193" i="25"/>
  <c r="H196" i="25"/>
  <c r="P196" i="25"/>
  <c r="H199" i="25"/>
  <c r="L199" i="25"/>
  <c r="P199" i="25"/>
  <c r="H202" i="25"/>
  <c r="L202" i="25"/>
  <c r="P202" i="25"/>
  <c r="H205" i="25"/>
  <c r="L205" i="25"/>
  <c r="P205" i="25"/>
  <c r="E145" i="25"/>
  <c r="M145" i="25"/>
  <c r="F510" i="25"/>
  <c r="H152" i="25"/>
  <c r="L152" i="25"/>
  <c r="P152" i="25"/>
  <c r="I133" i="25"/>
  <c r="I169" i="25"/>
  <c r="M181" i="25"/>
  <c r="I187" i="25"/>
  <c r="E193" i="25"/>
  <c r="I193" i="25"/>
  <c r="M193" i="25"/>
  <c r="M196" i="25"/>
  <c r="H510" i="25"/>
  <c r="H122" i="25"/>
  <c r="G181" i="25"/>
  <c r="O181" i="25"/>
  <c r="K187" i="25"/>
  <c r="K202" i="25"/>
  <c r="O205" i="25"/>
  <c r="N139" i="25"/>
  <c r="N145" i="25"/>
  <c r="M451" i="25"/>
  <c r="M423" i="25"/>
  <c r="E451" i="25"/>
  <c r="E450" i="25" s="1"/>
  <c r="G133" i="25"/>
  <c r="I163" i="25"/>
  <c r="E166" i="25"/>
  <c r="I166" i="25"/>
  <c r="M166" i="25"/>
  <c r="E169" i="25"/>
  <c r="M169" i="25"/>
  <c r="E172" i="25"/>
  <c r="I172" i="25"/>
  <c r="M172" i="25"/>
  <c r="E175" i="25"/>
  <c r="I175" i="25"/>
  <c r="M175" i="25"/>
  <c r="I94" i="25"/>
  <c r="N158" i="25"/>
  <c r="N410" i="25"/>
  <c r="J142" i="25"/>
  <c r="G151" i="25"/>
  <c r="O163" i="25"/>
  <c r="G166" i="25"/>
  <c r="K166" i="25"/>
  <c r="O166" i="25"/>
  <c r="G169" i="25"/>
  <c r="K169" i="25"/>
  <c r="O169" i="25"/>
  <c r="G172" i="25"/>
  <c r="K172" i="25"/>
  <c r="O172" i="25"/>
  <c r="G175" i="25"/>
  <c r="O175" i="25"/>
  <c r="L94" i="25"/>
  <c r="P94" i="25"/>
  <c r="P208" i="25" s="1"/>
  <c r="N152" i="25"/>
  <c r="N122" i="25"/>
  <c r="E250" i="25"/>
  <c r="L134" i="25"/>
  <c r="G136" i="25"/>
  <c r="K136" i="25"/>
  <c r="O136" i="25"/>
  <c r="N510" i="25"/>
  <c r="G155" i="25"/>
  <c r="O155" i="25"/>
  <c r="F163" i="25"/>
  <c r="J163" i="25"/>
  <c r="N163" i="25"/>
  <c r="F166" i="25"/>
  <c r="J166" i="25"/>
  <c r="F169" i="25"/>
  <c r="J169" i="25"/>
  <c r="N169" i="25"/>
  <c r="J172" i="25"/>
  <c r="F175" i="25"/>
  <c r="J175" i="25"/>
  <c r="N175" i="25"/>
  <c r="F181" i="25"/>
  <c r="J181" i="25"/>
  <c r="N181" i="25"/>
  <c r="F184" i="25"/>
  <c r="J184" i="25"/>
  <c r="N184" i="25"/>
  <c r="F187" i="25"/>
  <c r="J187" i="25"/>
  <c r="N187" i="25"/>
  <c r="F190" i="25"/>
  <c r="J190" i="25"/>
  <c r="N190" i="25"/>
  <c r="F193" i="25"/>
  <c r="J193" i="25"/>
  <c r="N193" i="25"/>
  <c r="F196" i="25"/>
  <c r="F199" i="25"/>
  <c r="J199" i="25"/>
  <c r="N199" i="25"/>
  <c r="F202" i="25"/>
  <c r="J202" i="25"/>
  <c r="N202" i="25"/>
  <c r="F205" i="25"/>
  <c r="J205" i="25"/>
  <c r="N205" i="25"/>
  <c r="G280" i="25"/>
  <c r="H166" i="25"/>
  <c r="L166" i="25"/>
  <c r="P166" i="25"/>
  <c r="L172" i="25"/>
  <c r="P172" i="25"/>
  <c r="G510" i="25"/>
  <c r="K510" i="25"/>
  <c r="O510" i="25"/>
  <c r="I222" i="25"/>
  <c r="I121" i="25" s="1"/>
  <c r="O351" i="25"/>
  <c r="E157" i="25"/>
  <c r="L163" i="25"/>
  <c r="H169" i="25"/>
  <c r="L169" i="25"/>
  <c r="H175" i="25"/>
  <c r="P175" i="25"/>
  <c r="F172" i="25"/>
  <c r="O35" i="25"/>
  <c r="E133" i="25"/>
  <c r="I151" i="25"/>
  <c r="I35" i="25"/>
  <c r="O161" i="25"/>
  <c r="H163" i="25"/>
  <c r="P163" i="25"/>
  <c r="P169" i="25"/>
  <c r="L175" i="25"/>
  <c r="H160" i="25"/>
  <c r="L309" i="25"/>
  <c r="L208" i="25" s="1"/>
  <c r="L209" i="25"/>
  <c r="F152" i="25"/>
  <c r="F158" i="25"/>
  <c r="K323" i="25"/>
  <c r="P130" i="25"/>
  <c r="O131" i="25"/>
  <c r="H309" i="25"/>
  <c r="G323" i="25"/>
  <c r="O451" i="25"/>
  <c r="O7" i="25"/>
  <c r="E136" i="25"/>
  <c r="I136" i="25"/>
  <c r="M136" i="25"/>
  <c r="E139" i="25"/>
  <c r="I139" i="25"/>
  <c r="M139" i="25"/>
  <c r="E142" i="25"/>
  <c r="I142" i="25"/>
  <c r="M142" i="25"/>
  <c r="L158" i="25"/>
  <c r="K181" i="25"/>
  <c r="G184" i="25"/>
  <c r="K184" i="25"/>
  <c r="O184" i="25"/>
  <c r="G187" i="25"/>
  <c r="O187" i="25"/>
  <c r="G190" i="25"/>
  <c r="K190" i="25"/>
  <c r="O190" i="25"/>
  <c r="G193" i="25"/>
  <c r="K193" i="25"/>
  <c r="O193" i="25"/>
  <c r="G196" i="25"/>
  <c r="K196" i="25"/>
  <c r="O196" i="25"/>
  <c r="G199" i="25"/>
  <c r="O199" i="25"/>
  <c r="G202" i="25"/>
  <c r="O202" i="25"/>
  <c r="G205" i="25"/>
  <c r="K205" i="25"/>
  <c r="I155" i="25"/>
  <c r="K163" i="25"/>
  <c r="K175" i="25"/>
  <c r="J196" i="25"/>
  <c r="O323" i="25"/>
  <c r="I381" i="25"/>
  <c r="I410" i="25"/>
  <c r="M410" i="25"/>
  <c r="E121" i="25"/>
  <c r="G139" i="25"/>
  <c r="K139" i="25"/>
  <c r="O139" i="25"/>
  <c r="G142" i="25"/>
  <c r="K142" i="25"/>
  <c r="O142" i="25"/>
  <c r="G145" i="25"/>
  <c r="K145" i="25"/>
  <c r="O145" i="25"/>
  <c r="I181" i="25"/>
  <c r="E184" i="25"/>
  <c r="I184" i="25"/>
  <c r="M184" i="25"/>
  <c r="E187" i="25"/>
  <c r="M187" i="25"/>
  <c r="E190" i="25"/>
  <c r="I190" i="25"/>
  <c r="M190" i="25"/>
  <c r="E196" i="25"/>
  <c r="I196" i="25"/>
  <c r="I199" i="25"/>
  <c r="E202" i="25"/>
  <c r="I202" i="25"/>
  <c r="M202" i="25"/>
  <c r="E205" i="25"/>
  <c r="I205" i="25"/>
  <c r="M205" i="25"/>
  <c r="H94" i="25"/>
  <c r="I130" i="25"/>
  <c r="H142" i="25"/>
  <c r="L142" i="25"/>
  <c r="P142" i="25"/>
  <c r="H145" i="25"/>
  <c r="L145" i="25"/>
  <c r="P145" i="25"/>
  <c r="E163" i="25"/>
  <c r="M163" i="25"/>
  <c r="L184" i="25"/>
  <c r="I209" i="25"/>
  <c r="G410" i="25"/>
  <c r="K410" i="25"/>
  <c r="O410" i="25"/>
  <c r="I451" i="25"/>
  <c r="G451" i="25"/>
  <c r="K451" i="25"/>
  <c r="I510" i="25"/>
  <c r="J510" i="25"/>
  <c r="M510" i="25"/>
  <c r="G124" i="25"/>
  <c r="K65" i="25"/>
  <c r="G125" i="25"/>
  <c r="L128" i="25"/>
  <c r="P158" i="25"/>
  <c r="F250" i="25"/>
  <c r="G222" i="25"/>
  <c r="J250" i="25"/>
  <c r="J222" i="25"/>
  <c r="G250" i="25"/>
  <c r="E280" i="25"/>
  <c r="M280" i="25"/>
  <c r="I351" i="25"/>
  <c r="L7" i="25"/>
  <c r="L35" i="25"/>
  <c r="P7" i="25"/>
  <c r="P35" i="25"/>
  <c r="F133" i="25"/>
  <c r="L65" i="25"/>
  <c r="M65" i="25"/>
  <c r="M7" i="25"/>
  <c r="E35" i="25"/>
  <c r="M35" i="25"/>
  <c r="M151" i="25"/>
  <c r="G65" i="25"/>
  <c r="O65" i="25"/>
  <c r="G94" i="25"/>
  <c r="K94" i="25"/>
  <c r="O94" i="25"/>
  <c r="L122" i="25"/>
  <c r="K125" i="25"/>
  <c r="H128" i="25"/>
  <c r="P128" i="25"/>
  <c r="N136" i="25"/>
  <c r="N142" i="25"/>
  <c r="G209" i="25"/>
  <c r="H250" i="25"/>
  <c r="H222" i="25"/>
  <c r="L250" i="25"/>
  <c r="L222" i="25"/>
  <c r="M222" i="25"/>
  <c r="P250" i="25"/>
  <c r="P222" i="25"/>
  <c r="E130" i="25"/>
  <c r="I250" i="25"/>
  <c r="K280" i="25"/>
  <c r="L196" i="25"/>
  <c r="G351" i="25"/>
  <c r="F35" i="25"/>
  <c r="F7" i="25"/>
  <c r="J35" i="25"/>
  <c r="J7" i="25"/>
  <c r="N35" i="25"/>
  <c r="N7" i="25"/>
  <c r="G35" i="25"/>
  <c r="F65" i="25"/>
  <c r="J65" i="25"/>
  <c r="N65" i="25"/>
  <c r="I65" i="25"/>
  <c r="J94" i="25"/>
  <c r="F122" i="25"/>
  <c r="E125" i="25"/>
  <c r="M125" i="25"/>
  <c r="E127" i="25"/>
  <c r="J128" i="25"/>
  <c r="L130" i="25"/>
  <c r="I131" i="25"/>
  <c r="F134" i="25"/>
  <c r="N134" i="25"/>
  <c r="J152" i="25"/>
  <c r="E161" i="25"/>
  <c r="M161" i="25"/>
  <c r="N166" i="25"/>
  <c r="N172" i="25"/>
  <c r="K222" i="25"/>
  <c r="F131" i="25"/>
  <c r="J131" i="25"/>
  <c r="N131" i="25"/>
  <c r="G134" i="25"/>
  <c r="K134" i="25"/>
  <c r="O134" i="25"/>
  <c r="M250" i="25"/>
  <c r="O280" i="25"/>
  <c r="K199" i="25"/>
  <c r="G309" i="25"/>
  <c r="K309" i="25"/>
  <c r="K209" i="25"/>
  <c r="O309" i="25"/>
  <c r="H323" i="25"/>
  <c r="H351" i="25"/>
  <c r="I323" i="25"/>
  <c r="L323" i="25"/>
  <c r="L351" i="25"/>
  <c r="M323" i="25"/>
  <c r="P323" i="25"/>
  <c r="P351" i="25"/>
  <c r="K351" i="25"/>
  <c r="H381" i="25"/>
  <c r="L381" i="25"/>
  <c r="P381" i="25"/>
  <c r="M381" i="25"/>
  <c r="E94" i="25"/>
  <c r="M94" i="25"/>
  <c r="O125" i="25"/>
  <c r="K155" i="25"/>
  <c r="H158" i="25"/>
  <c r="N250" i="25"/>
  <c r="O222" i="25"/>
  <c r="O250" i="25"/>
  <c r="I280" i="25"/>
  <c r="N196" i="25"/>
  <c r="H7" i="25"/>
  <c r="H35" i="25"/>
  <c r="I34" i="25" s="1"/>
  <c r="K35" i="25"/>
  <c r="H65" i="25"/>
  <c r="P65" i="25"/>
  <c r="E65" i="25"/>
  <c r="F94" i="25"/>
  <c r="N94" i="25"/>
  <c r="J122" i="25"/>
  <c r="I125" i="25"/>
  <c r="F128" i="25"/>
  <c r="N128" i="25"/>
  <c r="E131" i="25"/>
  <c r="M131" i="25"/>
  <c r="J134" i="25"/>
  <c r="E155" i="25"/>
  <c r="M155" i="25"/>
  <c r="J158" i="25"/>
  <c r="I161" i="25"/>
  <c r="O209" i="25"/>
  <c r="F222" i="25"/>
  <c r="E249" i="25"/>
  <c r="E199" i="25"/>
  <c r="M199" i="25"/>
  <c r="E309" i="25"/>
  <c r="F309" i="25"/>
  <c r="E209" i="25"/>
  <c r="I309" i="25"/>
  <c r="I208" i="25" s="1"/>
  <c r="J309" i="25"/>
  <c r="M309" i="25"/>
  <c r="M209" i="25"/>
  <c r="N309" i="25"/>
  <c r="F351" i="25"/>
  <c r="F323" i="25"/>
  <c r="J351" i="25"/>
  <c r="J323" i="25"/>
  <c r="N351" i="25"/>
  <c r="N323" i="25"/>
  <c r="F381" i="25"/>
  <c r="J381" i="25"/>
  <c r="N381" i="25"/>
  <c r="E381" i="25"/>
  <c r="E380" i="25" s="1"/>
  <c r="H451" i="25"/>
  <c r="I423" i="25"/>
  <c r="L451" i="25"/>
  <c r="L423" i="25"/>
  <c r="P451" i="25"/>
  <c r="P423" i="25"/>
  <c r="E481" i="25"/>
  <c r="E480" i="25" s="1"/>
  <c r="M481" i="25"/>
  <c r="G122" i="25"/>
  <c r="K122" i="25"/>
  <c r="O122" i="25"/>
  <c r="F125" i="25"/>
  <c r="J125" i="25"/>
  <c r="N125" i="25"/>
  <c r="E128" i="25"/>
  <c r="I128" i="25"/>
  <c r="M128" i="25"/>
  <c r="H131" i="25"/>
  <c r="L131" i="25"/>
  <c r="P131" i="25"/>
  <c r="E152" i="25"/>
  <c r="I152" i="25"/>
  <c r="M152" i="25"/>
  <c r="H155" i="25"/>
  <c r="L155" i="25"/>
  <c r="P155" i="25"/>
  <c r="G158" i="25"/>
  <c r="K158" i="25"/>
  <c r="O158" i="25"/>
  <c r="F161" i="25"/>
  <c r="J161" i="25"/>
  <c r="N161" i="25"/>
  <c r="P209" i="25"/>
  <c r="K250" i="25"/>
  <c r="H280" i="25"/>
  <c r="L280" i="25"/>
  <c r="P280" i="25"/>
  <c r="E351" i="25"/>
  <c r="M351" i="25"/>
  <c r="G381" i="25"/>
  <c r="O381" i="25"/>
  <c r="H423" i="25"/>
  <c r="H481" i="25"/>
  <c r="L481" i="25"/>
  <c r="P481" i="25"/>
  <c r="I481" i="25"/>
  <c r="F451" i="25"/>
  <c r="F423" i="25"/>
  <c r="G423" i="25"/>
  <c r="J451" i="25"/>
  <c r="J423" i="25"/>
  <c r="K423" i="25"/>
  <c r="N451" i="25"/>
  <c r="N423" i="25"/>
  <c r="O423" i="25"/>
  <c r="G481" i="25"/>
  <c r="O481" i="25"/>
  <c r="F209" i="25"/>
  <c r="J209" i="25"/>
  <c r="N209" i="25"/>
  <c r="E122" i="25"/>
  <c r="I122" i="25"/>
  <c r="M122" i="25"/>
  <c r="H125" i="25"/>
  <c r="L125" i="25"/>
  <c r="P125" i="25"/>
  <c r="G128" i="25"/>
  <c r="K128" i="25"/>
  <c r="O128" i="25"/>
  <c r="E134" i="25"/>
  <c r="I134" i="25"/>
  <c r="M134" i="25"/>
  <c r="G152" i="25"/>
  <c r="K152" i="25"/>
  <c r="O152" i="25"/>
  <c r="F155" i="25"/>
  <c r="J155" i="25"/>
  <c r="N155" i="25"/>
  <c r="E158" i="25"/>
  <c r="I158" i="25"/>
  <c r="M158" i="25"/>
  <c r="H161" i="25"/>
  <c r="L161" i="25"/>
  <c r="P161" i="25"/>
  <c r="H209" i="25"/>
  <c r="F280" i="25"/>
  <c r="J280" i="25"/>
  <c r="N280" i="25"/>
  <c r="K381" i="25"/>
  <c r="F481" i="25"/>
  <c r="J481" i="25"/>
  <c r="N481" i="25"/>
  <c r="K481" i="25"/>
  <c r="K480" i="25" s="1"/>
  <c r="L510" i="25"/>
  <c r="E514" i="25" l="1"/>
  <c r="E313" i="25"/>
  <c r="G279" i="25"/>
  <c r="J208" i="25"/>
  <c r="K380" i="25"/>
  <c r="O151" i="25"/>
  <c r="G450" i="25"/>
  <c r="M380" i="25"/>
  <c r="G208" i="25"/>
  <c r="M133" i="25"/>
  <c r="M450" i="25"/>
  <c r="J133" i="25"/>
  <c r="F380" i="25"/>
  <c r="M130" i="25"/>
  <c r="I450" i="25"/>
  <c r="F208" i="25"/>
  <c r="G514" i="25"/>
  <c r="M514" i="25"/>
  <c r="O98" i="25"/>
  <c r="J130" i="25"/>
  <c r="E208" i="25"/>
  <c r="O133" i="25"/>
  <c r="M208" i="25"/>
  <c r="K208" i="25"/>
  <c r="G157" i="25"/>
  <c r="O450" i="25"/>
  <c r="I514" i="25"/>
  <c r="J380" i="25"/>
  <c r="O208" i="25"/>
  <c r="E151" i="25"/>
  <c r="O34" i="25"/>
  <c r="J160" i="25"/>
  <c r="H480" i="25"/>
  <c r="H208" i="25"/>
  <c r="G380" i="25"/>
  <c r="K157" i="25"/>
  <c r="K151" i="25"/>
  <c r="O124" i="25"/>
  <c r="L160" i="25"/>
  <c r="J480" i="25"/>
  <c r="J124" i="25"/>
  <c r="P160" i="25"/>
  <c r="O111" i="25"/>
  <c r="N480" i="25"/>
  <c r="J179" i="25"/>
  <c r="J279" i="25"/>
  <c r="O480" i="25"/>
  <c r="N514" i="25"/>
  <c r="N450" i="25"/>
  <c r="K514" i="25"/>
  <c r="M160" i="25"/>
  <c r="E160" i="25"/>
  <c r="P151" i="25"/>
  <c r="H151" i="25"/>
  <c r="K130" i="25"/>
  <c r="N380" i="25"/>
  <c r="J350" i="25"/>
  <c r="J414" i="25"/>
  <c r="P127" i="25"/>
  <c r="H380" i="25"/>
  <c r="O279" i="25"/>
  <c r="O179" i="25"/>
  <c r="M157" i="25"/>
  <c r="H157" i="25"/>
  <c r="K127" i="25"/>
  <c r="K279" i="25"/>
  <c r="K179" i="25"/>
  <c r="O157" i="25"/>
  <c r="I313" i="25"/>
  <c r="I249" i="25"/>
  <c r="I149" i="25"/>
  <c r="O127" i="25"/>
  <c r="F127" i="25"/>
  <c r="N124" i="25"/>
  <c r="F124" i="25"/>
  <c r="P121" i="25"/>
  <c r="L121" i="25"/>
  <c r="H149" i="25"/>
  <c r="H313" i="25"/>
  <c r="H249" i="25"/>
  <c r="G64" i="25"/>
  <c r="G179" i="25"/>
  <c r="E34" i="25"/>
  <c r="E98" i="25"/>
  <c r="M64" i="25"/>
  <c r="M154" i="25"/>
  <c r="E154" i="25"/>
  <c r="K124" i="25"/>
  <c r="F313" i="25"/>
  <c r="F249" i="25"/>
  <c r="F149" i="25"/>
  <c r="K64" i="25"/>
  <c r="I380" i="25"/>
  <c r="E513" i="25"/>
  <c r="F480" i="25"/>
  <c r="O514" i="25"/>
  <c r="N179" i="25"/>
  <c r="N279" i="25"/>
  <c r="L133" i="25"/>
  <c r="L480" i="25"/>
  <c r="M350" i="25"/>
  <c r="M414" i="25"/>
  <c r="P279" i="25"/>
  <c r="P179" i="25"/>
  <c r="H279" i="25"/>
  <c r="H179" i="25"/>
  <c r="G130" i="25"/>
  <c r="L514" i="25"/>
  <c r="L450" i="25"/>
  <c r="N157" i="25"/>
  <c r="E64" i="25"/>
  <c r="H64" i="25"/>
  <c r="H98" i="25"/>
  <c r="H34" i="25"/>
  <c r="J154" i="25"/>
  <c r="O121" i="25"/>
  <c r="P380" i="25"/>
  <c r="L380" i="25"/>
  <c r="H414" i="25"/>
  <c r="H350" i="25"/>
  <c r="L157" i="25"/>
  <c r="H154" i="25"/>
  <c r="K133" i="25"/>
  <c r="F130" i="25"/>
  <c r="M127" i="25"/>
  <c r="I64" i="25"/>
  <c r="N64" i="25"/>
  <c r="F64" i="25"/>
  <c r="G98" i="25"/>
  <c r="G34" i="25"/>
  <c r="J98" i="25"/>
  <c r="J34" i="25"/>
  <c r="K154" i="25"/>
  <c r="J127" i="25"/>
  <c r="M124" i="25"/>
  <c r="P149" i="25"/>
  <c r="P249" i="25"/>
  <c r="P313" i="25"/>
  <c r="L149" i="25"/>
  <c r="L249" i="25"/>
  <c r="L313" i="25"/>
  <c r="L64" i="25"/>
  <c r="M279" i="25"/>
  <c r="M179" i="25"/>
  <c r="E279" i="25"/>
  <c r="E312" i="25" s="1"/>
  <c r="E179" i="25"/>
  <c r="L127" i="25"/>
  <c r="J313" i="25"/>
  <c r="J249" i="25"/>
  <c r="J149" i="25"/>
  <c r="N121" i="25"/>
  <c r="N160" i="25"/>
  <c r="E149" i="25"/>
  <c r="F151" i="25"/>
  <c r="F450" i="25"/>
  <c r="F513" i="25" s="1"/>
  <c r="F514" i="25"/>
  <c r="P480" i="25"/>
  <c r="E350" i="25"/>
  <c r="E413" i="25" s="1"/>
  <c r="E414" i="25"/>
  <c r="I160" i="25"/>
  <c r="L151" i="25"/>
  <c r="N414" i="25"/>
  <c r="N350" i="25"/>
  <c r="F414" i="25"/>
  <c r="F350" i="25"/>
  <c r="F413" i="25" s="1"/>
  <c r="N208" i="25"/>
  <c r="F157" i="25"/>
  <c r="P64" i="25"/>
  <c r="K98" i="25"/>
  <c r="K34" i="25"/>
  <c r="I279" i="25"/>
  <c r="I179" i="25"/>
  <c r="P124" i="25"/>
  <c r="N313" i="25"/>
  <c r="N249" i="25"/>
  <c r="N149" i="25"/>
  <c r="K414" i="25"/>
  <c r="K350" i="25"/>
  <c r="K413" i="25" s="1"/>
  <c r="L414" i="25"/>
  <c r="L350" i="25"/>
  <c r="P157" i="25"/>
  <c r="N130" i="25"/>
  <c r="K121" i="25"/>
  <c r="O160" i="25"/>
  <c r="G160" i="25"/>
  <c r="G414" i="25"/>
  <c r="G350" i="25"/>
  <c r="N127" i="25"/>
  <c r="H127" i="25"/>
  <c r="E124" i="25"/>
  <c r="L124" i="25"/>
  <c r="M121" i="25"/>
  <c r="F160" i="25"/>
  <c r="N133" i="25"/>
  <c r="L98" i="25"/>
  <c r="L34" i="25"/>
  <c r="O350" i="25"/>
  <c r="H124" i="25"/>
  <c r="K160" i="25"/>
  <c r="N151" i="25"/>
  <c r="J151" i="25"/>
  <c r="F179" i="25"/>
  <c r="F279" i="25"/>
  <c r="P133" i="25"/>
  <c r="H133" i="25"/>
  <c r="G480" i="25"/>
  <c r="J514" i="25"/>
  <c r="J450" i="25"/>
  <c r="I480" i="25"/>
  <c r="K450" i="25"/>
  <c r="K513" i="25" s="1"/>
  <c r="O380" i="25"/>
  <c r="L279" i="25"/>
  <c r="L179" i="25"/>
  <c r="K249" i="25"/>
  <c r="K313" i="25"/>
  <c r="K149" i="25"/>
  <c r="O130" i="25"/>
  <c r="I127" i="25"/>
  <c r="M480" i="25"/>
  <c r="M513" i="25" s="1"/>
  <c r="P514" i="25"/>
  <c r="P450" i="25"/>
  <c r="H514" i="25"/>
  <c r="H450" i="25"/>
  <c r="J157" i="25"/>
  <c r="F121" i="25"/>
  <c r="I154" i="25"/>
  <c r="O249" i="25"/>
  <c r="O313" i="25"/>
  <c r="O149" i="25"/>
  <c r="P414" i="25"/>
  <c r="P350" i="25"/>
  <c r="I157" i="25"/>
  <c r="M313" i="25"/>
  <c r="M249" i="25"/>
  <c r="M149" i="25"/>
  <c r="J64" i="25"/>
  <c r="N98" i="25"/>
  <c r="N34" i="25"/>
  <c r="F98" i="25"/>
  <c r="F34" i="25"/>
  <c r="O154" i="25"/>
  <c r="G154" i="25"/>
  <c r="G127" i="25"/>
  <c r="I124" i="25"/>
  <c r="H121" i="25"/>
  <c r="O64" i="25"/>
  <c r="M34" i="25"/>
  <c r="M98" i="25"/>
  <c r="P98" i="25"/>
  <c r="P34" i="25"/>
  <c r="O414" i="25"/>
  <c r="I350" i="25"/>
  <c r="I414" i="25"/>
  <c r="N154" i="25"/>
  <c r="F154" i="25"/>
  <c r="G249" i="25"/>
  <c r="G313" i="25"/>
  <c r="G149" i="25"/>
  <c r="J121" i="25"/>
  <c r="G121" i="25"/>
  <c r="I98" i="25"/>
  <c r="L154" i="25"/>
  <c r="E212" i="25" l="1"/>
  <c r="I513" i="25"/>
  <c r="G513" i="25"/>
  <c r="M413" i="25"/>
  <c r="J413" i="25"/>
  <c r="L413" i="25"/>
  <c r="H513" i="25"/>
  <c r="O513" i="25"/>
  <c r="G413" i="25"/>
  <c r="H413" i="25"/>
  <c r="L513" i="25"/>
  <c r="P413" i="25"/>
  <c r="J513" i="25"/>
  <c r="L97" i="25"/>
  <c r="G148" i="25"/>
  <c r="G312" i="25"/>
  <c r="P111" i="25"/>
  <c r="M111" i="25"/>
  <c r="M312" i="25"/>
  <c r="M148" i="25"/>
  <c r="K148" i="25"/>
  <c r="K312" i="25"/>
  <c r="L178" i="25"/>
  <c r="L212" i="25"/>
  <c r="P212" i="25"/>
  <c r="I97" i="25"/>
  <c r="H111" i="25"/>
  <c r="E111" i="25"/>
  <c r="H312" i="25"/>
  <c r="H148" i="25"/>
  <c r="N513" i="25"/>
  <c r="J178" i="25"/>
  <c r="I111" i="25"/>
  <c r="G212" i="25"/>
  <c r="P97" i="25"/>
  <c r="F111" i="25"/>
  <c r="N111" i="25"/>
  <c r="K212" i="25"/>
  <c r="O413" i="25"/>
  <c r="L111" i="25"/>
  <c r="K97" i="25"/>
  <c r="L312" i="25"/>
  <c r="L148" i="25"/>
  <c r="P312" i="25"/>
  <c r="P148" i="25"/>
  <c r="J97" i="25"/>
  <c r="F312" i="25"/>
  <c r="F148" i="25"/>
  <c r="H212" i="25"/>
  <c r="K178" i="25"/>
  <c r="O178" i="25"/>
  <c r="I413" i="25"/>
  <c r="M97" i="25"/>
  <c r="M212" i="25"/>
  <c r="O212" i="25"/>
  <c r="P513" i="25"/>
  <c r="F178" i="25"/>
  <c r="N312" i="25"/>
  <c r="N148" i="25"/>
  <c r="N413" i="25"/>
  <c r="J312" i="25"/>
  <c r="J148" i="25"/>
  <c r="M178" i="25"/>
  <c r="J111" i="25"/>
  <c r="G97" i="25"/>
  <c r="H178" i="25"/>
  <c r="P178" i="25"/>
  <c r="N178" i="25"/>
  <c r="O97" i="25"/>
  <c r="F212" i="25"/>
  <c r="I212" i="25"/>
  <c r="E97" i="25"/>
  <c r="E211" i="25" s="1"/>
  <c r="I148" i="25"/>
  <c r="I312" i="25"/>
  <c r="F97" i="25"/>
  <c r="N97" i="25"/>
  <c r="O148" i="25"/>
  <c r="O312" i="25"/>
  <c r="N212" i="25"/>
  <c r="I178" i="25"/>
  <c r="K111" i="25"/>
  <c r="J212" i="25"/>
  <c r="E178" i="25"/>
  <c r="G111" i="25"/>
  <c r="H97" i="25"/>
  <c r="E148" i="25"/>
  <c r="G178" i="25"/>
  <c r="O211" i="25" l="1"/>
  <c r="M211" i="25"/>
  <c r="N110" i="25"/>
  <c r="P110" i="25"/>
  <c r="K211" i="25"/>
  <c r="G110" i="25"/>
  <c r="M110" i="25"/>
  <c r="J110" i="25"/>
  <c r="G211" i="25"/>
  <c r="E110" i="25"/>
  <c r="P211" i="25"/>
  <c r="I110" i="25"/>
  <c r="I211" i="25"/>
  <c r="J211" i="25"/>
  <c r="F211" i="25"/>
  <c r="H110" i="25"/>
  <c r="F110" i="25"/>
  <c r="O110" i="25"/>
  <c r="N211" i="25"/>
  <c r="L211" i="25"/>
  <c r="K110" i="25"/>
  <c r="H211" i="25"/>
  <c r="L110" i="25"/>
  <c r="D27" i="23" l="1"/>
  <c r="A3" i="12" l="1"/>
  <c r="T3" i="12"/>
  <c r="AL3" i="12"/>
  <c r="G7" i="12"/>
  <c r="H7" i="12"/>
  <c r="I7" i="12"/>
  <c r="J7" i="12"/>
  <c r="K7" i="12"/>
  <c r="L7" i="12"/>
  <c r="M7" i="12"/>
  <c r="N7" i="12"/>
  <c r="O7" i="12"/>
  <c r="P7" i="12"/>
  <c r="X7" i="12"/>
  <c r="Y7" i="12"/>
  <c r="Z7" i="12"/>
  <c r="AA7" i="12"/>
  <c r="AB7" i="12"/>
  <c r="AC7" i="12"/>
  <c r="AD7" i="12"/>
  <c r="AE7" i="12"/>
  <c r="AF7" i="12"/>
  <c r="AG7" i="12"/>
  <c r="AH7" i="12"/>
  <c r="AI7" i="12"/>
  <c r="AP7" i="12"/>
  <c r="AQ7" i="12"/>
  <c r="AR7" i="12"/>
  <c r="AS7" i="12"/>
  <c r="AT7" i="12"/>
  <c r="AU7" i="12"/>
  <c r="AV7" i="12"/>
  <c r="AW7" i="12"/>
  <c r="AX7" i="12"/>
  <c r="AY7" i="12"/>
  <c r="AZ7" i="12"/>
  <c r="BA7" i="12"/>
  <c r="BC7" i="12"/>
  <c r="BC8" i="12"/>
  <c r="BD8" i="12"/>
  <c r="BE8" i="12"/>
  <c r="BF8" i="12"/>
  <c r="BC9" i="12"/>
  <c r="G10" i="12"/>
  <c r="H10" i="12"/>
  <c r="I10" i="12"/>
  <c r="J10" i="12"/>
  <c r="K10" i="12"/>
  <c r="L10" i="12"/>
  <c r="M10" i="12"/>
  <c r="N10" i="12"/>
  <c r="O10" i="12"/>
  <c r="P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P10" i="12"/>
  <c r="AQ10" i="12"/>
  <c r="AR10" i="12"/>
  <c r="AS10" i="12"/>
  <c r="AT10" i="12"/>
  <c r="AU10" i="12"/>
  <c r="AV10" i="12"/>
  <c r="AW10" i="12"/>
  <c r="AX10" i="12"/>
  <c r="AY10" i="12"/>
  <c r="AZ10" i="12"/>
  <c r="BA10" i="12"/>
  <c r="BC10" i="12"/>
  <c r="F10" i="12"/>
  <c r="BC11" i="12"/>
  <c r="BD11" i="12"/>
  <c r="BE11" i="12"/>
  <c r="BF11" i="12"/>
  <c r="BC12" i="12"/>
  <c r="G13" i="12"/>
  <c r="H13" i="12"/>
  <c r="I13" i="12"/>
  <c r="J13" i="12"/>
  <c r="K13" i="12"/>
  <c r="L13" i="12"/>
  <c r="M13" i="12"/>
  <c r="N13" i="12"/>
  <c r="O13" i="12"/>
  <c r="P13" i="12"/>
  <c r="X13" i="12"/>
  <c r="Y13" i="12"/>
  <c r="Z13" i="12"/>
  <c r="AA13" i="12"/>
  <c r="AB13" i="12"/>
  <c r="AC13" i="12"/>
  <c r="AD13" i="12"/>
  <c r="AE13" i="12"/>
  <c r="AF13" i="12"/>
  <c r="AG13" i="12"/>
  <c r="AH13" i="12"/>
  <c r="AI13" i="12"/>
  <c r="AP13" i="12"/>
  <c r="AQ13" i="12"/>
  <c r="AR13" i="12"/>
  <c r="AS13" i="12"/>
  <c r="AT13" i="12"/>
  <c r="AU13" i="12"/>
  <c r="AV13" i="12"/>
  <c r="AW13" i="12"/>
  <c r="AX13" i="12"/>
  <c r="AY13" i="12"/>
  <c r="AZ13" i="12"/>
  <c r="BA13" i="12"/>
  <c r="BC13" i="12"/>
  <c r="F13" i="12"/>
  <c r="BC14" i="12"/>
  <c r="BD14" i="12"/>
  <c r="BE14" i="12"/>
  <c r="BF14" i="12"/>
  <c r="BC15" i="12"/>
  <c r="G16" i="12"/>
  <c r="H16" i="12"/>
  <c r="I16" i="12"/>
  <c r="J16" i="12"/>
  <c r="K16" i="12"/>
  <c r="L16" i="12"/>
  <c r="M16" i="12"/>
  <c r="N16" i="12"/>
  <c r="O16" i="12"/>
  <c r="P16" i="12"/>
  <c r="X16" i="12"/>
  <c r="Y16" i="12"/>
  <c r="Z16" i="12"/>
  <c r="AA16" i="12"/>
  <c r="AB16" i="12"/>
  <c r="AC16" i="12"/>
  <c r="AD16" i="12"/>
  <c r="AE16" i="12"/>
  <c r="AF16" i="12"/>
  <c r="AG16" i="12"/>
  <c r="AH16" i="12"/>
  <c r="AI16" i="12"/>
  <c r="AP16" i="12"/>
  <c r="AQ16" i="12"/>
  <c r="AR16" i="12"/>
  <c r="AS16" i="12"/>
  <c r="AT16" i="12"/>
  <c r="AU16" i="12"/>
  <c r="AV16" i="12"/>
  <c r="AW16" i="12"/>
  <c r="AX16" i="12"/>
  <c r="AY16" i="12"/>
  <c r="AZ16" i="12"/>
  <c r="BA16" i="12"/>
  <c r="BC16" i="12"/>
  <c r="F16" i="12"/>
  <c r="BC17" i="12"/>
  <c r="BD17" i="12"/>
  <c r="BJ17" i="12" s="1"/>
  <c r="BE17" i="12"/>
  <c r="BF17" i="12"/>
  <c r="BC18" i="12"/>
  <c r="G19" i="12"/>
  <c r="H19" i="12"/>
  <c r="I19" i="12"/>
  <c r="J19" i="12"/>
  <c r="K19" i="12"/>
  <c r="L19" i="12"/>
  <c r="M19" i="12"/>
  <c r="N19" i="12"/>
  <c r="O19" i="12"/>
  <c r="P19" i="12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AP19" i="12"/>
  <c r="AQ19" i="12"/>
  <c r="AR19" i="12"/>
  <c r="AS19" i="12"/>
  <c r="AT19" i="12"/>
  <c r="AU19" i="12"/>
  <c r="AV19" i="12"/>
  <c r="AW19" i="12"/>
  <c r="AX19" i="12"/>
  <c r="AY19" i="12"/>
  <c r="AZ19" i="12"/>
  <c r="BA19" i="12"/>
  <c r="BC19" i="12"/>
  <c r="BC20" i="12"/>
  <c r="BD20" i="12"/>
  <c r="BE20" i="12"/>
  <c r="BH20" i="12" s="1"/>
  <c r="BF20" i="12"/>
  <c r="BC21" i="12"/>
  <c r="G22" i="12"/>
  <c r="H22" i="12"/>
  <c r="I22" i="12"/>
  <c r="J22" i="12"/>
  <c r="K22" i="12"/>
  <c r="L22" i="12"/>
  <c r="M22" i="12"/>
  <c r="N22" i="12"/>
  <c r="O22" i="12"/>
  <c r="P22" i="12"/>
  <c r="X22" i="12"/>
  <c r="Y22" i="12"/>
  <c r="Z22" i="12"/>
  <c r="AA22" i="12"/>
  <c r="AB22" i="12"/>
  <c r="AC22" i="12"/>
  <c r="AD22" i="12"/>
  <c r="AE22" i="12"/>
  <c r="AF22" i="12"/>
  <c r="AG22" i="12"/>
  <c r="AH22" i="12"/>
  <c r="AI22" i="12"/>
  <c r="AP22" i="12"/>
  <c r="AQ22" i="12"/>
  <c r="AR22" i="12"/>
  <c r="AS22" i="12"/>
  <c r="AT22" i="12"/>
  <c r="AU22" i="12"/>
  <c r="AV22" i="12"/>
  <c r="AW22" i="12"/>
  <c r="AX22" i="12"/>
  <c r="AY22" i="12"/>
  <c r="AZ22" i="12"/>
  <c r="BA22" i="12"/>
  <c r="BC22" i="12"/>
  <c r="F22" i="12"/>
  <c r="BC23" i="12"/>
  <c r="BD23" i="12"/>
  <c r="BE23" i="12"/>
  <c r="BF23" i="12"/>
  <c r="BC24" i="12"/>
  <c r="G25" i="12"/>
  <c r="H25" i="12"/>
  <c r="I25" i="12"/>
  <c r="J25" i="12"/>
  <c r="K25" i="12"/>
  <c r="L25" i="12"/>
  <c r="M25" i="12"/>
  <c r="N25" i="12"/>
  <c r="O25" i="12"/>
  <c r="P25" i="12"/>
  <c r="X25" i="12"/>
  <c r="Y25" i="12"/>
  <c r="Z25" i="12"/>
  <c r="AA25" i="12"/>
  <c r="AB25" i="12"/>
  <c r="AC25" i="12"/>
  <c r="AD25" i="12"/>
  <c r="AE25" i="12"/>
  <c r="AF25" i="12"/>
  <c r="AG25" i="12"/>
  <c r="AH25" i="12"/>
  <c r="AI25" i="12"/>
  <c r="AP25" i="12"/>
  <c r="AQ25" i="12"/>
  <c r="AR25" i="12"/>
  <c r="AS25" i="12"/>
  <c r="AT25" i="12"/>
  <c r="AU25" i="12"/>
  <c r="AV25" i="12"/>
  <c r="AW25" i="12"/>
  <c r="AX25" i="12"/>
  <c r="AY25" i="12"/>
  <c r="AZ25" i="12"/>
  <c r="BA25" i="12"/>
  <c r="BC25" i="12"/>
  <c r="F25" i="12"/>
  <c r="BC26" i="12"/>
  <c r="BD26" i="12"/>
  <c r="BE26" i="12"/>
  <c r="BF26" i="12"/>
  <c r="BC27" i="12"/>
  <c r="G28" i="12"/>
  <c r="H28" i="12"/>
  <c r="I28" i="12"/>
  <c r="J28" i="12"/>
  <c r="K28" i="12"/>
  <c r="L28" i="12"/>
  <c r="M28" i="12"/>
  <c r="N28" i="12"/>
  <c r="O28" i="12"/>
  <c r="P28" i="12"/>
  <c r="X28" i="12"/>
  <c r="Y28" i="12"/>
  <c r="Z28" i="12"/>
  <c r="AA28" i="12"/>
  <c r="AB28" i="12"/>
  <c r="AC28" i="12"/>
  <c r="AD28" i="12"/>
  <c r="AE28" i="12"/>
  <c r="AF28" i="12"/>
  <c r="AG28" i="12"/>
  <c r="AH28" i="12"/>
  <c r="AI28" i="12"/>
  <c r="AP28" i="12"/>
  <c r="AQ28" i="12"/>
  <c r="AR28" i="12"/>
  <c r="AS28" i="12"/>
  <c r="AT28" i="12"/>
  <c r="AU28" i="12"/>
  <c r="AV28" i="12"/>
  <c r="AW28" i="12"/>
  <c r="AX28" i="12"/>
  <c r="AY28" i="12"/>
  <c r="AZ28" i="12"/>
  <c r="BA28" i="12"/>
  <c r="BC28" i="12"/>
  <c r="F28" i="12"/>
  <c r="BC29" i="12"/>
  <c r="BD29" i="12"/>
  <c r="BE29" i="12"/>
  <c r="BF29" i="12"/>
  <c r="BC30" i="12"/>
  <c r="G31" i="12"/>
  <c r="H31" i="12"/>
  <c r="I31" i="12"/>
  <c r="J31" i="12"/>
  <c r="K31" i="12"/>
  <c r="L31" i="12"/>
  <c r="M31" i="12"/>
  <c r="N31" i="12"/>
  <c r="O31" i="12"/>
  <c r="P31" i="12"/>
  <c r="X31" i="12"/>
  <c r="Y31" i="12"/>
  <c r="Z31" i="12"/>
  <c r="AA31" i="12"/>
  <c r="AB31" i="12"/>
  <c r="AC31" i="12"/>
  <c r="AD31" i="12"/>
  <c r="AE31" i="12"/>
  <c r="AF31" i="12"/>
  <c r="AG31" i="12"/>
  <c r="AH31" i="12"/>
  <c r="AI31" i="12"/>
  <c r="AP31" i="12"/>
  <c r="AQ31" i="12"/>
  <c r="AR31" i="12"/>
  <c r="AS31" i="12"/>
  <c r="AT31" i="12"/>
  <c r="AU31" i="12"/>
  <c r="AV31" i="12"/>
  <c r="AW31" i="12"/>
  <c r="AX31" i="12"/>
  <c r="AY31" i="12"/>
  <c r="AZ31" i="12"/>
  <c r="BA31" i="12"/>
  <c r="BC31" i="12"/>
  <c r="E31" i="12"/>
  <c r="BC32" i="12"/>
  <c r="BD32" i="12"/>
  <c r="BE32" i="12"/>
  <c r="BG32" i="12" s="1"/>
  <c r="BF32" i="12"/>
  <c r="BC33" i="12"/>
  <c r="G34" i="12"/>
  <c r="H34" i="12"/>
  <c r="I34" i="12"/>
  <c r="J34" i="12"/>
  <c r="K34" i="12"/>
  <c r="L34" i="12"/>
  <c r="M34" i="12"/>
  <c r="N34" i="12"/>
  <c r="O34" i="12"/>
  <c r="P34" i="12"/>
  <c r="X34" i="12"/>
  <c r="Y34" i="12"/>
  <c r="Z34" i="12"/>
  <c r="AA34" i="12"/>
  <c r="AB34" i="12"/>
  <c r="AC34" i="12"/>
  <c r="AD34" i="12"/>
  <c r="AE34" i="12"/>
  <c r="AF34" i="12"/>
  <c r="AG34" i="12"/>
  <c r="AH34" i="12"/>
  <c r="AI34" i="12"/>
  <c r="AP34" i="12"/>
  <c r="AQ34" i="12"/>
  <c r="AR34" i="12"/>
  <c r="AS34" i="12"/>
  <c r="AT34" i="12"/>
  <c r="AU34" i="12"/>
  <c r="AV34" i="12"/>
  <c r="AW34" i="12"/>
  <c r="AX34" i="12"/>
  <c r="AY34" i="12"/>
  <c r="AZ34" i="12"/>
  <c r="BA34" i="12"/>
  <c r="BC34" i="12"/>
  <c r="F34" i="12"/>
  <c r="BC35" i="12"/>
  <c r="BD35" i="12"/>
  <c r="BE35" i="12"/>
  <c r="BF35" i="12"/>
  <c r="BC36" i="12"/>
  <c r="G37" i="12"/>
  <c r="H37" i="12"/>
  <c r="I37" i="12"/>
  <c r="J37" i="12"/>
  <c r="K37" i="12"/>
  <c r="L37" i="12"/>
  <c r="M37" i="12"/>
  <c r="N37" i="12"/>
  <c r="O37" i="12"/>
  <c r="P37" i="12"/>
  <c r="X37" i="12"/>
  <c r="Y37" i="12"/>
  <c r="Z37" i="12"/>
  <c r="AA37" i="12"/>
  <c r="AB37" i="12"/>
  <c r="AC37" i="12"/>
  <c r="AD37" i="12"/>
  <c r="AE37" i="12"/>
  <c r="AF37" i="12"/>
  <c r="AG37" i="12"/>
  <c r="AH37" i="12"/>
  <c r="AI37" i="12"/>
  <c r="AP37" i="12"/>
  <c r="AQ37" i="12"/>
  <c r="AR37" i="12"/>
  <c r="AS37" i="12"/>
  <c r="AT37" i="12"/>
  <c r="AU37" i="12"/>
  <c r="AV37" i="12"/>
  <c r="AW37" i="12"/>
  <c r="AX37" i="12"/>
  <c r="AY37" i="12"/>
  <c r="AZ37" i="12"/>
  <c r="BA37" i="12"/>
  <c r="BC37" i="12"/>
  <c r="F37" i="12"/>
  <c r="BC38" i="12"/>
  <c r="BD38" i="12"/>
  <c r="BE38" i="12"/>
  <c r="BF38" i="12"/>
  <c r="BC39" i="12"/>
  <c r="G40" i="12"/>
  <c r="H40" i="12"/>
  <c r="I40" i="12"/>
  <c r="J40" i="12"/>
  <c r="K40" i="12"/>
  <c r="L40" i="12"/>
  <c r="M40" i="12"/>
  <c r="N40" i="12"/>
  <c r="O40" i="12"/>
  <c r="P40" i="12"/>
  <c r="X40" i="12"/>
  <c r="Y40" i="12"/>
  <c r="Z40" i="12"/>
  <c r="AA40" i="12"/>
  <c r="AB40" i="12"/>
  <c r="AC40" i="12"/>
  <c r="AD40" i="12"/>
  <c r="AE40" i="12"/>
  <c r="AF40" i="12"/>
  <c r="AG40" i="12"/>
  <c r="AH40" i="12"/>
  <c r="AI40" i="12"/>
  <c r="AP40" i="12"/>
  <c r="AQ40" i="12"/>
  <c r="AR40" i="12"/>
  <c r="AS40" i="12"/>
  <c r="AT40" i="12"/>
  <c r="AU40" i="12"/>
  <c r="AV40" i="12"/>
  <c r="AW40" i="12"/>
  <c r="AX40" i="12"/>
  <c r="AY40" i="12"/>
  <c r="AZ40" i="12"/>
  <c r="BA40" i="12"/>
  <c r="BC40" i="12"/>
  <c r="F40" i="12"/>
  <c r="BC41" i="12"/>
  <c r="BD41" i="12"/>
  <c r="BE41" i="12"/>
  <c r="BF41" i="12"/>
  <c r="BC42" i="12"/>
  <c r="G43" i="12"/>
  <c r="H43" i="12"/>
  <c r="I43" i="12"/>
  <c r="J43" i="12"/>
  <c r="K43" i="12"/>
  <c r="L43" i="12"/>
  <c r="M43" i="12"/>
  <c r="N43" i="12"/>
  <c r="O43" i="12"/>
  <c r="P43" i="12"/>
  <c r="X43" i="12"/>
  <c r="Y43" i="12"/>
  <c r="Z43" i="12"/>
  <c r="AA43" i="12"/>
  <c r="AB43" i="12"/>
  <c r="AC43" i="12"/>
  <c r="AD43" i="12"/>
  <c r="AE43" i="12"/>
  <c r="AF43" i="12"/>
  <c r="AG43" i="12"/>
  <c r="AH43" i="12"/>
  <c r="AI43" i="12"/>
  <c r="AP43" i="12"/>
  <c r="AQ43" i="12"/>
  <c r="AR43" i="12"/>
  <c r="AS43" i="12"/>
  <c r="AT43" i="12"/>
  <c r="AU43" i="12"/>
  <c r="AV43" i="12"/>
  <c r="AW43" i="12"/>
  <c r="AX43" i="12"/>
  <c r="AY43" i="12"/>
  <c r="AZ43" i="12"/>
  <c r="BA43" i="12"/>
  <c r="BC43" i="12"/>
  <c r="E43" i="12"/>
  <c r="BC44" i="12"/>
  <c r="BD44" i="12"/>
  <c r="BE44" i="12"/>
  <c r="BF44" i="12"/>
  <c r="BC45" i="12"/>
  <c r="G46" i="12"/>
  <c r="H46" i="12"/>
  <c r="I46" i="12"/>
  <c r="J46" i="12"/>
  <c r="K46" i="12"/>
  <c r="L46" i="12"/>
  <c r="M46" i="12"/>
  <c r="N46" i="12"/>
  <c r="O46" i="12"/>
  <c r="P46" i="12"/>
  <c r="X46" i="12"/>
  <c r="Y46" i="12"/>
  <c r="Z46" i="12"/>
  <c r="AA46" i="12"/>
  <c r="AB46" i="12"/>
  <c r="AC46" i="12"/>
  <c r="AD46" i="12"/>
  <c r="AE46" i="12"/>
  <c r="AF46" i="12"/>
  <c r="AG46" i="12"/>
  <c r="AH46" i="12"/>
  <c r="AI46" i="12"/>
  <c r="AP46" i="12"/>
  <c r="AQ46" i="12"/>
  <c r="AR46" i="12"/>
  <c r="AS46" i="12"/>
  <c r="AT46" i="12"/>
  <c r="AU46" i="12"/>
  <c r="AV46" i="12"/>
  <c r="AW46" i="12"/>
  <c r="AX46" i="12"/>
  <c r="AY46" i="12"/>
  <c r="AZ46" i="12"/>
  <c r="BA46" i="12"/>
  <c r="BC46" i="12"/>
  <c r="F46" i="12"/>
  <c r="BC47" i="12"/>
  <c r="BD47" i="12"/>
  <c r="BE47" i="12"/>
  <c r="BF47" i="12"/>
  <c r="BC48" i="12"/>
  <c r="G49" i="12"/>
  <c r="H49" i="12"/>
  <c r="I49" i="12"/>
  <c r="J49" i="12"/>
  <c r="K49" i="12"/>
  <c r="L49" i="12"/>
  <c r="M49" i="12"/>
  <c r="N49" i="12"/>
  <c r="O49" i="12"/>
  <c r="P49" i="12"/>
  <c r="X49" i="12"/>
  <c r="Y49" i="12"/>
  <c r="Z49" i="12"/>
  <c r="AA49" i="12"/>
  <c r="AB49" i="12"/>
  <c r="AC49" i="12"/>
  <c r="AD49" i="12"/>
  <c r="AE49" i="12"/>
  <c r="AF49" i="12"/>
  <c r="AG49" i="12"/>
  <c r="AH49" i="12"/>
  <c r="AI49" i="12"/>
  <c r="AP49" i="12"/>
  <c r="AQ49" i="12"/>
  <c r="AR49" i="12"/>
  <c r="AS49" i="12"/>
  <c r="AT49" i="12"/>
  <c r="AU49" i="12"/>
  <c r="AV49" i="12"/>
  <c r="AW49" i="12"/>
  <c r="AX49" i="12"/>
  <c r="AY49" i="12"/>
  <c r="AZ49" i="12"/>
  <c r="BA49" i="12"/>
  <c r="BC49" i="12"/>
  <c r="F49" i="12"/>
  <c r="BC50" i="12"/>
  <c r="BD50" i="12"/>
  <c r="BE50" i="12"/>
  <c r="BF50" i="12"/>
  <c r="BC51" i="12"/>
  <c r="G52" i="12"/>
  <c r="H52" i="12"/>
  <c r="I52" i="12"/>
  <c r="J52" i="12"/>
  <c r="K52" i="12"/>
  <c r="L52" i="12"/>
  <c r="M52" i="12"/>
  <c r="N52" i="12"/>
  <c r="O52" i="12"/>
  <c r="P52" i="12"/>
  <c r="X52" i="12"/>
  <c r="Y52" i="12"/>
  <c r="Z52" i="12"/>
  <c r="AA52" i="12"/>
  <c r="AB52" i="12"/>
  <c r="AC52" i="12"/>
  <c r="AD52" i="12"/>
  <c r="AE52" i="12"/>
  <c r="AF52" i="12"/>
  <c r="AG52" i="12"/>
  <c r="AH52" i="12"/>
  <c r="AI52" i="12"/>
  <c r="AP52" i="12"/>
  <c r="AQ52" i="12"/>
  <c r="AR52" i="12"/>
  <c r="AS52" i="12"/>
  <c r="AT52" i="12"/>
  <c r="AU52" i="12"/>
  <c r="AV52" i="12"/>
  <c r="AW52" i="12"/>
  <c r="AX52" i="12"/>
  <c r="AY52" i="12"/>
  <c r="AZ52" i="12"/>
  <c r="BA52" i="12"/>
  <c r="BC52" i="12"/>
  <c r="E52" i="12"/>
  <c r="BC53" i="12"/>
  <c r="BD53" i="12"/>
  <c r="BE53" i="12"/>
  <c r="BF53" i="12"/>
  <c r="BC54" i="12"/>
  <c r="G55" i="12"/>
  <c r="H55" i="12"/>
  <c r="I55" i="12"/>
  <c r="J55" i="12"/>
  <c r="K55" i="12"/>
  <c r="L55" i="12"/>
  <c r="M55" i="12"/>
  <c r="N55" i="12"/>
  <c r="O55" i="12"/>
  <c r="P55" i="12"/>
  <c r="X55" i="12"/>
  <c r="Y55" i="12"/>
  <c r="Z55" i="12"/>
  <c r="AA55" i="12"/>
  <c r="AB55" i="12"/>
  <c r="AC55" i="12"/>
  <c r="AD55" i="12"/>
  <c r="AE55" i="12"/>
  <c r="AF55" i="12"/>
  <c r="AG55" i="12"/>
  <c r="AH55" i="12"/>
  <c r="AI55" i="12"/>
  <c r="AP55" i="12"/>
  <c r="AQ55" i="12"/>
  <c r="AR55" i="12"/>
  <c r="AS55" i="12"/>
  <c r="AT55" i="12"/>
  <c r="AU55" i="12"/>
  <c r="AV55" i="12"/>
  <c r="AW55" i="12"/>
  <c r="AX55" i="12"/>
  <c r="AY55" i="12"/>
  <c r="AZ55" i="12"/>
  <c r="BA55" i="12"/>
  <c r="BC55" i="12"/>
  <c r="E55" i="12"/>
  <c r="BC56" i="12"/>
  <c r="BD56" i="12"/>
  <c r="BE56" i="12"/>
  <c r="BF56" i="12"/>
  <c r="BC57" i="12"/>
  <c r="G58" i="12"/>
  <c r="H58" i="12"/>
  <c r="I58" i="12"/>
  <c r="J58" i="12"/>
  <c r="K58" i="12"/>
  <c r="L58" i="12"/>
  <c r="M58" i="12"/>
  <c r="N58" i="12"/>
  <c r="O58" i="12"/>
  <c r="P58" i="12"/>
  <c r="X58" i="12"/>
  <c r="Y58" i="12"/>
  <c r="Z58" i="12"/>
  <c r="AA58" i="12"/>
  <c r="AB58" i="12"/>
  <c r="AC58" i="12"/>
  <c r="AD58" i="12"/>
  <c r="AE58" i="12"/>
  <c r="AF58" i="12"/>
  <c r="AG58" i="12"/>
  <c r="AH58" i="12"/>
  <c r="AI58" i="12"/>
  <c r="AP58" i="12"/>
  <c r="AQ58" i="12"/>
  <c r="AR58" i="12"/>
  <c r="AS58" i="12"/>
  <c r="AT58" i="12"/>
  <c r="AU58" i="12"/>
  <c r="AV58" i="12"/>
  <c r="AW58" i="12"/>
  <c r="AX58" i="12"/>
  <c r="AY58" i="12"/>
  <c r="AZ58" i="12"/>
  <c r="BA58" i="12"/>
  <c r="BC58" i="12"/>
  <c r="F58" i="12"/>
  <c r="BC59" i="12"/>
  <c r="BD59" i="12"/>
  <c r="BE59" i="12"/>
  <c r="BF59" i="12"/>
  <c r="BC60" i="12"/>
  <c r="G61" i="12"/>
  <c r="H61" i="12"/>
  <c r="I61" i="12"/>
  <c r="J61" i="12"/>
  <c r="K61" i="12"/>
  <c r="L61" i="12"/>
  <c r="M61" i="12"/>
  <c r="N61" i="12"/>
  <c r="O61" i="12"/>
  <c r="P61" i="12"/>
  <c r="X61" i="12"/>
  <c r="Y61" i="12"/>
  <c r="Z61" i="12"/>
  <c r="AA61" i="12"/>
  <c r="AB61" i="12"/>
  <c r="AC61" i="12"/>
  <c r="AD61" i="12"/>
  <c r="AE61" i="12"/>
  <c r="AF61" i="12"/>
  <c r="AG61" i="12"/>
  <c r="AH61" i="12"/>
  <c r="AI61" i="12"/>
  <c r="AP61" i="12"/>
  <c r="AQ61" i="12"/>
  <c r="AR61" i="12"/>
  <c r="AS61" i="12"/>
  <c r="AT61" i="12"/>
  <c r="AU61" i="12"/>
  <c r="AV61" i="12"/>
  <c r="AW61" i="12"/>
  <c r="AX61" i="12"/>
  <c r="AY61" i="12"/>
  <c r="AZ61" i="12"/>
  <c r="BA61" i="12"/>
  <c r="BC61" i="12"/>
  <c r="F61" i="12"/>
  <c r="BC62" i="12"/>
  <c r="BD62" i="12"/>
  <c r="BE62" i="12"/>
  <c r="BF62" i="12"/>
  <c r="BC63" i="12"/>
  <c r="G64" i="12"/>
  <c r="H64" i="12"/>
  <c r="I64" i="12"/>
  <c r="J64" i="12"/>
  <c r="K64" i="12"/>
  <c r="L64" i="12"/>
  <c r="M64" i="12"/>
  <c r="N64" i="12"/>
  <c r="O64" i="12"/>
  <c r="P64" i="12"/>
  <c r="X64" i="12"/>
  <c r="Y64" i="12"/>
  <c r="Z64" i="12"/>
  <c r="AA64" i="12"/>
  <c r="AB64" i="12"/>
  <c r="AC64" i="12"/>
  <c r="AD64" i="12"/>
  <c r="AE64" i="12"/>
  <c r="AF64" i="12"/>
  <c r="AG64" i="12"/>
  <c r="AH64" i="12"/>
  <c r="AI64" i="12"/>
  <c r="AP64" i="12"/>
  <c r="AQ64" i="12"/>
  <c r="AR64" i="12"/>
  <c r="AS64" i="12"/>
  <c r="AT64" i="12"/>
  <c r="AU64" i="12"/>
  <c r="AV64" i="12"/>
  <c r="AW64" i="12"/>
  <c r="AX64" i="12"/>
  <c r="AY64" i="12"/>
  <c r="AZ64" i="12"/>
  <c r="BA64" i="12"/>
  <c r="BC64" i="12"/>
  <c r="F64" i="12"/>
  <c r="BC65" i="12"/>
  <c r="BD65" i="12"/>
  <c r="BE65" i="12"/>
  <c r="BF65" i="12"/>
  <c r="BC66" i="12"/>
  <c r="G67" i="12"/>
  <c r="H67" i="12"/>
  <c r="I67" i="12"/>
  <c r="J67" i="12"/>
  <c r="K67" i="12"/>
  <c r="L67" i="12"/>
  <c r="M67" i="12"/>
  <c r="N67" i="12"/>
  <c r="O67" i="12"/>
  <c r="P67" i="12"/>
  <c r="X67" i="12"/>
  <c r="Y67" i="12"/>
  <c r="Z67" i="12"/>
  <c r="AA67" i="12"/>
  <c r="AB67" i="12"/>
  <c r="AC67" i="12"/>
  <c r="AD67" i="12"/>
  <c r="AE67" i="12"/>
  <c r="AF67" i="12"/>
  <c r="AG67" i="12"/>
  <c r="AH67" i="12"/>
  <c r="AI67" i="12"/>
  <c r="AP67" i="12"/>
  <c r="AQ67" i="12"/>
  <c r="AR67" i="12"/>
  <c r="AS67" i="12"/>
  <c r="AT67" i="12"/>
  <c r="AU67" i="12"/>
  <c r="AV67" i="12"/>
  <c r="AW67" i="12"/>
  <c r="AX67" i="12"/>
  <c r="AY67" i="12"/>
  <c r="AZ67" i="12"/>
  <c r="BA67" i="12"/>
  <c r="BC67" i="12"/>
  <c r="BC68" i="12"/>
  <c r="BD68" i="12"/>
  <c r="BE68" i="12"/>
  <c r="BF68" i="12"/>
  <c r="BC69" i="12"/>
  <c r="G70" i="12"/>
  <c r="H70" i="12"/>
  <c r="I70" i="12"/>
  <c r="J70" i="12"/>
  <c r="K70" i="12"/>
  <c r="L70" i="12"/>
  <c r="M70" i="12"/>
  <c r="N70" i="12"/>
  <c r="O70" i="12"/>
  <c r="P70" i="12"/>
  <c r="X70" i="12"/>
  <c r="Y70" i="12"/>
  <c r="Z70" i="12"/>
  <c r="AA70" i="12"/>
  <c r="AB70" i="12"/>
  <c r="AC70" i="12"/>
  <c r="AD70" i="12"/>
  <c r="AE70" i="12"/>
  <c r="AF70" i="12"/>
  <c r="AG70" i="12"/>
  <c r="AH70" i="12"/>
  <c r="AI70" i="12"/>
  <c r="AP70" i="12"/>
  <c r="AQ70" i="12"/>
  <c r="AR70" i="12"/>
  <c r="AS70" i="12"/>
  <c r="AT70" i="12"/>
  <c r="AU70" i="12"/>
  <c r="AV70" i="12"/>
  <c r="AW70" i="12"/>
  <c r="AX70" i="12"/>
  <c r="AY70" i="12"/>
  <c r="AZ70" i="12"/>
  <c r="BA70" i="12"/>
  <c r="BC70" i="12"/>
  <c r="F70" i="12"/>
  <c r="BC71" i="12"/>
  <c r="BD71" i="12"/>
  <c r="BE71" i="12"/>
  <c r="BF71" i="12"/>
  <c r="BC72" i="12"/>
  <c r="G73" i="12"/>
  <c r="H73" i="12"/>
  <c r="I73" i="12"/>
  <c r="J73" i="12"/>
  <c r="K73" i="12"/>
  <c r="L73" i="12"/>
  <c r="M73" i="12"/>
  <c r="N73" i="12"/>
  <c r="O73" i="12"/>
  <c r="P73" i="12"/>
  <c r="X73" i="12"/>
  <c r="Y73" i="12"/>
  <c r="Z73" i="12"/>
  <c r="AA73" i="12"/>
  <c r="AB73" i="12"/>
  <c r="AC73" i="12"/>
  <c r="AD73" i="12"/>
  <c r="AE73" i="12"/>
  <c r="AF73" i="12"/>
  <c r="AG73" i="12"/>
  <c r="AH73" i="12"/>
  <c r="AI73" i="12"/>
  <c r="AP73" i="12"/>
  <c r="AQ73" i="12"/>
  <c r="AR73" i="12"/>
  <c r="AS73" i="12"/>
  <c r="AT73" i="12"/>
  <c r="AU73" i="12"/>
  <c r="AV73" i="12"/>
  <c r="AW73" i="12"/>
  <c r="AX73" i="12"/>
  <c r="AY73" i="12"/>
  <c r="AZ73" i="12"/>
  <c r="BA73" i="12"/>
  <c r="BC73" i="12"/>
  <c r="F73" i="12"/>
  <c r="BC74" i="12"/>
  <c r="BD74" i="12"/>
  <c r="BE74" i="12"/>
  <c r="BF74" i="12"/>
  <c r="BC75" i="12"/>
  <c r="E76" i="12"/>
  <c r="F76" i="12"/>
  <c r="G76" i="12"/>
  <c r="H76" i="12"/>
  <c r="I76" i="12"/>
  <c r="J76" i="12"/>
  <c r="K76" i="12"/>
  <c r="L76" i="12"/>
  <c r="M76" i="12"/>
  <c r="N76" i="12"/>
  <c r="O76" i="12"/>
  <c r="P76" i="12"/>
  <c r="X76" i="12"/>
  <c r="Y76" i="12"/>
  <c r="Y97" i="12" s="1"/>
  <c r="Z76" i="12"/>
  <c r="AA76" i="12"/>
  <c r="AB76" i="12"/>
  <c r="AC76" i="12"/>
  <c r="AD76" i="12"/>
  <c r="AE76" i="12"/>
  <c r="AF76" i="12"/>
  <c r="AG76" i="12"/>
  <c r="AH76" i="12"/>
  <c r="AI76" i="12"/>
  <c r="AP76" i="12"/>
  <c r="AQ76" i="12"/>
  <c r="AR76" i="12"/>
  <c r="AS76" i="12"/>
  <c r="AT76" i="12"/>
  <c r="AU76" i="12"/>
  <c r="AV76" i="12"/>
  <c r="AW76" i="12"/>
  <c r="AX76" i="12"/>
  <c r="AY76" i="12"/>
  <c r="AZ76" i="12"/>
  <c r="BA76" i="12"/>
  <c r="BC76" i="12"/>
  <c r="BC77" i="12"/>
  <c r="BD77" i="12"/>
  <c r="BE77" i="12"/>
  <c r="BH77" i="12" s="1"/>
  <c r="BF77" i="12"/>
  <c r="BC78" i="12"/>
  <c r="G79" i="12"/>
  <c r="H79" i="12"/>
  <c r="I79" i="12"/>
  <c r="J79" i="12"/>
  <c r="K79" i="12"/>
  <c r="L79" i="12"/>
  <c r="M79" i="12"/>
  <c r="N79" i="12"/>
  <c r="O79" i="12"/>
  <c r="P79" i="12"/>
  <c r="X79" i="12"/>
  <c r="Y79" i="12"/>
  <c r="Z79" i="12"/>
  <c r="AA79" i="12"/>
  <c r="AB79" i="12"/>
  <c r="AC79" i="12"/>
  <c r="AC97" i="12" s="1"/>
  <c r="AD79" i="12"/>
  <c r="AE79" i="12"/>
  <c r="AF79" i="12"/>
  <c r="AG79" i="12"/>
  <c r="AH79" i="12"/>
  <c r="AI79" i="12"/>
  <c r="AP79" i="12"/>
  <c r="AQ79" i="12"/>
  <c r="AR79" i="12"/>
  <c r="AS79" i="12"/>
  <c r="AT79" i="12"/>
  <c r="AU79" i="12"/>
  <c r="AV79" i="12"/>
  <c r="AW79" i="12"/>
  <c r="AX79" i="12"/>
  <c r="AY79" i="12"/>
  <c r="AZ79" i="12"/>
  <c r="BA79" i="12"/>
  <c r="BC79" i="12"/>
  <c r="F79" i="12"/>
  <c r="BC80" i="12"/>
  <c r="BD80" i="12"/>
  <c r="BE80" i="12"/>
  <c r="BF80" i="12"/>
  <c r="BC81" i="12"/>
  <c r="X82" i="12"/>
  <c r="Y82" i="12"/>
  <c r="Z82" i="12"/>
  <c r="AA82" i="12"/>
  <c r="AB82" i="12"/>
  <c r="AC82" i="12"/>
  <c r="AD82" i="12"/>
  <c r="AE82" i="12"/>
  <c r="AF82" i="12"/>
  <c r="AG82" i="12"/>
  <c r="AH82" i="12"/>
  <c r="AI82" i="12"/>
  <c r="BC82" i="12"/>
  <c r="F83" i="12"/>
  <c r="G83" i="12"/>
  <c r="G82" i="12" s="1"/>
  <c r="H83" i="12"/>
  <c r="H82" i="12" s="1"/>
  <c r="I83" i="12"/>
  <c r="I82" i="12" s="1"/>
  <c r="J83" i="12"/>
  <c r="J82" i="12" s="1"/>
  <c r="K83" i="12"/>
  <c r="K82" i="12" s="1"/>
  <c r="L83" i="12"/>
  <c r="L82" i="12" s="1"/>
  <c r="M83" i="12"/>
  <c r="M82" i="12" s="1"/>
  <c r="N83" i="12"/>
  <c r="N82" i="12" s="1"/>
  <c r="O83" i="12"/>
  <c r="O82" i="12" s="1"/>
  <c r="P83" i="12"/>
  <c r="P82" i="12" s="1"/>
  <c r="AP83" i="12"/>
  <c r="AP82" i="12" s="1"/>
  <c r="AQ83" i="12"/>
  <c r="AQ82" i="12" s="1"/>
  <c r="AR83" i="12"/>
  <c r="AR82" i="12" s="1"/>
  <c r="AS83" i="12"/>
  <c r="AS82" i="12" s="1"/>
  <c r="AT83" i="12"/>
  <c r="AT82" i="12" s="1"/>
  <c r="AU83" i="12"/>
  <c r="AU82" i="12" s="1"/>
  <c r="AV83" i="12"/>
  <c r="AV82" i="12" s="1"/>
  <c r="AW83" i="12"/>
  <c r="AW82" i="12" s="1"/>
  <c r="AX83" i="12"/>
  <c r="AX82" i="12" s="1"/>
  <c r="AY83" i="12"/>
  <c r="AY82" i="12" s="1"/>
  <c r="AZ83" i="12"/>
  <c r="AZ82" i="12" s="1"/>
  <c r="BA83" i="12"/>
  <c r="BA82" i="12" s="1"/>
  <c r="BC83" i="12"/>
  <c r="BE83" i="12"/>
  <c r="BF83" i="12"/>
  <c r="BC84" i="12"/>
  <c r="E85" i="12"/>
  <c r="F85" i="12"/>
  <c r="G85" i="12"/>
  <c r="H85" i="12"/>
  <c r="I85" i="12"/>
  <c r="J85" i="12"/>
  <c r="K85" i="12"/>
  <c r="L85" i="12"/>
  <c r="M85" i="12"/>
  <c r="N85" i="12"/>
  <c r="O85" i="12"/>
  <c r="P85" i="12"/>
  <c r="X85" i="12"/>
  <c r="Y85" i="12"/>
  <c r="Z85" i="12"/>
  <c r="AA85" i="12"/>
  <c r="AB85" i="12"/>
  <c r="AC85" i="12"/>
  <c r="AD85" i="12"/>
  <c r="AE85" i="12"/>
  <c r="AF85" i="12"/>
  <c r="AG85" i="12"/>
  <c r="AG97" i="12" s="1"/>
  <c r="AH85" i="12"/>
  <c r="AI85" i="12"/>
  <c r="AP85" i="12"/>
  <c r="AQ85" i="12"/>
  <c r="AR85" i="12"/>
  <c r="AS85" i="12"/>
  <c r="AT85" i="12"/>
  <c r="AU85" i="12"/>
  <c r="AV85" i="12"/>
  <c r="AW85" i="12"/>
  <c r="AX85" i="12"/>
  <c r="AY85" i="12"/>
  <c r="AZ85" i="12"/>
  <c r="BA85" i="12"/>
  <c r="BC85" i="12"/>
  <c r="BC86" i="12"/>
  <c r="BD86" i="12"/>
  <c r="BE86" i="12"/>
  <c r="BF86" i="12"/>
  <c r="BC87" i="12"/>
  <c r="E88" i="12"/>
  <c r="F88" i="12"/>
  <c r="G88" i="12"/>
  <c r="H88" i="12"/>
  <c r="I88" i="12"/>
  <c r="J88" i="12"/>
  <c r="K88" i="12"/>
  <c r="L88" i="12"/>
  <c r="M88" i="12"/>
  <c r="N88" i="12"/>
  <c r="O88" i="12"/>
  <c r="P88" i="12"/>
  <c r="X88" i="12"/>
  <c r="Y88" i="12"/>
  <c r="Z88" i="12"/>
  <c r="AA88" i="12"/>
  <c r="AB88" i="12"/>
  <c r="AC88" i="12"/>
  <c r="AD88" i="12"/>
  <c r="AE88" i="12"/>
  <c r="AF88" i="12"/>
  <c r="AG88" i="12"/>
  <c r="AH88" i="12"/>
  <c r="AI88" i="12"/>
  <c r="AP88" i="12"/>
  <c r="AQ88" i="12"/>
  <c r="AR88" i="12"/>
  <c r="AS88" i="12"/>
  <c r="AT88" i="12"/>
  <c r="AU88" i="12"/>
  <c r="AV88" i="12"/>
  <c r="AW88" i="12"/>
  <c r="AX88" i="12"/>
  <c r="AY88" i="12"/>
  <c r="AZ88" i="12"/>
  <c r="BA88" i="12"/>
  <c r="BC88" i="12"/>
  <c r="BC89" i="12"/>
  <c r="BD89" i="12"/>
  <c r="BE89" i="12"/>
  <c r="BF89" i="12"/>
  <c r="BC90" i="12"/>
  <c r="E91" i="12"/>
  <c r="F91" i="12"/>
  <c r="G91" i="12"/>
  <c r="H91" i="12"/>
  <c r="I91" i="12"/>
  <c r="J91" i="12"/>
  <c r="K91" i="12"/>
  <c r="L91" i="12"/>
  <c r="M91" i="12"/>
  <c r="N91" i="12"/>
  <c r="O91" i="12"/>
  <c r="P91" i="12"/>
  <c r="X91" i="12"/>
  <c r="Y91" i="12"/>
  <c r="Z91" i="12"/>
  <c r="AA91" i="12"/>
  <c r="AB91" i="12"/>
  <c r="AC91" i="12"/>
  <c r="AD91" i="12"/>
  <c r="AE91" i="12"/>
  <c r="AF91" i="12"/>
  <c r="AG91" i="12"/>
  <c r="AH91" i="12"/>
  <c r="AI91" i="12"/>
  <c r="AP91" i="12"/>
  <c r="AQ91" i="12"/>
  <c r="AR91" i="12"/>
  <c r="AS91" i="12"/>
  <c r="AT91" i="12"/>
  <c r="AU91" i="12"/>
  <c r="AV91" i="12"/>
  <c r="AW91" i="12"/>
  <c r="AX91" i="12"/>
  <c r="AY91" i="12"/>
  <c r="AZ91" i="12"/>
  <c r="BA91" i="12"/>
  <c r="BC91" i="12"/>
  <c r="BC92" i="12"/>
  <c r="BD92" i="12"/>
  <c r="BE92" i="12"/>
  <c r="BF92" i="12"/>
  <c r="BC93" i="12"/>
  <c r="E94" i="12"/>
  <c r="F94" i="12"/>
  <c r="G94" i="12"/>
  <c r="H94" i="12"/>
  <c r="I94" i="12"/>
  <c r="J94" i="12"/>
  <c r="K94" i="12"/>
  <c r="L94" i="12"/>
  <c r="M94" i="12"/>
  <c r="N94" i="12"/>
  <c r="O94" i="12"/>
  <c r="P94" i="12"/>
  <c r="X94" i="12"/>
  <c r="Y94" i="12"/>
  <c r="Z94" i="12"/>
  <c r="AA94" i="12"/>
  <c r="AB94" i="12"/>
  <c r="AC94" i="12"/>
  <c r="AD94" i="12"/>
  <c r="AE94" i="12"/>
  <c r="AF94" i="12"/>
  <c r="AG94" i="12"/>
  <c r="AH94" i="12"/>
  <c r="AI94" i="12"/>
  <c r="AP94" i="12"/>
  <c r="AQ94" i="12"/>
  <c r="AR94" i="12"/>
  <c r="AS94" i="12"/>
  <c r="AT94" i="12"/>
  <c r="AU94" i="12"/>
  <c r="AV94" i="12"/>
  <c r="AW94" i="12"/>
  <c r="AX94" i="12"/>
  <c r="AY94" i="12"/>
  <c r="AZ94" i="12"/>
  <c r="BA94" i="12"/>
  <c r="BC94" i="12"/>
  <c r="BC95" i="12"/>
  <c r="BD95" i="12"/>
  <c r="BI95" i="12" s="1"/>
  <c r="BE95" i="12"/>
  <c r="BF95" i="12"/>
  <c r="BC96" i="12"/>
  <c r="X97" i="12"/>
  <c r="Z97" i="12"/>
  <c r="AA97" i="12"/>
  <c r="AB97" i="12"/>
  <c r="AD97" i="12"/>
  <c r="AE97" i="12"/>
  <c r="AF97" i="12"/>
  <c r="AF110" i="12" s="1"/>
  <c r="BE110" i="12" s="1"/>
  <c r="AH97" i="12"/>
  <c r="AI97" i="12"/>
  <c r="F98" i="12"/>
  <c r="G98" i="12"/>
  <c r="H98" i="12"/>
  <c r="I98" i="12"/>
  <c r="J98" i="12"/>
  <c r="K98" i="12"/>
  <c r="L98" i="12"/>
  <c r="M98" i="12"/>
  <c r="N98" i="12"/>
  <c r="O98" i="12"/>
  <c r="P98" i="12"/>
  <c r="X98" i="12"/>
  <c r="Y98" i="12"/>
  <c r="Z98" i="12"/>
  <c r="AA98" i="12"/>
  <c r="AB98" i="12"/>
  <c r="AC98" i="12"/>
  <c r="AD98" i="12"/>
  <c r="AE98" i="12"/>
  <c r="AF98" i="12"/>
  <c r="AG98" i="12"/>
  <c r="AH98" i="12"/>
  <c r="AI98" i="12"/>
  <c r="AP98" i="12"/>
  <c r="AQ98" i="12"/>
  <c r="AR98" i="12"/>
  <c r="AS98" i="12"/>
  <c r="AT98" i="12"/>
  <c r="AU98" i="12"/>
  <c r="AV98" i="12"/>
  <c r="AW98" i="12"/>
  <c r="AX98" i="12"/>
  <c r="BF98" i="12" s="1"/>
  <c r="AY98" i="12"/>
  <c r="AZ98" i="12"/>
  <c r="BA98" i="12"/>
  <c r="BD98" i="12"/>
  <c r="BE98" i="12"/>
  <c r="BD99" i="12"/>
  <c r="BE99" i="12"/>
  <c r="BF99" i="12"/>
  <c r="E100" i="12"/>
  <c r="F100" i="12"/>
  <c r="G100" i="12"/>
  <c r="H100" i="12"/>
  <c r="I100" i="12"/>
  <c r="J100" i="12"/>
  <c r="K100" i="12"/>
  <c r="L100" i="12"/>
  <c r="M100" i="12"/>
  <c r="N100" i="12"/>
  <c r="O100" i="12"/>
  <c r="P100" i="12"/>
  <c r="X100" i="12"/>
  <c r="Y100" i="12"/>
  <c r="Z100" i="12"/>
  <c r="AA100" i="12"/>
  <c r="AB100" i="12"/>
  <c r="AC100" i="12"/>
  <c r="AD100" i="12"/>
  <c r="AE100" i="12"/>
  <c r="AF100" i="12"/>
  <c r="AG100" i="12"/>
  <c r="AH100" i="12"/>
  <c r="AI100" i="12"/>
  <c r="AP100" i="12"/>
  <c r="AQ100" i="12"/>
  <c r="AR100" i="12"/>
  <c r="AS100" i="12"/>
  <c r="AT100" i="12"/>
  <c r="AU100" i="12"/>
  <c r="AV100" i="12"/>
  <c r="AW100" i="12"/>
  <c r="AX100" i="12"/>
  <c r="AY100" i="12"/>
  <c r="AZ100" i="12"/>
  <c r="BA100" i="12"/>
  <c r="BD100" i="12"/>
  <c r="BE100" i="12"/>
  <c r="BF100" i="12"/>
  <c r="BD101" i="12"/>
  <c r="BE101" i="12"/>
  <c r="BF101" i="12"/>
  <c r="BD102" i="12"/>
  <c r="BE102" i="12"/>
  <c r="BF102" i="12"/>
  <c r="E103" i="12"/>
  <c r="F103" i="12"/>
  <c r="G103" i="12"/>
  <c r="H103" i="12"/>
  <c r="I103" i="12"/>
  <c r="J103" i="12"/>
  <c r="K103" i="12"/>
  <c r="L103" i="12"/>
  <c r="M103" i="12"/>
  <c r="N103" i="12"/>
  <c r="O103" i="12"/>
  <c r="P103" i="12"/>
  <c r="X103" i="12"/>
  <c r="X110" i="12" s="1"/>
  <c r="Y103" i="12"/>
  <c r="Z103" i="12"/>
  <c r="AA103" i="12"/>
  <c r="AB103" i="12"/>
  <c r="AB110" i="12" s="1"/>
  <c r="AC103" i="12"/>
  <c r="AD103" i="12"/>
  <c r="AE103" i="12"/>
  <c r="AF103" i="12"/>
  <c r="AG103" i="12"/>
  <c r="AH103" i="12"/>
  <c r="AI103" i="12"/>
  <c r="AP103" i="12"/>
  <c r="AQ103" i="12"/>
  <c r="AR103" i="12"/>
  <c r="AS103" i="12"/>
  <c r="AT103" i="12"/>
  <c r="AU103" i="12"/>
  <c r="AV103" i="12"/>
  <c r="AW103" i="12"/>
  <c r="AX103" i="12"/>
  <c r="AY103" i="12"/>
  <c r="AZ103" i="12"/>
  <c r="BA103" i="12"/>
  <c r="BD103" i="12"/>
  <c r="BE103" i="12"/>
  <c r="BF103" i="12"/>
  <c r="BD104" i="12"/>
  <c r="BE104" i="12"/>
  <c r="BF104" i="12"/>
  <c r="BD105" i="12"/>
  <c r="BE105" i="12"/>
  <c r="BF105" i="12"/>
  <c r="E106" i="12"/>
  <c r="F106" i="12"/>
  <c r="G106" i="12"/>
  <c r="H106" i="12"/>
  <c r="I106" i="12"/>
  <c r="J106" i="12"/>
  <c r="K106" i="12"/>
  <c r="L106" i="12"/>
  <c r="M106" i="12"/>
  <c r="N106" i="12"/>
  <c r="O106" i="12"/>
  <c r="P106" i="12"/>
  <c r="X106" i="12"/>
  <c r="Y106" i="12"/>
  <c r="Z106" i="12"/>
  <c r="AA106" i="12"/>
  <c r="AB106" i="12"/>
  <c r="AC106" i="12"/>
  <c r="AD106" i="12"/>
  <c r="AE106" i="12"/>
  <c r="AF106" i="12"/>
  <c r="BE106" i="12" s="1"/>
  <c r="AG106" i="12"/>
  <c r="AH106" i="12"/>
  <c r="AI106" i="12"/>
  <c r="AP106" i="12"/>
  <c r="AQ106" i="12"/>
  <c r="AR106" i="12"/>
  <c r="AS106" i="12"/>
  <c r="AT106" i="12"/>
  <c r="AU106" i="12"/>
  <c r="AV106" i="12"/>
  <c r="AW106" i="12"/>
  <c r="AX106" i="12"/>
  <c r="BF106" i="12" s="1"/>
  <c r="AY106" i="12"/>
  <c r="AZ106" i="12"/>
  <c r="BA106" i="12"/>
  <c r="BD106" i="12"/>
  <c r="BD107" i="12"/>
  <c r="BE107" i="12"/>
  <c r="BF107" i="12"/>
  <c r="BD108" i="12"/>
  <c r="BE108" i="12"/>
  <c r="BF108" i="12"/>
  <c r="BD109" i="12"/>
  <c r="BE109" i="12"/>
  <c r="BF109" i="12"/>
  <c r="Z110" i="12"/>
  <c r="AA110" i="12"/>
  <c r="AD110" i="12"/>
  <c r="AE110" i="12"/>
  <c r="AH110" i="12"/>
  <c r="AI110" i="12"/>
  <c r="F111" i="12"/>
  <c r="G111" i="12"/>
  <c r="H111" i="12"/>
  <c r="I111" i="12"/>
  <c r="J111" i="12"/>
  <c r="K111" i="12"/>
  <c r="L111" i="12"/>
  <c r="M111" i="12"/>
  <c r="N111" i="12"/>
  <c r="O111" i="12"/>
  <c r="P111" i="12"/>
  <c r="X111" i="12"/>
  <c r="Y111" i="12"/>
  <c r="Z111" i="12"/>
  <c r="AA111" i="12"/>
  <c r="AB111" i="12"/>
  <c r="AC111" i="12"/>
  <c r="AD111" i="12"/>
  <c r="AE111" i="12"/>
  <c r="AF111" i="12"/>
  <c r="BE111" i="12" s="1"/>
  <c r="AG111" i="12"/>
  <c r="AH111" i="12"/>
  <c r="AI111" i="12"/>
  <c r="AP111" i="12"/>
  <c r="AQ111" i="12"/>
  <c r="AR111" i="12"/>
  <c r="AS111" i="12"/>
  <c r="AT111" i="12"/>
  <c r="AU111" i="12"/>
  <c r="AV111" i="12"/>
  <c r="AW111" i="12"/>
  <c r="AX111" i="12"/>
  <c r="BF111" i="12" s="1"/>
  <c r="AY111" i="12"/>
  <c r="AZ111" i="12"/>
  <c r="BA111" i="12"/>
  <c r="BD111" i="12"/>
  <c r="A117" i="12"/>
  <c r="T117" i="12"/>
  <c r="AL117" i="12"/>
  <c r="BC121" i="12"/>
  <c r="F122" i="12"/>
  <c r="G122" i="12"/>
  <c r="H122" i="12"/>
  <c r="I122" i="12"/>
  <c r="J122" i="12"/>
  <c r="K122" i="12"/>
  <c r="L122" i="12"/>
  <c r="M122" i="12"/>
  <c r="BD122" i="12" s="1"/>
  <c r="N122" i="12"/>
  <c r="O122" i="12"/>
  <c r="P122" i="12"/>
  <c r="X122" i="12"/>
  <c r="Y122" i="12"/>
  <c r="Z122" i="12"/>
  <c r="AA122" i="12"/>
  <c r="AB122" i="12"/>
  <c r="AC122" i="12"/>
  <c r="AD122" i="12"/>
  <c r="AE122" i="12"/>
  <c r="AF122" i="12"/>
  <c r="BE122" i="12" s="1"/>
  <c r="AG122" i="12"/>
  <c r="AH122" i="12"/>
  <c r="AI122" i="12"/>
  <c r="AP122" i="12"/>
  <c r="AQ122" i="12"/>
  <c r="AR122" i="12"/>
  <c r="AS122" i="12"/>
  <c r="AT122" i="12"/>
  <c r="AU122" i="12"/>
  <c r="AV122" i="12"/>
  <c r="AW122" i="12"/>
  <c r="AX122" i="12"/>
  <c r="BF122" i="12" s="1"/>
  <c r="AY122" i="12"/>
  <c r="AZ122" i="12"/>
  <c r="BA122" i="12"/>
  <c r="BC122" i="12"/>
  <c r="BC123" i="12"/>
  <c r="BC124" i="12"/>
  <c r="F125" i="12"/>
  <c r="G125" i="12"/>
  <c r="H125" i="12"/>
  <c r="I125" i="12"/>
  <c r="J125" i="12"/>
  <c r="K125" i="12"/>
  <c r="L125" i="12"/>
  <c r="M125" i="12"/>
  <c r="N125" i="12"/>
  <c r="O125" i="12"/>
  <c r="P125" i="12"/>
  <c r="X125" i="12"/>
  <c r="Y125" i="12"/>
  <c r="Z125" i="12"/>
  <c r="AA125" i="12"/>
  <c r="AB125" i="12"/>
  <c r="AC125" i="12"/>
  <c r="AD125" i="12"/>
  <c r="AE125" i="12"/>
  <c r="AF125" i="12"/>
  <c r="AG125" i="12"/>
  <c r="AH125" i="12"/>
  <c r="AI125" i="12"/>
  <c r="AP125" i="12"/>
  <c r="AQ125" i="12"/>
  <c r="AR125" i="12"/>
  <c r="AS125" i="12"/>
  <c r="AT125" i="12"/>
  <c r="AU125" i="12"/>
  <c r="AV125" i="12"/>
  <c r="AW125" i="12"/>
  <c r="AX125" i="12"/>
  <c r="AY125" i="12"/>
  <c r="AZ125" i="12"/>
  <c r="BA125" i="12"/>
  <c r="BC125" i="12"/>
  <c r="BD125" i="12"/>
  <c r="BE125" i="12"/>
  <c r="BF125" i="12"/>
  <c r="BC126" i="12"/>
  <c r="BC127" i="12"/>
  <c r="F128" i="12"/>
  <c r="G128" i="12"/>
  <c r="H128" i="12"/>
  <c r="I128" i="12"/>
  <c r="J128" i="12"/>
  <c r="K128" i="12"/>
  <c r="L128" i="12"/>
  <c r="M128" i="12"/>
  <c r="BD128" i="12" s="1"/>
  <c r="N128" i="12"/>
  <c r="O128" i="12"/>
  <c r="P128" i="12"/>
  <c r="X128" i="12"/>
  <c r="Y128" i="12"/>
  <c r="Z128" i="12"/>
  <c r="AA128" i="12"/>
  <c r="AB128" i="12"/>
  <c r="AC128" i="12"/>
  <c r="AD128" i="12"/>
  <c r="AE128" i="12"/>
  <c r="AF128" i="12"/>
  <c r="BE128" i="12" s="1"/>
  <c r="AG128" i="12"/>
  <c r="AH128" i="12"/>
  <c r="AI128" i="12"/>
  <c r="AP128" i="12"/>
  <c r="AQ128" i="12"/>
  <c r="AR128" i="12"/>
  <c r="AS128" i="12"/>
  <c r="AT128" i="12"/>
  <c r="AU128" i="12"/>
  <c r="AV128" i="12"/>
  <c r="AW128" i="12"/>
  <c r="AX128" i="12"/>
  <c r="BF128" i="12" s="1"/>
  <c r="AY128" i="12"/>
  <c r="AZ128" i="12"/>
  <c r="BA128" i="12"/>
  <c r="BC128" i="12"/>
  <c r="BC129" i="12"/>
  <c r="BC130" i="12"/>
  <c r="F131" i="12"/>
  <c r="G131" i="12"/>
  <c r="H131" i="12"/>
  <c r="I131" i="12"/>
  <c r="J131" i="12"/>
  <c r="K131" i="12"/>
  <c r="L131" i="12"/>
  <c r="M131" i="12"/>
  <c r="N131" i="12"/>
  <c r="O131" i="12"/>
  <c r="P131" i="12"/>
  <c r="X131" i="12"/>
  <c r="Y131" i="12"/>
  <c r="Z131" i="12"/>
  <c r="AA131" i="12"/>
  <c r="AB131" i="12"/>
  <c r="AC131" i="12"/>
  <c r="AD131" i="12"/>
  <c r="AE131" i="12"/>
  <c r="AF131" i="12"/>
  <c r="AG131" i="12"/>
  <c r="AH131" i="12"/>
  <c r="AI131" i="12"/>
  <c r="AP131" i="12"/>
  <c r="AQ131" i="12"/>
  <c r="AR131" i="12"/>
  <c r="AS131" i="12"/>
  <c r="AT131" i="12"/>
  <c r="AU131" i="12"/>
  <c r="AV131" i="12"/>
  <c r="AW131" i="12"/>
  <c r="AX131" i="12"/>
  <c r="AY131" i="12"/>
  <c r="AZ131" i="12"/>
  <c r="BA131" i="12"/>
  <c r="BC131" i="12"/>
  <c r="BD131" i="12"/>
  <c r="BE131" i="12"/>
  <c r="BF131" i="12"/>
  <c r="BC132" i="12"/>
  <c r="BC133" i="12"/>
  <c r="F134" i="12"/>
  <c r="G134" i="12"/>
  <c r="H134" i="12"/>
  <c r="I134" i="12"/>
  <c r="J134" i="12"/>
  <c r="K134" i="12"/>
  <c r="L134" i="12"/>
  <c r="M134" i="12"/>
  <c r="BD134" i="12" s="1"/>
  <c r="N134" i="12"/>
  <c r="O134" i="12"/>
  <c r="P134" i="12"/>
  <c r="X134" i="12"/>
  <c r="Y134" i="12"/>
  <c r="Z134" i="12"/>
  <c r="AA134" i="12"/>
  <c r="AB134" i="12"/>
  <c r="AC134" i="12"/>
  <c r="AD134" i="12"/>
  <c r="AE134" i="12"/>
  <c r="AF134" i="12"/>
  <c r="AG134" i="12"/>
  <c r="AH134" i="12"/>
  <c r="AI134" i="12"/>
  <c r="AP134" i="12"/>
  <c r="AQ134" i="12"/>
  <c r="AR134" i="12"/>
  <c r="AS134" i="12"/>
  <c r="AT134" i="12"/>
  <c r="AU134" i="12"/>
  <c r="AV134" i="12"/>
  <c r="AW134" i="12"/>
  <c r="AX134" i="12"/>
  <c r="AY134" i="12"/>
  <c r="AZ134" i="12"/>
  <c r="BA134" i="12"/>
  <c r="BC134" i="12"/>
  <c r="BE134" i="12"/>
  <c r="BF134" i="12"/>
  <c r="BC135" i="12"/>
  <c r="BC136" i="12"/>
  <c r="F137" i="12"/>
  <c r="G137" i="12"/>
  <c r="H137" i="12"/>
  <c r="I137" i="12"/>
  <c r="J137" i="12"/>
  <c r="K137" i="12"/>
  <c r="L137" i="12"/>
  <c r="M137" i="12"/>
  <c r="N137" i="12"/>
  <c r="O137" i="12"/>
  <c r="P137" i="12"/>
  <c r="X137" i="12"/>
  <c r="Y137" i="12"/>
  <c r="Z137" i="12"/>
  <c r="AA137" i="12"/>
  <c r="AB137" i="12"/>
  <c r="AC137" i="12"/>
  <c r="AD137" i="12"/>
  <c r="AE137" i="12"/>
  <c r="AF137" i="12"/>
  <c r="BE137" i="12" s="1"/>
  <c r="AG137" i="12"/>
  <c r="AH137" i="12"/>
  <c r="AI137" i="12"/>
  <c r="AP137" i="12"/>
  <c r="AQ137" i="12"/>
  <c r="AR137" i="12"/>
  <c r="AS137" i="12"/>
  <c r="AT137" i="12"/>
  <c r="AU137" i="12"/>
  <c r="AV137" i="12"/>
  <c r="AW137" i="12"/>
  <c r="AX137" i="12"/>
  <c r="BF137" i="12" s="1"/>
  <c r="AY137" i="12"/>
  <c r="AZ137" i="12"/>
  <c r="BA137" i="12"/>
  <c r="BC137" i="12"/>
  <c r="BD137" i="12"/>
  <c r="BC138" i="12"/>
  <c r="BC139" i="12"/>
  <c r="F140" i="12"/>
  <c r="G140" i="12"/>
  <c r="H140" i="12"/>
  <c r="I140" i="12"/>
  <c r="J140" i="12"/>
  <c r="K140" i="12"/>
  <c r="L140" i="12"/>
  <c r="M140" i="12"/>
  <c r="BD140" i="12" s="1"/>
  <c r="N140" i="12"/>
  <c r="O140" i="12"/>
  <c r="P140" i="12"/>
  <c r="X140" i="12"/>
  <c r="Y140" i="12"/>
  <c r="Z140" i="12"/>
  <c r="AA140" i="12"/>
  <c r="AB140" i="12"/>
  <c r="AC140" i="12"/>
  <c r="AD140" i="12"/>
  <c r="AE140" i="12"/>
  <c r="AF140" i="12"/>
  <c r="BE140" i="12" s="1"/>
  <c r="AG140" i="12"/>
  <c r="AH140" i="12"/>
  <c r="AI140" i="12"/>
  <c r="AP140" i="12"/>
  <c r="AQ140" i="12"/>
  <c r="AR140" i="12"/>
  <c r="AS140" i="12"/>
  <c r="AT140" i="12"/>
  <c r="AU140" i="12"/>
  <c r="AV140" i="12"/>
  <c r="AW140" i="12"/>
  <c r="AX140" i="12"/>
  <c r="BF140" i="12" s="1"/>
  <c r="AY140" i="12"/>
  <c r="AZ140" i="12"/>
  <c r="BA140" i="12"/>
  <c r="BC140" i="12"/>
  <c r="BC141" i="12"/>
  <c r="BC142" i="12"/>
  <c r="F143" i="12"/>
  <c r="G143" i="12"/>
  <c r="H143" i="12"/>
  <c r="I143" i="12"/>
  <c r="J143" i="12"/>
  <c r="K143" i="12"/>
  <c r="L143" i="12"/>
  <c r="M143" i="12"/>
  <c r="N143" i="12"/>
  <c r="O143" i="12"/>
  <c r="P143" i="12"/>
  <c r="X143" i="12"/>
  <c r="Y143" i="12"/>
  <c r="Z143" i="12"/>
  <c r="AA143" i="12"/>
  <c r="AB143" i="12"/>
  <c r="AC143" i="12"/>
  <c r="AD143" i="12"/>
  <c r="AE143" i="12"/>
  <c r="AF143" i="12"/>
  <c r="AG143" i="12"/>
  <c r="AH143" i="12"/>
  <c r="AI143" i="12"/>
  <c r="AP143" i="12"/>
  <c r="AQ143" i="12"/>
  <c r="AR143" i="12"/>
  <c r="AS143" i="12"/>
  <c r="AT143" i="12"/>
  <c r="AU143" i="12"/>
  <c r="AV143" i="12"/>
  <c r="AW143" i="12"/>
  <c r="AX143" i="12"/>
  <c r="BF143" i="12" s="1"/>
  <c r="AY143" i="12"/>
  <c r="AZ143" i="12"/>
  <c r="BA143" i="12"/>
  <c r="BC143" i="12"/>
  <c r="BD143" i="12"/>
  <c r="BE143" i="12"/>
  <c r="BC144" i="12"/>
  <c r="BC145" i="12"/>
  <c r="F146" i="12"/>
  <c r="G146" i="12"/>
  <c r="H146" i="12"/>
  <c r="I146" i="12"/>
  <c r="J146" i="12"/>
  <c r="K146" i="12"/>
  <c r="L146" i="12"/>
  <c r="M146" i="12"/>
  <c r="N146" i="12"/>
  <c r="O146" i="12"/>
  <c r="P146" i="12"/>
  <c r="X146" i="12"/>
  <c r="Y146" i="12"/>
  <c r="Z146" i="12"/>
  <c r="AA146" i="12"/>
  <c r="AB146" i="12"/>
  <c r="AC146" i="12"/>
  <c r="AD146" i="12"/>
  <c r="AE146" i="12"/>
  <c r="AF146" i="12"/>
  <c r="AG146" i="12"/>
  <c r="AH146" i="12"/>
  <c r="AI146" i="12"/>
  <c r="AP146" i="12"/>
  <c r="AQ146" i="12"/>
  <c r="AR146" i="12"/>
  <c r="AS146" i="12"/>
  <c r="AT146" i="12"/>
  <c r="AU146" i="12"/>
  <c r="AV146" i="12"/>
  <c r="AW146" i="12"/>
  <c r="AX146" i="12"/>
  <c r="BF146" i="12" s="1"/>
  <c r="AY146" i="12"/>
  <c r="AZ146" i="12"/>
  <c r="BA146" i="12"/>
  <c r="BC146" i="12"/>
  <c r="BD146" i="12"/>
  <c r="BE146" i="12"/>
  <c r="BC147" i="12"/>
  <c r="BC148" i="12"/>
  <c r="F149" i="12"/>
  <c r="G149" i="12"/>
  <c r="H149" i="12"/>
  <c r="I149" i="12"/>
  <c r="J149" i="12"/>
  <c r="K149" i="12"/>
  <c r="L149" i="12"/>
  <c r="M149" i="12"/>
  <c r="N149" i="12"/>
  <c r="O149" i="12"/>
  <c r="P149" i="12"/>
  <c r="X149" i="12"/>
  <c r="Y149" i="12"/>
  <c r="Z149" i="12"/>
  <c r="AA149" i="12"/>
  <c r="AB149" i="12"/>
  <c r="AC149" i="12"/>
  <c r="AD149" i="12"/>
  <c r="AE149" i="12"/>
  <c r="AF149" i="12"/>
  <c r="AG149" i="12"/>
  <c r="AH149" i="12"/>
  <c r="AI149" i="12"/>
  <c r="AP149" i="12"/>
  <c r="AQ149" i="12"/>
  <c r="AR149" i="12"/>
  <c r="AS149" i="12"/>
  <c r="AT149" i="12"/>
  <c r="AU149" i="12"/>
  <c r="AV149" i="12"/>
  <c r="AW149" i="12"/>
  <c r="AX149" i="12"/>
  <c r="AY149" i="12"/>
  <c r="AZ149" i="12"/>
  <c r="BA149" i="12"/>
  <c r="BC149" i="12"/>
  <c r="BD149" i="12"/>
  <c r="BE149" i="12"/>
  <c r="BF149" i="12"/>
  <c r="BC150" i="12"/>
  <c r="BC151" i="12"/>
  <c r="F152" i="12"/>
  <c r="G152" i="12"/>
  <c r="H152" i="12"/>
  <c r="I152" i="12"/>
  <c r="J152" i="12"/>
  <c r="K152" i="12"/>
  <c r="L152" i="12"/>
  <c r="M152" i="12"/>
  <c r="N152" i="12"/>
  <c r="O152" i="12"/>
  <c r="P152" i="12"/>
  <c r="X152" i="12"/>
  <c r="Y152" i="12"/>
  <c r="Z152" i="12"/>
  <c r="AA152" i="12"/>
  <c r="AB152" i="12"/>
  <c r="AC152" i="12"/>
  <c r="AD152" i="12"/>
  <c r="AE152" i="12"/>
  <c r="AF152" i="12"/>
  <c r="AG152" i="12"/>
  <c r="AH152" i="12"/>
  <c r="AI152" i="12"/>
  <c r="AP152" i="12"/>
  <c r="AQ152" i="12"/>
  <c r="AR152" i="12"/>
  <c r="AS152" i="12"/>
  <c r="AT152" i="12"/>
  <c r="AU152" i="12"/>
  <c r="AV152" i="12"/>
  <c r="AW152" i="12"/>
  <c r="AX152" i="12"/>
  <c r="BF152" i="12" s="1"/>
  <c r="AY152" i="12"/>
  <c r="AZ152" i="12"/>
  <c r="BA152" i="12"/>
  <c r="BC152" i="12"/>
  <c r="BD152" i="12"/>
  <c r="BE152" i="12"/>
  <c r="BC153" i="12"/>
  <c r="BC154" i="12"/>
  <c r="F155" i="12"/>
  <c r="G155" i="12"/>
  <c r="H155" i="12"/>
  <c r="I155" i="12"/>
  <c r="J155" i="12"/>
  <c r="K155" i="12"/>
  <c r="L155" i="12"/>
  <c r="M155" i="12"/>
  <c r="N155" i="12"/>
  <c r="O155" i="12"/>
  <c r="P155" i="12"/>
  <c r="X155" i="12"/>
  <c r="Y155" i="12"/>
  <c r="Z155" i="12"/>
  <c r="AA155" i="12"/>
  <c r="AB155" i="12"/>
  <c r="AC155" i="12"/>
  <c r="AD155" i="12"/>
  <c r="AE155" i="12"/>
  <c r="AF155" i="12"/>
  <c r="AG155" i="12"/>
  <c r="AH155" i="12"/>
  <c r="AI155" i="12"/>
  <c r="AP155" i="12"/>
  <c r="AQ155" i="12"/>
  <c r="AR155" i="12"/>
  <c r="AS155" i="12"/>
  <c r="AT155" i="12"/>
  <c r="AU155" i="12"/>
  <c r="AV155" i="12"/>
  <c r="AW155" i="12"/>
  <c r="AX155" i="12"/>
  <c r="AY155" i="12"/>
  <c r="AZ155" i="12"/>
  <c r="BA155" i="12"/>
  <c r="BC155" i="12"/>
  <c r="BD155" i="12"/>
  <c r="BE155" i="12"/>
  <c r="BF155" i="12"/>
  <c r="BC156" i="12"/>
  <c r="BD156" i="12"/>
  <c r="BE156" i="12"/>
  <c r="BF156" i="12"/>
  <c r="BC157" i="12"/>
  <c r="F158" i="12"/>
  <c r="G158" i="12"/>
  <c r="H158" i="12"/>
  <c r="I158" i="12"/>
  <c r="J158" i="12"/>
  <c r="K158" i="12"/>
  <c r="L158" i="12"/>
  <c r="M158" i="12"/>
  <c r="N158" i="12"/>
  <c r="O158" i="12"/>
  <c r="P158" i="12"/>
  <c r="X158" i="12"/>
  <c r="Y158" i="12"/>
  <c r="Z158" i="12"/>
  <c r="AA158" i="12"/>
  <c r="AB158" i="12"/>
  <c r="AC158" i="12"/>
  <c r="AD158" i="12"/>
  <c r="AE158" i="12"/>
  <c r="AF158" i="12"/>
  <c r="AG158" i="12"/>
  <c r="AH158" i="12"/>
  <c r="AI158" i="12"/>
  <c r="AP158" i="12"/>
  <c r="AQ158" i="12"/>
  <c r="AR158" i="12"/>
  <c r="AS158" i="12"/>
  <c r="AT158" i="12"/>
  <c r="AU158" i="12"/>
  <c r="AV158" i="12"/>
  <c r="AW158" i="12"/>
  <c r="AX158" i="12"/>
  <c r="BF158" i="12" s="1"/>
  <c r="AY158" i="12"/>
  <c r="AZ158" i="12"/>
  <c r="BA158" i="12"/>
  <c r="BC158" i="12"/>
  <c r="BD158" i="12"/>
  <c r="BE158" i="12"/>
  <c r="BC159" i="12"/>
  <c r="BC160" i="12"/>
  <c r="F161" i="12"/>
  <c r="G161" i="12"/>
  <c r="H161" i="12"/>
  <c r="I161" i="12"/>
  <c r="J161" i="12"/>
  <c r="K161" i="12"/>
  <c r="L161" i="12"/>
  <c r="M161" i="12"/>
  <c r="N161" i="12"/>
  <c r="O161" i="12"/>
  <c r="P161" i="12"/>
  <c r="X161" i="12"/>
  <c r="Y161" i="12"/>
  <c r="Z161" i="12"/>
  <c r="AA161" i="12"/>
  <c r="AB161" i="12"/>
  <c r="AC161" i="12"/>
  <c r="AD161" i="12"/>
  <c r="AE161" i="12"/>
  <c r="AF161" i="12"/>
  <c r="AG161" i="12"/>
  <c r="AH161" i="12"/>
  <c r="AI161" i="12"/>
  <c r="AP161" i="12"/>
  <c r="AQ161" i="12"/>
  <c r="AR161" i="12"/>
  <c r="AS161" i="12"/>
  <c r="AT161" i="12"/>
  <c r="AU161" i="12"/>
  <c r="AV161" i="12"/>
  <c r="AW161" i="12"/>
  <c r="AX161" i="12"/>
  <c r="BF161" i="12" s="1"/>
  <c r="AY161" i="12"/>
  <c r="AZ161" i="12"/>
  <c r="BA161" i="12"/>
  <c r="BC161" i="12"/>
  <c r="BD161" i="12"/>
  <c r="BE161" i="12"/>
  <c r="BC162" i="12"/>
  <c r="BC163" i="12"/>
  <c r="F164" i="12"/>
  <c r="G164" i="12"/>
  <c r="H164" i="12"/>
  <c r="I164" i="12"/>
  <c r="J164" i="12"/>
  <c r="K164" i="12"/>
  <c r="L164" i="12"/>
  <c r="M164" i="12"/>
  <c r="N164" i="12"/>
  <c r="O164" i="12"/>
  <c r="P164" i="12"/>
  <c r="X164" i="12"/>
  <c r="Y164" i="12"/>
  <c r="Z164" i="12"/>
  <c r="AA164" i="12"/>
  <c r="AB164" i="12"/>
  <c r="AC164" i="12"/>
  <c r="AD164" i="12"/>
  <c r="AE164" i="12"/>
  <c r="AF164" i="12"/>
  <c r="AG164" i="12"/>
  <c r="AH164" i="12"/>
  <c r="AI164" i="12"/>
  <c r="AP164" i="12"/>
  <c r="AQ164" i="12"/>
  <c r="AR164" i="12"/>
  <c r="AS164" i="12"/>
  <c r="AT164" i="12"/>
  <c r="AU164" i="12"/>
  <c r="AV164" i="12"/>
  <c r="AW164" i="12"/>
  <c r="AX164" i="12"/>
  <c r="AY164" i="12"/>
  <c r="AZ164" i="12"/>
  <c r="BA164" i="12"/>
  <c r="BC164" i="12"/>
  <c r="BD164" i="12"/>
  <c r="BE164" i="12"/>
  <c r="BF164" i="12"/>
  <c r="BC165" i="12"/>
  <c r="BC166" i="12"/>
  <c r="F167" i="12"/>
  <c r="G167" i="12"/>
  <c r="H167" i="12"/>
  <c r="I167" i="12"/>
  <c r="J167" i="12"/>
  <c r="K167" i="12"/>
  <c r="L167" i="12"/>
  <c r="M167" i="12"/>
  <c r="N167" i="12"/>
  <c r="O167" i="12"/>
  <c r="P167" i="12"/>
  <c r="X167" i="12"/>
  <c r="Y167" i="12"/>
  <c r="Z167" i="12"/>
  <c r="AA167" i="12"/>
  <c r="AB167" i="12"/>
  <c r="AC167" i="12"/>
  <c r="AD167" i="12"/>
  <c r="AE167" i="12"/>
  <c r="AF167" i="12"/>
  <c r="AG167" i="12"/>
  <c r="AH167" i="12"/>
  <c r="AI167" i="12"/>
  <c r="AP167" i="12"/>
  <c r="AQ167" i="12"/>
  <c r="AR167" i="12"/>
  <c r="AS167" i="12"/>
  <c r="AT167" i="12"/>
  <c r="AU167" i="12"/>
  <c r="AV167" i="12"/>
  <c r="AW167" i="12"/>
  <c r="AX167" i="12"/>
  <c r="AY167" i="12"/>
  <c r="AZ167" i="12"/>
  <c r="BA167" i="12"/>
  <c r="BC167" i="12"/>
  <c r="BD167" i="12"/>
  <c r="BE167" i="12"/>
  <c r="BF167" i="12"/>
  <c r="BC168" i="12"/>
  <c r="BC169" i="12"/>
  <c r="F170" i="12"/>
  <c r="G170" i="12"/>
  <c r="H170" i="12"/>
  <c r="I170" i="12"/>
  <c r="J170" i="12"/>
  <c r="K170" i="12"/>
  <c r="L170" i="12"/>
  <c r="M170" i="12"/>
  <c r="BD170" i="12" s="1"/>
  <c r="N170" i="12"/>
  <c r="O170" i="12"/>
  <c r="P170" i="12"/>
  <c r="X170" i="12"/>
  <c r="Y170" i="12"/>
  <c r="Z170" i="12"/>
  <c r="AA170" i="12"/>
  <c r="AB170" i="12"/>
  <c r="AC170" i="12"/>
  <c r="AD170" i="12"/>
  <c r="AE170" i="12"/>
  <c r="AF170" i="12"/>
  <c r="BE170" i="12" s="1"/>
  <c r="AG170" i="12"/>
  <c r="AH170" i="12"/>
  <c r="AI170" i="12"/>
  <c r="AP170" i="12"/>
  <c r="AQ170" i="12"/>
  <c r="AR170" i="12"/>
  <c r="AS170" i="12"/>
  <c r="AT170" i="12"/>
  <c r="AU170" i="12"/>
  <c r="AV170" i="12"/>
  <c r="AW170" i="12"/>
  <c r="AX170" i="12"/>
  <c r="AY170" i="12"/>
  <c r="AZ170" i="12"/>
  <c r="BA170" i="12"/>
  <c r="BC170" i="12"/>
  <c r="BF170" i="12"/>
  <c r="BC171" i="12"/>
  <c r="BC172" i="12"/>
  <c r="F173" i="12"/>
  <c r="G173" i="12"/>
  <c r="H173" i="12"/>
  <c r="I173" i="12"/>
  <c r="J173" i="12"/>
  <c r="K173" i="12"/>
  <c r="L173" i="12"/>
  <c r="M173" i="12"/>
  <c r="BD173" i="12" s="1"/>
  <c r="N173" i="12"/>
  <c r="O173" i="12"/>
  <c r="P173" i="12"/>
  <c r="X173" i="12"/>
  <c r="Y173" i="12"/>
  <c r="Z173" i="12"/>
  <c r="AA173" i="12"/>
  <c r="AB173" i="12"/>
  <c r="AC173" i="12"/>
  <c r="AD173" i="12"/>
  <c r="AE173" i="12"/>
  <c r="AF173" i="12"/>
  <c r="BE173" i="12" s="1"/>
  <c r="AG173" i="12"/>
  <c r="AH173" i="12"/>
  <c r="AI173" i="12"/>
  <c r="AP173" i="12"/>
  <c r="AQ173" i="12"/>
  <c r="AR173" i="12"/>
  <c r="AS173" i="12"/>
  <c r="AT173" i="12"/>
  <c r="AU173" i="12"/>
  <c r="AV173" i="12"/>
  <c r="AW173" i="12"/>
  <c r="AX173" i="12"/>
  <c r="AY173" i="12"/>
  <c r="AZ173" i="12"/>
  <c r="BA173" i="12"/>
  <c r="BC173" i="12"/>
  <c r="BF173" i="12"/>
  <c r="BC174" i="12"/>
  <c r="BC175" i="12"/>
  <c r="F176" i="12"/>
  <c r="G176" i="12"/>
  <c r="H176" i="12"/>
  <c r="I176" i="12"/>
  <c r="J176" i="12"/>
  <c r="K176" i="12"/>
  <c r="L176" i="12"/>
  <c r="M176" i="12"/>
  <c r="BD176" i="12" s="1"/>
  <c r="N176" i="12"/>
  <c r="O176" i="12"/>
  <c r="P176" i="12"/>
  <c r="X176" i="12"/>
  <c r="Y176" i="12"/>
  <c r="Z176" i="12"/>
  <c r="AA176" i="12"/>
  <c r="AB176" i="12"/>
  <c r="AC176" i="12"/>
  <c r="AD176" i="12"/>
  <c r="AE176" i="12"/>
  <c r="AF176" i="12"/>
  <c r="BE176" i="12" s="1"/>
  <c r="AG176" i="12"/>
  <c r="AH176" i="12"/>
  <c r="AI176" i="12"/>
  <c r="AP176" i="12"/>
  <c r="AQ176" i="12"/>
  <c r="AR176" i="12"/>
  <c r="AS176" i="12"/>
  <c r="AT176" i="12"/>
  <c r="AU176" i="12"/>
  <c r="AV176" i="12"/>
  <c r="AW176" i="12"/>
  <c r="AX176" i="12"/>
  <c r="BF176" i="12" s="1"/>
  <c r="AY176" i="12"/>
  <c r="AZ176" i="12"/>
  <c r="BA176" i="12"/>
  <c r="BC176" i="12"/>
  <c r="BC177" i="12"/>
  <c r="BC178" i="12"/>
  <c r="F179" i="12"/>
  <c r="G179" i="12"/>
  <c r="H179" i="12"/>
  <c r="I179" i="12"/>
  <c r="J179" i="12"/>
  <c r="K179" i="12"/>
  <c r="L179" i="12"/>
  <c r="M179" i="12"/>
  <c r="N179" i="12"/>
  <c r="O179" i="12"/>
  <c r="P179" i="12"/>
  <c r="X179" i="12"/>
  <c r="Y179" i="12"/>
  <c r="Z179" i="12"/>
  <c r="AA179" i="12"/>
  <c r="AB179" i="12"/>
  <c r="AC179" i="12"/>
  <c r="AD179" i="12"/>
  <c r="AE179" i="12"/>
  <c r="AF179" i="12"/>
  <c r="AG179" i="12"/>
  <c r="AH179" i="12"/>
  <c r="AI179" i="12"/>
  <c r="AP179" i="12"/>
  <c r="AQ179" i="12"/>
  <c r="AR179" i="12"/>
  <c r="AS179" i="12"/>
  <c r="AT179" i="12"/>
  <c r="AU179" i="12"/>
  <c r="AV179" i="12"/>
  <c r="AW179" i="12"/>
  <c r="AX179" i="12"/>
  <c r="AY179" i="12"/>
  <c r="AZ179" i="12"/>
  <c r="BA179" i="12"/>
  <c r="BC179" i="12"/>
  <c r="BD179" i="12"/>
  <c r="BE179" i="12"/>
  <c r="BF179" i="12"/>
  <c r="BC180" i="12"/>
  <c r="BC181" i="12"/>
  <c r="F182" i="12"/>
  <c r="G182" i="12"/>
  <c r="H182" i="12"/>
  <c r="I182" i="12"/>
  <c r="J182" i="12"/>
  <c r="K182" i="12"/>
  <c r="L182" i="12"/>
  <c r="M182" i="12"/>
  <c r="BD182" i="12" s="1"/>
  <c r="N182" i="12"/>
  <c r="O182" i="12"/>
  <c r="P182" i="12"/>
  <c r="AP182" i="12"/>
  <c r="AQ182" i="12"/>
  <c r="AR182" i="12"/>
  <c r="AS182" i="12"/>
  <c r="AT182" i="12"/>
  <c r="AU182" i="12"/>
  <c r="AV182" i="12"/>
  <c r="AW182" i="12"/>
  <c r="AX182" i="12"/>
  <c r="AY182" i="12"/>
  <c r="AZ182" i="12"/>
  <c r="BA182" i="12"/>
  <c r="BC182" i="12"/>
  <c r="BF182" i="12"/>
  <c r="BC183" i="12"/>
  <c r="X184" i="12"/>
  <c r="Y184" i="12"/>
  <c r="Z184" i="12"/>
  <c r="AA184" i="12"/>
  <c r="AB184" i="12"/>
  <c r="AC184" i="12"/>
  <c r="AD184" i="12"/>
  <c r="AE184" i="12"/>
  <c r="AF184" i="12"/>
  <c r="AG184" i="12"/>
  <c r="AH184" i="12"/>
  <c r="AI184" i="12"/>
  <c r="BC184" i="12"/>
  <c r="F185" i="12"/>
  <c r="G185" i="12"/>
  <c r="H185" i="12"/>
  <c r="I185" i="12"/>
  <c r="J185" i="12"/>
  <c r="K185" i="12"/>
  <c r="L185" i="12"/>
  <c r="M185" i="12"/>
  <c r="BD185" i="12" s="1"/>
  <c r="N185" i="12"/>
  <c r="O185" i="12"/>
  <c r="P185" i="12"/>
  <c r="X185" i="12"/>
  <c r="Y185" i="12"/>
  <c r="Z185" i="12"/>
  <c r="AA185" i="12"/>
  <c r="AB185" i="12"/>
  <c r="AC185" i="12"/>
  <c r="AD185" i="12"/>
  <c r="AE185" i="12"/>
  <c r="AF185" i="12"/>
  <c r="BE185" i="12" s="1"/>
  <c r="AG185" i="12"/>
  <c r="AH185" i="12"/>
  <c r="AI185" i="12"/>
  <c r="AP185" i="12"/>
  <c r="AQ185" i="12"/>
  <c r="AR185" i="12"/>
  <c r="AS185" i="12"/>
  <c r="AT185" i="12"/>
  <c r="AU185" i="12"/>
  <c r="AV185" i="12"/>
  <c r="AW185" i="12"/>
  <c r="AX185" i="12"/>
  <c r="AY185" i="12"/>
  <c r="AZ185" i="12"/>
  <c r="BA185" i="12"/>
  <c r="BC185" i="12"/>
  <c r="BF185" i="12"/>
  <c r="BC186" i="12"/>
  <c r="X187" i="12"/>
  <c r="Y187" i="12"/>
  <c r="Z187" i="12"/>
  <c r="AA187" i="12"/>
  <c r="AB187" i="12"/>
  <c r="AC187" i="12"/>
  <c r="AD187" i="12"/>
  <c r="AE187" i="12"/>
  <c r="AF187" i="12"/>
  <c r="AG187" i="12"/>
  <c r="AH187" i="12"/>
  <c r="AI187" i="12"/>
  <c r="BC187" i="12"/>
  <c r="F188" i="12"/>
  <c r="G188" i="12"/>
  <c r="H188" i="12"/>
  <c r="I188" i="12"/>
  <c r="J188" i="12"/>
  <c r="K188" i="12"/>
  <c r="L188" i="12"/>
  <c r="M188" i="12"/>
  <c r="BD188" i="12" s="1"/>
  <c r="N188" i="12"/>
  <c r="O188" i="12"/>
  <c r="P188" i="12"/>
  <c r="X188" i="12"/>
  <c r="Y188" i="12"/>
  <c r="Z188" i="12"/>
  <c r="AA188" i="12"/>
  <c r="AB188" i="12"/>
  <c r="AC188" i="12"/>
  <c r="AD188" i="12"/>
  <c r="AE188" i="12"/>
  <c r="AF188" i="12"/>
  <c r="BE188" i="12" s="1"/>
  <c r="AG188" i="12"/>
  <c r="AH188" i="12"/>
  <c r="AI188" i="12"/>
  <c r="AP188" i="12"/>
  <c r="AQ188" i="12"/>
  <c r="AR188" i="12"/>
  <c r="AS188" i="12"/>
  <c r="AT188" i="12"/>
  <c r="AU188" i="12"/>
  <c r="AV188" i="12"/>
  <c r="AW188" i="12"/>
  <c r="AX188" i="12"/>
  <c r="BF188" i="12" s="1"/>
  <c r="AY188" i="12"/>
  <c r="AZ188" i="12"/>
  <c r="BA188" i="12"/>
  <c r="BC188" i="12"/>
  <c r="BC189" i="12"/>
  <c r="X190" i="12"/>
  <c r="Y190" i="12"/>
  <c r="Z190" i="12"/>
  <c r="AA190" i="12"/>
  <c r="AB190" i="12"/>
  <c r="AC190" i="12"/>
  <c r="AD190" i="12"/>
  <c r="AE190" i="12"/>
  <c r="AF190" i="12"/>
  <c r="AG190" i="12"/>
  <c r="AH190" i="12"/>
  <c r="AI190" i="12"/>
  <c r="BC190" i="12"/>
  <c r="E191" i="12"/>
  <c r="F191" i="12"/>
  <c r="G191" i="12"/>
  <c r="H191" i="12"/>
  <c r="I191" i="12"/>
  <c r="J191" i="12"/>
  <c r="K191" i="12"/>
  <c r="L191" i="12"/>
  <c r="M191" i="12"/>
  <c r="N191" i="12"/>
  <c r="O191" i="12"/>
  <c r="P191" i="12"/>
  <c r="X191" i="12"/>
  <c r="Y191" i="12"/>
  <c r="Z191" i="12"/>
  <c r="AA191" i="12"/>
  <c r="AB191" i="12"/>
  <c r="AC191" i="12"/>
  <c r="AD191" i="12"/>
  <c r="AE191" i="12"/>
  <c r="AF191" i="12"/>
  <c r="AG191" i="12"/>
  <c r="AH191" i="12"/>
  <c r="AI191" i="12"/>
  <c r="AP191" i="12"/>
  <c r="AQ191" i="12"/>
  <c r="AR191" i="12"/>
  <c r="AS191" i="12"/>
  <c r="AT191" i="12"/>
  <c r="AU191" i="12"/>
  <c r="AV191" i="12"/>
  <c r="AW191" i="12"/>
  <c r="AX191" i="12"/>
  <c r="AY191" i="12"/>
  <c r="AZ191" i="12"/>
  <c r="BA191" i="12"/>
  <c r="BC191" i="12"/>
  <c r="BD191" i="12"/>
  <c r="BE191" i="12"/>
  <c r="BF191" i="12"/>
  <c r="BC192" i="12"/>
  <c r="X193" i="12"/>
  <c r="Y193" i="12"/>
  <c r="Z193" i="12"/>
  <c r="AA193" i="12"/>
  <c r="AB193" i="12"/>
  <c r="AC193" i="12"/>
  <c r="AD193" i="12"/>
  <c r="AE193" i="12"/>
  <c r="AF193" i="12"/>
  <c r="AG193" i="12"/>
  <c r="AH193" i="12"/>
  <c r="AI193" i="12"/>
  <c r="BC193" i="12"/>
  <c r="F194" i="12"/>
  <c r="G194" i="12"/>
  <c r="H194" i="12"/>
  <c r="I194" i="12"/>
  <c r="J194" i="12"/>
  <c r="K194" i="12"/>
  <c r="L194" i="12"/>
  <c r="M194" i="12"/>
  <c r="BD194" i="12" s="1"/>
  <c r="N194" i="12"/>
  <c r="O194" i="12"/>
  <c r="P194" i="12"/>
  <c r="X194" i="12"/>
  <c r="Y194" i="12"/>
  <c r="Z194" i="12"/>
  <c r="AA194" i="12"/>
  <c r="AB194" i="12"/>
  <c r="AC194" i="12"/>
  <c r="AD194" i="12"/>
  <c r="AE194" i="12"/>
  <c r="AF194" i="12"/>
  <c r="BE194" i="12" s="1"/>
  <c r="AG194" i="12"/>
  <c r="AH194" i="12"/>
  <c r="AI194" i="12"/>
  <c r="AP194" i="12"/>
  <c r="AQ194" i="12"/>
  <c r="AR194" i="12"/>
  <c r="AS194" i="12"/>
  <c r="AT194" i="12"/>
  <c r="AU194" i="12"/>
  <c r="AV194" i="12"/>
  <c r="AW194" i="12"/>
  <c r="AX194" i="12"/>
  <c r="AY194" i="12"/>
  <c r="AZ194" i="12"/>
  <c r="BA194" i="12"/>
  <c r="BC194" i="12"/>
  <c r="BF194" i="12"/>
  <c r="BC195" i="12"/>
  <c r="X196" i="12"/>
  <c r="Y196" i="12"/>
  <c r="Z196" i="12"/>
  <c r="AA196" i="12"/>
  <c r="AB196" i="12"/>
  <c r="AC196" i="12"/>
  <c r="AD196" i="12"/>
  <c r="AE196" i="12"/>
  <c r="AF196" i="12"/>
  <c r="AG196" i="12"/>
  <c r="AH196" i="12"/>
  <c r="AI196" i="12"/>
  <c r="BC196" i="12"/>
  <c r="X197" i="12"/>
  <c r="Y197" i="12"/>
  <c r="Z197" i="12"/>
  <c r="AA197" i="12"/>
  <c r="AB197" i="12"/>
  <c r="AC197" i="12"/>
  <c r="AD197" i="12"/>
  <c r="AE197" i="12"/>
  <c r="AF197" i="12"/>
  <c r="BE197" i="12" s="1"/>
  <c r="AG197" i="12"/>
  <c r="AH197" i="12"/>
  <c r="AI197" i="12"/>
  <c r="BC197" i="12"/>
  <c r="BC198" i="12"/>
  <c r="X199" i="12"/>
  <c r="Y199" i="12"/>
  <c r="Z199" i="12"/>
  <c r="AA199" i="12"/>
  <c r="AB199" i="12"/>
  <c r="AC199" i="12"/>
  <c r="AD199" i="12"/>
  <c r="AE199" i="12"/>
  <c r="AF199" i="12"/>
  <c r="AG199" i="12"/>
  <c r="AH199" i="12"/>
  <c r="AI199" i="12"/>
  <c r="BC199" i="12"/>
  <c r="E200" i="12"/>
  <c r="F200" i="12"/>
  <c r="G200" i="12"/>
  <c r="H200" i="12"/>
  <c r="I200" i="12"/>
  <c r="J200" i="12"/>
  <c r="K200" i="12"/>
  <c r="L200" i="12"/>
  <c r="M200" i="12"/>
  <c r="N200" i="12"/>
  <c r="O200" i="12"/>
  <c r="P200" i="12"/>
  <c r="X200" i="12"/>
  <c r="Y200" i="12"/>
  <c r="Z200" i="12"/>
  <c r="AA200" i="12"/>
  <c r="AB200" i="12"/>
  <c r="AC200" i="12"/>
  <c r="AD200" i="12"/>
  <c r="AE200" i="12"/>
  <c r="AF200" i="12"/>
  <c r="AG200" i="12"/>
  <c r="AH200" i="12"/>
  <c r="AI200" i="12"/>
  <c r="AP200" i="12"/>
  <c r="AQ200" i="12"/>
  <c r="AR200" i="12"/>
  <c r="AS200" i="12"/>
  <c r="AT200" i="12"/>
  <c r="AU200" i="12"/>
  <c r="AV200" i="12"/>
  <c r="AW200" i="12"/>
  <c r="AX200" i="12"/>
  <c r="BF200" i="12" s="1"/>
  <c r="AY200" i="12"/>
  <c r="AZ200" i="12"/>
  <c r="BA200" i="12"/>
  <c r="BC200" i="12"/>
  <c r="BD200" i="12"/>
  <c r="BE200" i="12"/>
  <c r="BC201" i="12"/>
  <c r="X202" i="12"/>
  <c r="Y202" i="12"/>
  <c r="Z202" i="12"/>
  <c r="AA202" i="12"/>
  <c r="AB202" i="12"/>
  <c r="AC202" i="12"/>
  <c r="AD202" i="12"/>
  <c r="AE202" i="12"/>
  <c r="AF202" i="12"/>
  <c r="AG202" i="12"/>
  <c r="AH202" i="12"/>
  <c r="AI202" i="12"/>
  <c r="BC202" i="12"/>
  <c r="E203" i="12"/>
  <c r="F203" i="12"/>
  <c r="G203" i="12"/>
  <c r="H203" i="12"/>
  <c r="I203" i="12"/>
  <c r="J203" i="12"/>
  <c r="K203" i="12"/>
  <c r="L203" i="12"/>
  <c r="M203" i="12"/>
  <c r="N203" i="12"/>
  <c r="O203" i="12"/>
  <c r="P203" i="12"/>
  <c r="X203" i="12"/>
  <c r="Y203" i="12"/>
  <c r="Z203" i="12"/>
  <c r="AA203" i="12"/>
  <c r="AB203" i="12"/>
  <c r="AC203" i="12"/>
  <c r="AD203" i="12"/>
  <c r="AE203" i="12"/>
  <c r="AF203" i="12"/>
  <c r="AG203" i="12"/>
  <c r="AH203" i="12"/>
  <c r="AI203" i="12"/>
  <c r="AP203" i="12"/>
  <c r="AQ203" i="12"/>
  <c r="AR203" i="12"/>
  <c r="AS203" i="12"/>
  <c r="AT203" i="12"/>
  <c r="AU203" i="12"/>
  <c r="AV203" i="12"/>
  <c r="AW203" i="12"/>
  <c r="AX203" i="12"/>
  <c r="BF203" i="12" s="1"/>
  <c r="AY203" i="12"/>
  <c r="AZ203" i="12"/>
  <c r="BA203" i="12"/>
  <c r="BC203" i="12"/>
  <c r="BD203" i="12"/>
  <c r="BE203" i="12"/>
  <c r="BC204" i="12"/>
  <c r="X205" i="12"/>
  <c r="Y205" i="12"/>
  <c r="Z205" i="12"/>
  <c r="AA205" i="12"/>
  <c r="AB205" i="12"/>
  <c r="AC205" i="12"/>
  <c r="AD205" i="12"/>
  <c r="AE205" i="12"/>
  <c r="AF205" i="12"/>
  <c r="AG205" i="12"/>
  <c r="AH205" i="12"/>
  <c r="AI205" i="12"/>
  <c r="BC205" i="12"/>
  <c r="E206" i="12"/>
  <c r="F206" i="12"/>
  <c r="G206" i="12"/>
  <c r="H206" i="12"/>
  <c r="I206" i="12"/>
  <c r="J206" i="12"/>
  <c r="K206" i="12"/>
  <c r="L206" i="12"/>
  <c r="M206" i="12"/>
  <c r="BD206" i="12" s="1"/>
  <c r="N206" i="12"/>
  <c r="O206" i="12"/>
  <c r="P206" i="12"/>
  <c r="X206" i="12"/>
  <c r="Y206" i="12"/>
  <c r="Z206" i="12"/>
  <c r="AA206" i="12"/>
  <c r="AB206" i="12"/>
  <c r="AC206" i="12"/>
  <c r="AD206" i="12"/>
  <c r="AE206" i="12"/>
  <c r="AF206" i="12"/>
  <c r="AG206" i="12"/>
  <c r="AH206" i="12"/>
  <c r="AI206" i="12"/>
  <c r="AP206" i="12"/>
  <c r="AQ206" i="12"/>
  <c r="AR206" i="12"/>
  <c r="AS206" i="12"/>
  <c r="AT206" i="12"/>
  <c r="AU206" i="12"/>
  <c r="AV206" i="12"/>
  <c r="AW206" i="12"/>
  <c r="AX206" i="12"/>
  <c r="AY206" i="12"/>
  <c r="AZ206" i="12"/>
  <c r="BA206" i="12"/>
  <c r="BC206" i="12"/>
  <c r="BE206" i="12"/>
  <c r="BF206" i="12"/>
  <c r="BC207" i="12"/>
  <c r="BC208" i="12"/>
  <c r="E209" i="12"/>
  <c r="F209" i="12"/>
  <c r="G209" i="12"/>
  <c r="H209" i="12"/>
  <c r="I209" i="12"/>
  <c r="J209" i="12"/>
  <c r="K209" i="12"/>
  <c r="L209" i="12"/>
  <c r="M209" i="12"/>
  <c r="BD209" i="12" s="1"/>
  <c r="N209" i="12"/>
  <c r="O209" i="12"/>
  <c r="P209" i="12"/>
  <c r="X209" i="12"/>
  <c r="Y209" i="12"/>
  <c r="Z209" i="12"/>
  <c r="AA209" i="12"/>
  <c r="AB209" i="12"/>
  <c r="AC209" i="12"/>
  <c r="AD209" i="12"/>
  <c r="AE209" i="12"/>
  <c r="AF209" i="12"/>
  <c r="BE209" i="12" s="1"/>
  <c r="AG209" i="12"/>
  <c r="AH209" i="12"/>
  <c r="AI209" i="12"/>
  <c r="AP209" i="12"/>
  <c r="AQ209" i="12"/>
  <c r="AR209" i="12"/>
  <c r="AS209" i="12"/>
  <c r="AT209" i="12"/>
  <c r="AU209" i="12"/>
  <c r="AV209" i="12"/>
  <c r="AW209" i="12"/>
  <c r="AX209" i="12"/>
  <c r="BF209" i="12" s="1"/>
  <c r="AY209" i="12"/>
  <c r="AZ209" i="12"/>
  <c r="BA209" i="12"/>
  <c r="BC209" i="12"/>
  <c r="BC210" i="12"/>
  <c r="A218" i="12"/>
  <c r="T218" i="12"/>
  <c r="AL218" i="12"/>
  <c r="G222" i="12"/>
  <c r="G121" i="12" s="1"/>
  <c r="H222" i="12"/>
  <c r="H121" i="12" s="1"/>
  <c r="I222" i="12"/>
  <c r="I121" i="12" s="1"/>
  <c r="J222" i="12"/>
  <c r="J121" i="12" s="1"/>
  <c r="K222" i="12"/>
  <c r="K121" i="12" s="1"/>
  <c r="L222" i="12"/>
  <c r="L121" i="12" s="1"/>
  <c r="M222" i="12"/>
  <c r="M121" i="12" s="1"/>
  <c r="N222" i="12"/>
  <c r="N121" i="12" s="1"/>
  <c r="O222" i="12"/>
  <c r="O121" i="12" s="1"/>
  <c r="P222" i="12"/>
  <c r="P121" i="12" s="1"/>
  <c r="X222" i="12"/>
  <c r="X121" i="12" s="1"/>
  <c r="Y222" i="12"/>
  <c r="Y121" i="12" s="1"/>
  <c r="Z222" i="12"/>
  <c r="Z121" i="12" s="1"/>
  <c r="AA222" i="12"/>
  <c r="AA121" i="12" s="1"/>
  <c r="AB222" i="12"/>
  <c r="AB121" i="12" s="1"/>
  <c r="AC222" i="12"/>
  <c r="AC121" i="12" s="1"/>
  <c r="AD222" i="12"/>
  <c r="AD121" i="12" s="1"/>
  <c r="AE222" i="12"/>
  <c r="AE121" i="12" s="1"/>
  <c r="AF222" i="12"/>
  <c r="AF121" i="12" s="1"/>
  <c r="AG222" i="12"/>
  <c r="AG121" i="12" s="1"/>
  <c r="AH222" i="12"/>
  <c r="AH121" i="12" s="1"/>
  <c r="AI222" i="12"/>
  <c r="AI121" i="12" s="1"/>
  <c r="AP222" i="12"/>
  <c r="AP121" i="12" s="1"/>
  <c r="AQ222" i="12"/>
  <c r="AQ121" i="12" s="1"/>
  <c r="AR222" i="12"/>
  <c r="AR121" i="12" s="1"/>
  <c r="AS222" i="12"/>
  <c r="AS121" i="12" s="1"/>
  <c r="AT222" i="12"/>
  <c r="AT121" i="12" s="1"/>
  <c r="AU222" i="12"/>
  <c r="AU121" i="12" s="1"/>
  <c r="AV222" i="12"/>
  <c r="AV121" i="12" s="1"/>
  <c r="AW222" i="12"/>
  <c r="AW121" i="12" s="1"/>
  <c r="AX222" i="12"/>
  <c r="AX121" i="12" s="1"/>
  <c r="AY222" i="12"/>
  <c r="AY121" i="12" s="1"/>
  <c r="AZ222" i="12"/>
  <c r="AZ121" i="12" s="1"/>
  <c r="BA222" i="12"/>
  <c r="BA121" i="12" s="1"/>
  <c r="BC222" i="12"/>
  <c r="F222" i="12"/>
  <c r="BC223" i="12"/>
  <c r="BD223" i="12"/>
  <c r="BE223" i="12"/>
  <c r="BF223" i="12"/>
  <c r="BC224" i="12"/>
  <c r="G225" i="12"/>
  <c r="G124" i="12" s="1"/>
  <c r="H225" i="12"/>
  <c r="H124" i="12" s="1"/>
  <c r="I225" i="12"/>
  <c r="I124" i="12" s="1"/>
  <c r="J225" i="12"/>
  <c r="J124" i="12" s="1"/>
  <c r="K225" i="12"/>
  <c r="K124" i="12" s="1"/>
  <c r="L225" i="12"/>
  <c r="L124" i="12" s="1"/>
  <c r="M225" i="12"/>
  <c r="M124" i="12" s="1"/>
  <c r="N225" i="12"/>
  <c r="N124" i="12" s="1"/>
  <c r="O225" i="12"/>
  <c r="O124" i="12" s="1"/>
  <c r="P225" i="12"/>
  <c r="P124" i="12" s="1"/>
  <c r="X225" i="12"/>
  <c r="X124" i="12" s="1"/>
  <c r="Y225" i="12"/>
  <c r="Y124" i="12" s="1"/>
  <c r="Z225" i="12"/>
  <c r="Z124" i="12" s="1"/>
  <c r="AA225" i="12"/>
  <c r="AA124" i="12" s="1"/>
  <c r="AB225" i="12"/>
  <c r="AB124" i="12" s="1"/>
  <c r="AC225" i="12"/>
  <c r="AC124" i="12" s="1"/>
  <c r="AD225" i="12"/>
  <c r="AD124" i="12" s="1"/>
  <c r="AE225" i="12"/>
  <c r="AE124" i="12" s="1"/>
  <c r="AF225" i="12"/>
  <c r="AF124" i="12" s="1"/>
  <c r="AG225" i="12"/>
  <c r="AG124" i="12" s="1"/>
  <c r="AH225" i="12"/>
  <c r="AH124" i="12" s="1"/>
  <c r="AI225" i="12"/>
  <c r="AI124" i="12" s="1"/>
  <c r="AP225" i="12"/>
  <c r="AP124" i="12" s="1"/>
  <c r="AQ225" i="12"/>
  <c r="AQ124" i="12" s="1"/>
  <c r="AR225" i="12"/>
  <c r="AR124" i="12" s="1"/>
  <c r="AS225" i="12"/>
  <c r="AS124" i="12" s="1"/>
  <c r="AT225" i="12"/>
  <c r="AT124" i="12" s="1"/>
  <c r="AU225" i="12"/>
  <c r="AU124" i="12" s="1"/>
  <c r="AV225" i="12"/>
  <c r="AV124" i="12" s="1"/>
  <c r="AW225" i="12"/>
  <c r="AW124" i="12" s="1"/>
  <c r="AX225" i="12"/>
  <c r="AX124" i="12" s="1"/>
  <c r="AY225" i="12"/>
  <c r="AY124" i="12" s="1"/>
  <c r="AZ225" i="12"/>
  <c r="AZ124" i="12" s="1"/>
  <c r="BA225" i="12"/>
  <c r="BA124" i="12" s="1"/>
  <c r="BC225" i="12"/>
  <c r="E529" i="12"/>
  <c r="BC226" i="12"/>
  <c r="BD226" i="12"/>
  <c r="BE226" i="12"/>
  <c r="BF226" i="12"/>
  <c r="BC227" i="12"/>
  <c r="G228" i="12"/>
  <c r="G127" i="12" s="1"/>
  <c r="H228" i="12"/>
  <c r="H127" i="12" s="1"/>
  <c r="I228" i="12"/>
  <c r="I127" i="12" s="1"/>
  <c r="J228" i="12"/>
  <c r="J127" i="12" s="1"/>
  <c r="K228" i="12"/>
  <c r="K127" i="12" s="1"/>
  <c r="L228" i="12"/>
  <c r="L127" i="12" s="1"/>
  <c r="M228" i="12"/>
  <c r="M127" i="12" s="1"/>
  <c r="N228" i="12"/>
  <c r="N127" i="12" s="1"/>
  <c r="O228" i="12"/>
  <c r="O127" i="12" s="1"/>
  <c r="P228" i="12"/>
  <c r="P127" i="12" s="1"/>
  <c r="X228" i="12"/>
  <c r="X127" i="12" s="1"/>
  <c r="Y228" i="12"/>
  <c r="Y127" i="12" s="1"/>
  <c r="Z228" i="12"/>
  <c r="Z127" i="12" s="1"/>
  <c r="AA228" i="12"/>
  <c r="AA127" i="12" s="1"/>
  <c r="AB228" i="12"/>
  <c r="AB127" i="12" s="1"/>
  <c r="AC228" i="12"/>
  <c r="AC127" i="12" s="1"/>
  <c r="AD228" i="12"/>
  <c r="AD127" i="12" s="1"/>
  <c r="AE228" i="12"/>
  <c r="AE127" i="12" s="1"/>
  <c r="AF228" i="12"/>
  <c r="AF127" i="12" s="1"/>
  <c r="AG228" i="12"/>
  <c r="AG127" i="12" s="1"/>
  <c r="AH228" i="12"/>
  <c r="AH127" i="12" s="1"/>
  <c r="AI228" i="12"/>
  <c r="AI127" i="12" s="1"/>
  <c r="AP228" i="12"/>
  <c r="AP127" i="12" s="1"/>
  <c r="AQ228" i="12"/>
  <c r="AQ127" i="12" s="1"/>
  <c r="AR228" i="12"/>
  <c r="AR127" i="12" s="1"/>
  <c r="AS228" i="12"/>
  <c r="AS127" i="12" s="1"/>
  <c r="AT228" i="12"/>
  <c r="AT127" i="12" s="1"/>
  <c r="AU228" i="12"/>
  <c r="AU127" i="12" s="1"/>
  <c r="AV228" i="12"/>
  <c r="AV127" i="12" s="1"/>
  <c r="AW228" i="12"/>
  <c r="AW127" i="12" s="1"/>
  <c r="AX228" i="12"/>
  <c r="AX127" i="12" s="1"/>
  <c r="AY228" i="12"/>
  <c r="AY127" i="12" s="1"/>
  <c r="AZ228" i="12"/>
  <c r="AZ127" i="12" s="1"/>
  <c r="BA228" i="12"/>
  <c r="BA127" i="12" s="1"/>
  <c r="BC228" i="12"/>
  <c r="F228" i="12"/>
  <c r="BC229" i="12"/>
  <c r="BD229" i="12"/>
  <c r="BE229" i="12"/>
  <c r="BF229" i="12"/>
  <c r="BC230" i="12"/>
  <c r="G231" i="12"/>
  <c r="G130" i="12" s="1"/>
  <c r="H231" i="12"/>
  <c r="H130" i="12" s="1"/>
  <c r="I231" i="12"/>
  <c r="I130" i="12" s="1"/>
  <c r="J231" i="12"/>
  <c r="J130" i="12" s="1"/>
  <c r="K231" i="12"/>
  <c r="K130" i="12" s="1"/>
  <c r="L231" i="12"/>
  <c r="L130" i="12" s="1"/>
  <c r="M231" i="12"/>
  <c r="M130" i="12" s="1"/>
  <c r="N231" i="12"/>
  <c r="N130" i="12" s="1"/>
  <c r="O231" i="12"/>
  <c r="O130" i="12" s="1"/>
  <c r="P231" i="12"/>
  <c r="P130" i="12" s="1"/>
  <c r="X231" i="12"/>
  <c r="X130" i="12" s="1"/>
  <c r="Y231" i="12"/>
  <c r="Y130" i="12" s="1"/>
  <c r="Z231" i="12"/>
  <c r="Z130" i="12" s="1"/>
  <c r="AA231" i="12"/>
  <c r="AA130" i="12" s="1"/>
  <c r="AB231" i="12"/>
  <c r="AB130" i="12" s="1"/>
  <c r="AC231" i="12"/>
  <c r="AC130" i="12" s="1"/>
  <c r="AD231" i="12"/>
  <c r="AD130" i="12" s="1"/>
  <c r="AE231" i="12"/>
  <c r="AE130" i="12" s="1"/>
  <c r="AF231" i="12"/>
  <c r="AF130" i="12" s="1"/>
  <c r="AG231" i="12"/>
  <c r="AG130" i="12" s="1"/>
  <c r="AH231" i="12"/>
  <c r="AH130" i="12" s="1"/>
  <c r="AI231" i="12"/>
  <c r="AI130" i="12" s="1"/>
  <c r="AP231" i="12"/>
  <c r="AP130" i="12" s="1"/>
  <c r="AQ231" i="12"/>
  <c r="AQ130" i="12" s="1"/>
  <c r="AR231" i="12"/>
  <c r="AR130" i="12" s="1"/>
  <c r="AS231" i="12"/>
  <c r="AS130" i="12" s="1"/>
  <c r="AT231" i="12"/>
  <c r="AT130" i="12" s="1"/>
  <c r="AU231" i="12"/>
  <c r="AU130" i="12" s="1"/>
  <c r="AV231" i="12"/>
  <c r="AV130" i="12" s="1"/>
  <c r="AW231" i="12"/>
  <c r="AW130" i="12" s="1"/>
  <c r="AX231" i="12"/>
  <c r="AX130" i="12" s="1"/>
  <c r="AY231" i="12"/>
  <c r="AY130" i="12" s="1"/>
  <c r="AZ231" i="12"/>
  <c r="AZ130" i="12" s="1"/>
  <c r="BA231" i="12"/>
  <c r="BA130" i="12" s="1"/>
  <c r="BC231" i="12"/>
  <c r="E131" i="12"/>
  <c r="BC232" i="12"/>
  <c r="BD232" i="12"/>
  <c r="BE232" i="12"/>
  <c r="BF232" i="12"/>
  <c r="BC233" i="12"/>
  <c r="G234" i="12"/>
  <c r="G133" i="12" s="1"/>
  <c r="H234" i="12"/>
  <c r="H133" i="12" s="1"/>
  <c r="I234" i="12"/>
  <c r="I133" i="12" s="1"/>
  <c r="J234" i="12"/>
  <c r="J133" i="12" s="1"/>
  <c r="K234" i="12"/>
  <c r="K133" i="12" s="1"/>
  <c r="L234" i="12"/>
  <c r="L133" i="12" s="1"/>
  <c r="M234" i="12"/>
  <c r="M133" i="12" s="1"/>
  <c r="N234" i="12"/>
  <c r="N133" i="12" s="1"/>
  <c r="O234" i="12"/>
  <c r="O133" i="12" s="1"/>
  <c r="P234" i="12"/>
  <c r="P133" i="12" s="1"/>
  <c r="X234" i="12"/>
  <c r="X133" i="12" s="1"/>
  <c r="Y234" i="12"/>
  <c r="Y133" i="12" s="1"/>
  <c r="Z234" i="12"/>
  <c r="Z133" i="12" s="1"/>
  <c r="AA234" i="12"/>
  <c r="AA133" i="12" s="1"/>
  <c r="AB234" i="12"/>
  <c r="AB133" i="12" s="1"/>
  <c r="AC234" i="12"/>
  <c r="AC133" i="12" s="1"/>
  <c r="AD234" i="12"/>
  <c r="AD133" i="12" s="1"/>
  <c r="AE234" i="12"/>
  <c r="AE133" i="12" s="1"/>
  <c r="AF234" i="12"/>
  <c r="AF133" i="12" s="1"/>
  <c r="AG234" i="12"/>
  <c r="AG133" i="12" s="1"/>
  <c r="AH234" i="12"/>
  <c r="AH133" i="12" s="1"/>
  <c r="AI234" i="12"/>
  <c r="AI133" i="12" s="1"/>
  <c r="AP234" i="12"/>
  <c r="AP133" i="12" s="1"/>
  <c r="AQ234" i="12"/>
  <c r="AQ133" i="12" s="1"/>
  <c r="AR234" i="12"/>
  <c r="AR133" i="12" s="1"/>
  <c r="AS234" i="12"/>
  <c r="AS133" i="12" s="1"/>
  <c r="AT234" i="12"/>
  <c r="AT133" i="12" s="1"/>
  <c r="AU234" i="12"/>
  <c r="AU133" i="12" s="1"/>
  <c r="AV234" i="12"/>
  <c r="AV133" i="12" s="1"/>
  <c r="AW234" i="12"/>
  <c r="AW133" i="12" s="1"/>
  <c r="AX234" i="12"/>
  <c r="AX133" i="12" s="1"/>
  <c r="AY234" i="12"/>
  <c r="AY133" i="12" s="1"/>
  <c r="AZ234" i="12"/>
  <c r="AZ133" i="12" s="1"/>
  <c r="BA234" i="12"/>
  <c r="BA133" i="12" s="1"/>
  <c r="BC234" i="12"/>
  <c r="F234" i="12"/>
  <c r="BC235" i="12"/>
  <c r="BD235" i="12"/>
  <c r="BE235" i="12"/>
  <c r="BF235" i="12"/>
  <c r="BC236" i="12"/>
  <c r="G237" i="12"/>
  <c r="G136" i="12" s="1"/>
  <c r="H237" i="12"/>
  <c r="H136" i="12" s="1"/>
  <c r="I237" i="12"/>
  <c r="I136" i="12" s="1"/>
  <c r="J237" i="12"/>
  <c r="J136" i="12" s="1"/>
  <c r="K237" i="12"/>
  <c r="K136" i="12" s="1"/>
  <c r="L237" i="12"/>
  <c r="L136" i="12" s="1"/>
  <c r="M237" i="12"/>
  <c r="M136" i="12" s="1"/>
  <c r="N237" i="12"/>
  <c r="N136" i="12" s="1"/>
  <c r="O237" i="12"/>
  <c r="O136" i="12" s="1"/>
  <c r="P237" i="12"/>
  <c r="P136" i="12" s="1"/>
  <c r="X237" i="12"/>
  <c r="X136" i="12" s="1"/>
  <c r="Y237" i="12"/>
  <c r="Y136" i="12" s="1"/>
  <c r="Z237" i="12"/>
  <c r="Z136" i="12" s="1"/>
  <c r="AA237" i="12"/>
  <c r="AA136" i="12" s="1"/>
  <c r="AB237" i="12"/>
  <c r="AB136" i="12" s="1"/>
  <c r="AC237" i="12"/>
  <c r="AC136" i="12" s="1"/>
  <c r="AD237" i="12"/>
  <c r="AD136" i="12" s="1"/>
  <c r="AE237" i="12"/>
  <c r="AE136" i="12" s="1"/>
  <c r="AF237" i="12"/>
  <c r="AF136" i="12" s="1"/>
  <c r="AG237" i="12"/>
  <c r="AG136" i="12" s="1"/>
  <c r="AH237" i="12"/>
  <c r="AH136" i="12" s="1"/>
  <c r="AI237" i="12"/>
  <c r="AI136" i="12" s="1"/>
  <c r="AP237" i="12"/>
  <c r="AP136" i="12" s="1"/>
  <c r="AQ237" i="12"/>
  <c r="AQ136" i="12" s="1"/>
  <c r="AR237" i="12"/>
  <c r="AR136" i="12" s="1"/>
  <c r="AS237" i="12"/>
  <c r="AS136" i="12" s="1"/>
  <c r="AT237" i="12"/>
  <c r="AT136" i="12" s="1"/>
  <c r="AU237" i="12"/>
  <c r="AU136" i="12" s="1"/>
  <c r="AV237" i="12"/>
  <c r="AV136" i="12" s="1"/>
  <c r="AW237" i="12"/>
  <c r="AW136" i="12" s="1"/>
  <c r="AX237" i="12"/>
  <c r="AX136" i="12" s="1"/>
  <c r="AY237" i="12"/>
  <c r="AY136" i="12" s="1"/>
  <c r="AZ237" i="12"/>
  <c r="AZ136" i="12" s="1"/>
  <c r="BA237" i="12"/>
  <c r="BA136" i="12" s="1"/>
  <c r="BC237" i="12"/>
  <c r="BC238" i="12"/>
  <c r="BD238" i="12"/>
  <c r="BE238" i="12"/>
  <c r="BF238" i="12"/>
  <c r="BC239" i="12"/>
  <c r="G240" i="12"/>
  <c r="G139" i="12" s="1"/>
  <c r="H240" i="12"/>
  <c r="H139" i="12" s="1"/>
  <c r="I240" i="12"/>
  <c r="I139" i="12" s="1"/>
  <c r="J240" i="12"/>
  <c r="J139" i="12" s="1"/>
  <c r="K240" i="12"/>
  <c r="K139" i="12" s="1"/>
  <c r="L240" i="12"/>
  <c r="L139" i="12" s="1"/>
  <c r="M240" i="12"/>
  <c r="M139" i="12" s="1"/>
  <c r="N240" i="12"/>
  <c r="N139" i="12" s="1"/>
  <c r="O240" i="12"/>
  <c r="O139" i="12" s="1"/>
  <c r="P240" i="12"/>
  <c r="P139" i="12" s="1"/>
  <c r="X240" i="12"/>
  <c r="X139" i="12" s="1"/>
  <c r="Y240" i="12"/>
  <c r="Y139" i="12" s="1"/>
  <c r="Z240" i="12"/>
  <c r="Z139" i="12" s="1"/>
  <c r="AA240" i="12"/>
  <c r="AA139" i="12" s="1"/>
  <c r="AB240" i="12"/>
  <c r="AB139" i="12" s="1"/>
  <c r="AC240" i="12"/>
  <c r="AC139" i="12" s="1"/>
  <c r="AD240" i="12"/>
  <c r="AD139" i="12" s="1"/>
  <c r="AE240" i="12"/>
  <c r="AE139" i="12" s="1"/>
  <c r="AF240" i="12"/>
  <c r="AF139" i="12" s="1"/>
  <c r="AG240" i="12"/>
  <c r="AG139" i="12" s="1"/>
  <c r="AH240" i="12"/>
  <c r="AH139" i="12" s="1"/>
  <c r="AI240" i="12"/>
  <c r="AI139" i="12" s="1"/>
  <c r="AP240" i="12"/>
  <c r="AP139" i="12" s="1"/>
  <c r="AQ240" i="12"/>
  <c r="AQ139" i="12" s="1"/>
  <c r="AR240" i="12"/>
  <c r="AR139" i="12" s="1"/>
  <c r="AS240" i="12"/>
  <c r="AS139" i="12" s="1"/>
  <c r="AT240" i="12"/>
  <c r="AT139" i="12" s="1"/>
  <c r="AU240" i="12"/>
  <c r="AU139" i="12" s="1"/>
  <c r="AV240" i="12"/>
  <c r="AV139" i="12" s="1"/>
  <c r="AW240" i="12"/>
  <c r="AW139" i="12" s="1"/>
  <c r="AX240" i="12"/>
  <c r="AX139" i="12" s="1"/>
  <c r="AY240" i="12"/>
  <c r="AY139" i="12" s="1"/>
  <c r="AZ240" i="12"/>
  <c r="AZ139" i="12" s="1"/>
  <c r="BA240" i="12"/>
  <c r="BA139" i="12" s="1"/>
  <c r="BC240" i="12"/>
  <c r="E240" i="12"/>
  <c r="BC241" i="12"/>
  <c r="BD241" i="12"/>
  <c r="BE241" i="12"/>
  <c r="BF241" i="12"/>
  <c r="BC242" i="12"/>
  <c r="G243" i="12"/>
  <c r="G142" i="12" s="1"/>
  <c r="H243" i="12"/>
  <c r="H142" i="12" s="1"/>
  <c r="I243" i="12"/>
  <c r="I142" i="12" s="1"/>
  <c r="J243" i="12"/>
  <c r="J142" i="12" s="1"/>
  <c r="K243" i="12"/>
  <c r="K142" i="12" s="1"/>
  <c r="L243" i="12"/>
  <c r="L142" i="12" s="1"/>
  <c r="M243" i="12"/>
  <c r="M142" i="12" s="1"/>
  <c r="N243" i="12"/>
  <c r="N142" i="12" s="1"/>
  <c r="O243" i="12"/>
  <c r="O142" i="12" s="1"/>
  <c r="P243" i="12"/>
  <c r="P142" i="12" s="1"/>
  <c r="X243" i="12"/>
  <c r="X142" i="12" s="1"/>
  <c r="Y243" i="12"/>
  <c r="Y142" i="12" s="1"/>
  <c r="Z243" i="12"/>
  <c r="Z142" i="12" s="1"/>
  <c r="AA243" i="12"/>
  <c r="AA142" i="12" s="1"/>
  <c r="AB243" i="12"/>
  <c r="AB142" i="12" s="1"/>
  <c r="AC243" i="12"/>
  <c r="AC142" i="12" s="1"/>
  <c r="AD243" i="12"/>
  <c r="AD142" i="12" s="1"/>
  <c r="AE243" i="12"/>
  <c r="AE142" i="12" s="1"/>
  <c r="AF243" i="12"/>
  <c r="AF142" i="12" s="1"/>
  <c r="AG243" i="12"/>
  <c r="AG142" i="12" s="1"/>
  <c r="AH243" i="12"/>
  <c r="AH142" i="12" s="1"/>
  <c r="AI243" i="12"/>
  <c r="AI142" i="12" s="1"/>
  <c r="AP243" i="12"/>
  <c r="AP142" i="12" s="1"/>
  <c r="AQ243" i="12"/>
  <c r="AQ142" i="12" s="1"/>
  <c r="AR243" i="12"/>
  <c r="AR142" i="12" s="1"/>
  <c r="AS243" i="12"/>
  <c r="AS142" i="12" s="1"/>
  <c r="AT243" i="12"/>
  <c r="AT142" i="12" s="1"/>
  <c r="AU243" i="12"/>
  <c r="AU142" i="12" s="1"/>
  <c r="AV243" i="12"/>
  <c r="AV142" i="12" s="1"/>
  <c r="AW243" i="12"/>
  <c r="AW142" i="12" s="1"/>
  <c r="AX243" i="12"/>
  <c r="AX142" i="12" s="1"/>
  <c r="AY243" i="12"/>
  <c r="AY142" i="12" s="1"/>
  <c r="AZ243" i="12"/>
  <c r="AZ142" i="12" s="1"/>
  <c r="BA243" i="12"/>
  <c r="BA142" i="12" s="1"/>
  <c r="BC243" i="12"/>
  <c r="E143" i="12"/>
  <c r="BC244" i="12"/>
  <c r="BD244" i="12"/>
  <c r="BE244" i="12"/>
  <c r="BF244" i="12"/>
  <c r="BC245" i="12"/>
  <c r="G246" i="12"/>
  <c r="G145" i="12" s="1"/>
  <c r="H246" i="12"/>
  <c r="H145" i="12" s="1"/>
  <c r="I246" i="12"/>
  <c r="I145" i="12" s="1"/>
  <c r="J246" i="12"/>
  <c r="J145" i="12" s="1"/>
  <c r="K246" i="12"/>
  <c r="K145" i="12" s="1"/>
  <c r="L246" i="12"/>
  <c r="L145" i="12" s="1"/>
  <c r="M246" i="12"/>
  <c r="M145" i="12" s="1"/>
  <c r="N246" i="12"/>
  <c r="N145" i="12" s="1"/>
  <c r="O246" i="12"/>
  <c r="O145" i="12" s="1"/>
  <c r="P246" i="12"/>
  <c r="P145" i="12" s="1"/>
  <c r="X246" i="12"/>
  <c r="X145" i="12" s="1"/>
  <c r="Y246" i="12"/>
  <c r="Y145" i="12" s="1"/>
  <c r="Z246" i="12"/>
  <c r="Z145" i="12" s="1"/>
  <c r="AA246" i="12"/>
  <c r="AA145" i="12" s="1"/>
  <c r="AB246" i="12"/>
  <c r="AB145" i="12" s="1"/>
  <c r="AC246" i="12"/>
  <c r="AC145" i="12" s="1"/>
  <c r="AD246" i="12"/>
  <c r="AD145" i="12" s="1"/>
  <c r="AE246" i="12"/>
  <c r="AE145" i="12" s="1"/>
  <c r="AF246" i="12"/>
  <c r="AF145" i="12" s="1"/>
  <c r="AG246" i="12"/>
  <c r="AG145" i="12" s="1"/>
  <c r="AH246" i="12"/>
  <c r="AH145" i="12" s="1"/>
  <c r="AI246" i="12"/>
  <c r="AI145" i="12" s="1"/>
  <c r="AP246" i="12"/>
  <c r="AP145" i="12" s="1"/>
  <c r="AQ246" i="12"/>
  <c r="AQ145" i="12" s="1"/>
  <c r="AR246" i="12"/>
  <c r="AR145" i="12" s="1"/>
  <c r="AS246" i="12"/>
  <c r="AS145" i="12" s="1"/>
  <c r="AT246" i="12"/>
  <c r="AT145" i="12" s="1"/>
  <c r="AU246" i="12"/>
  <c r="AU145" i="12" s="1"/>
  <c r="AV246" i="12"/>
  <c r="AV145" i="12" s="1"/>
  <c r="AW246" i="12"/>
  <c r="AW145" i="12" s="1"/>
  <c r="AX246" i="12"/>
  <c r="AX145" i="12" s="1"/>
  <c r="AY246" i="12"/>
  <c r="AY145" i="12" s="1"/>
  <c r="AZ246" i="12"/>
  <c r="AZ145" i="12" s="1"/>
  <c r="BA246" i="12"/>
  <c r="BA145" i="12" s="1"/>
  <c r="BC246" i="12"/>
  <c r="E146" i="12"/>
  <c r="BC247" i="12"/>
  <c r="BD247" i="12"/>
  <c r="BE247" i="12"/>
  <c r="BF247" i="12"/>
  <c r="BC248" i="12"/>
  <c r="G249" i="12"/>
  <c r="G148" i="12" s="1"/>
  <c r="H249" i="12"/>
  <c r="H148" i="12" s="1"/>
  <c r="I249" i="12"/>
  <c r="I148" i="12" s="1"/>
  <c r="J249" i="12"/>
  <c r="J148" i="12" s="1"/>
  <c r="K249" i="12"/>
  <c r="K148" i="12" s="1"/>
  <c r="L249" i="12"/>
  <c r="L148" i="12" s="1"/>
  <c r="M249" i="12"/>
  <c r="M148" i="12" s="1"/>
  <c r="N249" i="12"/>
  <c r="N148" i="12" s="1"/>
  <c r="O249" i="12"/>
  <c r="O148" i="12" s="1"/>
  <c r="P249" i="12"/>
  <c r="P148" i="12" s="1"/>
  <c r="X249" i="12"/>
  <c r="X148" i="12" s="1"/>
  <c r="Y249" i="12"/>
  <c r="Y148" i="12" s="1"/>
  <c r="Z249" i="12"/>
  <c r="Z148" i="12" s="1"/>
  <c r="AA249" i="12"/>
  <c r="AA148" i="12" s="1"/>
  <c r="AB249" i="12"/>
  <c r="AB148" i="12" s="1"/>
  <c r="AC249" i="12"/>
  <c r="AC148" i="12" s="1"/>
  <c r="AD249" i="12"/>
  <c r="AD148" i="12" s="1"/>
  <c r="AE249" i="12"/>
  <c r="AE148" i="12" s="1"/>
  <c r="AF249" i="12"/>
  <c r="AF148" i="12" s="1"/>
  <c r="AG249" i="12"/>
  <c r="AG148" i="12" s="1"/>
  <c r="AH249" i="12"/>
  <c r="AH148" i="12" s="1"/>
  <c r="AI249" i="12"/>
  <c r="AI148" i="12" s="1"/>
  <c r="AP249" i="12"/>
  <c r="AP148" i="12" s="1"/>
  <c r="AQ249" i="12"/>
  <c r="AQ148" i="12" s="1"/>
  <c r="AR249" i="12"/>
  <c r="AR148" i="12" s="1"/>
  <c r="AS249" i="12"/>
  <c r="AS148" i="12" s="1"/>
  <c r="AT249" i="12"/>
  <c r="AT148" i="12" s="1"/>
  <c r="AU249" i="12"/>
  <c r="AU148" i="12" s="1"/>
  <c r="AV249" i="12"/>
  <c r="AV148" i="12" s="1"/>
  <c r="AW249" i="12"/>
  <c r="AW148" i="12" s="1"/>
  <c r="AX249" i="12"/>
  <c r="AX148" i="12" s="1"/>
  <c r="AY249" i="12"/>
  <c r="AY148" i="12" s="1"/>
  <c r="AZ249" i="12"/>
  <c r="AZ148" i="12" s="1"/>
  <c r="BA249" i="12"/>
  <c r="BA148" i="12" s="1"/>
  <c r="BC249" i="12"/>
  <c r="E149" i="12"/>
  <c r="BC250" i="12"/>
  <c r="BD250" i="12"/>
  <c r="BH250" i="12" s="1"/>
  <c r="BE250" i="12"/>
  <c r="BF250" i="12"/>
  <c r="BC251" i="12"/>
  <c r="G252" i="12"/>
  <c r="G151" i="12" s="1"/>
  <c r="H252" i="12"/>
  <c r="H151" i="12" s="1"/>
  <c r="I252" i="12"/>
  <c r="I151" i="12" s="1"/>
  <c r="J252" i="12"/>
  <c r="J151" i="12" s="1"/>
  <c r="K252" i="12"/>
  <c r="K151" i="12" s="1"/>
  <c r="L252" i="12"/>
  <c r="L151" i="12" s="1"/>
  <c r="M252" i="12"/>
  <c r="M151" i="12" s="1"/>
  <c r="N252" i="12"/>
  <c r="N151" i="12" s="1"/>
  <c r="O252" i="12"/>
  <c r="O151" i="12" s="1"/>
  <c r="P252" i="12"/>
  <c r="P151" i="12" s="1"/>
  <c r="X252" i="12"/>
  <c r="X151" i="12" s="1"/>
  <c r="Y252" i="12"/>
  <c r="Y151" i="12" s="1"/>
  <c r="Z252" i="12"/>
  <c r="Z151" i="12" s="1"/>
  <c r="AA252" i="12"/>
  <c r="AA151" i="12" s="1"/>
  <c r="AB252" i="12"/>
  <c r="AB151" i="12" s="1"/>
  <c r="AC252" i="12"/>
  <c r="AC151" i="12" s="1"/>
  <c r="AD252" i="12"/>
  <c r="AD151" i="12" s="1"/>
  <c r="AE252" i="12"/>
  <c r="AE151" i="12" s="1"/>
  <c r="AF252" i="12"/>
  <c r="AF151" i="12" s="1"/>
  <c r="AG252" i="12"/>
  <c r="AG151" i="12" s="1"/>
  <c r="AH252" i="12"/>
  <c r="AH151" i="12" s="1"/>
  <c r="AI252" i="12"/>
  <c r="AI151" i="12" s="1"/>
  <c r="AP252" i="12"/>
  <c r="AP151" i="12" s="1"/>
  <c r="AQ252" i="12"/>
  <c r="AQ151" i="12" s="1"/>
  <c r="AR252" i="12"/>
  <c r="AR151" i="12" s="1"/>
  <c r="AS252" i="12"/>
  <c r="AS151" i="12" s="1"/>
  <c r="AT252" i="12"/>
  <c r="AT151" i="12" s="1"/>
  <c r="AU252" i="12"/>
  <c r="AU151" i="12" s="1"/>
  <c r="AV252" i="12"/>
  <c r="AV151" i="12" s="1"/>
  <c r="AW252" i="12"/>
  <c r="AW151" i="12" s="1"/>
  <c r="AX252" i="12"/>
  <c r="AX151" i="12" s="1"/>
  <c r="AY252" i="12"/>
  <c r="AY151" i="12" s="1"/>
  <c r="AZ252" i="12"/>
  <c r="AZ151" i="12" s="1"/>
  <c r="BA252" i="12"/>
  <c r="BA151" i="12" s="1"/>
  <c r="BC252" i="12"/>
  <c r="E252" i="12"/>
  <c r="BC253" i="12"/>
  <c r="BD253" i="12"/>
  <c r="BE253" i="12"/>
  <c r="BF253" i="12"/>
  <c r="BC254" i="12"/>
  <c r="G255" i="12"/>
  <c r="G154" i="12" s="1"/>
  <c r="H255" i="12"/>
  <c r="H154" i="12" s="1"/>
  <c r="I255" i="12"/>
  <c r="I154" i="12" s="1"/>
  <c r="J255" i="12"/>
  <c r="J154" i="12" s="1"/>
  <c r="K255" i="12"/>
  <c r="K154" i="12" s="1"/>
  <c r="L255" i="12"/>
  <c r="L154" i="12" s="1"/>
  <c r="M255" i="12"/>
  <c r="M154" i="12" s="1"/>
  <c r="N255" i="12"/>
  <c r="N154" i="12" s="1"/>
  <c r="O255" i="12"/>
  <c r="O154" i="12" s="1"/>
  <c r="P255" i="12"/>
  <c r="P154" i="12" s="1"/>
  <c r="X255" i="12"/>
  <c r="X154" i="12" s="1"/>
  <c r="Y255" i="12"/>
  <c r="Y154" i="12" s="1"/>
  <c r="Z255" i="12"/>
  <c r="Z154" i="12" s="1"/>
  <c r="AA255" i="12"/>
  <c r="AA154" i="12" s="1"/>
  <c r="AB255" i="12"/>
  <c r="AB154" i="12" s="1"/>
  <c r="AC255" i="12"/>
  <c r="AC154" i="12" s="1"/>
  <c r="AD255" i="12"/>
  <c r="AD154" i="12" s="1"/>
  <c r="AE255" i="12"/>
  <c r="AE154" i="12" s="1"/>
  <c r="AF255" i="12"/>
  <c r="AF154" i="12" s="1"/>
  <c r="AG255" i="12"/>
  <c r="AG154" i="12" s="1"/>
  <c r="AH255" i="12"/>
  <c r="AH154" i="12" s="1"/>
  <c r="AI255" i="12"/>
  <c r="AI154" i="12" s="1"/>
  <c r="AP255" i="12"/>
  <c r="AP154" i="12" s="1"/>
  <c r="AQ255" i="12"/>
  <c r="AQ154" i="12" s="1"/>
  <c r="AR255" i="12"/>
  <c r="AR154" i="12" s="1"/>
  <c r="AS255" i="12"/>
  <c r="AS154" i="12" s="1"/>
  <c r="AT255" i="12"/>
  <c r="AT154" i="12" s="1"/>
  <c r="AU255" i="12"/>
  <c r="AU154" i="12" s="1"/>
  <c r="AV255" i="12"/>
  <c r="AV154" i="12" s="1"/>
  <c r="AW255" i="12"/>
  <c r="AW154" i="12" s="1"/>
  <c r="AX255" i="12"/>
  <c r="AX154" i="12" s="1"/>
  <c r="AY255" i="12"/>
  <c r="AY154" i="12" s="1"/>
  <c r="AZ255" i="12"/>
  <c r="AZ154" i="12" s="1"/>
  <c r="BA255" i="12"/>
  <c r="BA154" i="12" s="1"/>
  <c r="BC255" i="12"/>
  <c r="E155" i="12"/>
  <c r="BC256" i="12"/>
  <c r="BD256" i="12"/>
  <c r="BE256" i="12"/>
  <c r="BF256" i="12"/>
  <c r="BC257" i="12"/>
  <c r="G258" i="12"/>
  <c r="G157" i="12" s="1"/>
  <c r="H258" i="12"/>
  <c r="H157" i="12" s="1"/>
  <c r="I258" i="12"/>
  <c r="I157" i="12" s="1"/>
  <c r="J258" i="12"/>
  <c r="J157" i="12" s="1"/>
  <c r="K258" i="12"/>
  <c r="K157" i="12" s="1"/>
  <c r="L258" i="12"/>
  <c r="L157" i="12" s="1"/>
  <c r="M258" i="12"/>
  <c r="M157" i="12" s="1"/>
  <c r="BD157" i="12" s="1"/>
  <c r="N258" i="12"/>
  <c r="N157" i="12" s="1"/>
  <c r="O258" i="12"/>
  <c r="O157" i="12" s="1"/>
  <c r="P258" i="12"/>
  <c r="P157" i="12" s="1"/>
  <c r="X258" i="12"/>
  <c r="X157" i="12" s="1"/>
  <c r="Y258" i="12"/>
  <c r="Y157" i="12" s="1"/>
  <c r="Z258" i="12"/>
  <c r="Z157" i="12" s="1"/>
  <c r="AA258" i="12"/>
  <c r="AA157" i="12" s="1"/>
  <c r="AB258" i="12"/>
  <c r="AB157" i="12" s="1"/>
  <c r="AC258" i="12"/>
  <c r="AC157" i="12" s="1"/>
  <c r="AD258" i="12"/>
  <c r="AD157" i="12" s="1"/>
  <c r="AE258" i="12"/>
  <c r="AE157" i="12" s="1"/>
  <c r="AF258" i="12"/>
  <c r="AF157" i="12" s="1"/>
  <c r="BE157" i="12" s="1"/>
  <c r="AG258" i="12"/>
  <c r="AG157" i="12" s="1"/>
  <c r="AH258" i="12"/>
  <c r="AH157" i="12" s="1"/>
  <c r="AI258" i="12"/>
  <c r="AI157" i="12" s="1"/>
  <c r="AP258" i="12"/>
  <c r="AP157" i="12" s="1"/>
  <c r="AQ258" i="12"/>
  <c r="AQ157" i="12" s="1"/>
  <c r="AR258" i="12"/>
  <c r="AR157" i="12" s="1"/>
  <c r="AS258" i="12"/>
  <c r="AS157" i="12" s="1"/>
  <c r="AT258" i="12"/>
  <c r="AT157" i="12" s="1"/>
  <c r="AU258" i="12"/>
  <c r="AU157" i="12" s="1"/>
  <c r="AV258" i="12"/>
  <c r="AV157" i="12" s="1"/>
  <c r="AW258" i="12"/>
  <c r="AW157" i="12" s="1"/>
  <c r="AX258" i="12"/>
  <c r="AX157" i="12" s="1"/>
  <c r="BF157" i="12" s="1"/>
  <c r="AY258" i="12"/>
  <c r="AY157" i="12" s="1"/>
  <c r="AZ258" i="12"/>
  <c r="AZ157" i="12" s="1"/>
  <c r="BA258" i="12"/>
  <c r="BA157" i="12" s="1"/>
  <c r="BC258" i="12"/>
  <c r="BC259" i="12"/>
  <c r="BD259" i="12"/>
  <c r="BE259" i="12"/>
  <c r="BF259" i="12"/>
  <c r="BC260" i="12"/>
  <c r="G261" i="12"/>
  <c r="G160" i="12" s="1"/>
  <c r="H261" i="12"/>
  <c r="H160" i="12" s="1"/>
  <c r="I261" i="12"/>
  <c r="I160" i="12" s="1"/>
  <c r="J261" i="12"/>
  <c r="J160" i="12" s="1"/>
  <c r="K261" i="12"/>
  <c r="K160" i="12" s="1"/>
  <c r="L261" i="12"/>
  <c r="L160" i="12" s="1"/>
  <c r="M261" i="12"/>
  <c r="M160" i="12" s="1"/>
  <c r="N261" i="12"/>
  <c r="N160" i="12" s="1"/>
  <c r="O261" i="12"/>
  <c r="O160" i="12" s="1"/>
  <c r="P261" i="12"/>
  <c r="P160" i="12" s="1"/>
  <c r="X261" i="12"/>
  <c r="X160" i="12" s="1"/>
  <c r="Y261" i="12"/>
  <c r="Y160" i="12" s="1"/>
  <c r="Z261" i="12"/>
  <c r="Z160" i="12" s="1"/>
  <c r="AA261" i="12"/>
  <c r="AA160" i="12" s="1"/>
  <c r="AB261" i="12"/>
  <c r="AB160" i="12" s="1"/>
  <c r="AC261" i="12"/>
  <c r="AC160" i="12" s="1"/>
  <c r="AD261" i="12"/>
  <c r="AD160" i="12" s="1"/>
  <c r="AE261" i="12"/>
  <c r="AE160" i="12" s="1"/>
  <c r="AF261" i="12"/>
  <c r="AF160" i="12" s="1"/>
  <c r="AG261" i="12"/>
  <c r="AG160" i="12" s="1"/>
  <c r="AH261" i="12"/>
  <c r="AH160" i="12" s="1"/>
  <c r="AI261" i="12"/>
  <c r="AI160" i="12" s="1"/>
  <c r="AP261" i="12"/>
  <c r="AP160" i="12" s="1"/>
  <c r="AQ261" i="12"/>
  <c r="AQ160" i="12" s="1"/>
  <c r="AR261" i="12"/>
  <c r="AR160" i="12" s="1"/>
  <c r="AS261" i="12"/>
  <c r="AS160" i="12" s="1"/>
  <c r="AT261" i="12"/>
  <c r="AT160" i="12" s="1"/>
  <c r="AU261" i="12"/>
  <c r="AU160" i="12" s="1"/>
  <c r="AV261" i="12"/>
  <c r="AV160" i="12" s="1"/>
  <c r="AW261" i="12"/>
  <c r="AW160" i="12" s="1"/>
  <c r="AX261" i="12"/>
  <c r="AX160" i="12" s="1"/>
  <c r="AY261" i="12"/>
  <c r="AY160" i="12" s="1"/>
  <c r="AZ261" i="12"/>
  <c r="AZ160" i="12" s="1"/>
  <c r="BA261" i="12"/>
  <c r="BA160" i="12" s="1"/>
  <c r="BC261" i="12"/>
  <c r="F261" i="12"/>
  <c r="BC262" i="12"/>
  <c r="BD262" i="12"/>
  <c r="BE262" i="12"/>
  <c r="BF262" i="12"/>
  <c r="BC263" i="12"/>
  <c r="G264" i="12"/>
  <c r="G163" i="12" s="1"/>
  <c r="H264" i="12"/>
  <c r="H163" i="12" s="1"/>
  <c r="I264" i="12"/>
  <c r="I163" i="12" s="1"/>
  <c r="J264" i="12"/>
  <c r="J163" i="12" s="1"/>
  <c r="K264" i="12"/>
  <c r="K163" i="12" s="1"/>
  <c r="L264" i="12"/>
  <c r="L163" i="12" s="1"/>
  <c r="M264" i="12"/>
  <c r="M163" i="12" s="1"/>
  <c r="N264" i="12"/>
  <c r="N163" i="12" s="1"/>
  <c r="O264" i="12"/>
  <c r="O163" i="12" s="1"/>
  <c r="P264" i="12"/>
  <c r="P163" i="12" s="1"/>
  <c r="X264" i="12"/>
  <c r="X163" i="12" s="1"/>
  <c r="Y264" i="12"/>
  <c r="Y163" i="12" s="1"/>
  <c r="Z264" i="12"/>
  <c r="Z163" i="12" s="1"/>
  <c r="AA264" i="12"/>
  <c r="AA163" i="12" s="1"/>
  <c r="AB264" i="12"/>
  <c r="AB163" i="12" s="1"/>
  <c r="AC264" i="12"/>
  <c r="AC163" i="12" s="1"/>
  <c r="AD264" i="12"/>
  <c r="AD163" i="12" s="1"/>
  <c r="AE264" i="12"/>
  <c r="AE163" i="12" s="1"/>
  <c r="AF264" i="12"/>
  <c r="AF163" i="12" s="1"/>
  <c r="AG264" i="12"/>
  <c r="AG163" i="12" s="1"/>
  <c r="AH264" i="12"/>
  <c r="AH163" i="12" s="1"/>
  <c r="AI264" i="12"/>
  <c r="AI163" i="12" s="1"/>
  <c r="AP264" i="12"/>
  <c r="AP163" i="12" s="1"/>
  <c r="AQ264" i="12"/>
  <c r="AQ163" i="12" s="1"/>
  <c r="AR264" i="12"/>
  <c r="AR163" i="12" s="1"/>
  <c r="AS264" i="12"/>
  <c r="AS163" i="12" s="1"/>
  <c r="AT264" i="12"/>
  <c r="AT163" i="12" s="1"/>
  <c r="AU264" i="12"/>
  <c r="AU163" i="12" s="1"/>
  <c r="AV264" i="12"/>
  <c r="AV163" i="12" s="1"/>
  <c r="AW264" i="12"/>
  <c r="AW163" i="12" s="1"/>
  <c r="AX264" i="12"/>
  <c r="AX163" i="12" s="1"/>
  <c r="AY264" i="12"/>
  <c r="AY163" i="12" s="1"/>
  <c r="AZ264" i="12"/>
  <c r="AZ163" i="12" s="1"/>
  <c r="BA264" i="12"/>
  <c r="BA163" i="12" s="1"/>
  <c r="BC264" i="12"/>
  <c r="BC265" i="12"/>
  <c r="BD265" i="12"/>
  <c r="BE265" i="12"/>
  <c r="BF265" i="12"/>
  <c r="BC266" i="12"/>
  <c r="G267" i="12"/>
  <c r="G166" i="12" s="1"/>
  <c r="H267" i="12"/>
  <c r="H166" i="12" s="1"/>
  <c r="I267" i="12"/>
  <c r="I166" i="12" s="1"/>
  <c r="J267" i="12"/>
  <c r="J166" i="12" s="1"/>
  <c r="K267" i="12"/>
  <c r="K166" i="12" s="1"/>
  <c r="L267" i="12"/>
  <c r="L166" i="12" s="1"/>
  <c r="M267" i="12"/>
  <c r="M166" i="12" s="1"/>
  <c r="N267" i="12"/>
  <c r="N166" i="12" s="1"/>
  <c r="O267" i="12"/>
  <c r="O166" i="12" s="1"/>
  <c r="P267" i="12"/>
  <c r="P166" i="12" s="1"/>
  <c r="X267" i="12"/>
  <c r="X166" i="12" s="1"/>
  <c r="Y267" i="12"/>
  <c r="Y166" i="12" s="1"/>
  <c r="Z267" i="12"/>
  <c r="Z166" i="12" s="1"/>
  <c r="AA267" i="12"/>
  <c r="AA166" i="12" s="1"/>
  <c r="AB267" i="12"/>
  <c r="AB166" i="12" s="1"/>
  <c r="AC267" i="12"/>
  <c r="AC166" i="12" s="1"/>
  <c r="AD267" i="12"/>
  <c r="AD166" i="12" s="1"/>
  <c r="AE267" i="12"/>
  <c r="AE166" i="12" s="1"/>
  <c r="AF267" i="12"/>
  <c r="AF166" i="12" s="1"/>
  <c r="AG267" i="12"/>
  <c r="AG166" i="12" s="1"/>
  <c r="AH267" i="12"/>
  <c r="AH166" i="12" s="1"/>
  <c r="AI267" i="12"/>
  <c r="AI166" i="12" s="1"/>
  <c r="AP267" i="12"/>
  <c r="AP166" i="12" s="1"/>
  <c r="AQ267" i="12"/>
  <c r="AQ166" i="12" s="1"/>
  <c r="AR267" i="12"/>
  <c r="AR166" i="12" s="1"/>
  <c r="AS267" i="12"/>
  <c r="AS166" i="12" s="1"/>
  <c r="AT267" i="12"/>
  <c r="AT166" i="12" s="1"/>
  <c r="AU267" i="12"/>
  <c r="AU166" i="12" s="1"/>
  <c r="AV267" i="12"/>
  <c r="AV166" i="12" s="1"/>
  <c r="AW267" i="12"/>
  <c r="AW166" i="12" s="1"/>
  <c r="AX267" i="12"/>
  <c r="AX166" i="12" s="1"/>
  <c r="AY267" i="12"/>
  <c r="AY166" i="12" s="1"/>
  <c r="AZ267" i="12"/>
  <c r="AZ166" i="12" s="1"/>
  <c r="BA267" i="12"/>
  <c r="BA166" i="12" s="1"/>
  <c r="BC267" i="12"/>
  <c r="F267" i="12"/>
  <c r="BC268" i="12"/>
  <c r="BD268" i="12"/>
  <c r="BE268" i="12"/>
  <c r="BF268" i="12"/>
  <c r="BC269" i="12"/>
  <c r="G270" i="12"/>
  <c r="G169" i="12" s="1"/>
  <c r="H270" i="12"/>
  <c r="H169" i="12" s="1"/>
  <c r="I270" i="12"/>
  <c r="I169" i="12" s="1"/>
  <c r="J270" i="12"/>
  <c r="J169" i="12" s="1"/>
  <c r="K270" i="12"/>
  <c r="K169" i="12" s="1"/>
  <c r="L270" i="12"/>
  <c r="L169" i="12" s="1"/>
  <c r="M270" i="12"/>
  <c r="M169" i="12" s="1"/>
  <c r="N270" i="12"/>
  <c r="N169" i="12" s="1"/>
  <c r="O270" i="12"/>
  <c r="O169" i="12" s="1"/>
  <c r="P270" i="12"/>
  <c r="P169" i="12" s="1"/>
  <c r="X270" i="12"/>
  <c r="X169" i="12" s="1"/>
  <c r="Y270" i="12"/>
  <c r="Y169" i="12" s="1"/>
  <c r="Z270" i="12"/>
  <c r="Z169" i="12" s="1"/>
  <c r="AA270" i="12"/>
  <c r="AA169" i="12" s="1"/>
  <c r="AB270" i="12"/>
  <c r="AB169" i="12" s="1"/>
  <c r="AC270" i="12"/>
  <c r="AC169" i="12" s="1"/>
  <c r="AD270" i="12"/>
  <c r="AD169" i="12" s="1"/>
  <c r="AE270" i="12"/>
  <c r="AE169" i="12" s="1"/>
  <c r="AF270" i="12"/>
  <c r="AF169" i="12" s="1"/>
  <c r="AG270" i="12"/>
  <c r="AG169" i="12" s="1"/>
  <c r="AH270" i="12"/>
  <c r="AH169" i="12" s="1"/>
  <c r="AI270" i="12"/>
  <c r="AI169" i="12" s="1"/>
  <c r="AP270" i="12"/>
  <c r="AP169" i="12" s="1"/>
  <c r="AQ270" i="12"/>
  <c r="AQ169" i="12" s="1"/>
  <c r="AR270" i="12"/>
  <c r="AR169" i="12" s="1"/>
  <c r="AS270" i="12"/>
  <c r="AS169" i="12" s="1"/>
  <c r="AT270" i="12"/>
  <c r="AT169" i="12" s="1"/>
  <c r="AU270" i="12"/>
  <c r="AU169" i="12" s="1"/>
  <c r="AV270" i="12"/>
  <c r="AV169" i="12" s="1"/>
  <c r="AW270" i="12"/>
  <c r="AW169" i="12" s="1"/>
  <c r="AX270" i="12"/>
  <c r="AX169" i="12" s="1"/>
  <c r="AY270" i="12"/>
  <c r="AY169" i="12" s="1"/>
  <c r="AZ270" i="12"/>
  <c r="AZ169" i="12" s="1"/>
  <c r="BA270" i="12"/>
  <c r="BA169" i="12" s="1"/>
  <c r="BC270" i="12"/>
  <c r="E170" i="12"/>
  <c r="BC271" i="12"/>
  <c r="BD271" i="12"/>
  <c r="BE271" i="12"/>
  <c r="BF271" i="12"/>
  <c r="BC272" i="12"/>
  <c r="G273" i="12"/>
  <c r="G172" i="12" s="1"/>
  <c r="H273" i="12"/>
  <c r="H172" i="12" s="1"/>
  <c r="I273" i="12"/>
  <c r="I172" i="12" s="1"/>
  <c r="J273" i="12"/>
  <c r="J172" i="12" s="1"/>
  <c r="K273" i="12"/>
  <c r="K172" i="12" s="1"/>
  <c r="L273" i="12"/>
  <c r="L172" i="12" s="1"/>
  <c r="M273" i="12"/>
  <c r="M172" i="12" s="1"/>
  <c r="N273" i="12"/>
  <c r="N172" i="12" s="1"/>
  <c r="O273" i="12"/>
  <c r="O172" i="12" s="1"/>
  <c r="P273" i="12"/>
  <c r="P172" i="12" s="1"/>
  <c r="X273" i="12"/>
  <c r="X172" i="12" s="1"/>
  <c r="Y273" i="12"/>
  <c r="Y172" i="12" s="1"/>
  <c r="Z273" i="12"/>
  <c r="Z172" i="12" s="1"/>
  <c r="AA273" i="12"/>
  <c r="AA172" i="12" s="1"/>
  <c r="AB273" i="12"/>
  <c r="AB172" i="12" s="1"/>
  <c r="AC273" i="12"/>
  <c r="AC172" i="12" s="1"/>
  <c r="AD273" i="12"/>
  <c r="AD172" i="12" s="1"/>
  <c r="AE273" i="12"/>
  <c r="AE172" i="12" s="1"/>
  <c r="AF273" i="12"/>
  <c r="AF172" i="12" s="1"/>
  <c r="AG273" i="12"/>
  <c r="AG172" i="12" s="1"/>
  <c r="AH273" i="12"/>
  <c r="AH172" i="12" s="1"/>
  <c r="AI273" i="12"/>
  <c r="AI172" i="12" s="1"/>
  <c r="AP273" i="12"/>
  <c r="AP172" i="12" s="1"/>
  <c r="AQ273" i="12"/>
  <c r="AQ172" i="12" s="1"/>
  <c r="AR273" i="12"/>
  <c r="AR172" i="12" s="1"/>
  <c r="AS273" i="12"/>
  <c r="AS172" i="12" s="1"/>
  <c r="AT273" i="12"/>
  <c r="AT172" i="12" s="1"/>
  <c r="AU273" i="12"/>
  <c r="AU172" i="12" s="1"/>
  <c r="AV273" i="12"/>
  <c r="AV172" i="12" s="1"/>
  <c r="AW273" i="12"/>
  <c r="AW172" i="12" s="1"/>
  <c r="AX273" i="12"/>
  <c r="AX172" i="12" s="1"/>
  <c r="AY273" i="12"/>
  <c r="AY172" i="12" s="1"/>
  <c r="AZ273" i="12"/>
  <c r="AZ172" i="12" s="1"/>
  <c r="BA273" i="12"/>
  <c r="BA172" i="12" s="1"/>
  <c r="BC273" i="12"/>
  <c r="E173" i="12"/>
  <c r="BC274" i="12"/>
  <c r="BD274" i="12"/>
  <c r="BE274" i="12"/>
  <c r="BF274" i="12"/>
  <c r="BC275" i="12"/>
  <c r="G276" i="12"/>
  <c r="G175" i="12" s="1"/>
  <c r="H276" i="12"/>
  <c r="H175" i="12" s="1"/>
  <c r="I276" i="12"/>
  <c r="I175" i="12" s="1"/>
  <c r="J276" i="12"/>
  <c r="J175" i="12" s="1"/>
  <c r="K276" i="12"/>
  <c r="K175" i="12" s="1"/>
  <c r="L276" i="12"/>
  <c r="L175" i="12" s="1"/>
  <c r="M276" i="12"/>
  <c r="M175" i="12" s="1"/>
  <c r="N276" i="12"/>
  <c r="N175" i="12" s="1"/>
  <c r="O276" i="12"/>
  <c r="O175" i="12" s="1"/>
  <c r="P276" i="12"/>
  <c r="P175" i="12" s="1"/>
  <c r="X276" i="12"/>
  <c r="X175" i="12" s="1"/>
  <c r="Y276" i="12"/>
  <c r="Y175" i="12" s="1"/>
  <c r="Z276" i="12"/>
  <c r="Z175" i="12" s="1"/>
  <c r="AA276" i="12"/>
  <c r="AA175" i="12" s="1"/>
  <c r="AB276" i="12"/>
  <c r="AB175" i="12" s="1"/>
  <c r="AC276" i="12"/>
  <c r="AC175" i="12" s="1"/>
  <c r="AD276" i="12"/>
  <c r="AD175" i="12" s="1"/>
  <c r="AE276" i="12"/>
  <c r="AE175" i="12" s="1"/>
  <c r="AF276" i="12"/>
  <c r="AF175" i="12" s="1"/>
  <c r="AG276" i="12"/>
  <c r="AG175" i="12" s="1"/>
  <c r="AH276" i="12"/>
  <c r="AH175" i="12" s="1"/>
  <c r="AI276" i="12"/>
  <c r="AI175" i="12" s="1"/>
  <c r="AP276" i="12"/>
  <c r="AP175" i="12" s="1"/>
  <c r="AQ276" i="12"/>
  <c r="AQ175" i="12" s="1"/>
  <c r="AR276" i="12"/>
  <c r="AR175" i="12" s="1"/>
  <c r="AS276" i="12"/>
  <c r="AS175" i="12" s="1"/>
  <c r="AT276" i="12"/>
  <c r="AT175" i="12" s="1"/>
  <c r="AU276" i="12"/>
  <c r="AU175" i="12" s="1"/>
  <c r="AV276" i="12"/>
  <c r="AV175" i="12" s="1"/>
  <c r="AW276" i="12"/>
  <c r="AW175" i="12" s="1"/>
  <c r="AX276" i="12"/>
  <c r="AX175" i="12" s="1"/>
  <c r="AY276" i="12"/>
  <c r="AY175" i="12" s="1"/>
  <c r="AZ276" i="12"/>
  <c r="AZ175" i="12" s="1"/>
  <c r="BA276" i="12"/>
  <c r="BA175" i="12" s="1"/>
  <c r="BC276" i="12"/>
  <c r="BC277" i="12"/>
  <c r="BD277" i="12"/>
  <c r="BE277" i="12"/>
  <c r="BF277" i="12"/>
  <c r="BC278" i="12"/>
  <c r="G279" i="12"/>
  <c r="G178" i="12" s="1"/>
  <c r="H279" i="12"/>
  <c r="H178" i="12" s="1"/>
  <c r="I279" i="12"/>
  <c r="I178" i="12" s="1"/>
  <c r="J279" i="12"/>
  <c r="J178" i="12" s="1"/>
  <c r="K279" i="12"/>
  <c r="K178" i="12" s="1"/>
  <c r="L279" i="12"/>
  <c r="L178" i="12" s="1"/>
  <c r="M279" i="12"/>
  <c r="M178" i="12" s="1"/>
  <c r="N279" i="12"/>
  <c r="N178" i="12" s="1"/>
  <c r="O279" i="12"/>
  <c r="O178" i="12" s="1"/>
  <c r="P279" i="12"/>
  <c r="P178" i="12" s="1"/>
  <c r="X279" i="12"/>
  <c r="Y279" i="12"/>
  <c r="Z279" i="12"/>
  <c r="Z312" i="12" s="1"/>
  <c r="AA279" i="12"/>
  <c r="AB279" i="12"/>
  <c r="AC279" i="12"/>
  <c r="AD279" i="12"/>
  <c r="AD312" i="12" s="1"/>
  <c r="AE279" i="12"/>
  <c r="AF279" i="12"/>
  <c r="AG279" i="12"/>
  <c r="AH279" i="12"/>
  <c r="AH312" i="12" s="1"/>
  <c r="AI279" i="12"/>
  <c r="AP279" i="12"/>
  <c r="AP178" i="12" s="1"/>
  <c r="AQ279" i="12"/>
  <c r="AQ178" i="12" s="1"/>
  <c r="AR279" i="12"/>
  <c r="AR178" i="12" s="1"/>
  <c r="AS279" i="12"/>
  <c r="AS178" i="12" s="1"/>
  <c r="AT279" i="12"/>
  <c r="AT178" i="12" s="1"/>
  <c r="AU279" i="12"/>
  <c r="AU178" i="12" s="1"/>
  <c r="AV279" i="12"/>
  <c r="AV178" i="12" s="1"/>
  <c r="AW279" i="12"/>
  <c r="AW178" i="12" s="1"/>
  <c r="AX279" i="12"/>
  <c r="AX178" i="12" s="1"/>
  <c r="AY279" i="12"/>
  <c r="AY178" i="12" s="1"/>
  <c r="AZ279" i="12"/>
  <c r="AZ178" i="12" s="1"/>
  <c r="BA279" i="12"/>
  <c r="BA178" i="12" s="1"/>
  <c r="BC279" i="12"/>
  <c r="F279" i="12"/>
  <c r="BC280" i="12"/>
  <c r="BD280" i="12"/>
  <c r="BE280" i="12"/>
  <c r="BF280" i="12"/>
  <c r="BC281" i="12"/>
  <c r="G282" i="12"/>
  <c r="G181" i="12" s="1"/>
  <c r="H282" i="12"/>
  <c r="H181" i="12" s="1"/>
  <c r="I282" i="12"/>
  <c r="I181" i="12" s="1"/>
  <c r="J282" i="12"/>
  <c r="K282" i="12"/>
  <c r="K181" i="12" s="1"/>
  <c r="L282" i="12"/>
  <c r="L181" i="12" s="1"/>
  <c r="M282" i="12"/>
  <c r="M181" i="12" s="1"/>
  <c r="N282" i="12"/>
  <c r="O282" i="12"/>
  <c r="O181" i="12" s="1"/>
  <c r="P282" i="12"/>
  <c r="P181" i="12" s="1"/>
  <c r="X282" i="12"/>
  <c r="Y282" i="12"/>
  <c r="Y312" i="12" s="1"/>
  <c r="Z282" i="12"/>
  <c r="AA282" i="12"/>
  <c r="AB282" i="12"/>
  <c r="AC282" i="12"/>
  <c r="AC312" i="12" s="1"/>
  <c r="AD282" i="12"/>
  <c r="AE282" i="12"/>
  <c r="AF282" i="12"/>
  <c r="AG282" i="12"/>
  <c r="AG312" i="12" s="1"/>
  <c r="AH282" i="12"/>
  <c r="AI282" i="12"/>
  <c r="AP282" i="12"/>
  <c r="AP181" i="12" s="1"/>
  <c r="AQ282" i="12"/>
  <c r="AR282" i="12"/>
  <c r="AR181" i="12" s="1"/>
  <c r="AS282" i="12"/>
  <c r="AS181" i="12" s="1"/>
  <c r="AT282" i="12"/>
  <c r="AT181" i="12" s="1"/>
  <c r="AU282" i="12"/>
  <c r="AV282" i="12"/>
  <c r="AV181" i="12" s="1"/>
  <c r="AW282" i="12"/>
  <c r="AW181" i="12" s="1"/>
  <c r="AX282" i="12"/>
  <c r="AX181" i="12" s="1"/>
  <c r="AY282" i="12"/>
  <c r="AZ282" i="12"/>
  <c r="AZ181" i="12" s="1"/>
  <c r="BA282" i="12"/>
  <c r="BA181" i="12" s="1"/>
  <c r="BC282" i="12"/>
  <c r="E182" i="12"/>
  <c r="BC283" i="12"/>
  <c r="BD283" i="12"/>
  <c r="BE283" i="12"/>
  <c r="BF283" i="12"/>
  <c r="BC284" i="12"/>
  <c r="G285" i="12"/>
  <c r="G184" i="12" s="1"/>
  <c r="H285" i="12"/>
  <c r="H184" i="12" s="1"/>
  <c r="I285" i="12"/>
  <c r="I184" i="12" s="1"/>
  <c r="J285" i="12"/>
  <c r="J184" i="12" s="1"/>
  <c r="K285" i="12"/>
  <c r="K184" i="12" s="1"/>
  <c r="L285" i="12"/>
  <c r="L184" i="12" s="1"/>
  <c r="M285" i="12"/>
  <c r="M184" i="12" s="1"/>
  <c r="N285" i="12"/>
  <c r="N184" i="12" s="1"/>
  <c r="O285" i="12"/>
  <c r="O184" i="12" s="1"/>
  <c r="P285" i="12"/>
  <c r="P184" i="12" s="1"/>
  <c r="X285" i="12"/>
  <c r="Y285" i="12"/>
  <c r="Z285" i="12"/>
  <c r="AA285" i="12"/>
  <c r="AB285" i="12"/>
  <c r="AC285" i="12"/>
  <c r="AD285" i="12"/>
  <c r="AE285" i="12"/>
  <c r="AF285" i="12"/>
  <c r="AG285" i="12"/>
  <c r="AH285" i="12"/>
  <c r="AI285" i="12"/>
  <c r="AP285" i="12"/>
  <c r="AP184" i="12" s="1"/>
  <c r="AQ285" i="12"/>
  <c r="AQ184" i="12" s="1"/>
  <c r="AR285" i="12"/>
  <c r="AR184" i="12" s="1"/>
  <c r="AS285" i="12"/>
  <c r="AS184" i="12" s="1"/>
  <c r="AT285" i="12"/>
  <c r="AT184" i="12" s="1"/>
  <c r="AU285" i="12"/>
  <c r="AU184" i="12" s="1"/>
  <c r="AV285" i="12"/>
  <c r="AV184" i="12" s="1"/>
  <c r="AW285" i="12"/>
  <c r="AW184" i="12" s="1"/>
  <c r="AX285" i="12"/>
  <c r="AX184" i="12" s="1"/>
  <c r="AY285" i="12"/>
  <c r="AY184" i="12" s="1"/>
  <c r="AZ285" i="12"/>
  <c r="AZ184" i="12" s="1"/>
  <c r="BA285" i="12"/>
  <c r="BA184" i="12" s="1"/>
  <c r="BC285" i="12"/>
  <c r="BC286" i="12"/>
  <c r="BD286" i="12"/>
  <c r="BE286" i="12"/>
  <c r="BF286" i="12"/>
  <c r="BC287" i="12"/>
  <c r="G288" i="12"/>
  <c r="G187" i="12" s="1"/>
  <c r="H288" i="12"/>
  <c r="H187" i="12" s="1"/>
  <c r="I288" i="12"/>
  <c r="I187" i="12" s="1"/>
  <c r="J288" i="12"/>
  <c r="J187" i="12" s="1"/>
  <c r="K288" i="12"/>
  <c r="K187" i="12" s="1"/>
  <c r="L288" i="12"/>
  <c r="L187" i="12" s="1"/>
  <c r="M288" i="12"/>
  <c r="M187" i="12" s="1"/>
  <c r="N288" i="12"/>
  <c r="N187" i="12" s="1"/>
  <c r="O288" i="12"/>
  <c r="O187" i="12" s="1"/>
  <c r="P288" i="12"/>
  <c r="P187" i="12" s="1"/>
  <c r="X288" i="12"/>
  <c r="Y288" i="12"/>
  <c r="Z288" i="12"/>
  <c r="AA288" i="12"/>
  <c r="AB288" i="12"/>
  <c r="AC288" i="12"/>
  <c r="AD288" i="12"/>
  <c r="AE288" i="12"/>
  <c r="AF288" i="12"/>
  <c r="AG288" i="12"/>
  <c r="AH288" i="12"/>
  <c r="AI288" i="12"/>
  <c r="AP288" i="12"/>
  <c r="AP187" i="12" s="1"/>
  <c r="AQ288" i="12"/>
  <c r="AQ187" i="12" s="1"/>
  <c r="AR288" i="12"/>
  <c r="AR187" i="12" s="1"/>
  <c r="AS288" i="12"/>
  <c r="AS187" i="12" s="1"/>
  <c r="AT288" i="12"/>
  <c r="AT187" i="12" s="1"/>
  <c r="AU288" i="12"/>
  <c r="AU187" i="12" s="1"/>
  <c r="AV288" i="12"/>
  <c r="AV187" i="12" s="1"/>
  <c r="AW288" i="12"/>
  <c r="AW187" i="12" s="1"/>
  <c r="AX288" i="12"/>
  <c r="AX187" i="12" s="1"/>
  <c r="AY288" i="12"/>
  <c r="AY187" i="12" s="1"/>
  <c r="AZ288" i="12"/>
  <c r="AZ187" i="12" s="1"/>
  <c r="BA288" i="12"/>
  <c r="BA187" i="12" s="1"/>
  <c r="BC288" i="12"/>
  <c r="BC289" i="12"/>
  <c r="BD289" i="12"/>
  <c r="BE289" i="12"/>
  <c r="BF289" i="12"/>
  <c r="BC290" i="12"/>
  <c r="E291" i="12"/>
  <c r="E190" i="12" s="1"/>
  <c r="F291" i="12"/>
  <c r="F190" i="12" s="1"/>
  <c r="G291" i="12"/>
  <c r="G190" i="12" s="1"/>
  <c r="H291" i="12"/>
  <c r="H190" i="12" s="1"/>
  <c r="I291" i="12"/>
  <c r="I190" i="12" s="1"/>
  <c r="J291" i="12"/>
  <c r="J190" i="12" s="1"/>
  <c r="K291" i="12"/>
  <c r="K190" i="12" s="1"/>
  <c r="L291" i="12"/>
  <c r="L190" i="12" s="1"/>
  <c r="M291" i="12"/>
  <c r="M190" i="12" s="1"/>
  <c r="N291" i="12"/>
  <c r="N190" i="12" s="1"/>
  <c r="O291" i="12"/>
  <c r="O190" i="12" s="1"/>
  <c r="P291" i="12"/>
  <c r="P190" i="12" s="1"/>
  <c r="X291" i="12"/>
  <c r="Y291" i="12"/>
  <c r="Z291" i="12"/>
  <c r="AA291" i="12"/>
  <c r="AB291" i="12"/>
  <c r="AC291" i="12"/>
  <c r="AD291" i="12"/>
  <c r="AE291" i="12"/>
  <c r="AF291" i="12"/>
  <c r="AG291" i="12"/>
  <c r="AH291" i="12"/>
  <c r="AI291" i="12"/>
  <c r="AP291" i="12"/>
  <c r="AP190" i="12" s="1"/>
  <c r="AQ291" i="12"/>
  <c r="AQ190" i="12" s="1"/>
  <c r="AR291" i="12"/>
  <c r="AR190" i="12" s="1"/>
  <c r="AS291" i="12"/>
  <c r="AS190" i="12" s="1"/>
  <c r="AT291" i="12"/>
  <c r="AT190" i="12" s="1"/>
  <c r="AU291" i="12"/>
  <c r="AU190" i="12" s="1"/>
  <c r="AV291" i="12"/>
  <c r="AV190" i="12" s="1"/>
  <c r="AW291" i="12"/>
  <c r="AW190" i="12" s="1"/>
  <c r="AX291" i="12"/>
  <c r="AX190" i="12" s="1"/>
  <c r="AY291" i="12"/>
  <c r="AY190" i="12" s="1"/>
  <c r="AZ291" i="12"/>
  <c r="AZ190" i="12" s="1"/>
  <c r="BA291" i="12"/>
  <c r="BA190" i="12" s="1"/>
  <c r="BC291" i="12"/>
  <c r="BC292" i="12"/>
  <c r="BD292" i="12"/>
  <c r="BE292" i="12"/>
  <c r="BF292" i="12"/>
  <c r="BC293" i="12"/>
  <c r="G294" i="12"/>
  <c r="G193" i="12" s="1"/>
  <c r="H294" i="12"/>
  <c r="H193" i="12" s="1"/>
  <c r="I294" i="12"/>
  <c r="I193" i="12" s="1"/>
  <c r="J294" i="12"/>
  <c r="J193" i="12" s="1"/>
  <c r="K294" i="12"/>
  <c r="K193" i="12" s="1"/>
  <c r="L294" i="12"/>
  <c r="L193" i="12" s="1"/>
  <c r="M294" i="12"/>
  <c r="M193" i="12" s="1"/>
  <c r="N294" i="12"/>
  <c r="N193" i="12" s="1"/>
  <c r="O294" i="12"/>
  <c r="O193" i="12" s="1"/>
  <c r="P294" i="12"/>
  <c r="P193" i="12" s="1"/>
  <c r="X294" i="12"/>
  <c r="Y294" i="12"/>
  <c r="Z294" i="12"/>
  <c r="AA294" i="12"/>
  <c r="AB294" i="12"/>
  <c r="AC294" i="12"/>
  <c r="AD294" i="12"/>
  <c r="AE294" i="12"/>
  <c r="AF294" i="12"/>
  <c r="AG294" i="12"/>
  <c r="AH294" i="12"/>
  <c r="AI294" i="12"/>
  <c r="AP294" i="12"/>
  <c r="AP193" i="12" s="1"/>
  <c r="AQ294" i="12"/>
  <c r="AQ193" i="12" s="1"/>
  <c r="AR294" i="12"/>
  <c r="AR193" i="12" s="1"/>
  <c r="AS294" i="12"/>
  <c r="AS193" i="12" s="1"/>
  <c r="AT294" i="12"/>
  <c r="AT193" i="12" s="1"/>
  <c r="AU294" i="12"/>
  <c r="AU193" i="12" s="1"/>
  <c r="AV294" i="12"/>
  <c r="AV193" i="12" s="1"/>
  <c r="AW294" i="12"/>
  <c r="AW193" i="12" s="1"/>
  <c r="AX294" i="12"/>
  <c r="AX193" i="12" s="1"/>
  <c r="AY294" i="12"/>
  <c r="AY193" i="12" s="1"/>
  <c r="AZ294" i="12"/>
  <c r="AZ193" i="12" s="1"/>
  <c r="BA294" i="12"/>
  <c r="BA193" i="12" s="1"/>
  <c r="BC294" i="12"/>
  <c r="E194" i="12"/>
  <c r="BC295" i="12"/>
  <c r="BD295" i="12"/>
  <c r="BH295" i="12" s="1"/>
  <c r="BE295" i="12"/>
  <c r="BF295" i="12"/>
  <c r="BC296" i="12"/>
  <c r="X297" i="12"/>
  <c r="Y297" i="12"/>
  <c r="Z297" i="12"/>
  <c r="AA297" i="12"/>
  <c r="AB297" i="12"/>
  <c r="AC297" i="12"/>
  <c r="AD297" i="12"/>
  <c r="AE297" i="12"/>
  <c r="AF297" i="12"/>
  <c r="AG297" i="12"/>
  <c r="AH297" i="12"/>
  <c r="AI297" i="12"/>
  <c r="BC297" i="12"/>
  <c r="F298" i="12"/>
  <c r="F197" i="12" s="1"/>
  <c r="G298" i="12"/>
  <c r="G197" i="12" s="1"/>
  <c r="H298" i="12"/>
  <c r="H197" i="12" s="1"/>
  <c r="I298" i="12"/>
  <c r="I197" i="12" s="1"/>
  <c r="J298" i="12"/>
  <c r="J197" i="12" s="1"/>
  <c r="K298" i="12"/>
  <c r="K197" i="12" s="1"/>
  <c r="L298" i="12"/>
  <c r="L197" i="12" s="1"/>
  <c r="M298" i="12"/>
  <c r="M197" i="12" s="1"/>
  <c r="BD197" i="12" s="1"/>
  <c r="N298" i="12"/>
  <c r="N197" i="12" s="1"/>
  <c r="O298" i="12"/>
  <c r="O197" i="12" s="1"/>
  <c r="P298" i="12"/>
  <c r="P197" i="12" s="1"/>
  <c r="AP298" i="12"/>
  <c r="AP197" i="12" s="1"/>
  <c r="AQ298" i="12"/>
  <c r="AQ197" i="12" s="1"/>
  <c r="AR298" i="12"/>
  <c r="AR197" i="12" s="1"/>
  <c r="AS298" i="12"/>
  <c r="AS197" i="12" s="1"/>
  <c r="AT298" i="12"/>
  <c r="AT197" i="12" s="1"/>
  <c r="AU298" i="12"/>
  <c r="AU197" i="12" s="1"/>
  <c r="AV298" i="12"/>
  <c r="AV197" i="12" s="1"/>
  <c r="AW298" i="12"/>
  <c r="AW197" i="12" s="1"/>
  <c r="AX298" i="12"/>
  <c r="AX197" i="12" s="1"/>
  <c r="BF197" i="12" s="1"/>
  <c r="AY298" i="12"/>
  <c r="AY197" i="12" s="1"/>
  <c r="AZ298" i="12"/>
  <c r="AZ197" i="12" s="1"/>
  <c r="BA298" i="12"/>
  <c r="BA197" i="12" s="1"/>
  <c r="BC298" i="12"/>
  <c r="BD298" i="12"/>
  <c r="BE298" i="12"/>
  <c r="BC299" i="12"/>
  <c r="E300" i="12"/>
  <c r="E199" i="12" s="1"/>
  <c r="F300" i="12"/>
  <c r="F199" i="12" s="1"/>
  <c r="G300" i="12"/>
  <c r="G199" i="12" s="1"/>
  <c r="H300" i="12"/>
  <c r="H199" i="12" s="1"/>
  <c r="I300" i="12"/>
  <c r="I199" i="12" s="1"/>
  <c r="J300" i="12"/>
  <c r="J199" i="12" s="1"/>
  <c r="K300" i="12"/>
  <c r="K199" i="12" s="1"/>
  <c r="L300" i="12"/>
  <c r="L199" i="12" s="1"/>
  <c r="M300" i="12"/>
  <c r="M199" i="12" s="1"/>
  <c r="N300" i="12"/>
  <c r="N199" i="12" s="1"/>
  <c r="O300" i="12"/>
  <c r="O199" i="12" s="1"/>
  <c r="P300" i="12"/>
  <c r="P199" i="12" s="1"/>
  <c r="X300" i="12"/>
  <c r="Y300" i="12"/>
  <c r="Z300" i="12"/>
  <c r="AA300" i="12"/>
  <c r="AB300" i="12"/>
  <c r="AC300" i="12"/>
  <c r="AD300" i="12"/>
  <c r="AE300" i="12"/>
  <c r="AF300" i="12"/>
  <c r="AG300" i="12"/>
  <c r="AH300" i="12"/>
  <c r="AI300" i="12"/>
  <c r="AP300" i="12"/>
  <c r="AP199" i="12" s="1"/>
  <c r="AQ300" i="12"/>
  <c r="AQ199" i="12" s="1"/>
  <c r="AR300" i="12"/>
  <c r="AR199" i="12" s="1"/>
  <c r="AS300" i="12"/>
  <c r="AS199" i="12" s="1"/>
  <c r="AT300" i="12"/>
  <c r="AT199" i="12" s="1"/>
  <c r="AU300" i="12"/>
  <c r="AU199" i="12" s="1"/>
  <c r="AV300" i="12"/>
  <c r="AV199" i="12" s="1"/>
  <c r="AW300" i="12"/>
  <c r="AW199" i="12" s="1"/>
  <c r="AX300" i="12"/>
  <c r="AX199" i="12" s="1"/>
  <c r="AY300" i="12"/>
  <c r="AY199" i="12" s="1"/>
  <c r="AZ300" i="12"/>
  <c r="AZ199" i="12" s="1"/>
  <c r="BA300" i="12"/>
  <c r="BA199" i="12" s="1"/>
  <c r="BC300" i="12"/>
  <c r="BC301" i="12"/>
  <c r="BD301" i="12"/>
  <c r="BE301" i="12"/>
  <c r="BF301" i="12"/>
  <c r="BC302" i="12"/>
  <c r="E303" i="12"/>
  <c r="E202" i="12" s="1"/>
  <c r="F303" i="12"/>
  <c r="F202" i="12" s="1"/>
  <c r="G303" i="12"/>
  <c r="G202" i="12" s="1"/>
  <c r="H303" i="12"/>
  <c r="H202" i="12" s="1"/>
  <c r="I303" i="12"/>
  <c r="I202" i="12" s="1"/>
  <c r="J303" i="12"/>
  <c r="J202" i="12" s="1"/>
  <c r="K303" i="12"/>
  <c r="K202" i="12" s="1"/>
  <c r="L303" i="12"/>
  <c r="L202" i="12" s="1"/>
  <c r="M303" i="12"/>
  <c r="M202" i="12" s="1"/>
  <c r="N303" i="12"/>
  <c r="N202" i="12" s="1"/>
  <c r="O303" i="12"/>
  <c r="O202" i="12" s="1"/>
  <c r="P303" i="12"/>
  <c r="P202" i="12" s="1"/>
  <c r="X303" i="12"/>
  <c r="Y303" i="12"/>
  <c r="Z303" i="12"/>
  <c r="AA303" i="12"/>
  <c r="AB303" i="12"/>
  <c r="AC303" i="12"/>
  <c r="AD303" i="12"/>
  <c r="AE303" i="12"/>
  <c r="AF303" i="12"/>
  <c r="AG303" i="12"/>
  <c r="AH303" i="12"/>
  <c r="AI303" i="12"/>
  <c r="AP303" i="12"/>
  <c r="AP202" i="12" s="1"/>
  <c r="AQ303" i="12"/>
  <c r="AQ202" i="12" s="1"/>
  <c r="AR303" i="12"/>
  <c r="AR202" i="12" s="1"/>
  <c r="AS303" i="12"/>
  <c r="AS202" i="12" s="1"/>
  <c r="AT303" i="12"/>
  <c r="AT202" i="12" s="1"/>
  <c r="AU303" i="12"/>
  <c r="AU202" i="12" s="1"/>
  <c r="AV303" i="12"/>
  <c r="AV202" i="12" s="1"/>
  <c r="AW303" i="12"/>
  <c r="AW202" i="12" s="1"/>
  <c r="AX303" i="12"/>
  <c r="AX202" i="12" s="1"/>
  <c r="AY303" i="12"/>
  <c r="AY202" i="12" s="1"/>
  <c r="AZ303" i="12"/>
  <c r="AZ202" i="12" s="1"/>
  <c r="BA303" i="12"/>
  <c r="BA202" i="12" s="1"/>
  <c r="BC303" i="12"/>
  <c r="BC304" i="12"/>
  <c r="BD304" i="12"/>
  <c r="BE304" i="12"/>
  <c r="BF304" i="12"/>
  <c r="BC305" i="12"/>
  <c r="E306" i="12"/>
  <c r="E205" i="12" s="1"/>
  <c r="F306" i="12"/>
  <c r="F205" i="12" s="1"/>
  <c r="G306" i="12"/>
  <c r="G205" i="12" s="1"/>
  <c r="H306" i="12"/>
  <c r="H205" i="12" s="1"/>
  <c r="I306" i="12"/>
  <c r="I205" i="12" s="1"/>
  <c r="J306" i="12"/>
  <c r="J205" i="12" s="1"/>
  <c r="K306" i="12"/>
  <c r="K205" i="12" s="1"/>
  <c r="L306" i="12"/>
  <c r="L205" i="12" s="1"/>
  <c r="M306" i="12"/>
  <c r="M205" i="12" s="1"/>
  <c r="N306" i="12"/>
  <c r="N205" i="12" s="1"/>
  <c r="O306" i="12"/>
  <c r="O205" i="12" s="1"/>
  <c r="P306" i="12"/>
  <c r="P205" i="12" s="1"/>
  <c r="X306" i="12"/>
  <c r="Y306" i="12"/>
  <c r="Z306" i="12"/>
  <c r="AA306" i="12"/>
  <c r="AB306" i="12"/>
  <c r="AC306" i="12"/>
  <c r="AD306" i="12"/>
  <c r="AE306" i="12"/>
  <c r="AF306" i="12"/>
  <c r="AG306" i="12"/>
  <c r="AH306" i="12"/>
  <c r="AI306" i="12"/>
  <c r="AP306" i="12"/>
  <c r="AP205" i="12" s="1"/>
  <c r="AQ306" i="12"/>
  <c r="AQ205" i="12" s="1"/>
  <c r="AR306" i="12"/>
  <c r="AR205" i="12" s="1"/>
  <c r="AS306" i="12"/>
  <c r="AS205" i="12" s="1"/>
  <c r="AT306" i="12"/>
  <c r="AT205" i="12" s="1"/>
  <c r="AU306" i="12"/>
  <c r="AU205" i="12" s="1"/>
  <c r="AV306" i="12"/>
  <c r="AV205" i="12" s="1"/>
  <c r="AW306" i="12"/>
  <c r="AW205" i="12" s="1"/>
  <c r="AX306" i="12"/>
  <c r="AX205" i="12" s="1"/>
  <c r="AY306" i="12"/>
  <c r="AY205" i="12" s="1"/>
  <c r="AZ306" i="12"/>
  <c r="AZ205" i="12" s="1"/>
  <c r="BA306" i="12"/>
  <c r="BA205" i="12" s="1"/>
  <c r="BC306" i="12"/>
  <c r="BC307" i="12"/>
  <c r="BD307" i="12"/>
  <c r="BE307" i="12"/>
  <c r="BF307" i="12"/>
  <c r="BC308" i="12"/>
  <c r="E309" i="12"/>
  <c r="E208" i="12" s="1"/>
  <c r="F309" i="12"/>
  <c r="F208" i="12" s="1"/>
  <c r="G309" i="12"/>
  <c r="G208" i="12" s="1"/>
  <c r="H309" i="12"/>
  <c r="H208" i="12" s="1"/>
  <c r="I309" i="12"/>
  <c r="I208" i="12" s="1"/>
  <c r="J309" i="12"/>
  <c r="J208" i="12" s="1"/>
  <c r="K309" i="12"/>
  <c r="K208" i="12" s="1"/>
  <c r="L309" i="12"/>
  <c r="L208" i="12" s="1"/>
  <c r="M309" i="12"/>
  <c r="M208" i="12" s="1"/>
  <c r="N309" i="12"/>
  <c r="N208" i="12" s="1"/>
  <c r="O309" i="12"/>
  <c r="O208" i="12" s="1"/>
  <c r="P309" i="12"/>
  <c r="P208" i="12" s="1"/>
  <c r="X309" i="12"/>
  <c r="X208" i="12" s="1"/>
  <c r="Y309" i="12"/>
  <c r="Y208" i="12" s="1"/>
  <c r="Z309" i="12"/>
  <c r="Z178" i="12" s="1"/>
  <c r="AA309" i="12"/>
  <c r="AA178" i="12" s="1"/>
  <c r="AB309" i="12"/>
  <c r="AB208" i="12" s="1"/>
  <c r="AC309" i="12"/>
  <c r="AC208" i="12" s="1"/>
  <c r="AD309" i="12"/>
  <c r="AD178" i="12" s="1"/>
  <c r="AE309" i="12"/>
  <c r="AE178" i="12" s="1"/>
  <c r="AF309" i="12"/>
  <c r="AF208" i="12" s="1"/>
  <c r="AG309" i="12"/>
  <c r="AG208" i="12" s="1"/>
  <c r="AH309" i="12"/>
  <c r="AH178" i="12" s="1"/>
  <c r="AI309" i="12"/>
  <c r="AI178" i="12" s="1"/>
  <c r="AP309" i="12"/>
  <c r="AP208" i="12" s="1"/>
  <c r="AQ309" i="12"/>
  <c r="AQ208" i="12" s="1"/>
  <c r="AR309" i="12"/>
  <c r="AR208" i="12" s="1"/>
  <c r="AS309" i="12"/>
  <c r="AS208" i="12" s="1"/>
  <c r="AT309" i="12"/>
  <c r="AT208" i="12" s="1"/>
  <c r="AU309" i="12"/>
  <c r="AU208" i="12" s="1"/>
  <c r="AV309" i="12"/>
  <c r="AV208" i="12" s="1"/>
  <c r="AW309" i="12"/>
  <c r="AW208" i="12" s="1"/>
  <c r="AX309" i="12"/>
  <c r="AX208" i="12" s="1"/>
  <c r="AY309" i="12"/>
  <c r="AY208" i="12" s="1"/>
  <c r="AZ309" i="12"/>
  <c r="AZ208" i="12" s="1"/>
  <c r="BA309" i="12"/>
  <c r="BA208" i="12" s="1"/>
  <c r="BC309" i="12"/>
  <c r="BC310" i="12"/>
  <c r="BD310" i="12"/>
  <c r="BE310" i="12"/>
  <c r="BF310" i="12"/>
  <c r="BC311" i="12"/>
  <c r="X312" i="12"/>
  <c r="X211" i="12" s="1"/>
  <c r="AA312" i="12"/>
  <c r="AA181" i="12" s="1"/>
  <c r="AB312" i="12"/>
  <c r="AB211" i="12" s="1"/>
  <c r="AE312" i="12"/>
  <c r="AE181" i="12" s="1"/>
  <c r="AF312" i="12"/>
  <c r="AF211" i="12" s="1"/>
  <c r="AI312" i="12"/>
  <c r="AI181" i="12" s="1"/>
  <c r="F313" i="12"/>
  <c r="F212" i="12" s="1"/>
  <c r="H313" i="12"/>
  <c r="H212" i="12" s="1"/>
  <c r="I313" i="12"/>
  <c r="I212" i="12" s="1"/>
  <c r="J313" i="12"/>
  <c r="J212" i="12" s="1"/>
  <c r="L313" i="12"/>
  <c r="L212" i="12" s="1"/>
  <c r="M313" i="12"/>
  <c r="M212" i="12" s="1"/>
  <c r="BD212" i="12" s="1"/>
  <c r="N313" i="12"/>
  <c r="N212" i="12" s="1"/>
  <c r="P313" i="12"/>
  <c r="P212" i="12" s="1"/>
  <c r="X313" i="12"/>
  <c r="X182" i="12" s="1"/>
  <c r="Y313" i="12"/>
  <c r="Y212" i="12" s="1"/>
  <c r="Z313" i="12"/>
  <c r="Z182" i="12" s="1"/>
  <c r="AA313" i="12"/>
  <c r="AA182" i="12" s="1"/>
  <c r="AB313" i="12"/>
  <c r="AB182" i="12" s="1"/>
  <c r="AC313" i="12"/>
  <c r="AC212" i="12" s="1"/>
  <c r="AD313" i="12"/>
  <c r="AD182" i="12" s="1"/>
  <c r="AE313" i="12"/>
  <c r="AE182" i="12" s="1"/>
  <c r="AF313" i="12"/>
  <c r="AF182" i="12" s="1"/>
  <c r="BE182" i="12" s="1"/>
  <c r="AG313" i="12"/>
  <c r="AG212" i="12" s="1"/>
  <c r="AH313" i="12"/>
  <c r="AH182" i="12" s="1"/>
  <c r="AI313" i="12"/>
  <c r="AI182" i="12" s="1"/>
  <c r="AP313" i="12"/>
  <c r="AP212" i="12" s="1"/>
  <c r="AQ313" i="12"/>
  <c r="AQ212" i="12" s="1"/>
  <c r="AS313" i="12"/>
  <c r="AS212" i="12" s="1"/>
  <c r="AT313" i="12"/>
  <c r="AT212" i="12" s="1"/>
  <c r="AU313" i="12"/>
  <c r="AU212" i="12" s="1"/>
  <c r="AW313" i="12"/>
  <c r="AW212" i="12" s="1"/>
  <c r="AX313" i="12"/>
  <c r="BF313" i="12" s="1"/>
  <c r="AY313" i="12"/>
  <c r="AY212" i="12" s="1"/>
  <c r="BA313" i="12"/>
  <c r="BA212" i="12" s="1"/>
  <c r="BD313" i="12"/>
  <c r="BE313" i="12"/>
  <c r="A319" i="12"/>
  <c r="T319" i="12"/>
  <c r="AL319" i="12"/>
  <c r="G323" i="12"/>
  <c r="H323" i="12"/>
  <c r="I323" i="12"/>
  <c r="J323" i="12"/>
  <c r="K323" i="12"/>
  <c r="L323" i="12"/>
  <c r="M323" i="12"/>
  <c r="N323" i="12"/>
  <c r="O323" i="12"/>
  <c r="P323" i="12"/>
  <c r="X323" i="12"/>
  <c r="Y323" i="12"/>
  <c r="Z323" i="12"/>
  <c r="AA323" i="12"/>
  <c r="AB323" i="12"/>
  <c r="AC323" i="12"/>
  <c r="AD323" i="12"/>
  <c r="AE323" i="12"/>
  <c r="AF323" i="12"/>
  <c r="AG323" i="12"/>
  <c r="AH323" i="12"/>
  <c r="AI323" i="12"/>
  <c r="AP323" i="12"/>
  <c r="AQ323" i="12"/>
  <c r="AR323" i="12"/>
  <c r="AS323" i="12"/>
  <c r="AT323" i="12"/>
  <c r="AU323" i="12"/>
  <c r="AV323" i="12"/>
  <c r="AW323" i="12"/>
  <c r="AX323" i="12"/>
  <c r="AY323" i="12"/>
  <c r="AZ323" i="12"/>
  <c r="BA323" i="12"/>
  <c r="BC323" i="12"/>
  <c r="E425" i="12"/>
  <c r="BC324" i="12"/>
  <c r="BD324" i="12"/>
  <c r="BE324" i="12"/>
  <c r="BF324" i="12"/>
  <c r="BC325" i="12"/>
  <c r="G326" i="12"/>
  <c r="H326" i="12"/>
  <c r="I326" i="12"/>
  <c r="J326" i="12"/>
  <c r="K326" i="12"/>
  <c r="L326" i="12"/>
  <c r="M326" i="12"/>
  <c r="N326" i="12"/>
  <c r="O326" i="12"/>
  <c r="P326" i="12"/>
  <c r="X326" i="12"/>
  <c r="Y326" i="12"/>
  <c r="Z326" i="12"/>
  <c r="AA326" i="12"/>
  <c r="AB326" i="12"/>
  <c r="AC326" i="12"/>
  <c r="AD326" i="12"/>
  <c r="AE326" i="12"/>
  <c r="AF326" i="12"/>
  <c r="AG326" i="12"/>
  <c r="AH326" i="12"/>
  <c r="AI326" i="12"/>
  <c r="AP326" i="12"/>
  <c r="AQ326" i="12"/>
  <c r="AR326" i="12"/>
  <c r="AS326" i="12"/>
  <c r="AT326" i="12"/>
  <c r="AU326" i="12"/>
  <c r="AV326" i="12"/>
  <c r="AW326" i="12"/>
  <c r="AX326" i="12"/>
  <c r="AY326" i="12"/>
  <c r="AZ326" i="12"/>
  <c r="BA326" i="12"/>
  <c r="BC326" i="12"/>
  <c r="BC327" i="12"/>
  <c r="BD327" i="12"/>
  <c r="BE327" i="12"/>
  <c r="BF327" i="12"/>
  <c r="BC328" i="12"/>
  <c r="G329" i="12"/>
  <c r="H329" i="12"/>
  <c r="I329" i="12"/>
  <c r="J329" i="12"/>
  <c r="K329" i="12"/>
  <c r="L329" i="12"/>
  <c r="M329" i="12"/>
  <c r="N329" i="12"/>
  <c r="O329" i="12"/>
  <c r="P329" i="12"/>
  <c r="X329" i="12"/>
  <c r="Y329" i="12"/>
  <c r="Z329" i="12"/>
  <c r="AA329" i="12"/>
  <c r="AB329" i="12"/>
  <c r="AC329" i="12"/>
  <c r="AD329" i="12"/>
  <c r="AE329" i="12"/>
  <c r="AF329" i="12"/>
  <c r="AG329" i="12"/>
  <c r="AH329" i="12"/>
  <c r="AI329" i="12"/>
  <c r="AP329" i="12"/>
  <c r="AQ329" i="12"/>
  <c r="AR329" i="12"/>
  <c r="AS329" i="12"/>
  <c r="AT329" i="12"/>
  <c r="AU329" i="12"/>
  <c r="AV329" i="12"/>
  <c r="AW329" i="12"/>
  <c r="AX329" i="12"/>
  <c r="AY329" i="12"/>
  <c r="AZ329" i="12"/>
  <c r="BA329" i="12"/>
  <c r="BC329" i="12"/>
  <c r="F329" i="12"/>
  <c r="F430" i="12" s="1"/>
  <c r="BC330" i="12"/>
  <c r="BD330" i="12"/>
  <c r="BE330" i="12"/>
  <c r="BH330" i="12" s="1"/>
  <c r="BF330" i="12"/>
  <c r="BC331" i="12"/>
  <c r="G332" i="12"/>
  <c r="H332" i="12"/>
  <c r="I332" i="12"/>
  <c r="J332" i="12"/>
  <c r="K332" i="12"/>
  <c r="L332" i="12"/>
  <c r="M332" i="12"/>
  <c r="N332" i="12"/>
  <c r="O332" i="12"/>
  <c r="P332" i="12"/>
  <c r="X332" i="12"/>
  <c r="Y332" i="12"/>
  <c r="Z332" i="12"/>
  <c r="AA332" i="12"/>
  <c r="AB332" i="12"/>
  <c r="AC332" i="12"/>
  <c r="AD332" i="12"/>
  <c r="AE332" i="12"/>
  <c r="AF332" i="12"/>
  <c r="AG332" i="12"/>
  <c r="AH332" i="12"/>
  <c r="AI332" i="12"/>
  <c r="AP332" i="12"/>
  <c r="AQ332" i="12"/>
  <c r="AR332" i="12"/>
  <c r="AS332" i="12"/>
  <c r="AT332" i="12"/>
  <c r="AU332" i="12"/>
  <c r="AV332" i="12"/>
  <c r="AW332" i="12"/>
  <c r="AX332" i="12"/>
  <c r="AY332" i="12"/>
  <c r="AZ332" i="12"/>
  <c r="BA332" i="12"/>
  <c r="BC332" i="12"/>
  <c r="F332" i="12"/>
  <c r="BC333" i="12"/>
  <c r="BD333" i="12"/>
  <c r="BI333" i="12" s="1"/>
  <c r="BE333" i="12"/>
  <c r="BF333" i="12"/>
  <c r="BC334" i="12"/>
  <c r="G335" i="12"/>
  <c r="H335" i="12"/>
  <c r="I335" i="12"/>
  <c r="J335" i="12"/>
  <c r="K335" i="12"/>
  <c r="L335" i="12"/>
  <c r="M335" i="12"/>
  <c r="N335" i="12"/>
  <c r="O335" i="12"/>
  <c r="P335" i="12"/>
  <c r="X335" i="12"/>
  <c r="Y335" i="12"/>
  <c r="Z335" i="12"/>
  <c r="AA335" i="12"/>
  <c r="AB335" i="12"/>
  <c r="AC335" i="12"/>
  <c r="AD335" i="12"/>
  <c r="AE335" i="12"/>
  <c r="AF335" i="12"/>
  <c r="AG335" i="12"/>
  <c r="AH335" i="12"/>
  <c r="AI335" i="12"/>
  <c r="AP335" i="12"/>
  <c r="AQ335" i="12"/>
  <c r="AR335" i="12"/>
  <c r="AS335" i="12"/>
  <c r="AT335" i="12"/>
  <c r="AU335" i="12"/>
  <c r="AV335" i="12"/>
  <c r="AW335" i="12"/>
  <c r="AX335" i="12"/>
  <c r="AY335" i="12"/>
  <c r="AZ335" i="12"/>
  <c r="BA335" i="12"/>
  <c r="BC335" i="12"/>
  <c r="BC336" i="12"/>
  <c r="BD336" i="12"/>
  <c r="BE336" i="12"/>
  <c r="BF336" i="12"/>
  <c r="BC337" i="12"/>
  <c r="G338" i="12"/>
  <c r="H338" i="12"/>
  <c r="I338" i="12"/>
  <c r="J338" i="12"/>
  <c r="K338" i="12"/>
  <c r="L338" i="12"/>
  <c r="M338" i="12"/>
  <c r="N338" i="12"/>
  <c r="O338" i="12"/>
  <c r="P338" i="12"/>
  <c r="X338" i="12"/>
  <c r="Y338" i="12"/>
  <c r="Z338" i="12"/>
  <c r="AA338" i="12"/>
  <c r="AB338" i="12"/>
  <c r="AC338" i="12"/>
  <c r="AD338" i="12"/>
  <c r="AE338" i="12"/>
  <c r="AF338" i="12"/>
  <c r="AG338" i="12"/>
  <c r="AH338" i="12"/>
  <c r="AI338" i="12"/>
  <c r="AP338" i="12"/>
  <c r="AQ338" i="12"/>
  <c r="AR338" i="12"/>
  <c r="AS338" i="12"/>
  <c r="AT338" i="12"/>
  <c r="AU338" i="12"/>
  <c r="AV338" i="12"/>
  <c r="AW338" i="12"/>
  <c r="AX338" i="12"/>
  <c r="AY338" i="12"/>
  <c r="AZ338" i="12"/>
  <c r="BA338" i="12"/>
  <c r="BC338" i="12"/>
  <c r="BC339" i="12"/>
  <c r="BD339" i="12"/>
  <c r="BE339" i="12"/>
  <c r="BF339" i="12"/>
  <c r="BC340" i="12"/>
  <c r="G341" i="12"/>
  <c r="H341" i="12"/>
  <c r="I341" i="12"/>
  <c r="J341" i="12"/>
  <c r="K341" i="12"/>
  <c r="L341" i="12"/>
  <c r="M341" i="12"/>
  <c r="N341" i="12"/>
  <c r="O341" i="12"/>
  <c r="P341" i="12"/>
  <c r="X341" i="12"/>
  <c r="Y341" i="12"/>
  <c r="Z341" i="12"/>
  <c r="AA341" i="12"/>
  <c r="AB341" i="12"/>
  <c r="AC341" i="12"/>
  <c r="AD341" i="12"/>
  <c r="AE341" i="12"/>
  <c r="AF341" i="12"/>
  <c r="AG341" i="12"/>
  <c r="AH341" i="12"/>
  <c r="AI341" i="12"/>
  <c r="AP341" i="12"/>
  <c r="AQ341" i="12"/>
  <c r="AR341" i="12"/>
  <c r="AS341" i="12"/>
  <c r="AT341" i="12"/>
  <c r="AU341" i="12"/>
  <c r="AV341" i="12"/>
  <c r="AW341" i="12"/>
  <c r="AX341" i="12"/>
  <c r="AY341" i="12"/>
  <c r="AZ341" i="12"/>
  <c r="BA341" i="12"/>
  <c r="BC341" i="12"/>
  <c r="F341" i="12"/>
  <c r="BC342" i="12"/>
  <c r="BD342" i="12"/>
  <c r="BE342" i="12"/>
  <c r="BF342" i="12"/>
  <c r="BC343" i="12"/>
  <c r="G344" i="12"/>
  <c r="H344" i="12"/>
  <c r="I344" i="12"/>
  <c r="J344" i="12"/>
  <c r="K344" i="12"/>
  <c r="L344" i="12"/>
  <c r="M344" i="12"/>
  <c r="N344" i="12"/>
  <c r="O344" i="12"/>
  <c r="P344" i="12"/>
  <c r="X344" i="12"/>
  <c r="Y344" i="12"/>
  <c r="Z344" i="12"/>
  <c r="AA344" i="12"/>
  <c r="AB344" i="12"/>
  <c r="AC344" i="12"/>
  <c r="AD344" i="12"/>
  <c r="AE344" i="12"/>
  <c r="AF344" i="12"/>
  <c r="AG344" i="12"/>
  <c r="AH344" i="12"/>
  <c r="AI344" i="12"/>
  <c r="AP344" i="12"/>
  <c r="AQ344" i="12"/>
  <c r="AR344" i="12"/>
  <c r="AS344" i="12"/>
  <c r="AT344" i="12"/>
  <c r="AU344" i="12"/>
  <c r="AV344" i="12"/>
  <c r="AW344" i="12"/>
  <c r="AX344" i="12"/>
  <c r="AY344" i="12"/>
  <c r="AZ344" i="12"/>
  <c r="BA344" i="12"/>
  <c r="BC344" i="12"/>
  <c r="F344" i="12"/>
  <c r="BC345" i="12"/>
  <c r="BD345" i="12"/>
  <c r="BE345" i="12"/>
  <c r="BF345" i="12"/>
  <c r="BC346" i="12"/>
  <c r="G347" i="12"/>
  <c r="H347" i="12"/>
  <c r="I347" i="12"/>
  <c r="J347" i="12"/>
  <c r="K347" i="12"/>
  <c r="L347" i="12"/>
  <c r="M347" i="12"/>
  <c r="N347" i="12"/>
  <c r="O347" i="12"/>
  <c r="P347" i="12"/>
  <c r="X347" i="12"/>
  <c r="Y347" i="12"/>
  <c r="Z347" i="12"/>
  <c r="AA347" i="12"/>
  <c r="AB347" i="12"/>
  <c r="AC347" i="12"/>
  <c r="AD347" i="12"/>
  <c r="AE347" i="12"/>
  <c r="AF347" i="12"/>
  <c r="AG347" i="12"/>
  <c r="AH347" i="12"/>
  <c r="AI347" i="12"/>
  <c r="AP347" i="12"/>
  <c r="AQ347" i="12"/>
  <c r="AR347" i="12"/>
  <c r="AS347" i="12"/>
  <c r="AT347" i="12"/>
  <c r="AU347" i="12"/>
  <c r="AV347" i="12"/>
  <c r="AW347" i="12"/>
  <c r="AX347" i="12"/>
  <c r="AY347" i="12"/>
  <c r="AZ347" i="12"/>
  <c r="BA347" i="12"/>
  <c r="BC347" i="12"/>
  <c r="E449" i="12"/>
  <c r="BC348" i="12"/>
  <c r="BD348" i="12"/>
  <c r="BE348" i="12"/>
  <c r="BF348" i="12"/>
  <c r="BC349" i="12"/>
  <c r="G350" i="12"/>
  <c r="H350" i="12"/>
  <c r="I350" i="12"/>
  <c r="J350" i="12"/>
  <c r="K350" i="12"/>
  <c r="L350" i="12"/>
  <c r="M350" i="12"/>
  <c r="N350" i="12"/>
  <c r="O350" i="12"/>
  <c r="P350" i="12"/>
  <c r="X350" i="12"/>
  <c r="Y350" i="12"/>
  <c r="Z350" i="12"/>
  <c r="AA350" i="12"/>
  <c r="AB350" i="12"/>
  <c r="AC350" i="12"/>
  <c r="AD350" i="12"/>
  <c r="AE350" i="12"/>
  <c r="AF350" i="12"/>
  <c r="AG350" i="12"/>
  <c r="AH350" i="12"/>
  <c r="AI350" i="12"/>
  <c r="AP350" i="12"/>
  <c r="AQ350" i="12"/>
  <c r="AR350" i="12"/>
  <c r="AS350" i="12"/>
  <c r="AT350" i="12"/>
  <c r="AU350" i="12"/>
  <c r="AV350" i="12"/>
  <c r="AW350" i="12"/>
  <c r="AX350" i="12"/>
  <c r="AY350" i="12"/>
  <c r="AZ350" i="12"/>
  <c r="BA350" i="12"/>
  <c r="BC350" i="12"/>
  <c r="BC351" i="12"/>
  <c r="BD351" i="12"/>
  <c r="BE351" i="12"/>
  <c r="BF351" i="12"/>
  <c r="BC352" i="12"/>
  <c r="G353" i="12"/>
  <c r="H353" i="12"/>
  <c r="I353" i="12"/>
  <c r="J353" i="12"/>
  <c r="K353" i="12"/>
  <c r="L353" i="12"/>
  <c r="M353" i="12"/>
  <c r="N353" i="12"/>
  <c r="O353" i="12"/>
  <c r="P353" i="12"/>
  <c r="X353" i="12"/>
  <c r="Y353" i="12"/>
  <c r="Z353" i="12"/>
  <c r="AA353" i="12"/>
  <c r="AB353" i="12"/>
  <c r="AC353" i="12"/>
  <c r="AD353" i="12"/>
  <c r="AE353" i="12"/>
  <c r="AF353" i="12"/>
  <c r="AG353" i="12"/>
  <c r="AH353" i="12"/>
  <c r="AI353" i="12"/>
  <c r="AP353" i="12"/>
  <c r="AQ353" i="12"/>
  <c r="AR353" i="12"/>
  <c r="AS353" i="12"/>
  <c r="AT353" i="12"/>
  <c r="AU353" i="12"/>
  <c r="AV353" i="12"/>
  <c r="AW353" i="12"/>
  <c r="AX353" i="12"/>
  <c r="AY353" i="12"/>
  <c r="AZ353" i="12"/>
  <c r="BA353" i="12"/>
  <c r="BC353" i="12"/>
  <c r="F353" i="12"/>
  <c r="BC354" i="12"/>
  <c r="BD354" i="12"/>
  <c r="BE354" i="12"/>
  <c r="BF354" i="12"/>
  <c r="BC355" i="12"/>
  <c r="G356" i="12"/>
  <c r="H356" i="12"/>
  <c r="I356" i="12"/>
  <c r="J356" i="12"/>
  <c r="K356" i="12"/>
  <c r="L356" i="12"/>
  <c r="M356" i="12"/>
  <c r="N356" i="12"/>
  <c r="O356" i="12"/>
  <c r="P356" i="12"/>
  <c r="X356" i="12"/>
  <c r="Y356" i="12"/>
  <c r="Z356" i="12"/>
  <c r="AA356" i="12"/>
  <c r="AB356" i="12"/>
  <c r="AC356" i="12"/>
  <c r="AD356" i="12"/>
  <c r="AE356" i="12"/>
  <c r="AF356" i="12"/>
  <c r="AG356" i="12"/>
  <c r="AH356" i="12"/>
  <c r="AI356" i="12"/>
  <c r="AP356" i="12"/>
  <c r="AQ356" i="12"/>
  <c r="AR356" i="12"/>
  <c r="AS356" i="12"/>
  <c r="AT356" i="12"/>
  <c r="AU356" i="12"/>
  <c r="AV356" i="12"/>
  <c r="AW356" i="12"/>
  <c r="AX356" i="12"/>
  <c r="AY356" i="12"/>
  <c r="AZ356" i="12"/>
  <c r="BA356" i="12"/>
  <c r="BC356" i="12"/>
  <c r="F356" i="12"/>
  <c r="BC357" i="12"/>
  <c r="BD357" i="12"/>
  <c r="BI357" i="12" s="1"/>
  <c r="BE357" i="12"/>
  <c r="BF357" i="12"/>
  <c r="BC358" i="12"/>
  <c r="G359" i="12"/>
  <c r="H359" i="12"/>
  <c r="I359" i="12"/>
  <c r="J359" i="12"/>
  <c r="K359" i="12"/>
  <c r="L359" i="12"/>
  <c r="M359" i="12"/>
  <c r="N359" i="12"/>
  <c r="O359" i="12"/>
  <c r="P359" i="12"/>
  <c r="X359" i="12"/>
  <c r="Y359" i="12"/>
  <c r="Z359" i="12"/>
  <c r="AA359" i="12"/>
  <c r="AB359" i="12"/>
  <c r="AC359" i="12"/>
  <c r="AD359" i="12"/>
  <c r="AE359" i="12"/>
  <c r="AF359" i="12"/>
  <c r="AG359" i="12"/>
  <c r="AH359" i="12"/>
  <c r="AI359" i="12"/>
  <c r="AP359" i="12"/>
  <c r="AQ359" i="12"/>
  <c r="AR359" i="12"/>
  <c r="AS359" i="12"/>
  <c r="AT359" i="12"/>
  <c r="AU359" i="12"/>
  <c r="AV359" i="12"/>
  <c r="AW359" i="12"/>
  <c r="AX359" i="12"/>
  <c r="AY359" i="12"/>
  <c r="AZ359" i="12"/>
  <c r="BA359" i="12"/>
  <c r="BC359" i="12"/>
  <c r="E461" i="12"/>
  <c r="BC360" i="12"/>
  <c r="BD360" i="12"/>
  <c r="BE360" i="12"/>
  <c r="BF360" i="12"/>
  <c r="BC361" i="12"/>
  <c r="G362" i="12"/>
  <c r="H362" i="12"/>
  <c r="I362" i="12"/>
  <c r="J362" i="12"/>
  <c r="K362" i="12"/>
  <c r="L362" i="12"/>
  <c r="M362" i="12"/>
  <c r="N362" i="12"/>
  <c r="O362" i="12"/>
  <c r="P362" i="12"/>
  <c r="X362" i="12"/>
  <c r="Y362" i="12"/>
  <c r="Z362" i="12"/>
  <c r="AA362" i="12"/>
  <c r="AB362" i="12"/>
  <c r="AC362" i="12"/>
  <c r="AD362" i="12"/>
  <c r="AE362" i="12"/>
  <c r="AF362" i="12"/>
  <c r="AG362" i="12"/>
  <c r="AH362" i="12"/>
  <c r="AI362" i="12"/>
  <c r="AP362" i="12"/>
  <c r="AQ362" i="12"/>
  <c r="AR362" i="12"/>
  <c r="AS362" i="12"/>
  <c r="AT362" i="12"/>
  <c r="AU362" i="12"/>
  <c r="AV362" i="12"/>
  <c r="AW362" i="12"/>
  <c r="AX362" i="12"/>
  <c r="AY362" i="12"/>
  <c r="AZ362" i="12"/>
  <c r="BA362" i="12"/>
  <c r="BC362" i="12"/>
  <c r="BC363" i="12"/>
  <c r="BD363" i="12"/>
  <c r="BE363" i="12"/>
  <c r="BF363" i="12"/>
  <c r="BC364" i="12"/>
  <c r="G365" i="12"/>
  <c r="H365" i="12"/>
  <c r="I365" i="12"/>
  <c r="J365" i="12"/>
  <c r="K365" i="12"/>
  <c r="L365" i="12"/>
  <c r="M365" i="12"/>
  <c r="N365" i="12"/>
  <c r="O365" i="12"/>
  <c r="P365" i="12"/>
  <c r="X365" i="12"/>
  <c r="Y365" i="12"/>
  <c r="Z365" i="12"/>
  <c r="AA365" i="12"/>
  <c r="AB365" i="12"/>
  <c r="AC365" i="12"/>
  <c r="AD365" i="12"/>
  <c r="AE365" i="12"/>
  <c r="AF365" i="12"/>
  <c r="AG365" i="12"/>
  <c r="AH365" i="12"/>
  <c r="AI365" i="12"/>
  <c r="AP365" i="12"/>
  <c r="AQ365" i="12"/>
  <c r="AR365" i="12"/>
  <c r="AS365" i="12"/>
  <c r="AT365" i="12"/>
  <c r="AU365" i="12"/>
  <c r="AV365" i="12"/>
  <c r="AW365" i="12"/>
  <c r="AX365" i="12"/>
  <c r="AY365" i="12"/>
  <c r="AZ365" i="12"/>
  <c r="BA365" i="12"/>
  <c r="BC365" i="12"/>
  <c r="F365" i="12"/>
  <c r="F466" i="12" s="1"/>
  <c r="BC366" i="12"/>
  <c r="BD366" i="12"/>
  <c r="BE366" i="12"/>
  <c r="BF366" i="12"/>
  <c r="BC367" i="12"/>
  <c r="G368" i="12"/>
  <c r="H368" i="12"/>
  <c r="I368" i="12"/>
  <c r="J368" i="12"/>
  <c r="K368" i="12"/>
  <c r="L368" i="12"/>
  <c r="M368" i="12"/>
  <c r="N368" i="12"/>
  <c r="O368" i="12"/>
  <c r="P368" i="12"/>
  <c r="X368" i="12"/>
  <c r="Y368" i="12"/>
  <c r="Z368" i="12"/>
  <c r="AA368" i="12"/>
  <c r="AB368" i="12"/>
  <c r="AC368" i="12"/>
  <c r="AD368" i="12"/>
  <c r="AE368" i="12"/>
  <c r="AF368" i="12"/>
  <c r="AG368" i="12"/>
  <c r="AH368" i="12"/>
  <c r="AI368" i="12"/>
  <c r="AP368" i="12"/>
  <c r="AQ368" i="12"/>
  <c r="AR368" i="12"/>
  <c r="AS368" i="12"/>
  <c r="AT368" i="12"/>
  <c r="AU368" i="12"/>
  <c r="AV368" i="12"/>
  <c r="AW368" i="12"/>
  <c r="AX368" i="12"/>
  <c r="AY368" i="12"/>
  <c r="AZ368" i="12"/>
  <c r="BA368" i="12"/>
  <c r="BC368" i="12"/>
  <c r="F368" i="12"/>
  <c r="BC369" i="12"/>
  <c r="BD369" i="12"/>
  <c r="BE369" i="12"/>
  <c r="BF369" i="12"/>
  <c r="BC370" i="12"/>
  <c r="G371" i="12"/>
  <c r="H371" i="12"/>
  <c r="I371" i="12"/>
  <c r="J371" i="12"/>
  <c r="K371" i="12"/>
  <c r="L371" i="12"/>
  <c r="M371" i="12"/>
  <c r="N371" i="12"/>
  <c r="O371" i="12"/>
  <c r="P371" i="12"/>
  <c r="X371" i="12"/>
  <c r="Y371" i="12"/>
  <c r="Z371" i="12"/>
  <c r="AA371" i="12"/>
  <c r="AB371" i="12"/>
  <c r="AC371" i="12"/>
  <c r="AD371" i="12"/>
  <c r="AE371" i="12"/>
  <c r="AF371" i="12"/>
  <c r="AG371" i="12"/>
  <c r="AH371" i="12"/>
  <c r="AI371" i="12"/>
  <c r="AP371" i="12"/>
  <c r="AQ371" i="12"/>
  <c r="AR371" i="12"/>
  <c r="AS371" i="12"/>
  <c r="AT371" i="12"/>
  <c r="AU371" i="12"/>
  <c r="AV371" i="12"/>
  <c r="AW371" i="12"/>
  <c r="AX371" i="12"/>
  <c r="AY371" i="12"/>
  <c r="AZ371" i="12"/>
  <c r="BA371" i="12"/>
  <c r="BC371" i="12"/>
  <c r="E473" i="12"/>
  <c r="BC372" i="12"/>
  <c r="BD372" i="12"/>
  <c r="BE372" i="12"/>
  <c r="BF372" i="12"/>
  <c r="BJ372" i="12" s="1"/>
  <c r="BC373" i="12"/>
  <c r="G374" i="12"/>
  <c r="H374" i="12"/>
  <c r="I374" i="12"/>
  <c r="J374" i="12"/>
  <c r="K374" i="12"/>
  <c r="L374" i="12"/>
  <c r="M374" i="12"/>
  <c r="N374" i="12"/>
  <c r="O374" i="12"/>
  <c r="P374" i="12"/>
  <c r="X374" i="12"/>
  <c r="Y374" i="12"/>
  <c r="Z374" i="12"/>
  <c r="AA374" i="12"/>
  <c r="AB374" i="12"/>
  <c r="AC374" i="12"/>
  <c r="AD374" i="12"/>
  <c r="AE374" i="12"/>
  <c r="AF374" i="12"/>
  <c r="AG374" i="12"/>
  <c r="AH374" i="12"/>
  <c r="AI374" i="12"/>
  <c r="AP374" i="12"/>
  <c r="AQ374" i="12"/>
  <c r="AR374" i="12"/>
  <c r="AS374" i="12"/>
  <c r="AT374" i="12"/>
  <c r="AU374" i="12"/>
  <c r="AV374" i="12"/>
  <c r="AW374" i="12"/>
  <c r="AX374" i="12"/>
  <c r="AY374" i="12"/>
  <c r="AZ374" i="12"/>
  <c r="BA374" i="12"/>
  <c r="BC374" i="12"/>
  <c r="BC375" i="12"/>
  <c r="BD375" i="12"/>
  <c r="BE375" i="12"/>
  <c r="BF375" i="12"/>
  <c r="BC376" i="12"/>
  <c r="G377" i="12"/>
  <c r="H377" i="12"/>
  <c r="I377" i="12"/>
  <c r="J377" i="12"/>
  <c r="K377" i="12"/>
  <c r="L377" i="12"/>
  <c r="M377" i="12"/>
  <c r="N377" i="12"/>
  <c r="O377" i="12"/>
  <c r="P377" i="12"/>
  <c r="X377" i="12"/>
  <c r="X413" i="12" s="1"/>
  <c r="Y377" i="12"/>
  <c r="Z377" i="12"/>
  <c r="AA377" i="12"/>
  <c r="AB377" i="12"/>
  <c r="AB413" i="12" s="1"/>
  <c r="AC377" i="12"/>
  <c r="AD377" i="12"/>
  <c r="AE377" i="12"/>
  <c r="AF377" i="12"/>
  <c r="AF413" i="12" s="1"/>
  <c r="AG377" i="12"/>
  <c r="AH377" i="12"/>
  <c r="AI377" i="12"/>
  <c r="AP377" i="12"/>
  <c r="AQ377" i="12"/>
  <c r="AR377" i="12"/>
  <c r="AS377" i="12"/>
  <c r="AT377" i="12"/>
  <c r="AU377" i="12"/>
  <c r="AV377" i="12"/>
  <c r="AW377" i="12"/>
  <c r="AX377" i="12"/>
  <c r="AY377" i="12"/>
  <c r="AZ377" i="12"/>
  <c r="BA377" i="12"/>
  <c r="BC377" i="12"/>
  <c r="F377" i="12"/>
  <c r="F478" i="12" s="1"/>
  <c r="BC378" i="12"/>
  <c r="BD378" i="12"/>
  <c r="BE378" i="12"/>
  <c r="BH378" i="12" s="1"/>
  <c r="BF378" i="12"/>
  <c r="BC379" i="12"/>
  <c r="G380" i="12"/>
  <c r="H380" i="12"/>
  <c r="I380" i="12"/>
  <c r="J380" i="12"/>
  <c r="K380" i="12"/>
  <c r="L380" i="12"/>
  <c r="M380" i="12"/>
  <c r="N380" i="12"/>
  <c r="O380" i="12"/>
  <c r="P380" i="12"/>
  <c r="X380" i="12"/>
  <c r="Y380" i="12"/>
  <c r="Z380" i="12"/>
  <c r="AA380" i="12"/>
  <c r="AB380" i="12"/>
  <c r="AC380" i="12"/>
  <c r="AD380" i="12"/>
  <c r="AE380" i="12"/>
  <c r="AF380" i="12"/>
  <c r="AG380" i="12"/>
  <c r="AH380" i="12"/>
  <c r="AI380" i="12"/>
  <c r="AP380" i="12"/>
  <c r="AP413" i="12" s="1"/>
  <c r="AQ380" i="12"/>
  <c r="AR380" i="12"/>
  <c r="AS380" i="12"/>
  <c r="AT380" i="12"/>
  <c r="AT413" i="12" s="1"/>
  <c r="AU380" i="12"/>
  <c r="AV380" i="12"/>
  <c r="AW380" i="12"/>
  <c r="AX380" i="12"/>
  <c r="AY380" i="12"/>
  <c r="AZ380" i="12"/>
  <c r="BA380" i="12"/>
  <c r="BC380" i="12"/>
  <c r="F380" i="12"/>
  <c r="BC381" i="12"/>
  <c r="BD381" i="12"/>
  <c r="BE381" i="12"/>
  <c r="BF381" i="12"/>
  <c r="BC382" i="12"/>
  <c r="G383" i="12"/>
  <c r="H383" i="12"/>
  <c r="I383" i="12"/>
  <c r="J383" i="12"/>
  <c r="K383" i="12"/>
  <c r="L383" i="12"/>
  <c r="M383" i="12"/>
  <c r="N383" i="12"/>
  <c r="O383" i="12"/>
  <c r="P383" i="12"/>
  <c r="X383" i="12"/>
  <c r="Y383" i="12"/>
  <c r="Z383" i="12"/>
  <c r="AA383" i="12"/>
  <c r="AB383" i="12"/>
  <c r="AC383" i="12"/>
  <c r="AD383" i="12"/>
  <c r="AE383" i="12"/>
  <c r="AF383" i="12"/>
  <c r="AG383" i="12"/>
  <c r="AH383" i="12"/>
  <c r="AI383" i="12"/>
  <c r="AP383" i="12"/>
  <c r="AQ383" i="12"/>
  <c r="AR383" i="12"/>
  <c r="AS383" i="12"/>
  <c r="AT383" i="12"/>
  <c r="AU383" i="12"/>
  <c r="AV383" i="12"/>
  <c r="AW383" i="12"/>
  <c r="AX383" i="12"/>
  <c r="AY383" i="12"/>
  <c r="AZ383" i="12"/>
  <c r="BA383" i="12"/>
  <c r="BC383" i="12"/>
  <c r="E485" i="12"/>
  <c r="BC384" i="12"/>
  <c r="BD384" i="12"/>
  <c r="BE384" i="12"/>
  <c r="BF384" i="12"/>
  <c r="BC385" i="12"/>
  <c r="G386" i="12"/>
  <c r="H386" i="12"/>
  <c r="I386" i="12"/>
  <c r="J386" i="12"/>
  <c r="K386" i="12"/>
  <c r="L386" i="12"/>
  <c r="M386" i="12"/>
  <c r="N386" i="12"/>
  <c r="O386" i="12"/>
  <c r="P386" i="12"/>
  <c r="X386" i="12"/>
  <c r="Y386" i="12"/>
  <c r="Z386" i="12"/>
  <c r="AA386" i="12"/>
  <c r="AB386" i="12"/>
  <c r="AC386" i="12"/>
  <c r="AD386" i="12"/>
  <c r="AE386" i="12"/>
  <c r="AF386" i="12"/>
  <c r="AG386" i="12"/>
  <c r="AH386" i="12"/>
  <c r="AI386" i="12"/>
  <c r="AP386" i="12"/>
  <c r="AQ386" i="12"/>
  <c r="AR386" i="12"/>
  <c r="AS386" i="12"/>
  <c r="AT386" i="12"/>
  <c r="AU386" i="12"/>
  <c r="AV386" i="12"/>
  <c r="AW386" i="12"/>
  <c r="AX386" i="12"/>
  <c r="AY386" i="12"/>
  <c r="AZ386" i="12"/>
  <c r="BA386" i="12"/>
  <c r="BC386" i="12"/>
  <c r="BC387" i="12"/>
  <c r="BD387" i="12"/>
  <c r="BE387" i="12"/>
  <c r="BF387" i="12"/>
  <c r="BC388" i="12"/>
  <c r="G389" i="12"/>
  <c r="H389" i="12"/>
  <c r="I389" i="12"/>
  <c r="J389" i="12"/>
  <c r="K389" i="12"/>
  <c r="L389" i="12"/>
  <c r="M389" i="12"/>
  <c r="N389" i="12"/>
  <c r="O389" i="12"/>
  <c r="P389" i="12"/>
  <c r="X389" i="12"/>
  <c r="Y389" i="12"/>
  <c r="Z389" i="12"/>
  <c r="AA389" i="12"/>
  <c r="AB389" i="12"/>
  <c r="AC389" i="12"/>
  <c r="AD389" i="12"/>
  <c r="AE389" i="12"/>
  <c r="AF389" i="12"/>
  <c r="AG389" i="12"/>
  <c r="AH389" i="12"/>
  <c r="AI389" i="12"/>
  <c r="AP389" i="12"/>
  <c r="AQ389" i="12"/>
  <c r="AR389" i="12"/>
  <c r="AS389" i="12"/>
  <c r="AT389" i="12"/>
  <c r="AU389" i="12"/>
  <c r="AV389" i="12"/>
  <c r="AW389" i="12"/>
  <c r="AX389" i="12"/>
  <c r="AY389" i="12"/>
  <c r="AZ389" i="12"/>
  <c r="BA389" i="12"/>
  <c r="BC389" i="12"/>
  <c r="F389" i="12"/>
  <c r="F490" i="12" s="1"/>
  <c r="BC390" i="12"/>
  <c r="BD390" i="12"/>
  <c r="BE390" i="12"/>
  <c r="BF390" i="12"/>
  <c r="BC391" i="12"/>
  <c r="E392" i="12"/>
  <c r="F392" i="12"/>
  <c r="G392" i="12"/>
  <c r="H392" i="12"/>
  <c r="I392" i="12"/>
  <c r="J392" i="12"/>
  <c r="K392" i="12"/>
  <c r="L392" i="12"/>
  <c r="M392" i="12"/>
  <c r="N392" i="12"/>
  <c r="O392" i="12"/>
  <c r="P392" i="12"/>
  <c r="X392" i="12"/>
  <c r="Y392" i="12"/>
  <c r="Z392" i="12"/>
  <c r="AA392" i="12"/>
  <c r="AB392" i="12"/>
  <c r="AC392" i="12"/>
  <c r="AD392" i="12"/>
  <c r="AE392" i="12"/>
  <c r="AF392" i="12"/>
  <c r="AG392" i="12"/>
  <c r="AH392" i="12"/>
  <c r="AI392" i="12"/>
  <c r="AP392" i="12"/>
  <c r="AQ392" i="12"/>
  <c r="AR392" i="12"/>
  <c r="AS392" i="12"/>
  <c r="AT392" i="12"/>
  <c r="AU392" i="12"/>
  <c r="AV392" i="12"/>
  <c r="AW392" i="12"/>
  <c r="AX392" i="12"/>
  <c r="AY392" i="12"/>
  <c r="AZ392" i="12"/>
  <c r="BA392" i="12"/>
  <c r="BC392" i="12"/>
  <c r="BC393" i="12"/>
  <c r="BD393" i="12"/>
  <c r="BE393" i="12"/>
  <c r="BF393" i="12"/>
  <c r="BC394" i="12"/>
  <c r="G395" i="12"/>
  <c r="H395" i="12"/>
  <c r="I395" i="12"/>
  <c r="J395" i="12"/>
  <c r="K395" i="12"/>
  <c r="L395" i="12"/>
  <c r="M395" i="12"/>
  <c r="N395" i="12"/>
  <c r="O395" i="12"/>
  <c r="P395" i="12"/>
  <c r="X395" i="12"/>
  <c r="Y395" i="12"/>
  <c r="Y413" i="12" s="1"/>
  <c r="Z395" i="12"/>
  <c r="AA395" i="12"/>
  <c r="AB395" i="12"/>
  <c r="AC395" i="12"/>
  <c r="AC413" i="12" s="1"/>
  <c r="AD395" i="12"/>
  <c r="AE395" i="12"/>
  <c r="AF395" i="12"/>
  <c r="AG395" i="12"/>
  <c r="AG413" i="12" s="1"/>
  <c r="AH395" i="12"/>
  <c r="AI395" i="12"/>
  <c r="AP395" i="12"/>
  <c r="AQ395" i="12"/>
  <c r="AR395" i="12"/>
  <c r="AS395" i="12"/>
  <c r="AT395" i="12"/>
  <c r="AU395" i="12"/>
  <c r="AV395" i="12"/>
  <c r="AW395" i="12"/>
  <c r="AX395" i="12"/>
  <c r="AY395" i="12"/>
  <c r="AZ395" i="12"/>
  <c r="BA395" i="12"/>
  <c r="BC395" i="12"/>
  <c r="F395" i="12"/>
  <c r="F496" i="12" s="1"/>
  <c r="BC396" i="12"/>
  <c r="BD396" i="12"/>
  <c r="BE396" i="12"/>
  <c r="BF396" i="12"/>
  <c r="BC397" i="12"/>
  <c r="X398" i="12"/>
  <c r="Y398" i="12"/>
  <c r="Z398" i="12"/>
  <c r="AA398" i="12"/>
  <c r="AB398" i="12"/>
  <c r="AC398" i="12"/>
  <c r="AD398" i="12"/>
  <c r="AE398" i="12"/>
  <c r="AF398" i="12"/>
  <c r="AG398" i="12"/>
  <c r="AH398" i="12"/>
  <c r="AI398" i="12"/>
  <c r="BC398" i="12"/>
  <c r="F399" i="12"/>
  <c r="G399" i="12"/>
  <c r="G398" i="12" s="1"/>
  <c r="G413" i="12" s="1"/>
  <c r="H399" i="12"/>
  <c r="H398" i="12" s="1"/>
  <c r="H413" i="12" s="1"/>
  <c r="I399" i="12"/>
  <c r="I398" i="12" s="1"/>
  <c r="J399" i="12"/>
  <c r="J398" i="12" s="1"/>
  <c r="K399" i="12"/>
  <c r="K398" i="12" s="1"/>
  <c r="K413" i="12" s="1"/>
  <c r="L399" i="12"/>
  <c r="L398" i="12" s="1"/>
  <c r="L413" i="12" s="1"/>
  <c r="M399" i="12"/>
  <c r="M398" i="12" s="1"/>
  <c r="N399" i="12"/>
  <c r="N398" i="12" s="1"/>
  <c r="O399" i="12"/>
  <c r="O398" i="12" s="1"/>
  <c r="O413" i="12" s="1"/>
  <c r="P399" i="12"/>
  <c r="P398" i="12" s="1"/>
  <c r="P413" i="12" s="1"/>
  <c r="AP399" i="12"/>
  <c r="AP398" i="12" s="1"/>
  <c r="AQ399" i="12"/>
  <c r="AQ398" i="12" s="1"/>
  <c r="AQ413" i="12" s="1"/>
  <c r="AR399" i="12"/>
  <c r="AR398" i="12" s="1"/>
  <c r="AR413" i="12" s="1"/>
  <c r="AS399" i="12"/>
  <c r="AS398" i="12" s="1"/>
  <c r="AS413" i="12" s="1"/>
  <c r="AT399" i="12"/>
  <c r="AT398" i="12" s="1"/>
  <c r="AU399" i="12"/>
  <c r="AU398" i="12" s="1"/>
  <c r="AU413" i="12" s="1"/>
  <c r="AV399" i="12"/>
  <c r="AV398" i="12" s="1"/>
  <c r="AV413" i="12" s="1"/>
  <c r="AW399" i="12"/>
  <c r="AW398" i="12" s="1"/>
  <c r="AW413" i="12" s="1"/>
  <c r="AX399" i="12"/>
  <c r="BF399" i="12" s="1"/>
  <c r="AY399" i="12"/>
  <c r="AY398" i="12" s="1"/>
  <c r="AY413" i="12" s="1"/>
  <c r="AZ399" i="12"/>
  <c r="AZ398" i="12" s="1"/>
  <c r="AZ413" i="12" s="1"/>
  <c r="BA399" i="12"/>
  <c r="BA398" i="12" s="1"/>
  <c r="BA413" i="12" s="1"/>
  <c r="BC399" i="12"/>
  <c r="BE399" i="12"/>
  <c r="BC400" i="12"/>
  <c r="E401" i="12"/>
  <c r="F401" i="12"/>
  <c r="G401" i="12"/>
  <c r="H401" i="12"/>
  <c r="I401" i="12"/>
  <c r="J401" i="12"/>
  <c r="K401" i="12"/>
  <c r="L401" i="12"/>
  <c r="M401" i="12"/>
  <c r="N401" i="12"/>
  <c r="O401" i="12"/>
  <c r="P401" i="12"/>
  <c r="X401" i="12"/>
  <c r="Y401" i="12"/>
  <c r="Z401" i="12"/>
  <c r="AA401" i="12"/>
  <c r="AB401" i="12"/>
  <c r="AC401" i="12"/>
  <c r="AD401" i="12"/>
  <c r="AE401" i="12"/>
  <c r="AF401" i="12"/>
  <c r="AG401" i="12"/>
  <c r="AH401" i="12"/>
  <c r="AI401" i="12"/>
  <c r="AP401" i="12"/>
  <c r="AQ401" i="12"/>
  <c r="AR401" i="12"/>
  <c r="AS401" i="12"/>
  <c r="AT401" i="12"/>
  <c r="AU401" i="12"/>
  <c r="AV401" i="12"/>
  <c r="AW401" i="12"/>
  <c r="AX401" i="12"/>
  <c r="AY401" i="12"/>
  <c r="AZ401" i="12"/>
  <c r="BA401" i="12"/>
  <c r="BC401" i="12"/>
  <c r="BC402" i="12"/>
  <c r="BD402" i="12"/>
  <c r="BE402" i="12"/>
  <c r="BF402" i="12"/>
  <c r="BC403" i="12"/>
  <c r="E404" i="12"/>
  <c r="F404" i="12"/>
  <c r="G404" i="12"/>
  <c r="H404" i="12"/>
  <c r="I404" i="12"/>
  <c r="J404" i="12"/>
  <c r="K404" i="12"/>
  <c r="L404" i="12"/>
  <c r="M404" i="12"/>
  <c r="N404" i="12"/>
  <c r="O404" i="12"/>
  <c r="P404" i="12"/>
  <c r="X404" i="12"/>
  <c r="Y404" i="12"/>
  <c r="Z404" i="12"/>
  <c r="AA404" i="12"/>
  <c r="AB404" i="12"/>
  <c r="AC404" i="12"/>
  <c r="AD404" i="12"/>
  <c r="AE404" i="12"/>
  <c r="AF404" i="12"/>
  <c r="AG404" i="12"/>
  <c r="AH404" i="12"/>
  <c r="AI404" i="12"/>
  <c r="AP404" i="12"/>
  <c r="AQ404" i="12"/>
  <c r="AR404" i="12"/>
  <c r="AS404" i="12"/>
  <c r="AT404" i="12"/>
  <c r="AU404" i="12"/>
  <c r="AV404" i="12"/>
  <c r="AW404" i="12"/>
  <c r="AX404" i="12"/>
  <c r="AY404" i="12"/>
  <c r="AZ404" i="12"/>
  <c r="BA404" i="12"/>
  <c r="BC404" i="12"/>
  <c r="BC405" i="12"/>
  <c r="BD405" i="12"/>
  <c r="BE405" i="12"/>
  <c r="BF405" i="12"/>
  <c r="BI405" i="12" s="1"/>
  <c r="BC406" i="12"/>
  <c r="E407" i="12"/>
  <c r="F407" i="12"/>
  <c r="G407" i="12"/>
  <c r="H407" i="12"/>
  <c r="I407" i="12"/>
  <c r="J407" i="12"/>
  <c r="K407" i="12"/>
  <c r="L407" i="12"/>
  <c r="M407" i="12"/>
  <c r="N407" i="12"/>
  <c r="O407" i="12"/>
  <c r="P407" i="12"/>
  <c r="X407" i="12"/>
  <c r="Y407" i="12"/>
  <c r="Z407" i="12"/>
  <c r="AA407" i="12"/>
  <c r="AB407" i="12"/>
  <c r="AC407" i="12"/>
  <c r="AD407" i="12"/>
  <c r="AE407" i="12"/>
  <c r="AF407" i="12"/>
  <c r="AG407" i="12"/>
  <c r="AH407" i="12"/>
  <c r="AI407" i="12"/>
  <c r="AP407" i="12"/>
  <c r="AQ407" i="12"/>
  <c r="AR407" i="12"/>
  <c r="AS407" i="12"/>
  <c r="AT407" i="12"/>
  <c r="AU407" i="12"/>
  <c r="AV407" i="12"/>
  <c r="AW407" i="12"/>
  <c r="AX407" i="12"/>
  <c r="AY407" i="12"/>
  <c r="AZ407" i="12"/>
  <c r="BA407" i="12"/>
  <c r="BC407" i="12"/>
  <c r="BC408" i="12"/>
  <c r="BD408" i="12"/>
  <c r="BJ408" i="12" s="1"/>
  <c r="BE408" i="12"/>
  <c r="BF408" i="12"/>
  <c r="BC409" i="12"/>
  <c r="E410" i="12"/>
  <c r="F410" i="12"/>
  <c r="G410" i="12"/>
  <c r="H410" i="12"/>
  <c r="I410" i="12"/>
  <c r="J410" i="12"/>
  <c r="K410" i="12"/>
  <c r="L410" i="12"/>
  <c r="M410" i="12"/>
  <c r="N410" i="12"/>
  <c r="O410" i="12"/>
  <c r="P410" i="12"/>
  <c r="X410" i="12"/>
  <c r="Y410" i="12"/>
  <c r="Z410" i="12"/>
  <c r="AA410" i="12"/>
  <c r="AA413" i="12" s="1"/>
  <c r="AB410" i="12"/>
  <c r="AC410" i="12"/>
  <c r="AD410" i="12"/>
  <c r="AE410" i="12"/>
  <c r="AE413" i="12" s="1"/>
  <c r="AF410" i="12"/>
  <c r="AG410" i="12"/>
  <c r="AH410" i="12"/>
  <c r="AI410" i="12"/>
  <c r="AI413" i="12" s="1"/>
  <c r="AP410" i="12"/>
  <c r="AQ410" i="12"/>
  <c r="AR410" i="12"/>
  <c r="AS410" i="12"/>
  <c r="AT410" i="12"/>
  <c r="AU410" i="12"/>
  <c r="AV410" i="12"/>
  <c r="AW410" i="12"/>
  <c r="AX410" i="12"/>
  <c r="AY410" i="12"/>
  <c r="AZ410" i="12"/>
  <c r="BA410" i="12"/>
  <c r="BC410" i="12"/>
  <c r="BC411" i="12"/>
  <c r="BD411" i="12"/>
  <c r="BE411" i="12"/>
  <c r="BF411" i="12"/>
  <c r="BC412" i="12"/>
  <c r="Z413" i="12"/>
  <c r="AD413" i="12"/>
  <c r="AH413" i="12"/>
  <c r="F414" i="12"/>
  <c r="G414" i="12"/>
  <c r="H414" i="12"/>
  <c r="J414" i="12"/>
  <c r="K414" i="12"/>
  <c r="L414" i="12"/>
  <c r="N414" i="12"/>
  <c r="O414" i="12"/>
  <c r="P414" i="12"/>
  <c r="X414" i="12"/>
  <c r="Y414" i="12"/>
  <c r="Z414" i="12"/>
  <c r="AA414" i="12"/>
  <c r="AB414" i="12"/>
  <c r="AC414" i="12"/>
  <c r="AD414" i="12"/>
  <c r="AE414" i="12"/>
  <c r="AF414" i="12"/>
  <c r="BE414" i="12" s="1"/>
  <c r="AG414" i="12"/>
  <c r="AH414" i="12"/>
  <c r="AI414" i="12"/>
  <c r="AP414" i="12"/>
  <c r="AQ414" i="12"/>
  <c r="AR414" i="12"/>
  <c r="AS414" i="12"/>
  <c r="AT414" i="12"/>
  <c r="AU414" i="12"/>
  <c r="AV414" i="12"/>
  <c r="AW414" i="12"/>
  <c r="AX414" i="12"/>
  <c r="BF414" i="12" s="1"/>
  <c r="AY414" i="12"/>
  <c r="AZ414" i="12"/>
  <c r="BA414" i="12"/>
  <c r="A420" i="12"/>
  <c r="T420" i="12"/>
  <c r="AL420" i="12"/>
  <c r="G424" i="12"/>
  <c r="H424" i="12"/>
  <c r="I424" i="12"/>
  <c r="J424" i="12"/>
  <c r="K424" i="12"/>
  <c r="L424" i="12"/>
  <c r="M424" i="12"/>
  <c r="N424" i="12"/>
  <c r="O424" i="12"/>
  <c r="P424" i="12"/>
  <c r="X424" i="12"/>
  <c r="Y424" i="12"/>
  <c r="Z424" i="12"/>
  <c r="AA424" i="12"/>
  <c r="AB424" i="12"/>
  <c r="AC424" i="12"/>
  <c r="AD424" i="12"/>
  <c r="AE424" i="12"/>
  <c r="AF424" i="12"/>
  <c r="AG424" i="12"/>
  <c r="AH424" i="12"/>
  <c r="AI424" i="12"/>
  <c r="AP424" i="12"/>
  <c r="AQ424" i="12"/>
  <c r="AR424" i="12"/>
  <c r="AS424" i="12"/>
  <c r="AT424" i="12"/>
  <c r="AU424" i="12"/>
  <c r="AV424" i="12"/>
  <c r="AW424" i="12"/>
  <c r="AX424" i="12"/>
  <c r="AY424" i="12"/>
  <c r="AZ424" i="12"/>
  <c r="BA424" i="12"/>
  <c r="F425" i="12"/>
  <c r="G425" i="12"/>
  <c r="H425" i="12"/>
  <c r="I425" i="12"/>
  <c r="J425" i="12"/>
  <c r="K425" i="12"/>
  <c r="L425" i="12"/>
  <c r="M425" i="12"/>
  <c r="N425" i="12"/>
  <c r="O425" i="12"/>
  <c r="P425" i="12"/>
  <c r="X425" i="12"/>
  <c r="Y425" i="12"/>
  <c r="Z425" i="12"/>
  <c r="AA425" i="12"/>
  <c r="AB425" i="12"/>
  <c r="AC425" i="12"/>
  <c r="AD425" i="12"/>
  <c r="AE425" i="12"/>
  <c r="AF425" i="12"/>
  <c r="AG425" i="12"/>
  <c r="AH425" i="12"/>
  <c r="AI425" i="12"/>
  <c r="AP425" i="12"/>
  <c r="AQ425" i="12"/>
  <c r="AR425" i="12"/>
  <c r="AS425" i="12"/>
  <c r="AT425" i="12"/>
  <c r="AU425" i="12"/>
  <c r="AV425" i="12"/>
  <c r="AW425" i="12"/>
  <c r="AX425" i="12"/>
  <c r="AY425" i="12"/>
  <c r="AZ425" i="12"/>
  <c r="BA425" i="12"/>
  <c r="G427" i="12"/>
  <c r="H427" i="12"/>
  <c r="I427" i="12"/>
  <c r="J427" i="12"/>
  <c r="K427" i="12"/>
  <c r="L427" i="12"/>
  <c r="M427" i="12"/>
  <c r="N427" i="12"/>
  <c r="O427" i="12"/>
  <c r="P427" i="12"/>
  <c r="X427" i="12"/>
  <c r="Y427" i="12"/>
  <c r="Z427" i="12"/>
  <c r="AA427" i="12"/>
  <c r="AB427" i="12"/>
  <c r="AC427" i="12"/>
  <c r="AD427" i="12"/>
  <c r="AE427" i="12"/>
  <c r="AF427" i="12"/>
  <c r="AG427" i="12"/>
  <c r="AH427" i="12"/>
  <c r="AI427" i="12"/>
  <c r="AP427" i="12"/>
  <c r="AQ427" i="12"/>
  <c r="AR427" i="12"/>
  <c r="AS427" i="12"/>
  <c r="AT427" i="12"/>
  <c r="AU427" i="12"/>
  <c r="AV427" i="12"/>
  <c r="AW427" i="12"/>
  <c r="AX427" i="12"/>
  <c r="AY427" i="12"/>
  <c r="AZ427" i="12"/>
  <c r="BA427" i="12"/>
  <c r="F428" i="12"/>
  <c r="G428" i="12"/>
  <c r="H428" i="12"/>
  <c r="I428" i="12"/>
  <c r="J428" i="12"/>
  <c r="K428" i="12"/>
  <c r="L428" i="12"/>
  <c r="M428" i="12"/>
  <c r="N428" i="12"/>
  <c r="O428" i="12"/>
  <c r="P428" i="12"/>
  <c r="X428" i="12"/>
  <c r="Y428" i="12"/>
  <c r="Z428" i="12"/>
  <c r="AA428" i="12"/>
  <c r="AB428" i="12"/>
  <c r="AC428" i="12"/>
  <c r="AD428" i="12"/>
  <c r="AE428" i="12"/>
  <c r="AF428" i="12"/>
  <c r="AG428" i="12"/>
  <c r="AH428" i="12"/>
  <c r="AI428" i="12"/>
  <c r="AP428" i="12"/>
  <c r="AQ428" i="12"/>
  <c r="AR428" i="12"/>
  <c r="AS428" i="12"/>
  <c r="AT428" i="12"/>
  <c r="AU428" i="12"/>
  <c r="AV428" i="12"/>
  <c r="AW428" i="12"/>
  <c r="AX428" i="12"/>
  <c r="AY428" i="12"/>
  <c r="AZ428" i="12"/>
  <c r="BA428" i="12"/>
  <c r="G430" i="12"/>
  <c r="H430" i="12"/>
  <c r="I430" i="12"/>
  <c r="J430" i="12"/>
  <c r="K430" i="12"/>
  <c r="L430" i="12"/>
  <c r="M430" i="12"/>
  <c r="N430" i="12"/>
  <c r="O430" i="12"/>
  <c r="P430" i="12"/>
  <c r="X430" i="12"/>
  <c r="Y430" i="12"/>
  <c r="Z430" i="12"/>
  <c r="AA430" i="12"/>
  <c r="AB430" i="12"/>
  <c r="AC430" i="12"/>
  <c r="AD430" i="12"/>
  <c r="AE430" i="12"/>
  <c r="AF430" i="12"/>
  <c r="AG430" i="12"/>
  <c r="AH430" i="12"/>
  <c r="AI430" i="12"/>
  <c r="AP430" i="12"/>
  <c r="AQ430" i="12"/>
  <c r="AR430" i="12"/>
  <c r="AS430" i="12"/>
  <c r="AT430" i="12"/>
  <c r="AU430" i="12"/>
  <c r="AV430" i="12"/>
  <c r="AW430" i="12"/>
  <c r="AX430" i="12"/>
  <c r="AY430" i="12"/>
  <c r="AZ430" i="12"/>
  <c r="BA430" i="12"/>
  <c r="E431" i="12"/>
  <c r="F431" i="12"/>
  <c r="G431" i="12"/>
  <c r="H431" i="12"/>
  <c r="I431" i="12"/>
  <c r="J431" i="12"/>
  <c r="K431" i="12"/>
  <c r="L431" i="12"/>
  <c r="M431" i="12"/>
  <c r="N431" i="12"/>
  <c r="O431" i="12"/>
  <c r="P431" i="12"/>
  <c r="X431" i="12"/>
  <c r="Y431" i="12"/>
  <c r="Z431" i="12"/>
  <c r="AA431" i="12"/>
  <c r="AB431" i="12"/>
  <c r="AC431" i="12"/>
  <c r="AD431" i="12"/>
  <c r="AE431" i="12"/>
  <c r="AF431" i="12"/>
  <c r="AG431" i="12"/>
  <c r="AH431" i="12"/>
  <c r="AI431" i="12"/>
  <c r="AP431" i="12"/>
  <c r="AQ431" i="12"/>
  <c r="AR431" i="12"/>
  <c r="AS431" i="12"/>
  <c r="AT431" i="12"/>
  <c r="AU431" i="12"/>
  <c r="AV431" i="12"/>
  <c r="AW431" i="12"/>
  <c r="AX431" i="12"/>
  <c r="AY431" i="12"/>
  <c r="AZ431" i="12"/>
  <c r="BA431" i="12"/>
  <c r="G433" i="12"/>
  <c r="H433" i="12"/>
  <c r="I433" i="12"/>
  <c r="J433" i="12"/>
  <c r="K433" i="12"/>
  <c r="L433" i="12"/>
  <c r="M433" i="12"/>
  <c r="N433" i="12"/>
  <c r="O433" i="12"/>
  <c r="P433" i="12"/>
  <c r="X433" i="12"/>
  <c r="Y433" i="12"/>
  <c r="Z433" i="12"/>
  <c r="AA433" i="12"/>
  <c r="AB433" i="12"/>
  <c r="AC433" i="12"/>
  <c r="AD433" i="12"/>
  <c r="AE433" i="12"/>
  <c r="AF433" i="12"/>
  <c r="AG433" i="12"/>
  <c r="AH433" i="12"/>
  <c r="AI433" i="12"/>
  <c r="AP433" i="12"/>
  <c r="AQ433" i="12"/>
  <c r="AR433" i="12"/>
  <c r="AS433" i="12"/>
  <c r="AT433" i="12"/>
  <c r="AU433" i="12"/>
  <c r="AV433" i="12"/>
  <c r="AW433" i="12"/>
  <c r="AX433" i="12"/>
  <c r="AY433" i="12"/>
  <c r="AZ433" i="12"/>
  <c r="BA433" i="12"/>
  <c r="E434" i="12"/>
  <c r="F434" i="12"/>
  <c r="G434" i="12"/>
  <c r="H434" i="12"/>
  <c r="I434" i="12"/>
  <c r="J434" i="12"/>
  <c r="K434" i="12"/>
  <c r="L434" i="12"/>
  <c r="M434" i="12"/>
  <c r="N434" i="12"/>
  <c r="O434" i="12"/>
  <c r="P434" i="12"/>
  <c r="X434" i="12"/>
  <c r="Y434" i="12"/>
  <c r="Z434" i="12"/>
  <c r="AA434" i="12"/>
  <c r="AB434" i="12"/>
  <c r="AC434" i="12"/>
  <c r="AD434" i="12"/>
  <c r="AE434" i="12"/>
  <c r="AF434" i="12"/>
  <c r="AG434" i="12"/>
  <c r="AH434" i="12"/>
  <c r="AI434" i="12"/>
  <c r="AP434" i="12"/>
  <c r="AQ434" i="12"/>
  <c r="AR434" i="12"/>
  <c r="AS434" i="12"/>
  <c r="AT434" i="12"/>
  <c r="AU434" i="12"/>
  <c r="AV434" i="12"/>
  <c r="AW434" i="12"/>
  <c r="AX434" i="12"/>
  <c r="AY434" i="12"/>
  <c r="AZ434" i="12"/>
  <c r="BA434" i="12"/>
  <c r="G436" i="12"/>
  <c r="H436" i="12"/>
  <c r="I436" i="12"/>
  <c r="J436" i="12"/>
  <c r="K436" i="12"/>
  <c r="L436" i="12"/>
  <c r="M436" i="12"/>
  <c r="N436" i="12"/>
  <c r="O436" i="12"/>
  <c r="P436" i="12"/>
  <c r="X436" i="12"/>
  <c r="Y436" i="12"/>
  <c r="Z436" i="12"/>
  <c r="AA436" i="12"/>
  <c r="AB436" i="12"/>
  <c r="AC436" i="12"/>
  <c r="AD436" i="12"/>
  <c r="AE436" i="12"/>
  <c r="AF436" i="12"/>
  <c r="AG436" i="12"/>
  <c r="AH436" i="12"/>
  <c r="AI436" i="12"/>
  <c r="AP436" i="12"/>
  <c r="AQ436" i="12"/>
  <c r="AR436" i="12"/>
  <c r="AS436" i="12"/>
  <c r="AT436" i="12"/>
  <c r="AU436" i="12"/>
  <c r="AV436" i="12"/>
  <c r="AW436" i="12"/>
  <c r="AX436" i="12"/>
  <c r="AY436" i="12"/>
  <c r="AZ436" i="12"/>
  <c r="BA436" i="12"/>
  <c r="F437" i="12"/>
  <c r="G437" i="12"/>
  <c r="H437" i="12"/>
  <c r="I437" i="12"/>
  <c r="J437" i="12"/>
  <c r="K437" i="12"/>
  <c r="L437" i="12"/>
  <c r="M437" i="12"/>
  <c r="N437" i="12"/>
  <c r="O437" i="12"/>
  <c r="P437" i="12"/>
  <c r="X437" i="12"/>
  <c r="Y437" i="12"/>
  <c r="Z437" i="12"/>
  <c r="AA437" i="12"/>
  <c r="AB437" i="12"/>
  <c r="AC437" i="12"/>
  <c r="AD437" i="12"/>
  <c r="AE437" i="12"/>
  <c r="AF437" i="12"/>
  <c r="AG437" i="12"/>
  <c r="AH437" i="12"/>
  <c r="AI437" i="12"/>
  <c r="AP437" i="12"/>
  <c r="AQ437" i="12"/>
  <c r="AR437" i="12"/>
  <c r="AS437" i="12"/>
  <c r="AT437" i="12"/>
  <c r="AU437" i="12"/>
  <c r="AV437" i="12"/>
  <c r="AW437" i="12"/>
  <c r="AX437" i="12"/>
  <c r="AY437" i="12"/>
  <c r="AZ437" i="12"/>
  <c r="BA437" i="12"/>
  <c r="G439" i="12"/>
  <c r="H439" i="12"/>
  <c r="I439" i="12"/>
  <c r="J439" i="12"/>
  <c r="K439" i="12"/>
  <c r="L439" i="12"/>
  <c r="M439" i="12"/>
  <c r="N439" i="12"/>
  <c r="O439" i="12"/>
  <c r="P439" i="12"/>
  <c r="X439" i="12"/>
  <c r="Y439" i="12"/>
  <c r="Z439" i="12"/>
  <c r="AA439" i="12"/>
  <c r="AB439" i="12"/>
  <c r="AC439" i="12"/>
  <c r="AD439" i="12"/>
  <c r="AE439" i="12"/>
  <c r="AF439" i="12"/>
  <c r="AG439" i="12"/>
  <c r="AH439" i="12"/>
  <c r="AI439" i="12"/>
  <c r="AP439" i="12"/>
  <c r="AQ439" i="12"/>
  <c r="AR439" i="12"/>
  <c r="AS439" i="12"/>
  <c r="AT439" i="12"/>
  <c r="AU439" i="12"/>
  <c r="AV439" i="12"/>
  <c r="AW439" i="12"/>
  <c r="AX439" i="12"/>
  <c r="AY439" i="12"/>
  <c r="AZ439" i="12"/>
  <c r="BA439" i="12"/>
  <c r="F440" i="12"/>
  <c r="G440" i="12"/>
  <c r="H440" i="12"/>
  <c r="I440" i="12"/>
  <c r="J440" i="12"/>
  <c r="K440" i="12"/>
  <c r="L440" i="12"/>
  <c r="M440" i="12"/>
  <c r="N440" i="12"/>
  <c r="O440" i="12"/>
  <c r="P440" i="12"/>
  <c r="X440" i="12"/>
  <c r="Y440" i="12"/>
  <c r="Z440" i="12"/>
  <c r="AA440" i="12"/>
  <c r="AB440" i="12"/>
  <c r="AC440" i="12"/>
  <c r="AD440" i="12"/>
  <c r="AE440" i="12"/>
  <c r="AF440" i="12"/>
  <c r="AG440" i="12"/>
  <c r="AH440" i="12"/>
  <c r="AI440" i="12"/>
  <c r="AP440" i="12"/>
  <c r="AQ440" i="12"/>
  <c r="AR440" i="12"/>
  <c r="AS440" i="12"/>
  <c r="AT440" i="12"/>
  <c r="AU440" i="12"/>
  <c r="AV440" i="12"/>
  <c r="AW440" i="12"/>
  <c r="AX440" i="12"/>
  <c r="AY440" i="12"/>
  <c r="AZ440" i="12"/>
  <c r="BA440" i="12"/>
  <c r="G442" i="12"/>
  <c r="H442" i="12"/>
  <c r="I442" i="12"/>
  <c r="J442" i="12"/>
  <c r="K442" i="12"/>
  <c r="L442" i="12"/>
  <c r="M442" i="12"/>
  <c r="N442" i="12"/>
  <c r="O442" i="12"/>
  <c r="P442" i="12"/>
  <c r="X442" i="12"/>
  <c r="Y442" i="12"/>
  <c r="Z442" i="12"/>
  <c r="AA442" i="12"/>
  <c r="AB442" i="12"/>
  <c r="AC442" i="12"/>
  <c r="AD442" i="12"/>
  <c r="AE442" i="12"/>
  <c r="AF442" i="12"/>
  <c r="AG442" i="12"/>
  <c r="AH442" i="12"/>
  <c r="AI442" i="12"/>
  <c r="AP442" i="12"/>
  <c r="AQ442" i="12"/>
  <c r="AR442" i="12"/>
  <c r="AS442" i="12"/>
  <c r="AT442" i="12"/>
  <c r="AU442" i="12"/>
  <c r="AV442" i="12"/>
  <c r="AW442" i="12"/>
  <c r="AX442" i="12"/>
  <c r="AY442" i="12"/>
  <c r="AZ442" i="12"/>
  <c r="BA442" i="12"/>
  <c r="E443" i="12"/>
  <c r="F443" i="12"/>
  <c r="G443" i="12"/>
  <c r="H443" i="12"/>
  <c r="I443" i="12"/>
  <c r="J443" i="12"/>
  <c r="K443" i="12"/>
  <c r="L443" i="12"/>
  <c r="M443" i="12"/>
  <c r="N443" i="12"/>
  <c r="O443" i="12"/>
  <c r="P443" i="12"/>
  <c r="X443" i="12"/>
  <c r="Y443" i="12"/>
  <c r="Z443" i="12"/>
  <c r="AA443" i="12"/>
  <c r="AB443" i="12"/>
  <c r="AC443" i="12"/>
  <c r="AD443" i="12"/>
  <c r="AE443" i="12"/>
  <c r="AF443" i="12"/>
  <c r="AG443" i="12"/>
  <c r="AH443" i="12"/>
  <c r="AI443" i="12"/>
  <c r="AP443" i="12"/>
  <c r="AQ443" i="12"/>
  <c r="AR443" i="12"/>
  <c r="AS443" i="12"/>
  <c r="AT443" i="12"/>
  <c r="AU443" i="12"/>
  <c r="AV443" i="12"/>
  <c r="AW443" i="12"/>
  <c r="AX443" i="12"/>
  <c r="AY443" i="12"/>
  <c r="AZ443" i="12"/>
  <c r="BA443" i="12"/>
  <c r="G445" i="12"/>
  <c r="H445" i="12"/>
  <c r="I445" i="12"/>
  <c r="J445" i="12"/>
  <c r="K445" i="12"/>
  <c r="L445" i="12"/>
  <c r="M445" i="12"/>
  <c r="N445" i="12"/>
  <c r="O445" i="12"/>
  <c r="P445" i="12"/>
  <c r="X445" i="12"/>
  <c r="Y445" i="12"/>
  <c r="Z445" i="12"/>
  <c r="AA445" i="12"/>
  <c r="AB445" i="12"/>
  <c r="AC445" i="12"/>
  <c r="AD445" i="12"/>
  <c r="AE445" i="12"/>
  <c r="AF445" i="12"/>
  <c r="AG445" i="12"/>
  <c r="AH445" i="12"/>
  <c r="AI445" i="12"/>
  <c r="AP445" i="12"/>
  <c r="AQ445" i="12"/>
  <c r="AR445" i="12"/>
  <c r="AS445" i="12"/>
  <c r="AT445" i="12"/>
  <c r="AU445" i="12"/>
  <c r="AV445" i="12"/>
  <c r="AW445" i="12"/>
  <c r="AX445" i="12"/>
  <c r="AY445" i="12"/>
  <c r="AZ445" i="12"/>
  <c r="BA445" i="12"/>
  <c r="E446" i="12"/>
  <c r="F446" i="12"/>
  <c r="G446" i="12"/>
  <c r="H446" i="12"/>
  <c r="I446" i="12"/>
  <c r="J446" i="12"/>
  <c r="K446" i="12"/>
  <c r="L446" i="12"/>
  <c r="M446" i="12"/>
  <c r="N446" i="12"/>
  <c r="O446" i="12"/>
  <c r="P446" i="12"/>
  <c r="X446" i="12"/>
  <c r="Y446" i="12"/>
  <c r="Z446" i="12"/>
  <c r="AA446" i="12"/>
  <c r="AB446" i="12"/>
  <c r="AC446" i="12"/>
  <c r="AD446" i="12"/>
  <c r="AE446" i="12"/>
  <c r="AF446" i="12"/>
  <c r="AG446" i="12"/>
  <c r="AH446" i="12"/>
  <c r="AI446" i="12"/>
  <c r="AP446" i="12"/>
  <c r="AQ446" i="12"/>
  <c r="AR446" i="12"/>
  <c r="AS446" i="12"/>
  <c r="AT446" i="12"/>
  <c r="AU446" i="12"/>
  <c r="AV446" i="12"/>
  <c r="AW446" i="12"/>
  <c r="AX446" i="12"/>
  <c r="AY446" i="12"/>
  <c r="AZ446" i="12"/>
  <c r="BA446" i="12"/>
  <c r="G448" i="12"/>
  <c r="H448" i="12"/>
  <c r="I448" i="12"/>
  <c r="J448" i="12"/>
  <c r="K448" i="12"/>
  <c r="L448" i="12"/>
  <c r="M448" i="12"/>
  <c r="N448" i="12"/>
  <c r="O448" i="12"/>
  <c r="P448" i="12"/>
  <c r="X448" i="12"/>
  <c r="Y448" i="12"/>
  <c r="Z448" i="12"/>
  <c r="AA448" i="12"/>
  <c r="AB448" i="12"/>
  <c r="AC448" i="12"/>
  <c r="AD448" i="12"/>
  <c r="AE448" i="12"/>
  <c r="AF448" i="12"/>
  <c r="AG448" i="12"/>
  <c r="AH448" i="12"/>
  <c r="AI448" i="12"/>
  <c r="AP448" i="12"/>
  <c r="AQ448" i="12"/>
  <c r="AR448" i="12"/>
  <c r="AS448" i="12"/>
  <c r="AT448" i="12"/>
  <c r="AU448" i="12"/>
  <c r="AV448" i="12"/>
  <c r="AW448" i="12"/>
  <c r="AX448" i="12"/>
  <c r="AY448" i="12"/>
  <c r="AZ448" i="12"/>
  <c r="BA448" i="12"/>
  <c r="F449" i="12"/>
  <c r="G449" i="12"/>
  <c r="H449" i="12"/>
  <c r="I449" i="12"/>
  <c r="J449" i="12"/>
  <c r="K449" i="12"/>
  <c r="L449" i="12"/>
  <c r="M449" i="12"/>
  <c r="N449" i="12"/>
  <c r="O449" i="12"/>
  <c r="P449" i="12"/>
  <c r="X449" i="12"/>
  <c r="Y449" i="12"/>
  <c r="Z449" i="12"/>
  <c r="AA449" i="12"/>
  <c r="AB449" i="12"/>
  <c r="AC449" i="12"/>
  <c r="AD449" i="12"/>
  <c r="AE449" i="12"/>
  <c r="AF449" i="12"/>
  <c r="AG449" i="12"/>
  <c r="AH449" i="12"/>
  <c r="AI449" i="12"/>
  <c r="AP449" i="12"/>
  <c r="AQ449" i="12"/>
  <c r="AR449" i="12"/>
  <c r="AS449" i="12"/>
  <c r="AT449" i="12"/>
  <c r="AU449" i="12"/>
  <c r="AV449" i="12"/>
  <c r="AW449" i="12"/>
  <c r="AX449" i="12"/>
  <c r="AY449" i="12"/>
  <c r="AZ449" i="12"/>
  <c r="BA449" i="12"/>
  <c r="G451" i="12"/>
  <c r="H451" i="12"/>
  <c r="I451" i="12"/>
  <c r="J451" i="12"/>
  <c r="K451" i="12"/>
  <c r="L451" i="12"/>
  <c r="M451" i="12"/>
  <c r="N451" i="12"/>
  <c r="O451" i="12"/>
  <c r="P451" i="12"/>
  <c r="X451" i="12"/>
  <c r="Y451" i="12"/>
  <c r="Z451" i="12"/>
  <c r="AA451" i="12"/>
  <c r="AB451" i="12"/>
  <c r="AC451" i="12"/>
  <c r="AD451" i="12"/>
  <c r="AE451" i="12"/>
  <c r="AF451" i="12"/>
  <c r="AG451" i="12"/>
  <c r="AH451" i="12"/>
  <c r="AI451" i="12"/>
  <c r="AP451" i="12"/>
  <c r="AQ451" i="12"/>
  <c r="AR451" i="12"/>
  <c r="AS451" i="12"/>
  <c r="AT451" i="12"/>
  <c r="AU451" i="12"/>
  <c r="AV451" i="12"/>
  <c r="AW451" i="12"/>
  <c r="AX451" i="12"/>
  <c r="AY451" i="12"/>
  <c r="AZ451" i="12"/>
  <c r="BA451" i="12"/>
  <c r="F452" i="12"/>
  <c r="G452" i="12"/>
  <c r="H452" i="12"/>
  <c r="I452" i="12"/>
  <c r="J452" i="12"/>
  <c r="K452" i="12"/>
  <c r="L452" i="12"/>
  <c r="M452" i="12"/>
  <c r="N452" i="12"/>
  <c r="O452" i="12"/>
  <c r="P452" i="12"/>
  <c r="X452" i="12"/>
  <c r="Y452" i="12"/>
  <c r="Z452" i="12"/>
  <c r="AA452" i="12"/>
  <c r="AB452" i="12"/>
  <c r="AC452" i="12"/>
  <c r="AD452" i="12"/>
  <c r="AE452" i="12"/>
  <c r="AF452" i="12"/>
  <c r="AG452" i="12"/>
  <c r="AH452" i="12"/>
  <c r="AI452" i="12"/>
  <c r="AP452" i="12"/>
  <c r="AQ452" i="12"/>
  <c r="AR452" i="12"/>
  <c r="AS452" i="12"/>
  <c r="AT452" i="12"/>
  <c r="AU452" i="12"/>
  <c r="AV452" i="12"/>
  <c r="AW452" i="12"/>
  <c r="AX452" i="12"/>
  <c r="AY452" i="12"/>
  <c r="AZ452" i="12"/>
  <c r="BA452" i="12"/>
  <c r="G454" i="12"/>
  <c r="H454" i="12"/>
  <c r="I454" i="12"/>
  <c r="J454" i="12"/>
  <c r="K454" i="12"/>
  <c r="L454" i="12"/>
  <c r="M454" i="12"/>
  <c r="N454" i="12"/>
  <c r="O454" i="12"/>
  <c r="P454" i="12"/>
  <c r="X454" i="12"/>
  <c r="Y454" i="12"/>
  <c r="Z454" i="12"/>
  <c r="AA454" i="12"/>
  <c r="AB454" i="12"/>
  <c r="AC454" i="12"/>
  <c r="AD454" i="12"/>
  <c r="AE454" i="12"/>
  <c r="AF454" i="12"/>
  <c r="AG454" i="12"/>
  <c r="AH454" i="12"/>
  <c r="AI454" i="12"/>
  <c r="AP454" i="12"/>
  <c r="AQ454" i="12"/>
  <c r="AR454" i="12"/>
  <c r="AS454" i="12"/>
  <c r="AT454" i="12"/>
  <c r="AU454" i="12"/>
  <c r="AV454" i="12"/>
  <c r="AW454" i="12"/>
  <c r="AX454" i="12"/>
  <c r="AY454" i="12"/>
  <c r="AZ454" i="12"/>
  <c r="BA454" i="12"/>
  <c r="E455" i="12"/>
  <c r="F455" i="12"/>
  <c r="G455" i="12"/>
  <c r="H455" i="12"/>
  <c r="I455" i="12"/>
  <c r="J455" i="12"/>
  <c r="K455" i="12"/>
  <c r="L455" i="12"/>
  <c r="M455" i="12"/>
  <c r="N455" i="12"/>
  <c r="O455" i="12"/>
  <c r="P455" i="12"/>
  <c r="X455" i="12"/>
  <c r="Y455" i="12"/>
  <c r="Z455" i="12"/>
  <c r="AA455" i="12"/>
  <c r="AB455" i="12"/>
  <c r="AC455" i="12"/>
  <c r="AD455" i="12"/>
  <c r="AE455" i="12"/>
  <c r="AF455" i="12"/>
  <c r="AG455" i="12"/>
  <c r="AH455" i="12"/>
  <c r="AI455" i="12"/>
  <c r="AP455" i="12"/>
  <c r="AQ455" i="12"/>
  <c r="AR455" i="12"/>
  <c r="AS455" i="12"/>
  <c r="AT455" i="12"/>
  <c r="AU455" i="12"/>
  <c r="AV455" i="12"/>
  <c r="AW455" i="12"/>
  <c r="AX455" i="12"/>
  <c r="AY455" i="12"/>
  <c r="AZ455" i="12"/>
  <c r="BA455" i="12"/>
  <c r="G457" i="12"/>
  <c r="H457" i="12"/>
  <c r="I457" i="12"/>
  <c r="J457" i="12"/>
  <c r="K457" i="12"/>
  <c r="L457" i="12"/>
  <c r="M457" i="12"/>
  <c r="N457" i="12"/>
  <c r="O457" i="12"/>
  <c r="P457" i="12"/>
  <c r="X457" i="12"/>
  <c r="Y457" i="12"/>
  <c r="Z457" i="12"/>
  <c r="AA457" i="12"/>
  <c r="AB457" i="12"/>
  <c r="AC457" i="12"/>
  <c r="AD457" i="12"/>
  <c r="AE457" i="12"/>
  <c r="AF457" i="12"/>
  <c r="AG457" i="12"/>
  <c r="AH457" i="12"/>
  <c r="AI457" i="12"/>
  <c r="AP457" i="12"/>
  <c r="AQ457" i="12"/>
  <c r="AR457" i="12"/>
  <c r="AS457" i="12"/>
  <c r="AT457" i="12"/>
  <c r="AU457" i="12"/>
  <c r="AV457" i="12"/>
  <c r="AW457" i="12"/>
  <c r="AX457" i="12"/>
  <c r="AY457" i="12"/>
  <c r="AZ457" i="12"/>
  <c r="BA457" i="12"/>
  <c r="E458" i="12"/>
  <c r="F458" i="12"/>
  <c r="G458" i="12"/>
  <c r="H458" i="12"/>
  <c r="I458" i="12"/>
  <c r="J458" i="12"/>
  <c r="K458" i="12"/>
  <c r="L458" i="12"/>
  <c r="M458" i="12"/>
  <c r="N458" i="12"/>
  <c r="O458" i="12"/>
  <c r="P458" i="12"/>
  <c r="X458" i="12"/>
  <c r="Y458" i="12"/>
  <c r="Z458" i="12"/>
  <c r="AA458" i="12"/>
  <c r="AB458" i="12"/>
  <c r="AC458" i="12"/>
  <c r="AD458" i="12"/>
  <c r="AE458" i="12"/>
  <c r="AF458" i="12"/>
  <c r="AG458" i="12"/>
  <c r="AH458" i="12"/>
  <c r="AI458" i="12"/>
  <c r="AP458" i="12"/>
  <c r="AQ458" i="12"/>
  <c r="AR458" i="12"/>
  <c r="AS458" i="12"/>
  <c r="AT458" i="12"/>
  <c r="AU458" i="12"/>
  <c r="AV458" i="12"/>
  <c r="AW458" i="12"/>
  <c r="AX458" i="12"/>
  <c r="AY458" i="12"/>
  <c r="AZ458" i="12"/>
  <c r="BA458" i="12"/>
  <c r="G460" i="12"/>
  <c r="H460" i="12"/>
  <c r="I460" i="12"/>
  <c r="J460" i="12"/>
  <c r="K460" i="12"/>
  <c r="L460" i="12"/>
  <c r="M460" i="12"/>
  <c r="N460" i="12"/>
  <c r="O460" i="12"/>
  <c r="P460" i="12"/>
  <c r="X460" i="12"/>
  <c r="Y460" i="12"/>
  <c r="Z460" i="12"/>
  <c r="AA460" i="12"/>
  <c r="AB460" i="12"/>
  <c r="AC460" i="12"/>
  <c r="AD460" i="12"/>
  <c r="AE460" i="12"/>
  <c r="AF460" i="12"/>
  <c r="AG460" i="12"/>
  <c r="AH460" i="12"/>
  <c r="AI460" i="12"/>
  <c r="AP460" i="12"/>
  <c r="AQ460" i="12"/>
  <c r="AR460" i="12"/>
  <c r="AS460" i="12"/>
  <c r="AT460" i="12"/>
  <c r="AU460" i="12"/>
  <c r="AV460" i="12"/>
  <c r="AW460" i="12"/>
  <c r="AX460" i="12"/>
  <c r="AY460" i="12"/>
  <c r="AZ460" i="12"/>
  <c r="BA460" i="12"/>
  <c r="F461" i="12"/>
  <c r="G461" i="12"/>
  <c r="H461" i="12"/>
  <c r="I461" i="12"/>
  <c r="J461" i="12"/>
  <c r="K461" i="12"/>
  <c r="L461" i="12"/>
  <c r="M461" i="12"/>
  <c r="N461" i="12"/>
  <c r="O461" i="12"/>
  <c r="P461" i="12"/>
  <c r="X461" i="12"/>
  <c r="Y461" i="12"/>
  <c r="Z461" i="12"/>
  <c r="AA461" i="12"/>
  <c r="AB461" i="12"/>
  <c r="AC461" i="12"/>
  <c r="AD461" i="12"/>
  <c r="AE461" i="12"/>
  <c r="AF461" i="12"/>
  <c r="AG461" i="12"/>
  <c r="AH461" i="12"/>
  <c r="AI461" i="12"/>
  <c r="AP461" i="12"/>
  <c r="AQ461" i="12"/>
  <c r="AR461" i="12"/>
  <c r="AS461" i="12"/>
  <c r="AT461" i="12"/>
  <c r="AU461" i="12"/>
  <c r="AV461" i="12"/>
  <c r="AW461" i="12"/>
  <c r="AX461" i="12"/>
  <c r="AY461" i="12"/>
  <c r="AZ461" i="12"/>
  <c r="BA461" i="12"/>
  <c r="G463" i="12"/>
  <c r="H463" i="12"/>
  <c r="I463" i="12"/>
  <c r="J463" i="12"/>
  <c r="K463" i="12"/>
  <c r="L463" i="12"/>
  <c r="M463" i="12"/>
  <c r="N463" i="12"/>
  <c r="O463" i="12"/>
  <c r="P463" i="12"/>
  <c r="X463" i="12"/>
  <c r="Y463" i="12"/>
  <c r="Z463" i="12"/>
  <c r="AA463" i="12"/>
  <c r="AB463" i="12"/>
  <c r="AC463" i="12"/>
  <c r="AD463" i="12"/>
  <c r="AE463" i="12"/>
  <c r="AF463" i="12"/>
  <c r="AG463" i="12"/>
  <c r="AH463" i="12"/>
  <c r="AI463" i="12"/>
  <c r="AP463" i="12"/>
  <c r="AQ463" i="12"/>
  <c r="AR463" i="12"/>
  <c r="AS463" i="12"/>
  <c r="AT463" i="12"/>
  <c r="AU463" i="12"/>
  <c r="AV463" i="12"/>
  <c r="AW463" i="12"/>
  <c r="AX463" i="12"/>
  <c r="AY463" i="12"/>
  <c r="AZ463" i="12"/>
  <c r="BA463" i="12"/>
  <c r="F464" i="12"/>
  <c r="G464" i="12"/>
  <c r="H464" i="12"/>
  <c r="I464" i="12"/>
  <c r="J464" i="12"/>
  <c r="K464" i="12"/>
  <c r="L464" i="12"/>
  <c r="M464" i="12"/>
  <c r="N464" i="12"/>
  <c r="O464" i="12"/>
  <c r="P464" i="12"/>
  <c r="X464" i="12"/>
  <c r="Y464" i="12"/>
  <c r="Z464" i="12"/>
  <c r="AA464" i="12"/>
  <c r="AB464" i="12"/>
  <c r="AC464" i="12"/>
  <c r="AD464" i="12"/>
  <c r="AE464" i="12"/>
  <c r="AF464" i="12"/>
  <c r="AG464" i="12"/>
  <c r="AH464" i="12"/>
  <c r="AI464" i="12"/>
  <c r="AP464" i="12"/>
  <c r="AQ464" i="12"/>
  <c r="AR464" i="12"/>
  <c r="AS464" i="12"/>
  <c r="AT464" i="12"/>
  <c r="AU464" i="12"/>
  <c r="AV464" i="12"/>
  <c r="AW464" i="12"/>
  <c r="AX464" i="12"/>
  <c r="AY464" i="12"/>
  <c r="AZ464" i="12"/>
  <c r="BA464" i="12"/>
  <c r="G466" i="12"/>
  <c r="H466" i="12"/>
  <c r="I466" i="12"/>
  <c r="J466" i="12"/>
  <c r="K466" i="12"/>
  <c r="L466" i="12"/>
  <c r="M466" i="12"/>
  <c r="N466" i="12"/>
  <c r="O466" i="12"/>
  <c r="P466" i="12"/>
  <c r="X466" i="12"/>
  <c r="Y466" i="12"/>
  <c r="Z466" i="12"/>
  <c r="AA466" i="12"/>
  <c r="AB466" i="12"/>
  <c r="AC466" i="12"/>
  <c r="AD466" i="12"/>
  <c r="AE466" i="12"/>
  <c r="AF466" i="12"/>
  <c r="AG466" i="12"/>
  <c r="AH466" i="12"/>
  <c r="AI466" i="12"/>
  <c r="AP466" i="12"/>
  <c r="AQ466" i="12"/>
  <c r="AR466" i="12"/>
  <c r="AS466" i="12"/>
  <c r="AT466" i="12"/>
  <c r="AU466" i="12"/>
  <c r="AV466" i="12"/>
  <c r="AW466" i="12"/>
  <c r="AX466" i="12"/>
  <c r="AY466" i="12"/>
  <c r="AZ466" i="12"/>
  <c r="BA466" i="12"/>
  <c r="E467" i="12"/>
  <c r="F467" i="12"/>
  <c r="G467" i="12"/>
  <c r="H467" i="12"/>
  <c r="I467" i="12"/>
  <c r="J467" i="12"/>
  <c r="K467" i="12"/>
  <c r="L467" i="12"/>
  <c r="M467" i="12"/>
  <c r="N467" i="12"/>
  <c r="O467" i="12"/>
  <c r="P467" i="12"/>
  <c r="X467" i="12"/>
  <c r="Y467" i="12"/>
  <c r="Z467" i="12"/>
  <c r="AA467" i="12"/>
  <c r="AB467" i="12"/>
  <c r="AC467" i="12"/>
  <c r="AD467" i="12"/>
  <c r="AE467" i="12"/>
  <c r="AF467" i="12"/>
  <c r="AG467" i="12"/>
  <c r="AH467" i="12"/>
  <c r="AI467" i="12"/>
  <c r="AP467" i="12"/>
  <c r="AQ467" i="12"/>
  <c r="AR467" i="12"/>
  <c r="AS467" i="12"/>
  <c r="AT467" i="12"/>
  <c r="AU467" i="12"/>
  <c r="AV467" i="12"/>
  <c r="AW467" i="12"/>
  <c r="AX467" i="12"/>
  <c r="AY467" i="12"/>
  <c r="AZ467" i="12"/>
  <c r="BA467" i="12"/>
  <c r="G469" i="12"/>
  <c r="H469" i="12"/>
  <c r="I469" i="12"/>
  <c r="J469" i="12"/>
  <c r="K469" i="12"/>
  <c r="L469" i="12"/>
  <c r="M469" i="12"/>
  <c r="N469" i="12"/>
  <c r="O469" i="12"/>
  <c r="P469" i="12"/>
  <c r="X469" i="12"/>
  <c r="Y469" i="12"/>
  <c r="Z469" i="12"/>
  <c r="AA469" i="12"/>
  <c r="AB469" i="12"/>
  <c r="AC469" i="12"/>
  <c r="AD469" i="12"/>
  <c r="AE469" i="12"/>
  <c r="AF469" i="12"/>
  <c r="AG469" i="12"/>
  <c r="AH469" i="12"/>
  <c r="AI469" i="12"/>
  <c r="AP469" i="12"/>
  <c r="AQ469" i="12"/>
  <c r="AR469" i="12"/>
  <c r="AS469" i="12"/>
  <c r="AT469" i="12"/>
  <c r="AU469" i="12"/>
  <c r="AV469" i="12"/>
  <c r="AW469" i="12"/>
  <c r="AX469" i="12"/>
  <c r="AY469" i="12"/>
  <c r="AZ469" i="12"/>
  <c r="BA469" i="12"/>
  <c r="E470" i="12"/>
  <c r="F470" i="12"/>
  <c r="G470" i="12"/>
  <c r="H470" i="12"/>
  <c r="I470" i="12"/>
  <c r="J470" i="12"/>
  <c r="K470" i="12"/>
  <c r="L470" i="12"/>
  <c r="M470" i="12"/>
  <c r="N470" i="12"/>
  <c r="O470" i="12"/>
  <c r="P470" i="12"/>
  <c r="X470" i="12"/>
  <c r="Y470" i="12"/>
  <c r="Z470" i="12"/>
  <c r="AA470" i="12"/>
  <c r="AB470" i="12"/>
  <c r="AC470" i="12"/>
  <c r="AD470" i="12"/>
  <c r="AE470" i="12"/>
  <c r="AF470" i="12"/>
  <c r="AG470" i="12"/>
  <c r="AH470" i="12"/>
  <c r="AI470" i="12"/>
  <c r="AP470" i="12"/>
  <c r="AQ470" i="12"/>
  <c r="AR470" i="12"/>
  <c r="AS470" i="12"/>
  <c r="AT470" i="12"/>
  <c r="AU470" i="12"/>
  <c r="AV470" i="12"/>
  <c r="AW470" i="12"/>
  <c r="AX470" i="12"/>
  <c r="AY470" i="12"/>
  <c r="AZ470" i="12"/>
  <c r="BA470" i="12"/>
  <c r="G472" i="12"/>
  <c r="H472" i="12"/>
  <c r="I472" i="12"/>
  <c r="J472" i="12"/>
  <c r="K472" i="12"/>
  <c r="L472" i="12"/>
  <c r="M472" i="12"/>
  <c r="N472" i="12"/>
  <c r="O472" i="12"/>
  <c r="P472" i="12"/>
  <c r="X472" i="12"/>
  <c r="Y472" i="12"/>
  <c r="Z472" i="12"/>
  <c r="AA472" i="12"/>
  <c r="AB472" i="12"/>
  <c r="AC472" i="12"/>
  <c r="AD472" i="12"/>
  <c r="AE472" i="12"/>
  <c r="AF472" i="12"/>
  <c r="AG472" i="12"/>
  <c r="AH472" i="12"/>
  <c r="AI472" i="12"/>
  <c r="AP472" i="12"/>
  <c r="AQ472" i="12"/>
  <c r="AR472" i="12"/>
  <c r="AS472" i="12"/>
  <c r="AT472" i="12"/>
  <c r="AU472" i="12"/>
  <c r="AV472" i="12"/>
  <c r="AW472" i="12"/>
  <c r="AX472" i="12"/>
  <c r="AY472" i="12"/>
  <c r="AZ472" i="12"/>
  <c r="BA472" i="12"/>
  <c r="F473" i="12"/>
  <c r="G473" i="12"/>
  <c r="H473" i="12"/>
  <c r="I473" i="12"/>
  <c r="J473" i="12"/>
  <c r="K473" i="12"/>
  <c r="L473" i="12"/>
  <c r="M473" i="12"/>
  <c r="N473" i="12"/>
  <c r="O473" i="12"/>
  <c r="P473" i="12"/>
  <c r="X473" i="12"/>
  <c r="Y473" i="12"/>
  <c r="Z473" i="12"/>
  <c r="AA473" i="12"/>
  <c r="AB473" i="12"/>
  <c r="AC473" i="12"/>
  <c r="AD473" i="12"/>
  <c r="AE473" i="12"/>
  <c r="AF473" i="12"/>
  <c r="AG473" i="12"/>
  <c r="AH473" i="12"/>
  <c r="AI473" i="12"/>
  <c r="AP473" i="12"/>
  <c r="AQ473" i="12"/>
  <c r="AR473" i="12"/>
  <c r="AS473" i="12"/>
  <c r="AT473" i="12"/>
  <c r="AU473" i="12"/>
  <c r="AV473" i="12"/>
  <c r="AW473" i="12"/>
  <c r="AX473" i="12"/>
  <c r="AY473" i="12"/>
  <c r="AZ473" i="12"/>
  <c r="BA473" i="12"/>
  <c r="G475" i="12"/>
  <c r="H475" i="12"/>
  <c r="I475" i="12"/>
  <c r="J475" i="12"/>
  <c r="K475" i="12"/>
  <c r="L475" i="12"/>
  <c r="M475" i="12"/>
  <c r="N475" i="12"/>
  <c r="O475" i="12"/>
  <c r="P475" i="12"/>
  <c r="X475" i="12"/>
  <c r="Y475" i="12"/>
  <c r="Z475" i="12"/>
  <c r="AA475" i="12"/>
  <c r="AB475" i="12"/>
  <c r="AC475" i="12"/>
  <c r="AD475" i="12"/>
  <c r="AE475" i="12"/>
  <c r="AF475" i="12"/>
  <c r="AG475" i="12"/>
  <c r="AH475" i="12"/>
  <c r="AI475" i="12"/>
  <c r="AP475" i="12"/>
  <c r="AQ475" i="12"/>
  <c r="AR475" i="12"/>
  <c r="AS475" i="12"/>
  <c r="AT475" i="12"/>
  <c r="AU475" i="12"/>
  <c r="AV475" i="12"/>
  <c r="AW475" i="12"/>
  <c r="AX475" i="12"/>
  <c r="AY475" i="12"/>
  <c r="AZ475" i="12"/>
  <c r="BA475" i="12"/>
  <c r="F476" i="12"/>
  <c r="G476" i="12"/>
  <c r="H476" i="12"/>
  <c r="I476" i="12"/>
  <c r="J476" i="12"/>
  <c r="K476" i="12"/>
  <c r="L476" i="12"/>
  <c r="M476" i="12"/>
  <c r="N476" i="12"/>
  <c r="O476" i="12"/>
  <c r="P476" i="12"/>
  <c r="X476" i="12"/>
  <c r="Y476" i="12"/>
  <c r="Z476" i="12"/>
  <c r="AA476" i="12"/>
  <c r="AB476" i="12"/>
  <c r="AC476" i="12"/>
  <c r="AD476" i="12"/>
  <c r="AE476" i="12"/>
  <c r="AF476" i="12"/>
  <c r="AG476" i="12"/>
  <c r="AH476" i="12"/>
  <c r="AI476" i="12"/>
  <c r="AP476" i="12"/>
  <c r="AQ476" i="12"/>
  <c r="AR476" i="12"/>
  <c r="AS476" i="12"/>
  <c r="AT476" i="12"/>
  <c r="AU476" i="12"/>
  <c r="AV476" i="12"/>
  <c r="AW476" i="12"/>
  <c r="AX476" i="12"/>
  <c r="AY476" i="12"/>
  <c r="AZ476" i="12"/>
  <c r="BA476" i="12"/>
  <c r="G478" i="12"/>
  <c r="H478" i="12"/>
  <c r="I478" i="12"/>
  <c r="J478" i="12"/>
  <c r="K478" i="12"/>
  <c r="L478" i="12"/>
  <c r="M478" i="12"/>
  <c r="N478" i="12"/>
  <c r="O478" i="12"/>
  <c r="P478" i="12"/>
  <c r="X478" i="12"/>
  <c r="Y478" i="12"/>
  <c r="Z478" i="12"/>
  <c r="AA478" i="12"/>
  <c r="AB478" i="12"/>
  <c r="AC478" i="12"/>
  <c r="AD478" i="12"/>
  <c r="AE478" i="12"/>
  <c r="AF478" i="12"/>
  <c r="AG478" i="12"/>
  <c r="AH478" i="12"/>
  <c r="AI478" i="12"/>
  <c r="AP478" i="12"/>
  <c r="AQ478" i="12"/>
  <c r="AR478" i="12"/>
  <c r="AS478" i="12"/>
  <c r="AT478" i="12"/>
  <c r="AU478" i="12"/>
  <c r="AV478" i="12"/>
  <c r="AW478" i="12"/>
  <c r="AX478" i="12"/>
  <c r="AY478" i="12"/>
  <c r="AZ478" i="12"/>
  <c r="BA478" i="12"/>
  <c r="E479" i="12"/>
  <c r="F479" i="12"/>
  <c r="G479" i="12"/>
  <c r="H479" i="12"/>
  <c r="I479" i="12"/>
  <c r="J479" i="12"/>
  <c r="K479" i="12"/>
  <c r="L479" i="12"/>
  <c r="M479" i="12"/>
  <c r="N479" i="12"/>
  <c r="O479" i="12"/>
  <c r="P479" i="12"/>
  <c r="X479" i="12"/>
  <c r="Y479" i="12"/>
  <c r="Z479" i="12"/>
  <c r="AA479" i="12"/>
  <c r="AB479" i="12"/>
  <c r="AC479" i="12"/>
  <c r="AD479" i="12"/>
  <c r="AE479" i="12"/>
  <c r="AF479" i="12"/>
  <c r="AG479" i="12"/>
  <c r="AH479" i="12"/>
  <c r="AI479" i="12"/>
  <c r="AP479" i="12"/>
  <c r="AQ479" i="12"/>
  <c r="AR479" i="12"/>
  <c r="AS479" i="12"/>
  <c r="AT479" i="12"/>
  <c r="AU479" i="12"/>
  <c r="AV479" i="12"/>
  <c r="AW479" i="12"/>
  <c r="AX479" i="12"/>
  <c r="AY479" i="12"/>
  <c r="AZ479" i="12"/>
  <c r="BA479" i="12"/>
  <c r="G481" i="12"/>
  <c r="H481" i="12"/>
  <c r="I481" i="12"/>
  <c r="J481" i="12"/>
  <c r="K481" i="12"/>
  <c r="L481" i="12"/>
  <c r="M481" i="12"/>
  <c r="N481" i="12"/>
  <c r="O481" i="12"/>
  <c r="P481" i="12"/>
  <c r="X481" i="12"/>
  <c r="Y481" i="12"/>
  <c r="Z481" i="12"/>
  <c r="AA481" i="12"/>
  <c r="AB481" i="12"/>
  <c r="AC481" i="12"/>
  <c r="AD481" i="12"/>
  <c r="AE481" i="12"/>
  <c r="AF481" i="12"/>
  <c r="AG481" i="12"/>
  <c r="AH481" i="12"/>
  <c r="AI481" i="12"/>
  <c r="AP481" i="12"/>
  <c r="AQ481" i="12"/>
  <c r="AR481" i="12"/>
  <c r="AS481" i="12"/>
  <c r="AT481" i="12"/>
  <c r="AU481" i="12"/>
  <c r="AV481" i="12"/>
  <c r="AW481" i="12"/>
  <c r="AX481" i="12"/>
  <c r="AY481" i="12"/>
  <c r="AZ481" i="12"/>
  <c r="BA481" i="12"/>
  <c r="E482" i="12"/>
  <c r="F482" i="12"/>
  <c r="G482" i="12"/>
  <c r="H482" i="12"/>
  <c r="I482" i="12"/>
  <c r="J482" i="12"/>
  <c r="K482" i="12"/>
  <c r="L482" i="12"/>
  <c r="M482" i="12"/>
  <c r="N482" i="12"/>
  <c r="O482" i="12"/>
  <c r="P482" i="12"/>
  <c r="X482" i="12"/>
  <c r="Y482" i="12"/>
  <c r="Z482" i="12"/>
  <c r="AA482" i="12"/>
  <c r="AB482" i="12"/>
  <c r="AC482" i="12"/>
  <c r="AD482" i="12"/>
  <c r="AE482" i="12"/>
  <c r="AF482" i="12"/>
  <c r="AG482" i="12"/>
  <c r="AH482" i="12"/>
  <c r="AI482" i="12"/>
  <c r="AP482" i="12"/>
  <c r="AQ482" i="12"/>
  <c r="AR482" i="12"/>
  <c r="AS482" i="12"/>
  <c r="AT482" i="12"/>
  <c r="AU482" i="12"/>
  <c r="AV482" i="12"/>
  <c r="AW482" i="12"/>
  <c r="AX482" i="12"/>
  <c r="AY482" i="12"/>
  <c r="AZ482" i="12"/>
  <c r="BA482" i="12"/>
  <c r="G484" i="12"/>
  <c r="H484" i="12"/>
  <c r="I484" i="12"/>
  <c r="J484" i="12"/>
  <c r="K484" i="12"/>
  <c r="L484" i="12"/>
  <c r="M484" i="12"/>
  <c r="N484" i="12"/>
  <c r="O484" i="12"/>
  <c r="P484" i="12"/>
  <c r="X484" i="12"/>
  <c r="Y484" i="12"/>
  <c r="Z484" i="12"/>
  <c r="AA484" i="12"/>
  <c r="AB484" i="12"/>
  <c r="AC484" i="12"/>
  <c r="AD484" i="12"/>
  <c r="AE484" i="12"/>
  <c r="AF484" i="12"/>
  <c r="AG484" i="12"/>
  <c r="AH484" i="12"/>
  <c r="AI484" i="12"/>
  <c r="AP484" i="12"/>
  <c r="AQ484" i="12"/>
  <c r="AR484" i="12"/>
  <c r="AS484" i="12"/>
  <c r="AT484" i="12"/>
  <c r="AU484" i="12"/>
  <c r="AV484" i="12"/>
  <c r="AW484" i="12"/>
  <c r="AX484" i="12"/>
  <c r="AY484" i="12"/>
  <c r="AZ484" i="12"/>
  <c r="BA484" i="12"/>
  <c r="F485" i="12"/>
  <c r="G485" i="12"/>
  <c r="H485" i="12"/>
  <c r="I485" i="12"/>
  <c r="J485" i="12"/>
  <c r="K485" i="12"/>
  <c r="L485" i="12"/>
  <c r="M485" i="12"/>
  <c r="N485" i="12"/>
  <c r="O485" i="12"/>
  <c r="P485" i="12"/>
  <c r="X485" i="12"/>
  <c r="Y485" i="12"/>
  <c r="Z485" i="12"/>
  <c r="AA485" i="12"/>
  <c r="AB485" i="12"/>
  <c r="AC485" i="12"/>
  <c r="AD485" i="12"/>
  <c r="AE485" i="12"/>
  <c r="AF485" i="12"/>
  <c r="AG485" i="12"/>
  <c r="AH485" i="12"/>
  <c r="AI485" i="12"/>
  <c r="AP485" i="12"/>
  <c r="AQ485" i="12"/>
  <c r="AR485" i="12"/>
  <c r="AS485" i="12"/>
  <c r="AT485" i="12"/>
  <c r="AU485" i="12"/>
  <c r="AV485" i="12"/>
  <c r="AW485" i="12"/>
  <c r="AX485" i="12"/>
  <c r="AY485" i="12"/>
  <c r="AZ485" i="12"/>
  <c r="BA485" i="12"/>
  <c r="G487" i="12"/>
  <c r="H487" i="12"/>
  <c r="I487" i="12"/>
  <c r="J487" i="12"/>
  <c r="K487" i="12"/>
  <c r="L487" i="12"/>
  <c r="M487" i="12"/>
  <c r="N487" i="12"/>
  <c r="O487" i="12"/>
  <c r="P487" i="12"/>
  <c r="X487" i="12"/>
  <c r="Y487" i="12"/>
  <c r="Z487" i="12"/>
  <c r="AA487" i="12"/>
  <c r="AB487" i="12"/>
  <c r="AC487" i="12"/>
  <c r="AD487" i="12"/>
  <c r="AE487" i="12"/>
  <c r="AF487" i="12"/>
  <c r="AG487" i="12"/>
  <c r="AH487" i="12"/>
  <c r="AI487" i="12"/>
  <c r="AP487" i="12"/>
  <c r="AQ487" i="12"/>
  <c r="AR487" i="12"/>
  <c r="AS487" i="12"/>
  <c r="AT487" i="12"/>
  <c r="AU487" i="12"/>
  <c r="AV487" i="12"/>
  <c r="AW487" i="12"/>
  <c r="AX487" i="12"/>
  <c r="AY487" i="12"/>
  <c r="AZ487" i="12"/>
  <c r="BA487" i="12"/>
  <c r="F488" i="12"/>
  <c r="G488" i="12"/>
  <c r="H488" i="12"/>
  <c r="I488" i="12"/>
  <c r="J488" i="12"/>
  <c r="K488" i="12"/>
  <c r="L488" i="12"/>
  <c r="M488" i="12"/>
  <c r="N488" i="12"/>
  <c r="O488" i="12"/>
  <c r="P488" i="12"/>
  <c r="X488" i="12"/>
  <c r="Y488" i="12"/>
  <c r="Z488" i="12"/>
  <c r="AA488" i="12"/>
  <c r="AB488" i="12"/>
  <c r="AC488" i="12"/>
  <c r="AD488" i="12"/>
  <c r="AE488" i="12"/>
  <c r="AF488" i="12"/>
  <c r="AG488" i="12"/>
  <c r="AH488" i="12"/>
  <c r="AI488" i="12"/>
  <c r="AP488" i="12"/>
  <c r="AQ488" i="12"/>
  <c r="AR488" i="12"/>
  <c r="AS488" i="12"/>
  <c r="AT488" i="12"/>
  <c r="AU488" i="12"/>
  <c r="AV488" i="12"/>
  <c r="AW488" i="12"/>
  <c r="AX488" i="12"/>
  <c r="AY488" i="12"/>
  <c r="AZ488" i="12"/>
  <c r="BA488" i="12"/>
  <c r="G490" i="12"/>
  <c r="H490" i="12"/>
  <c r="I490" i="12"/>
  <c r="J490" i="12"/>
  <c r="K490" i="12"/>
  <c r="L490" i="12"/>
  <c r="M490" i="12"/>
  <c r="N490" i="12"/>
  <c r="O490" i="12"/>
  <c r="P490" i="12"/>
  <c r="X490" i="12"/>
  <c r="Y490" i="12"/>
  <c r="Z490" i="12"/>
  <c r="AA490" i="12"/>
  <c r="AB490" i="12"/>
  <c r="AC490" i="12"/>
  <c r="AD490" i="12"/>
  <c r="AE490" i="12"/>
  <c r="AF490" i="12"/>
  <c r="AG490" i="12"/>
  <c r="AH490" i="12"/>
  <c r="AI490" i="12"/>
  <c r="AP490" i="12"/>
  <c r="AQ490" i="12"/>
  <c r="AR490" i="12"/>
  <c r="AS490" i="12"/>
  <c r="AT490" i="12"/>
  <c r="AU490" i="12"/>
  <c r="AV490" i="12"/>
  <c r="AW490" i="12"/>
  <c r="AX490" i="12"/>
  <c r="AY490" i="12"/>
  <c r="AZ490" i="12"/>
  <c r="BA490" i="12"/>
  <c r="E491" i="12"/>
  <c r="F491" i="12"/>
  <c r="G491" i="12"/>
  <c r="H491" i="12"/>
  <c r="I491" i="12"/>
  <c r="J491" i="12"/>
  <c r="K491" i="12"/>
  <c r="L491" i="12"/>
  <c r="M491" i="12"/>
  <c r="N491" i="12"/>
  <c r="O491" i="12"/>
  <c r="P491" i="12"/>
  <c r="X491" i="12"/>
  <c r="Y491" i="12"/>
  <c r="Z491" i="12"/>
  <c r="AA491" i="12"/>
  <c r="AB491" i="12"/>
  <c r="AC491" i="12"/>
  <c r="AD491" i="12"/>
  <c r="AE491" i="12"/>
  <c r="AF491" i="12"/>
  <c r="AG491" i="12"/>
  <c r="AH491" i="12"/>
  <c r="AI491" i="12"/>
  <c r="AP491" i="12"/>
  <c r="AQ491" i="12"/>
  <c r="AR491" i="12"/>
  <c r="AS491" i="12"/>
  <c r="AT491" i="12"/>
  <c r="AU491" i="12"/>
  <c r="AV491" i="12"/>
  <c r="AW491" i="12"/>
  <c r="AX491" i="12"/>
  <c r="AY491" i="12"/>
  <c r="AZ491" i="12"/>
  <c r="BA491" i="12"/>
  <c r="E493" i="12"/>
  <c r="F493" i="12"/>
  <c r="G493" i="12"/>
  <c r="H493" i="12"/>
  <c r="I493" i="12"/>
  <c r="J493" i="12"/>
  <c r="K493" i="12"/>
  <c r="L493" i="12"/>
  <c r="M493" i="12"/>
  <c r="N493" i="12"/>
  <c r="O493" i="12"/>
  <c r="P493" i="12"/>
  <c r="X493" i="12"/>
  <c r="Y493" i="12"/>
  <c r="Z493" i="12"/>
  <c r="AA493" i="12"/>
  <c r="AB493" i="12"/>
  <c r="AC493" i="12"/>
  <c r="AD493" i="12"/>
  <c r="AE493" i="12"/>
  <c r="AF493" i="12"/>
  <c r="AG493" i="12"/>
  <c r="AH493" i="12"/>
  <c r="AI493" i="12"/>
  <c r="AP493" i="12"/>
  <c r="AQ493" i="12"/>
  <c r="AR493" i="12"/>
  <c r="AS493" i="12"/>
  <c r="AT493" i="12"/>
  <c r="AU493" i="12"/>
  <c r="AV493" i="12"/>
  <c r="AW493" i="12"/>
  <c r="AX493" i="12"/>
  <c r="AY493" i="12"/>
  <c r="AZ493" i="12"/>
  <c r="BA493" i="12"/>
  <c r="E494" i="12"/>
  <c r="F494" i="12"/>
  <c r="G494" i="12"/>
  <c r="H494" i="12"/>
  <c r="I494" i="12"/>
  <c r="J494" i="12"/>
  <c r="K494" i="12"/>
  <c r="L494" i="12"/>
  <c r="M494" i="12"/>
  <c r="N494" i="12"/>
  <c r="O494" i="12"/>
  <c r="P494" i="12"/>
  <c r="X494" i="12"/>
  <c r="Y494" i="12"/>
  <c r="Z494" i="12"/>
  <c r="AA494" i="12"/>
  <c r="AB494" i="12"/>
  <c r="AC494" i="12"/>
  <c r="AD494" i="12"/>
  <c r="AE494" i="12"/>
  <c r="AF494" i="12"/>
  <c r="AG494" i="12"/>
  <c r="AH494" i="12"/>
  <c r="AI494" i="12"/>
  <c r="AP494" i="12"/>
  <c r="AQ494" i="12"/>
  <c r="AR494" i="12"/>
  <c r="AS494" i="12"/>
  <c r="AT494" i="12"/>
  <c r="AU494" i="12"/>
  <c r="AV494" i="12"/>
  <c r="AW494" i="12"/>
  <c r="AX494" i="12"/>
  <c r="AY494" i="12"/>
  <c r="AZ494" i="12"/>
  <c r="BA494" i="12"/>
  <c r="G496" i="12"/>
  <c r="H496" i="12"/>
  <c r="I496" i="12"/>
  <c r="J496" i="12"/>
  <c r="K496" i="12"/>
  <c r="L496" i="12"/>
  <c r="M496" i="12"/>
  <c r="N496" i="12"/>
  <c r="O496" i="12"/>
  <c r="P496" i="12"/>
  <c r="X496" i="12"/>
  <c r="Y496" i="12"/>
  <c r="Z496" i="12"/>
  <c r="AA496" i="12"/>
  <c r="AB496" i="12"/>
  <c r="AC496" i="12"/>
  <c r="AD496" i="12"/>
  <c r="AE496" i="12"/>
  <c r="AF496" i="12"/>
  <c r="AG496" i="12"/>
  <c r="AH496" i="12"/>
  <c r="AI496" i="12"/>
  <c r="AP496" i="12"/>
  <c r="AQ496" i="12"/>
  <c r="AR496" i="12"/>
  <c r="AS496" i="12"/>
  <c r="AT496" i="12"/>
  <c r="AU496" i="12"/>
  <c r="AV496" i="12"/>
  <c r="AW496" i="12"/>
  <c r="AX496" i="12"/>
  <c r="AY496" i="12"/>
  <c r="AZ496" i="12"/>
  <c r="BA496" i="12"/>
  <c r="F497" i="12"/>
  <c r="G497" i="12"/>
  <c r="H497" i="12"/>
  <c r="I497" i="12"/>
  <c r="J497" i="12"/>
  <c r="K497" i="12"/>
  <c r="L497" i="12"/>
  <c r="M497" i="12"/>
  <c r="N497" i="12"/>
  <c r="O497" i="12"/>
  <c r="P497" i="12"/>
  <c r="X497" i="12"/>
  <c r="Y497" i="12"/>
  <c r="Z497" i="12"/>
  <c r="AA497" i="12"/>
  <c r="AB497" i="12"/>
  <c r="AC497" i="12"/>
  <c r="AD497" i="12"/>
  <c r="AE497" i="12"/>
  <c r="AF497" i="12"/>
  <c r="AG497" i="12"/>
  <c r="AH497" i="12"/>
  <c r="AI497" i="12"/>
  <c r="AP497" i="12"/>
  <c r="AQ497" i="12"/>
  <c r="AR497" i="12"/>
  <c r="AS497" i="12"/>
  <c r="AT497" i="12"/>
  <c r="AU497" i="12"/>
  <c r="AV497" i="12"/>
  <c r="AW497" i="12"/>
  <c r="AX497" i="12"/>
  <c r="AY497" i="12"/>
  <c r="AZ497" i="12"/>
  <c r="BA497" i="12"/>
  <c r="X499" i="12"/>
  <c r="Y499" i="12"/>
  <c r="Z499" i="12"/>
  <c r="AA499" i="12"/>
  <c r="AB499" i="12"/>
  <c r="AC499" i="12"/>
  <c r="AD499" i="12"/>
  <c r="AE499" i="12"/>
  <c r="AF499" i="12"/>
  <c r="AG499" i="12"/>
  <c r="AH499" i="12"/>
  <c r="AI499" i="12"/>
  <c r="F500" i="12"/>
  <c r="G500" i="12"/>
  <c r="H500" i="12"/>
  <c r="I500" i="12"/>
  <c r="J500" i="12"/>
  <c r="K500" i="12"/>
  <c r="L500" i="12"/>
  <c r="M500" i="12"/>
  <c r="N500" i="12"/>
  <c r="O500" i="12"/>
  <c r="P500" i="12"/>
  <c r="X500" i="12"/>
  <c r="Y500" i="12"/>
  <c r="Z500" i="12"/>
  <c r="AA500" i="12"/>
  <c r="AB500" i="12"/>
  <c r="AC500" i="12"/>
  <c r="AD500" i="12"/>
  <c r="AE500" i="12"/>
  <c r="AF500" i="12"/>
  <c r="AG500" i="12"/>
  <c r="AH500" i="12"/>
  <c r="AI500" i="12"/>
  <c r="AP500" i="12"/>
  <c r="AQ500" i="12"/>
  <c r="AR500" i="12"/>
  <c r="AS500" i="12"/>
  <c r="AT500" i="12"/>
  <c r="AU500" i="12"/>
  <c r="AV500" i="12"/>
  <c r="AW500" i="12"/>
  <c r="AX500" i="12"/>
  <c r="AY500" i="12"/>
  <c r="AZ500" i="12"/>
  <c r="BA500" i="12"/>
  <c r="E502" i="12"/>
  <c r="F502" i="12"/>
  <c r="G502" i="12"/>
  <c r="H502" i="12"/>
  <c r="I502" i="12"/>
  <c r="J502" i="12"/>
  <c r="K502" i="12"/>
  <c r="L502" i="12"/>
  <c r="M502" i="12"/>
  <c r="N502" i="12"/>
  <c r="O502" i="12"/>
  <c r="P502" i="12"/>
  <c r="X502" i="12"/>
  <c r="Y502" i="12"/>
  <c r="Z502" i="12"/>
  <c r="AA502" i="12"/>
  <c r="AB502" i="12"/>
  <c r="AC502" i="12"/>
  <c r="AD502" i="12"/>
  <c r="AE502" i="12"/>
  <c r="AF502" i="12"/>
  <c r="AG502" i="12"/>
  <c r="AH502" i="12"/>
  <c r="AI502" i="12"/>
  <c r="AP502" i="12"/>
  <c r="AQ502" i="12"/>
  <c r="AR502" i="12"/>
  <c r="AS502" i="12"/>
  <c r="AT502" i="12"/>
  <c r="AU502" i="12"/>
  <c r="AV502" i="12"/>
  <c r="AW502" i="12"/>
  <c r="AX502" i="12"/>
  <c r="AY502" i="12"/>
  <c r="AZ502" i="12"/>
  <c r="BA502" i="12"/>
  <c r="E503" i="12"/>
  <c r="F503" i="12"/>
  <c r="G503" i="12"/>
  <c r="H503" i="12"/>
  <c r="I503" i="12"/>
  <c r="J503" i="12"/>
  <c r="K503" i="12"/>
  <c r="L503" i="12"/>
  <c r="M503" i="12"/>
  <c r="N503" i="12"/>
  <c r="O503" i="12"/>
  <c r="P503" i="12"/>
  <c r="X503" i="12"/>
  <c r="Y503" i="12"/>
  <c r="Z503" i="12"/>
  <c r="AA503" i="12"/>
  <c r="AB503" i="12"/>
  <c r="AC503" i="12"/>
  <c r="AD503" i="12"/>
  <c r="AE503" i="12"/>
  <c r="AF503" i="12"/>
  <c r="AG503" i="12"/>
  <c r="AH503" i="12"/>
  <c r="AI503" i="12"/>
  <c r="AP503" i="12"/>
  <c r="AQ503" i="12"/>
  <c r="AR503" i="12"/>
  <c r="AS503" i="12"/>
  <c r="AT503" i="12"/>
  <c r="AU503" i="12"/>
  <c r="AV503" i="12"/>
  <c r="AW503" i="12"/>
  <c r="AX503" i="12"/>
  <c r="AY503" i="12"/>
  <c r="AZ503" i="12"/>
  <c r="BA503" i="12"/>
  <c r="E505" i="12"/>
  <c r="F505" i="12"/>
  <c r="G505" i="12"/>
  <c r="H505" i="12"/>
  <c r="I505" i="12"/>
  <c r="J505" i="12"/>
  <c r="K505" i="12"/>
  <c r="L505" i="12"/>
  <c r="M505" i="12"/>
  <c r="N505" i="12"/>
  <c r="O505" i="12"/>
  <c r="P505" i="12"/>
  <c r="X505" i="12"/>
  <c r="Y505" i="12"/>
  <c r="Z505" i="12"/>
  <c r="AA505" i="12"/>
  <c r="AB505" i="12"/>
  <c r="AC505" i="12"/>
  <c r="AD505" i="12"/>
  <c r="AE505" i="12"/>
  <c r="AF505" i="12"/>
  <c r="AG505" i="12"/>
  <c r="AH505" i="12"/>
  <c r="AI505" i="12"/>
  <c r="AP505" i="12"/>
  <c r="AQ505" i="12"/>
  <c r="AR505" i="12"/>
  <c r="AS505" i="12"/>
  <c r="AT505" i="12"/>
  <c r="AU505" i="12"/>
  <c r="AV505" i="12"/>
  <c r="AW505" i="12"/>
  <c r="AX505" i="12"/>
  <c r="AY505" i="12"/>
  <c r="AZ505" i="12"/>
  <c r="BA505" i="12"/>
  <c r="E506" i="12"/>
  <c r="F506" i="12"/>
  <c r="G506" i="12"/>
  <c r="H506" i="12"/>
  <c r="I506" i="12"/>
  <c r="J506" i="12"/>
  <c r="K506" i="12"/>
  <c r="L506" i="12"/>
  <c r="M506" i="12"/>
  <c r="N506" i="12"/>
  <c r="O506" i="12"/>
  <c r="P506" i="12"/>
  <c r="X506" i="12"/>
  <c r="Y506" i="12"/>
  <c r="Z506" i="12"/>
  <c r="AA506" i="12"/>
  <c r="AB506" i="12"/>
  <c r="AC506" i="12"/>
  <c r="AD506" i="12"/>
  <c r="AE506" i="12"/>
  <c r="AF506" i="12"/>
  <c r="AG506" i="12"/>
  <c r="AH506" i="12"/>
  <c r="AI506" i="12"/>
  <c r="AP506" i="12"/>
  <c r="AQ506" i="12"/>
  <c r="AR506" i="12"/>
  <c r="AS506" i="12"/>
  <c r="AT506" i="12"/>
  <c r="AU506" i="12"/>
  <c r="AV506" i="12"/>
  <c r="AW506" i="12"/>
  <c r="AX506" i="12"/>
  <c r="AY506" i="12"/>
  <c r="AZ506" i="12"/>
  <c r="BA506" i="12"/>
  <c r="E508" i="12"/>
  <c r="F508" i="12"/>
  <c r="G508" i="12"/>
  <c r="H508" i="12"/>
  <c r="I508" i="12"/>
  <c r="J508" i="12"/>
  <c r="K508" i="12"/>
  <c r="L508" i="12"/>
  <c r="M508" i="12"/>
  <c r="N508" i="12"/>
  <c r="O508" i="12"/>
  <c r="P508" i="12"/>
  <c r="X508" i="12"/>
  <c r="Y508" i="12"/>
  <c r="Z508" i="12"/>
  <c r="AA508" i="12"/>
  <c r="AB508" i="12"/>
  <c r="AC508" i="12"/>
  <c r="AD508" i="12"/>
  <c r="AE508" i="12"/>
  <c r="AF508" i="12"/>
  <c r="AG508" i="12"/>
  <c r="AH508" i="12"/>
  <c r="AI508" i="12"/>
  <c r="AP508" i="12"/>
  <c r="AQ508" i="12"/>
  <c r="AR508" i="12"/>
  <c r="AS508" i="12"/>
  <c r="AT508" i="12"/>
  <c r="AU508" i="12"/>
  <c r="AV508" i="12"/>
  <c r="AW508" i="12"/>
  <c r="AX508" i="12"/>
  <c r="AY508" i="12"/>
  <c r="AZ508" i="12"/>
  <c r="BA508" i="12"/>
  <c r="E509" i="12"/>
  <c r="F509" i="12"/>
  <c r="G509" i="12"/>
  <c r="H509" i="12"/>
  <c r="I509" i="12"/>
  <c r="J509" i="12"/>
  <c r="K509" i="12"/>
  <c r="L509" i="12"/>
  <c r="M509" i="12"/>
  <c r="N509" i="12"/>
  <c r="O509" i="12"/>
  <c r="P509" i="12"/>
  <c r="X509" i="12"/>
  <c r="Y509" i="12"/>
  <c r="Z509" i="12"/>
  <c r="AA509" i="12"/>
  <c r="AB509" i="12"/>
  <c r="AC509" i="12"/>
  <c r="AD509" i="12"/>
  <c r="AE509" i="12"/>
  <c r="AF509" i="12"/>
  <c r="AG509" i="12"/>
  <c r="AH509" i="12"/>
  <c r="AI509" i="12"/>
  <c r="AP509" i="12"/>
  <c r="AQ509" i="12"/>
  <c r="AR509" i="12"/>
  <c r="AS509" i="12"/>
  <c r="AT509" i="12"/>
  <c r="AU509" i="12"/>
  <c r="AV509" i="12"/>
  <c r="AW509" i="12"/>
  <c r="AX509" i="12"/>
  <c r="AY509" i="12"/>
  <c r="AZ509" i="12"/>
  <c r="BA509" i="12"/>
  <c r="E511" i="12"/>
  <c r="F511" i="12"/>
  <c r="G511" i="12"/>
  <c r="H511" i="12"/>
  <c r="I511" i="12"/>
  <c r="J511" i="12"/>
  <c r="K511" i="12"/>
  <c r="L511" i="12"/>
  <c r="M511" i="12"/>
  <c r="N511" i="12"/>
  <c r="O511" i="12"/>
  <c r="P511" i="12"/>
  <c r="X511" i="12"/>
  <c r="Y511" i="12"/>
  <c r="Z511" i="12"/>
  <c r="AA511" i="12"/>
  <c r="AB511" i="12"/>
  <c r="AC511" i="12"/>
  <c r="AD511" i="12"/>
  <c r="AE511" i="12"/>
  <c r="AF511" i="12"/>
  <c r="AG511" i="12"/>
  <c r="AH511" i="12"/>
  <c r="AI511" i="12"/>
  <c r="AP511" i="12"/>
  <c r="AQ511" i="12"/>
  <c r="AR511" i="12"/>
  <c r="AS511" i="12"/>
  <c r="AT511" i="12"/>
  <c r="AU511" i="12"/>
  <c r="AV511" i="12"/>
  <c r="AW511" i="12"/>
  <c r="AX511" i="12"/>
  <c r="AY511" i="12"/>
  <c r="AZ511" i="12"/>
  <c r="BA511" i="12"/>
  <c r="E512" i="12"/>
  <c r="F512" i="12"/>
  <c r="G512" i="12"/>
  <c r="H512" i="12"/>
  <c r="I512" i="12"/>
  <c r="J512" i="12"/>
  <c r="K512" i="12"/>
  <c r="L512" i="12"/>
  <c r="M512" i="12"/>
  <c r="N512" i="12"/>
  <c r="O512" i="12"/>
  <c r="P512" i="12"/>
  <c r="X512" i="12"/>
  <c r="Y512" i="12"/>
  <c r="Z512" i="12"/>
  <c r="AA512" i="12"/>
  <c r="AB512" i="12"/>
  <c r="AC512" i="12"/>
  <c r="AD512" i="12"/>
  <c r="AE512" i="12"/>
  <c r="AF512" i="12"/>
  <c r="AG512" i="12"/>
  <c r="AH512" i="12"/>
  <c r="AI512" i="12"/>
  <c r="AP512" i="12"/>
  <c r="AQ512" i="12"/>
  <c r="AR512" i="12"/>
  <c r="AS512" i="12"/>
  <c r="AT512" i="12"/>
  <c r="AU512" i="12"/>
  <c r="AV512" i="12"/>
  <c r="AW512" i="12"/>
  <c r="AX512" i="12"/>
  <c r="AY512" i="12"/>
  <c r="AZ512" i="12"/>
  <c r="BA512" i="12"/>
  <c r="Z514" i="12"/>
  <c r="AD514" i="12"/>
  <c r="AH514" i="12"/>
  <c r="F515" i="12"/>
  <c r="G515" i="12"/>
  <c r="H515" i="12"/>
  <c r="J515" i="12"/>
  <c r="K515" i="12"/>
  <c r="L515" i="12"/>
  <c r="N515" i="12"/>
  <c r="O515" i="12"/>
  <c r="P515" i="12"/>
  <c r="X515" i="12"/>
  <c r="Y515" i="12"/>
  <c r="Z515" i="12"/>
  <c r="AA515" i="12"/>
  <c r="AB515" i="12"/>
  <c r="AC515" i="12"/>
  <c r="AD515" i="12"/>
  <c r="AE515" i="12"/>
  <c r="AF515" i="12"/>
  <c r="AG515" i="12"/>
  <c r="AH515" i="12"/>
  <c r="AI515" i="12"/>
  <c r="AP515" i="12"/>
  <c r="AQ515" i="12"/>
  <c r="AR515" i="12"/>
  <c r="AS515" i="12"/>
  <c r="AT515" i="12"/>
  <c r="AU515" i="12"/>
  <c r="AV515" i="12"/>
  <c r="AW515" i="12"/>
  <c r="AX515" i="12"/>
  <c r="AY515" i="12"/>
  <c r="AZ515" i="12"/>
  <c r="BA515" i="12"/>
  <c r="A521" i="12"/>
  <c r="T521" i="12"/>
  <c r="AL521" i="12"/>
  <c r="G525" i="12"/>
  <c r="H525" i="12"/>
  <c r="I525" i="12"/>
  <c r="J525" i="12"/>
  <c r="K525" i="12"/>
  <c r="L525" i="12"/>
  <c r="M525" i="12"/>
  <c r="N525" i="12"/>
  <c r="O525" i="12"/>
  <c r="P525" i="12"/>
  <c r="X525" i="12"/>
  <c r="Y525" i="12"/>
  <c r="Z525" i="12"/>
  <c r="AA525" i="12"/>
  <c r="AB525" i="12"/>
  <c r="AC525" i="12"/>
  <c r="AD525" i="12"/>
  <c r="AE525" i="12"/>
  <c r="AF525" i="12"/>
  <c r="AG525" i="12"/>
  <c r="AH525" i="12"/>
  <c r="AI525" i="12"/>
  <c r="AP525" i="12"/>
  <c r="AQ525" i="12"/>
  <c r="AR525" i="12"/>
  <c r="AS525" i="12"/>
  <c r="AT525" i="12"/>
  <c r="AU525" i="12"/>
  <c r="AV525" i="12"/>
  <c r="AW525" i="12"/>
  <c r="AX525" i="12"/>
  <c r="AY525" i="12"/>
  <c r="AZ525" i="12"/>
  <c r="BA525" i="12"/>
  <c r="E526" i="12"/>
  <c r="F526" i="12"/>
  <c r="G526" i="12"/>
  <c r="H526" i="12"/>
  <c r="I526" i="12"/>
  <c r="J526" i="12"/>
  <c r="K526" i="12"/>
  <c r="L526" i="12"/>
  <c r="M526" i="12"/>
  <c r="N526" i="12"/>
  <c r="O526" i="12"/>
  <c r="P526" i="12"/>
  <c r="X526" i="12"/>
  <c r="Y526" i="12"/>
  <c r="Z526" i="12"/>
  <c r="AA526" i="12"/>
  <c r="AB526" i="12"/>
  <c r="AC526" i="12"/>
  <c r="AD526" i="12"/>
  <c r="AE526" i="12"/>
  <c r="AF526" i="12"/>
  <c r="AG526" i="12"/>
  <c r="AH526" i="12"/>
  <c r="AI526" i="12"/>
  <c r="AP526" i="12"/>
  <c r="AQ526" i="12"/>
  <c r="AR526" i="12"/>
  <c r="AS526" i="12"/>
  <c r="AT526" i="12"/>
  <c r="AU526" i="12"/>
  <c r="AV526" i="12"/>
  <c r="AW526" i="12"/>
  <c r="AX526" i="12"/>
  <c r="AY526" i="12"/>
  <c r="AZ526" i="12"/>
  <c r="BA526" i="12"/>
  <c r="G528" i="12"/>
  <c r="H528" i="12"/>
  <c r="I528" i="12"/>
  <c r="J528" i="12"/>
  <c r="K528" i="12"/>
  <c r="L528" i="12"/>
  <c r="M528" i="12"/>
  <c r="N528" i="12"/>
  <c r="O528" i="12"/>
  <c r="P528" i="12"/>
  <c r="X528" i="12"/>
  <c r="Y528" i="12"/>
  <c r="Z528" i="12"/>
  <c r="AA528" i="12"/>
  <c r="AB528" i="12"/>
  <c r="AC528" i="12"/>
  <c r="AD528" i="12"/>
  <c r="AE528" i="12"/>
  <c r="AF528" i="12"/>
  <c r="AG528" i="12"/>
  <c r="AH528" i="12"/>
  <c r="AI528" i="12"/>
  <c r="AP528" i="12"/>
  <c r="AQ528" i="12"/>
  <c r="AR528" i="12"/>
  <c r="AS528" i="12"/>
  <c r="AT528" i="12"/>
  <c r="AU528" i="12"/>
  <c r="AV528" i="12"/>
  <c r="AW528" i="12"/>
  <c r="AX528" i="12"/>
  <c r="AY528" i="12"/>
  <c r="AZ528" i="12"/>
  <c r="BA528" i="12"/>
  <c r="F529" i="12"/>
  <c r="G529" i="12"/>
  <c r="H529" i="12"/>
  <c r="I529" i="12"/>
  <c r="J529" i="12"/>
  <c r="K529" i="12"/>
  <c r="L529" i="12"/>
  <c r="M529" i="12"/>
  <c r="N529" i="12"/>
  <c r="O529" i="12"/>
  <c r="P529" i="12"/>
  <c r="X529" i="12"/>
  <c r="Y529" i="12"/>
  <c r="Z529" i="12"/>
  <c r="AA529" i="12"/>
  <c r="AB529" i="12"/>
  <c r="AC529" i="12"/>
  <c r="AD529" i="12"/>
  <c r="AE529" i="12"/>
  <c r="AF529" i="12"/>
  <c r="AG529" i="12"/>
  <c r="AH529" i="12"/>
  <c r="AI529" i="12"/>
  <c r="AP529" i="12"/>
  <c r="AQ529" i="12"/>
  <c r="AR529" i="12"/>
  <c r="AS529" i="12"/>
  <c r="AT529" i="12"/>
  <c r="AU529" i="12"/>
  <c r="AV529" i="12"/>
  <c r="AW529" i="12"/>
  <c r="AX529" i="12"/>
  <c r="AY529" i="12"/>
  <c r="AZ529" i="12"/>
  <c r="BA529" i="12"/>
  <c r="G531" i="12"/>
  <c r="H531" i="12"/>
  <c r="I531" i="12"/>
  <c r="J531" i="12"/>
  <c r="K531" i="12"/>
  <c r="L531" i="12"/>
  <c r="M531" i="12"/>
  <c r="N531" i="12"/>
  <c r="O531" i="12"/>
  <c r="P531" i="12"/>
  <c r="X531" i="12"/>
  <c r="Y531" i="12"/>
  <c r="Z531" i="12"/>
  <c r="AA531" i="12"/>
  <c r="AB531" i="12"/>
  <c r="AC531" i="12"/>
  <c r="AD531" i="12"/>
  <c r="AE531" i="12"/>
  <c r="AF531" i="12"/>
  <c r="AG531" i="12"/>
  <c r="AH531" i="12"/>
  <c r="AI531" i="12"/>
  <c r="AP531" i="12"/>
  <c r="AQ531" i="12"/>
  <c r="AR531" i="12"/>
  <c r="AS531" i="12"/>
  <c r="AT531" i="12"/>
  <c r="AU531" i="12"/>
  <c r="AV531" i="12"/>
  <c r="AW531" i="12"/>
  <c r="AX531" i="12"/>
  <c r="AY531" i="12"/>
  <c r="AZ531" i="12"/>
  <c r="BA531" i="12"/>
  <c r="E532" i="12"/>
  <c r="F532" i="12"/>
  <c r="G532" i="12"/>
  <c r="H532" i="12"/>
  <c r="I532" i="12"/>
  <c r="J532" i="12"/>
  <c r="K532" i="12"/>
  <c r="L532" i="12"/>
  <c r="M532" i="12"/>
  <c r="N532" i="12"/>
  <c r="O532" i="12"/>
  <c r="P532" i="12"/>
  <c r="X532" i="12"/>
  <c r="Y532" i="12"/>
  <c r="Z532" i="12"/>
  <c r="AA532" i="12"/>
  <c r="AB532" i="12"/>
  <c r="AC532" i="12"/>
  <c r="AD532" i="12"/>
  <c r="AE532" i="12"/>
  <c r="AF532" i="12"/>
  <c r="AG532" i="12"/>
  <c r="AH532" i="12"/>
  <c r="AI532" i="12"/>
  <c r="AP532" i="12"/>
  <c r="AQ532" i="12"/>
  <c r="AR532" i="12"/>
  <c r="AS532" i="12"/>
  <c r="AT532" i="12"/>
  <c r="AU532" i="12"/>
  <c r="AV532" i="12"/>
  <c r="AW532" i="12"/>
  <c r="AX532" i="12"/>
  <c r="AY532" i="12"/>
  <c r="AZ532" i="12"/>
  <c r="BA532" i="12"/>
  <c r="G534" i="12"/>
  <c r="H534" i="12"/>
  <c r="I534" i="12"/>
  <c r="J534" i="12"/>
  <c r="K534" i="12"/>
  <c r="L534" i="12"/>
  <c r="M534" i="12"/>
  <c r="N534" i="12"/>
  <c r="O534" i="12"/>
  <c r="P534" i="12"/>
  <c r="X534" i="12"/>
  <c r="Y534" i="12"/>
  <c r="Z534" i="12"/>
  <c r="AA534" i="12"/>
  <c r="AB534" i="12"/>
  <c r="AC534" i="12"/>
  <c r="AD534" i="12"/>
  <c r="AE534" i="12"/>
  <c r="AF534" i="12"/>
  <c r="AG534" i="12"/>
  <c r="AH534" i="12"/>
  <c r="AI534" i="12"/>
  <c r="AP534" i="12"/>
  <c r="AQ534" i="12"/>
  <c r="AR534" i="12"/>
  <c r="AS534" i="12"/>
  <c r="AT534" i="12"/>
  <c r="AU534" i="12"/>
  <c r="AV534" i="12"/>
  <c r="AW534" i="12"/>
  <c r="AX534" i="12"/>
  <c r="AY534" i="12"/>
  <c r="AZ534" i="12"/>
  <c r="BA534" i="12"/>
  <c r="F535" i="12"/>
  <c r="G535" i="12"/>
  <c r="H535" i="12"/>
  <c r="I535" i="12"/>
  <c r="J535" i="12"/>
  <c r="K535" i="12"/>
  <c r="L535" i="12"/>
  <c r="M535" i="12"/>
  <c r="N535" i="12"/>
  <c r="O535" i="12"/>
  <c r="P535" i="12"/>
  <c r="X535" i="12"/>
  <c r="Y535" i="12"/>
  <c r="Z535" i="12"/>
  <c r="AA535" i="12"/>
  <c r="AB535" i="12"/>
  <c r="AC535" i="12"/>
  <c r="AD535" i="12"/>
  <c r="AE535" i="12"/>
  <c r="AF535" i="12"/>
  <c r="AG535" i="12"/>
  <c r="AH535" i="12"/>
  <c r="AI535" i="12"/>
  <c r="AP535" i="12"/>
  <c r="AQ535" i="12"/>
  <c r="AR535" i="12"/>
  <c r="AS535" i="12"/>
  <c r="AT535" i="12"/>
  <c r="AU535" i="12"/>
  <c r="AV535" i="12"/>
  <c r="AW535" i="12"/>
  <c r="AX535" i="12"/>
  <c r="AY535" i="12"/>
  <c r="AZ535" i="12"/>
  <c r="BA535" i="12"/>
  <c r="G537" i="12"/>
  <c r="H537" i="12"/>
  <c r="I537" i="12"/>
  <c r="J537" i="12"/>
  <c r="K537" i="12"/>
  <c r="L537" i="12"/>
  <c r="M537" i="12"/>
  <c r="N537" i="12"/>
  <c r="O537" i="12"/>
  <c r="P537" i="12"/>
  <c r="X537" i="12"/>
  <c r="Y537" i="12"/>
  <c r="Z537" i="12"/>
  <c r="AA537" i="12"/>
  <c r="AB537" i="12"/>
  <c r="AC537" i="12"/>
  <c r="AD537" i="12"/>
  <c r="AE537" i="12"/>
  <c r="AF537" i="12"/>
  <c r="AG537" i="12"/>
  <c r="AH537" i="12"/>
  <c r="AI537" i="12"/>
  <c r="AP537" i="12"/>
  <c r="AQ537" i="12"/>
  <c r="AR537" i="12"/>
  <c r="AS537" i="12"/>
  <c r="AT537" i="12"/>
  <c r="AU537" i="12"/>
  <c r="AV537" i="12"/>
  <c r="AW537" i="12"/>
  <c r="AX537" i="12"/>
  <c r="AY537" i="12"/>
  <c r="AZ537" i="12"/>
  <c r="BA537" i="12"/>
  <c r="F538" i="12"/>
  <c r="G538" i="12"/>
  <c r="H538" i="12"/>
  <c r="I538" i="12"/>
  <c r="J538" i="12"/>
  <c r="K538" i="12"/>
  <c r="L538" i="12"/>
  <c r="M538" i="12"/>
  <c r="N538" i="12"/>
  <c r="O538" i="12"/>
  <c r="P538" i="12"/>
  <c r="X538" i="12"/>
  <c r="Y538" i="12"/>
  <c r="Z538" i="12"/>
  <c r="AA538" i="12"/>
  <c r="AB538" i="12"/>
  <c r="AC538" i="12"/>
  <c r="AD538" i="12"/>
  <c r="AE538" i="12"/>
  <c r="AF538" i="12"/>
  <c r="AG538" i="12"/>
  <c r="AH538" i="12"/>
  <c r="AI538" i="12"/>
  <c r="AP538" i="12"/>
  <c r="AQ538" i="12"/>
  <c r="AR538" i="12"/>
  <c r="AS538" i="12"/>
  <c r="AT538" i="12"/>
  <c r="AU538" i="12"/>
  <c r="AV538" i="12"/>
  <c r="AW538" i="12"/>
  <c r="AX538" i="12"/>
  <c r="AY538" i="12"/>
  <c r="AZ538" i="12"/>
  <c r="BA538" i="12"/>
  <c r="G540" i="12"/>
  <c r="H540" i="12"/>
  <c r="I540" i="12"/>
  <c r="J540" i="12"/>
  <c r="K540" i="12"/>
  <c r="L540" i="12"/>
  <c r="M540" i="12"/>
  <c r="N540" i="12"/>
  <c r="O540" i="12"/>
  <c r="P540" i="12"/>
  <c r="X540" i="12"/>
  <c r="Y540" i="12"/>
  <c r="Z540" i="12"/>
  <c r="AA540" i="12"/>
  <c r="AB540" i="12"/>
  <c r="AC540" i="12"/>
  <c r="AD540" i="12"/>
  <c r="AE540" i="12"/>
  <c r="AF540" i="12"/>
  <c r="AG540" i="12"/>
  <c r="AH540" i="12"/>
  <c r="AI540" i="12"/>
  <c r="AP540" i="12"/>
  <c r="AQ540" i="12"/>
  <c r="AR540" i="12"/>
  <c r="AS540" i="12"/>
  <c r="AT540" i="12"/>
  <c r="AU540" i="12"/>
  <c r="AV540" i="12"/>
  <c r="AW540" i="12"/>
  <c r="AX540" i="12"/>
  <c r="AY540" i="12"/>
  <c r="AZ540" i="12"/>
  <c r="BA540" i="12"/>
  <c r="E541" i="12"/>
  <c r="F541" i="12"/>
  <c r="G541" i="12"/>
  <c r="H541" i="12"/>
  <c r="I541" i="12"/>
  <c r="J541" i="12"/>
  <c r="K541" i="12"/>
  <c r="L541" i="12"/>
  <c r="M541" i="12"/>
  <c r="N541" i="12"/>
  <c r="O541" i="12"/>
  <c r="P541" i="12"/>
  <c r="X541" i="12"/>
  <c r="Y541" i="12"/>
  <c r="Z541" i="12"/>
  <c r="AA541" i="12"/>
  <c r="AB541" i="12"/>
  <c r="AC541" i="12"/>
  <c r="AD541" i="12"/>
  <c r="AE541" i="12"/>
  <c r="AF541" i="12"/>
  <c r="AG541" i="12"/>
  <c r="AH541" i="12"/>
  <c r="AI541" i="12"/>
  <c r="AP541" i="12"/>
  <c r="AQ541" i="12"/>
  <c r="AR541" i="12"/>
  <c r="AS541" i="12"/>
  <c r="AT541" i="12"/>
  <c r="AU541" i="12"/>
  <c r="AV541" i="12"/>
  <c r="AW541" i="12"/>
  <c r="AX541" i="12"/>
  <c r="AY541" i="12"/>
  <c r="AZ541" i="12"/>
  <c r="BA541" i="12"/>
  <c r="G543" i="12"/>
  <c r="H543" i="12"/>
  <c r="I543" i="12"/>
  <c r="J543" i="12"/>
  <c r="K543" i="12"/>
  <c r="L543" i="12"/>
  <c r="M543" i="12"/>
  <c r="N543" i="12"/>
  <c r="O543" i="12"/>
  <c r="P543" i="12"/>
  <c r="X543" i="12"/>
  <c r="Y543" i="12"/>
  <c r="Z543" i="12"/>
  <c r="AA543" i="12"/>
  <c r="AB543" i="12"/>
  <c r="AC543" i="12"/>
  <c r="AD543" i="12"/>
  <c r="AE543" i="12"/>
  <c r="AF543" i="12"/>
  <c r="AG543" i="12"/>
  <c r="AH543" i="12"/>
  <c r="AI543" i="12"/>
  <c r="AP543" i="12"/>
  <c r="AQ543" i="12"/>
  <c r="AR543" i="12"/>
  <c r="AS543" i="12"/>
  <c r="AT543" i="12"/>
  <c r="AU543" i="12"/>
  <c r="AV543" i="12"/>
  <c r="AW543" i="12"/>
  <c r="AX543" i="12"/>
  <c r="AY543" i="12"/>
  <c r="AZ543" i="12"/>
  <c r="BA543" i="12"/>
  <c r="E544" i="12"/>
  <c r="F544" i="12"/>
  <c r="G544" i="12"/>
  <c r="H544" i="12"/>
  <c r="I544" i="12"/>
  <c r="J544" i="12"/>
  <c r="K544" i="12"/>
  <c r="L544" i="12"/>
  <c r="M544" i="12"/>
  <c r="N544" i="12"/>
  <c r="O544" i="12"/>
  <c r="P544" i="12"/>
  <c r="X544" i="12"/>
  <c r="Y544" i="12"/>
  <c r="Z544" i="12"/>
  <c r="AA544" i="12"/>
  <c r="AB544" i="12"/>
  <c r="AC544" i="12"/>
  <c r="AD544" i="12"/>
  <c r="AE544" i="12"/>
  <c r="AF544" i="12"/>
  <c r="AG544" i="12"/>
  <c r="AH544" i="12"/>
  <c r="AI544" i="12"/>
  <c r="AP544" i="12"/>
  <c r="AQ544" i="12"/>
  <c r="AR544" i="12"/>
  <c r="AS544" i="12"/>
  <c r="AT544" i="12"/>
  <c r="AU544" i="12"/>
  <c r="AV544" i="12"/>
  <c r="AW544" i="12"/>
  <c r="AX544" i="12"/>
  <c r="AY544" i="12"/>
  <c r="AZ544" i="12"/>
  <c r="BA544" i="12"/>
  <c r="G546" i="12"/>
  <c r="H546" i="12"/>
  <c r="I546" i="12"/>
  <c r="J546" i="12"/>
  <c r="K546" i="12"/>
  <c r="L546" i="12"/>
  <c r="M546" i="12"/>
  <c r="N546" i="12"/>
  <c r="O546" i="12"/>
  <c r="P546" i="12"/>
  <c r="X546" i="12"/>
  <c r="Y546" i="12"/>
  <c r="Z546" i="12"/>
  <c r="AA546" i="12"/>
  <c r="AB546" i="12"/>
  <c r="AC546" i="12"/>
  <c r="AD546" i="12"/>
  <c r="AE546" i="12"/>
  <c r="AF546" i="12"/>
  <c r="AG546" i="12"/>
  <c r="AH546" i="12"/>
  <c r="AI546" i="12"/>
  <c r="AP546" i="12"/>
  <c r="AQ546" i="12"/>
  <c r="AR546" i="12"/>
  <c r="AS546" i="12"/>
  <c r="AT546" i="12"/>
  <c r="AU546" i="12"/>
  <c r="AV546" i="12"/>
  <c r="AW546" i="12"/>
  <c r="AX546" i="12"/>
  <c r="AY546" i="12"/>
  <c r="AZ546" i="12"/>
  <c r="BA546" i="12"/>
  <c r="E547" i="12"/>
  <c r="F547" i="12"/>
  <c r="G547" i="12"/>
  <c r="H547" i="12"/>
  <c r="I547" i="12"/>
  <c r="J547" i="12"/>
  <c r="K547" i="12"/>
  <c r="L547" i="12"/>
  <c r="M547" i="12"/>
  <c r="N547" i="12"/>
  <c r="O547" i="12"/>
  <c r="P547" i="12"/>
  <c r="X547" i="12"/>
  <c r="Y547" i="12"/>
  <c r="Z547" i="12"/>
  <c r="AA547" i="12"/>
  <c r="AB547" i="12"/>
  <c r="AC547" i="12"/>
  <c r="AD547" i="12"/>
  <c r="AE547" i="12"/>
  <c r="AF547" i="12"/>
  <c r="AG547" i="12"/>
  <c r="AH547" i="12"/>
  <c r="AI547" i="12"/>
  <c r="AP547" i="12"/>
  <c r="AQ547" i="12"/>
  <c r="AR547" i="12"/>
  <c r="AS547" i="12"/>
  <c r="AT547" i="12"/>
  <c r="AU547" i="12"/>
  <c r="AV547" i="12"/>
  <c r="AW547" i="12"/>
  <c r="AX547" i="12"/>
  <c r="AY547" i="12"/>
  <c r="AZ547" i="12"/>
  <c r="BA547" i="12"/>
  <c r="G549" i="12"/>
  <c r="H549" i="12"/>
  <c r="I549" i="12"/>
  <c r="J549" i="12"/>
  <c r="K549" i="12"/>
  <c r="L549" i="12"/>
  <c r="M549" i="12"/>
  <c r="N549" i="12"/>
  <c r="O549" i="12"/>
  <c r="P549" i="12"/>
  <c r="X549" i="12"/>
  <c r="Y549" i="12"/>
  <c r="Z549" i="12"/>
  <c r="AA549" i="12"/>
  <c r="AB549" i="12"/>
  <c r="AC549" i="12"/>
  <c r="AD549" i="12"/>
  <c r="AE549" i="12"/>
  <c r="AF549" i="12"/>
  <c r="AG549" i="12"/>
  <c r="AH549" i="12"/>
  <c r="AI549" i="12"/>
  <c r="AP549" i="12"/>
  <c r="AQ549" i="12"/>
  <c r="AR549" i="12"/>
  <c r="AS549" i="12"/>
  <c r="AT549" i="12"/>
  <c r="AU549" i="12"/>
  <c r="AV549" i="12"/>
  <c r="AW549" i="12"/>
  <c r="AX549" i="12"/>
  <c r="AY549" i="12"/>
  <c r="AZ549" i="12"/>
  <c r="BA549" i="12"/>
  <c r="F550" i="12"/>
  <c r="G550" i="12"/>
  <c r="H550" i="12"/>
  <c r="I550" i="12"/>
  <c r="J550" i="12"/>
  <c r="K550" i="12"/>
  <c r="L550" i="12"/>
  <c r="M550" i="12"/>
  <c r="N550" i="12"/>
  <c r="O550" i="12"/>
  <c r="P550" i="12"/>
  <c r="X550" i="12"/>
  <c r="Y550" i="12"/>
  <c r="Z550" i="12"/>
  <c r="AA550" i="12"/>
  <c r="AB550" i="12"/>
  <c r="AC550" i="12"/>
  <c r="AD550" i="12"/>
  <c r="AE550" i="12"/>
  <c r="AF550" i="12"/>
  <c r="AG550" i="12"/>
  <c r="AH550" i="12"/>
  <c r="AI550" i="12"/>
  <c r="AP550" i="12"/>
  <c r="AQ550" i="12"/>
  <c r="AR550" i="12"/>
  <c r="AS550" i="12"/>
  <c r="AT550" i="12"/>
  <c r="AU550" i="12"/>
  <c r="AV550" i="12"/>
  <c r="AW550" i="12"/>
  <c r="AX550" i="12"/>
  <c r="AY550" i="12"/>
  <c r="AZ550" i="12"/>
  <c r="BA550" i="12"/>
  <c r="G552" i="12"/>
  <c r="H552" i="12"/>
  <c r="I552" i="12"/>
  <c r="J552" i="12"/>
  <c r="K552" i="12"/>
  <c r="L552" i="12"/>
  <c r="M552" i="12"/>
  <c r="N552" i="12"/>
  <c r="O552" i="12"/>
  <c r="P552" i="12"/>
  <c r="X552" i="12"/>
  <c r="Y552" i="12"/>
  <c r="Z552" i="12"/>
  <c r="AA552" i="12"/>
  <c r="AB552" i="12"/>
  <c r="AC552" i="12"/>
  <c r="AD552" i="12"/>
  <c r="AE552" i="12"/>
  <c r="AF552" i="12"/>
  <c r="AG552" i="12"/>
  <c r="AH552" i="12"/>
  <c r="AI552" i="12"/>
  <c r="AP552" i="12"/>
  <c r="AQ552" i="12"/>
  <c r="AR552" i="12"/>
  <c r="AS552" i="12"/>
  <c r="AT552" i="12"/>
  <c r="AU552" i="12"/>
  <c r="AV552" i="12"/>
  <c r="AW552" i="12"/>
  <c r="AX552" i="12"/>
  <c r="AY552" i="12"/>
  <c r="AZ552" i="12"/>
  <c r="BA552" i="12"/>
  <c r="F553" i="12"/>
  <c r="G553" i="12"/>
  <c r="H553" i="12"/>
  <c r="I553" i="12"/>
  <c r="J553" i="12"/>
  <c r="K553" i="12"/>
  <c r="L553" i="12"/>
  <c r="M553" i="12"/>
  <c r="N553" i="12"/>
  <c r="O553" i="12"/>
  <c r="P553" i="12"/>
  <c r="X553" i="12"/>
  <c r="Y553" i="12"/>
  <c r="Z553" i="12"/>
  <c r="AA553" i="12"/>
  <c r="AB553" i="12"/>
  <c r="AC553" i="12"/>
  <c r="AD553" i="12"/>
  <c r="AE553" i="12"/>
  <c r="AF553" i="12"/>
  <c r="AG553" i="12"/>
  <c r="AH553" i="12"/>
  <c r="AI553" i="12"/>
  <c r="AP553" i="12"/>
  <c r="AQ553" i="12"/>
  <c r="AR553" i="12"/>
  <c r="AS553" i="12"/>
  <c r="AT553" i="12"/>
  <c r="AU553" i="12"/>
  <c r="AV553" i="12"/>
  <c r="AW553" i="12"/>
  <c r="AX553" i="12"/>
  <c r="AY553" i="12"/>
  <c r="AZ553" i="12"/>
  <c r="BA553" i="12"/>
  <c r="G555" i="12"/>
  <c r="H555" i="12"/>
  <c r="I555" i="12"/>
  <c r="J555" i="12"/>
  <c r="K555" i="12"/>
  <c r="L555" i="12"/>
  <c r="M555" i="12"/>
  <c r="N555" i="12"/>
  <c r="O555" i="12"/>
  <c r="P555" i="12"/>
  <c r="X555" i="12"/>
  <c r="Y555" i="12"/>
  <c r="Z555" i="12"/>
  <c r="AA555" i="12"/>
  <c r="AB555" i="12"/>
  <c r="AC555" i="12"/>
  <c r="AD555" i="12"/>
  <c r="AE555" i="12"/>
  <c r="AF555" i="12"/>
  <c r="AG555" i="12"/>
  <c r="AH555" i="12"/>
  <c r="AI555" i="12"/>
  <c r="AP555" i="12"/>
  <c r="AQ555" i="12"/>
  <c r="AR555" i="12"/>
  <c r="AS555" i="12"/>
  <c r="AT555" i="12"/>
  <c r="AU555" i="12"/>
  <c r="AV555" i="12"/>
  <c r="AW555" i="12"/>
  <c r="AX555" i="12"/>
  <c r="AY555" i="12"/>
  <c r="AZ555" i="12"/>
  <c r="BA555" i="12"/>
  <c r="F556" i="12"/>
  <c r="G556" i="12"/>
  <c r="H556" i="12"/>
  <c r="I556" i="12"/>
  <c r="J556" i="12"/>
  <c r="K556" i="12"/>
  <c r="L556" i="12"/>
  <c r="M556" i="12"/>
  <c r="N556" i="12"/>
  <c r="O556" i="12"/>
  <c r="P556" i="12"/>
  <c r="X556" i="12"/>
  <c r="Y556" i="12"/>
  <c r="Z556" i="12"/>
  <c r="AA556" i="12"/>
  <c r="AB556" i="12"/>
  <c r="AC556" i="12"/>
  <c r="AD556" i="12"/>
  <c r="AE556" i="12"/>
  <c r="AF556" i="12"/>
  <c r="AG556" i="12"/>
  <c r="AH556" i="12"/>
  <c r="AI556" i="12"/>
  <c r="AP556" i="12"/>
  <c r="AQ556" i="12"/>
  <c r="AR556" i="12"/>
  <c r="AS556" i="12"/>
  <c r="AT556" i="12"/>
  <c r="AU556" i="12"/>
  <c r="AV556" i="12"/>
  <c r="AW556" i="12"/>
  <c r="AX556" i="12"/>
  <c r="AY556" i="12"/>
  <c r="AZ556" i="12"/>
  <c r="BA556" i="12"/>
  <c r="G558" i="12"/>
  <c r="H558" i="12"/>
  <c r="I558" i="12"/>
  <c r="J558" i="12"/>
  <c r="K558" i="12"/>
  <c r="L558" i="12"/>
  <c r="M558" i="12"/>
  <c r="N558" i="12"/>
  <c r="O558" i="12"/>
  <c r="P558" i="12"/>
  <c r="X558" i="12"/>
  <c r="Y558" i="12"/>
  <c r="Z558" i="12"/>
  <c r="AA558" i="12"/>
  <c r="AB558" i="12"/>
  <c r="AC558" i="12"/>
  <c r="AD558" i="12"/>
  <c r="AE558" i="12"/>
  <c r="AF558" i="12"/>
  <c r="AG558" i="12"/>
  <c r="AH558" i="12"/>
  <c r="AI558" i="12"/>
  <c r="AP558" i="12"/>
  <c r="AQ558" i="12"/>
  <c r="AR558" i="12"/>
  <c r="AS558" i="12"/>
  <c r="AT558" i="12"/>
  <c r="AU558" i="12"/>
  <c r="AV558" i="12"/>
  <c r="AW558" i="12"/>
  <c r="AX558" i="12"/>
  <c r="AY558" i="12"/>
  <c r="AZ558" i="12"/>
  <c r="BA558" i="12"/>
  <c r="E559" i="12"/>
  <c r="F559" i="12"/>
  <c r="G559" i="12"/>
  <c r="H559" i="12"/>
  <c r="I559" i="12"/>
  <c r="J559" i="12"/>
  <c r="K559" i="12"/>
  <c r="L559" i="12"/>
  <c r="M559" i="12"/>
  <c r="N559" i="12"/>
  <c r="O559" i="12"/>
  <c r="P559" i="12"/>
  <c r="X559" i="12"/>
  <c r="Y559" i="12"/>
  <c r="Z559" i="12"/>
  <c r="AA559" i="12"/>
  <c r="AB559" i="12"/>
  <c r="AC559" i="12"/>
  <c r="AD559" i="12"/>
  <c r="AE559" i="12"/>
  <c r="AF559" i="12"/>
  <c r="AG559" i="12"/>
  <c r="AH559" i="12"/>
  <c r="AI559" i="12"/>
  <c r="AP559" i="12"/>
  <c r="AQ559" i="12"/>
  <c r="AR559" i="12"/>
  <c r="AS559" i="12"/>
  <c r="AT559" i="12"/>
  <c r="AU559" i="12"/>
  <c r="AV559" i="12"/>
  <c r="AW559" i="12"/>
  <c r="AX559" i="12"/>
  <c r="AY559" i="12"/>
  <c r="AZ559" i="12"/>
  <c r="BA559" i="12"/>
  <c r="G561" i="12"/>
  <c r="H561" i="12"/>
  <c r="I561" i="12"/>
  <c r="J561" i="12"/>
  <c r="K561" i="12"/>
  <c r="L561" i="12"/>
  <c r="M561" i="12"/>
  <c r="N561" i="12"/>
  <c r="O561" i="12"/>
  <c r="P561" i="12"/>
  <c r="X561" i="12"/>
  <c r="Y561" i="12"/>
  <c r="Z561" i="12"/>
  <c r="AA561" i="12"/>
  <c r="AB561" i="12"/>
  <c r="AC561" i="12"/>
  <c r="AD561" i="12"/>
  <c r="AE561" i="12"/>
  <c r="AF561" i="12"/>
  <c r="AG561" i="12"/>
  <c r="AH561" i="12"/>
  <c r="AI561" i="12"/>
  <c r="AP561" i="12"/>
  <c r="AQ561" i="12"/>
  <c r="AR561" i="12"/>
  <c r="AS561" i="12"/>
  <c r="AT561" i="12"/>
  <c r="AU561" i="12"/>
  <c r="AV561" i="12"/>
  <c r="AW561" i="12"/>
  <c r="AX561" i="12"/>
  <c r="AY561" i="12"/>
  <c r="AZ561" i="12"/>
  <c r="BA561" i="12"/>
  <c r="F562" i="12"/>
  <c r="G562" i="12"/>
  <c r="H562" i="12"/>
  <c r="I562" i="12"/>
  <c r="J562" i="12"/>
  <c r="K562" i="12"/>
  <c r="L562" i="12"/>
  <c r="M562" i="12"/>
  <c r="N562" i="12"/>
  <c r="O562" i="12"/>
  <c r="P562" i="12"/>
  <c r="X562" i="12"/>
  <c r="Y562" i="12"/>
  <c r="Z562" i="12"/>
  <c r="AA562" i="12"/>
  <c r="AB562" i="12"/>
  <c r="AC562" i="12"/>
  <c r="AD562" i="12"/>
  <c r="AE562" i="12"/>
  <c r="AF562" i="12"/>
  <c r="AG562" i="12"/>
  <c r="AH562" i="12"/>
  <c r="AI562" i="12"/>
  <c r="AP562" i="12"/>
  <c r="AQ562" i="12"/>
  <c r="AR562" i="12"/>
  <c r="AS562" i="12"/>
  <c r="AT562" i="12"/>
  <c r="AU562" i="12"/>
  <c r="AV562" i="12"/>
  <c r="AW562" i="12"/>
  <c r="AX562" i="12"/>
  <c r="AY562" i="12"/>
  <c r="AZ562" i="12"/>
  <c r="BA562" i="12"/>
  <c r="G564" i="12"/>
  <c r="H564" i="12"/>
  <c r="I564" i="12"/>
  <c r="J564" i="12"/>
  <c r="K564" i="12"/>
  <c r="L564" i="12"/>
  <c r="M564" i="12"/>
  <c r="N564" i="12"/>
  <c r="O564" i="12"/>
  <c r="P564" i="12"/>
  <c r="X564" i="12"/>
  <c r="Y564" i="12"/>
  <c r="Z564" i="12"/>
  <c r="AA564" i="12"/>
  <c r="AB564" i="12"/>
  <c r="AC564" i="12"/>
  <c r="AD564" i="12"/>
  <c r="AE564" i="12"/>
  <c r="AF564" i="12"/>
  <c r="AG564" i="12"/>
  <c r="AH564" i="12"/>
  <c r="AI564" i="12"/>
  <c r="AP564" i="12"/>
  <c r="AQ564" i="12"/>
  <c r="AR564" i="12"/>
  <c r="AS564" i="12"/>
  <c r="AT564" i="12"/>
  <c r="AU564" i="12"/>
  <c r="AV564" i="12"/>
  <c r="AW564" i="12"/>
  <c r="AX564" i="12"/>
  <c r="AY564" i="12"/>
  <c r="AZ564" i="12"/>
  <c r="BA564" i="12"/>
  <c r="F565" i="12"/>
  <c r="G565" i="12"/>
  <c r="H565" i="12"/>
  <c r="I565" i="12"/>
  <c r="J565" i="12"/>
  <c r="K565" i="12"/>
  <c r="L565" i="12"/>
  <c r="M565" i="12"/>
  <c r="N565" i="12"/>
  <c r="O565" i="12"/>
  <c r="P565" i="12"/>
  <c r="X565" i="12"/>
  <c r="Y565" i="12"/>
  <c r="Z565" i="12"/>
  <c r="AA565" i="12"/>
  <c r="AB565" i="12"/>
  <c r="AC565" i="12"/>
  <c r="AD565" i="12"/>
  <c r="AE565" i="12"/>
  <c r="AF565" i="12"/>
  <c r="AG565" i="12"/>
  <c r="AH565" i="12"/>
  <c r="AI565" i="12"/>
  <c r="AP565" i="12"/>
  <c r="AQ565" i="12"/>
  <c r="AR565" i="12"/>
  <c r="AS565" i="12"/>
  <c r="AT565" i="12"/>
  <c r="AU565" i="12"/>
  <c r="AV565" i="12"/>
  <c r="AW565" i="12"/>
  <c r="AX565" i="12"/>
  <c r="AY565" i="12"/>
  <c r="AZ565" i="12"/>
  <c r="BA565" i="12"/>
  <c r="G567" i="12"/>
  <c r="H567" i="12"/>
  <c r="I567" i="12"/>
  <c r="J567" i="12"/>
  <c r="K567" i="12"/>
  <c r="L567" i="12"/>
  <c r="M567" i="12"/>
  <c r="N567" i="12"/>
  <c r="O567" i="12"/>
  <c r="P567" i="12"/>
  <c r="X567" i="12"/>
  <c r="Y567" i="12"/>
  <c r="Z567" i="12"/>
  <c r="AA567" i="12"/>
  <c r="AB567" i="12"/>
  <c r="AC567" i="12"/>
  <c r="AD567" i="12"/>
  <c r="AE567" i="12"/>
  <c r="AF567" i="12"/>
  <c r="AG567" i="12"/>
  <c r="AH567" i="12"/>
  <c r="AI567" i="12"/>
  <c r="AP567" i="12"/>
  <c r="AQ567" i="12"/>
  <c r="AR567" i="12"/>
  <c r="AS567" i="12"/>
  <c r="AT567" i="12"/>
  <c r="AU567" i="12"/>
  <c r="AV567" i="12"/>
  <c r="AW567" i="12"/>
  <c r="AX567" i="12"/>
  <c r="AY567" i="12"/>
  <c r="AZ567" i="12"/>
  <c r="BA567" i="12"/>
  <c r="E568" i="12"/>
  <c r="F568" i="12"/>
  <c r="G568" i="12"/>
  <c r="H568" i="12"/>
  <c r="I568" i="12"/>
  <c r="J568" i="12"/>
  <c r="K568" i="12"/>
  <c r="L568" i="12"/>
  <c r="M568" i="12"/>
  <c r="N568" i="12"/>
  <c r="O568" i="12"/>
  <c r="P568" i="12"/>
  <c r="X568" i="12"/>
  <c r="Y568" i="12"/>
  <c r="Z568" i="12"/>
  <c r="AA568" i="12"/>
  <c r="AB568" i="12"/>
  <c r="AC568" i="12"/>
  <c r="AD568" i="12"/>
  <c r="AE568" i="12"/>
  <c r="AF568" i="12"/>
  <c r="AG568" i="12"/>
  <c r="AH568" i="12"/>
  <c r="AI568" i="12"/>
  <c r="AP568" i="12"/>
  <c r="AQ568" i="12"/>
  <c r="AR568" i="12"/>
  <c r="AS568" i="12"/>
  <c r="AT568" i="12"/>
  <c r="AU568" i="12"/>
  <c r="AV568" i="12"/>
  <c r="AW568" i="12"/>
  <c r="AX568" i="12"/>
  <c r="AY568" i="12"/>
  <c r="AZ568" i="12"/>
  <c r="BA568" i="12"/>
  <c r="G570" i="12"/>
  <c r="H570" i="12"/>
  <c r="I570" i="12"/>
  <c r="J570" i="12"/>
  <c r="K570" i="12"/>
  <c r="L570" i="12"/>
  <c r="M570" i="12"/>
  <c r="N570" i="12"/>
  <c r="O570" i="12"/>
  <c r="P570" i="12"/>
  <c r="X570" i="12"/>
  <c r="Y570" i="12"/>
  <c r="Z570" i="12"/>
  <c r="AA570" i="12"/>
  <c r="AB570" i="12"/>
  <c r="AC570" i="12"/>
  <c r="AD570" i="12"/>
  <c r="AE570" i="12"/>
  <c r="AF570" i="12"/>
  <c r="AG570" i="12"/>
  <c r="AH570" i="12"/>
  <c r="AI570" i="12"/>
  <c r="AP570" i="12"/>
  <c r="AQ570" i="12"/>
  <c r="AR570" i="12"/>
  <c r="AS570" i="12"/>
  <c r="AT570" i="12"/>
  <c r="AU570" i="12"/>
  <c r="AV570" i="12"/>
  <c r="AW570" i="12"/>
  <c r="AX570" i="12"/>
  <c r="AY570" i="12"/>
  <c r="AZ570" i="12"/>
  <c r="BA570" i="12"/>
  <c r="F571" i="12"/>
  <c r="G571" i="12"/>
  <c r="H571" i="12"/>
  <c r="I571" i="12"/>
  <c r="J571" i="12"/>
  <c r="K571" i="12"/>
  <c r="L571" i="12"/>
  <c r="M571" i="12"/>
  <c r="N571" i="12"/>
  <c r="O571" i="12"/>
  <c r="P571" i="12"/>
  <c r="X571" i="12"/>
  <c r="Y571" i="12"/>
  <c r="Z571" i="12"/>
  <c r="AA571" i="12"/>
  <c r="AB571" i="12"/>
  <c r="AC571" i="12"/>
  <c r="AD571" i="12"/>
  <c r="AE571" i="12"/>
  <c r="AF571" i="12"/>
  <c r="AG571" i="12"/>
  <c r="AH571" i="12"/>
  <c r="AI571" i="12"/>
  <c r="AP571" i="12"/>
  <c r="AQ571" i="12"/>
  <c r="AR571" i="12"/>
  <c r="AS571" i="12"/>
  <c r="AT571" i="12"/>
  <c r="AU571" i="12"/>
  <c r="AV571" i="12"/>
  <c r="AW571" i="12"/>
  <c r="AX571" i="12"/>
  <c r="AY571" i="12"/>
  <c r="AZ571" i="12"/>
  <c r="BA571" i="12"/>
  <c r="G573" i="12"/>
  <c r="H573" i="12"/>
  <c r="I573" i="12"/>
  <c r="J573" i="12"/>
  <c r="K573" i="12"/>
  <c r="L573" i="12"/>
  <c r="M573" i="12"/>
  <c r="N573" i="12"/>
  <c r="O573" i="12"/>
  <c r="P573" i="12"/>
  <c r="X573" i="12"/>
  <c r="Y573" i="12"/>
  <c r="Z573" i="12"/>
  <c r="AA573" i="12"/>
  <c r="AB573" i="12"/>
  <c r="AC573" i="12"/>
  <c r="AD573" i="12"/>
  <c r="AE573" i="12"/>
  <c r="AF573" i="12"/>
  <c r="AG573" i="12"/>
  <c r="AH573" i="12"/>
  <c r="AI573" i="12"/>
  <c r="AP573" i="12"/>
  <c r="AQ573" i="12"/>
  <c r="AR573" i="12"/>
  <c r="AS573" i="12"/>
  <c r="AT573" i="12"/>
  <c r="AU573" i="12"/>
  <c r="AV573" i="12"/>
  <c r="AW573" i="12"/>
  <c r="AX573" i="12"/>
  <c r="AY573" i="12"/>
  <c r="AZ573" i="12"/>
  <c r="BA573" i="12"/>
  <c r="E574" i="12"/>
  <c r="F574" i="12"/>
  <c r="G574" i="12"/>
  <c r="H574" i="12"/>
  <c r="I574" i="12"/>
  <c r="J574" i="12"/>
  <c r="K574" i="12"/>
  <c r="L574" i="12"/>
  <c r="M574" i="12"/>
  <c r="N574" i="12"/>
  <c r="O574" i="12"/>
  <c r="P574" i="12"/>
  <c r="X574" i="12"/>
  <c r="Y574" i="12"/>
  <c r="Z574" i="12"/>
  <c r="AA574" i="12"/>
  <c r="AB574" i="12"/>
  <c r="AC574" i="12"/>
  <c r="AD574" i="12"/>
  <c r="AE574" i="12"/>
  <c r="AF574" i="12"/>
  <c r="AG574" i="12"/>
  <c r="AH574" i="12"/>
  <c r="AI574" i="12"/>
  <c r="AP574" i="12"/>
  <c r="AQ574" i="12"/>
  <c r="AR574" i="12"/>
  <c r="AS574" i="12"/>
  <c r="AT574" i="12"/>
  <c r="AU574" i="12"/>
  <c r="AV574" i="12"/>
  <c r="AW574" i="12"/>
  <c r="AX574" i="12"/>
  <c r="AY574" i="12"/>
  <c r="AZ574" i="12"/>
  <c r="BA574" i="12"/>
  <c r="G576" i="12"/>
  <c r="H576" i="12"/>
  <c r="I576" i="12"/>
  <c r="J576" i="12"/>
  <c r="K576" i="12"/>
  <c r="L576" i="12"/>
  <c r="M576" i="12"/>
  <c r="N576" i="12"/>
  <c r="O576" i="12"/>
  <c r="P576" i="12"/>
  <c r="X576" i="12"/>
  <c r="Y576" i="12"/>
  <c r="Z576" i="12"/>
  <c r="AA576" i="12"/>
  <c r="AB576" i="12"/>
  <c r="AC576" i="12"/>
  <c r="AD576" i="12"/>
  <c r="AE576" i="12"/>
  <c r="AF576" i="12"/>
  <c r="AG576" i="12"/>
  <c r="AH576" i="12"/>
  <c r="AI576" i="12"/>
  <c r="AP576" i="12"/>
  <c r="AQ576" i="12"/>
  <c r="AR576" i="12"/>
  <c r="AS576" i="12"/>
  <c r="AT576" i="12"/>
  <c r="AU576" i="12"/>
  <c r="AV576" i="12"/>
  <c r="AW576" i="12"/>
  <c r="AX576" i="12"/>
  <c r="AY576" i="12"/>
  <c r="AZ576" i="12"/>
  <c r="BA576" i="12"/>
  <c r="F577" i="12"/>
  <c r="G577" i="12"/>
  <c r="H577" i="12"/>
  <c r="I577" i="12"/>
  <c r="J577" i="12"/>
  <c r="K577" i="12"/>
  <c r="L577" i="12"/>
  <c r="M577" i="12"/>
  <c r="N577" i="12"/>
  <c r="O577" i="12"/>
  <c r="P577" i="12"/>
  <c r="X577" i="12"/>
  <c r="Y577" i="12"/>
  <c r="Z577" i="12"/>
  <c r="AA577" i="12"/>
  <c r="AB577" i="12"/>
  <c r="AC577" i="12"/>
  <c r="AD577" i="12"/>
  <c r="AE577" i="12"/>
  <c r="AF577" i="12"/>
  <c r="AG577" i="12"/>
  <c r="AH577" i="12"/>
  <c r="AI577" i="12"/>
  <c r="AP577" i="12"/>
  <c r="AQ577" i="12"/>
  <c r="AR577" i="12"/>
  <c r="AS577" i="12"/>
  <c r="AT577" i="12"/>
  <c r="AU577" i="12"/>
  <c r="AV577" i="12"/>
  <c r="AW577" i="12"/>
  <c r="AX577" i="12"/>
  <c r="AY577" i="12"/>
  <c r="AZ577" i="12"/>
  <c r="BA577" i="12"/>
  <c r="G579" i="12"/>
  <c r="H579" i="12"/>
  <c r="I579" i="12"/>
  <c r="J579" i="12"/>
  <c r="K579" i="12"/>
  <c r="L579" i="12"/>
  <c r="M579" i="12"/>
  <c r="N579" i="12"/>
  <c r="O579" i="12"/>
  <c r="P579" i="12"/>
  <c r="X579" i="12"/>
  <c r="Y579" i="12"/>
  <c r="Z579" i="12"/>
  <c r="AA579" i="12"/>
  <c r="AB579" i="12"/>
  <c r="AC579" i="12"/>
  <c r="AD579" i="12"/>
  <c r="AE579" i="12"/>
  <c r="AF579" i="12"/>
  <c r="AG579" i="12"/>
  <c r="AH579" i="12"/>
  <c r="AI579" i="12"/>
  <c r="AP579" i="12"/>
  <c r="AQ579" i="12"/>
  <c r="AR579" i="12"/>
  <c r="AS579" i="12"/>
  <c r="AT579" i="12"/>
  <c r="AU579" i="12"/>
  <c r="AV579" i="12"/>
  <c r="AW579" i="12"/>
  <c r="AX579" i="12"/>
  <c r="AY579" i="12"/>
  <c r="AZ579" i="12"/>
  <c r="BA579" i="12"/>
  <c r="E580" i="12"/>
  <c r="F580" i="12"/>
  <c r="G580" i="12"/>
  <c r="H580" i="12"/>
  <c r="I580" i="12"/>
  <c r="J580" i="12"/>
  <c r="K580" i="12"/>
  <c r="L580" i="12"/>
  <c r="M580" i="12"/>
  <c r="N580" i="12"/>
  <c r="O580" i="12"/>
  <c r="P580" i="12"/>
  <c r="X580" i="12"/>
  <c r="Y580" i="12"/>
  <c r="Z580" i="12"/>
  <c r="AA580" i="12"/>
  <c r="AB580" i="12"/>
  <c r="AC580" i="12"/>
  <c r="AD580" i="12"/>
  <c r="AE580" i="12"/>
  <c r="AF580" i="12"/>
  <c r="AG580" i="12"/>
  <c r="AH580" i="12"/>
  <c r="AI580" i="12"/>
  <c r="AP580" i="12"/>
  <c r="AQ580" i="12"/>
  <c r="AR580" i="12"/>
  <c r="AS580" i="12"/>
  <c r="AT580" i="12"/>
  <c r="AU580" i="12"/>
  <c r="AV580" i="12"/>
  <c r="AW580" i="12"/>
  <c r="AX580" i="12"/>
  <c r="AY580" i="12"/>
  <c r="AZ580" i="12"/>
  <c r="BA580" i="12"/>
  <c r="G582" i="12"/>
  <c r="H582" i="12"/>
  <c r="I582" i="12"/>
  <c r="J582" i="12"/>
  <c r="K582" i="12"/>
  <c r="L582" i="12"/>
  <c r="M582" i="12"/>
  <c r="N582" i="12"/>
  <c r="O582" i="12"/>
  <c r="P582" i="12"/>
  <c r="X582" i="12"/>
  <c r="Y582" i="12"/>
  <c r="Z582" i="12"/>
  <c r="AA582" i="12"/>
  <c r="AB582" i="12"/>
  <c r="AC582" i="12"/>
  <c r="AD582" i="12"/>
  <c r="AE582" i="12"/>
  <c r="AF582" i="12"/>
  <c r="AG582" i="12"/>
  <c r="AH582" i="12"/>
  <c r="AI582" i="12"/>
  <c r="AP582" i="12"/>
  <c r="AQ582" i="12"/>
  <c r="AR582" i="12"/>
  <c r="AS582" i="12"/>
  <c r="AT582" i="12"/>
  <c r="AU582" i="12"/>
  <c r="AV582" i="12"/>
  <c r="AW582" i="12"/>
  <c r="AX582" i="12"/>
  <c r="AY582" i="12"/>
  <c r="AZ582" i="12"/>
  <c r="BA582" i="12"/>
  <c r="F583" i="12"/>
  <c r="G583" i="12"/>
  <c r="H583" i="12"/>
  <c r="I583" i="12"/>
  <c r="J583" i="12"/>
  <c r="K583" i="12"/>
  <c r="L583" i="12"/>
  <c r="M583" i="12"/>
  <c r="N583" i="12"/>
  <c r="O583" i="12"/>
  <c r="P583" i="12"/>
  <c r="X583" i="12"/>
  <c r="Y583" i="12"/>
  <c r="Z583" i="12"/>
  <c r="AA583" i="12"/>
  <c r="AB583" i="12"/>
  <c r="AC583" i="12"/>
  <c r="AD583" i="12"/>
  <c r="AE583" i="12"/>
  <c r="AF583" i="12"/>
  <c r="AG583" i="12"/>
  <c r="AH583" i="12"/>
  <c r="AI583" i="12"/>
  <c r="AP583" i="12"/>
  <c r="AQ583" i="12"/>
  <c r="AR583" i="12"/>
  <c r="AS583" i="12"/>
  <c r="AT583" i="12"/>
  <c r="AU583" i="12"/>
  <c r="AV583" i="12"/>
  <c r="AW583" i="12"/>
  <c r="AX583" i="12"/>
  <c r="AY583" i="12"/>
  <c r="AZ583" i="12"/>
  <c r="BA583" i="12"/>
  <c r="G585" i="12"/>
  <c r="H585" i="12"/>
  <c r="I585" i="12"/>
  <c r="J585" i="12"/>
  <c r="K585" i="12"/>
  <c r="L585" i="12"/>
  <c r="M585" i="12"/>
  <c r="N585" i="12"/>
  <c r="O585" i="12"/>
  <c r="P585" i="12"/>
  <c r="X585" i="12"/>
  <c r="Y585" i="12"/>
  <c r="Z585" i="12"/>
  <c r="AA585" i="12"/>
  <c r="AB585" i="12"/>
  <c r="AC585" i="12"/>
  <c r="AD585" i="12"/>
  <c r="AE585" i="12"/>
  <c r="AF585" i="12"/>
  <c r="AG585" i="12"/>
  <c r="AH585" i="12"/>
  <c r="AI585" i="12"/>
  <c r="AP585" i="12"/>
  <c r="AQ585" i="12"/>
  <c r="AR585" i="12"/>
  <c r="AS585" i="12"/>
  <c r="AT585" i="12"/>
  <c r="AU585" i="12"/>
  <c r="AV585" i="12"/>
  <c r="AW585" i="12"/>
  <c r="AX585" i="12"/>
  <c r="AY585" i="12"/>
  <c r="AZ585" i="12"/>
  <c r="BA585" i="12"/>
  <c r="F586" i="12"/>
  <c r="G586" i="12"/>
  <c r="H586" i="12"/>
  <c r="I586" i="12"/>
  <c r="J586" i="12"/>
  <c r="K586" i="12"/>
  <c r="L586" i="12"/>
  <c r="M586" i="12"/>
  <c r="N586" i="12"/>
  <c r="O586" i="12"/>
  <c r="P586" i="12"/>
  <c r="X586" i="12"/>
  <c r="Y586" i="12"/>
  <c r="Z586" i="12"/>
  <c r="AA586" i="12"/>
  <c r="AB586" i="12"/>
  <c r="AC586" i="12"/>
  <c r="AD586" i="12"/>
  <c r="AE586" i="12"/>
  <c r="AF586" i="12"/>
  <c r="AG586" i="12"/>
  <c r="AH586" i="12"/>
  <c r="AI586" i="12"/>
  <c r="AP586" i="12"/>
  <c r="AQ586" i="12"/>
  <c r="AR586" i="12"/>
  <c r="AS586" i="12"/>
  <c r="AT586" i="12"/>
  <c r="AU586" i="12"/>
  <c r="AV586" i="12"/>
  <c r="AW586" i="12"/>
  <c r="AX586" i="12"/>
  <c r="AY586" i="12"/>
  <c r="AZ586" i="12"/>
  <c r="BA586" i="12"/>
  <c r="G588" i="12"/>
  <c r="H588" i="12"/>
  <c r="I588" i="12"/>
  <c r="J588" i="12"/>
  <c r="K588" i="12"/>
  <c r="L588" i="12"/>
  <c r="M588" i="12"/>
  <c r="N588" i="12"/>
  <c r="O588" i="12"/>
  <c r="P588" i="12"/>
  <c r="X588" i="12"/>
  <c r="Y588" i="12"/>
  <c r="Z588" i="12"/>
  <c r="AA588" i="12"/>
  <c r="AB588" i="12"/>
  <c r="AC588" i="12"/>
  <c r="AD588" i="12"/>
  <c r="AE588" i="12"/>
  <c r="AF588" i="12"/>
  <c r="AG588" i="12"/>
  <c r="AH588" i="12"/>
  <c r="AI588" i="12"/>
  <c r="AP588" i="12"/>
  <c r="AQ588" i="12"/>
  <c r="AR588" i="12"/>
  <c r="AS588" i="12"/>
  <c r="AT588" i="12"/>
  <c r="AU588" i="12"/>
  <c r="AV588" i="12"/>
  <c r="AW588" i="12"/>
  <c r="AX588" i="12"/>
  <c r="AY588" i="12"/>
  <c r="AZ588" i="12"/>
  <c r="BA588" i="12"/>
  <c r="E589" i="12"/>
  <c r="F589" i="12"/>
  <c r="G589" i="12"/>
  <c r="H589" i="12"/>
  <c r="I589" i="12"/>
  <c r="J589" i="12"/>
  <c r="K589" i="12"/>
  <c r="L589" i="12"/>
  <c r="M589" i="12"/>
  <c r="N589" i="12"/>
  <c r="O589" i="12"/>
  <c r="P589" i="12"/>
  <c r="X589" i="12"/>
  <c r="Y589" i="12"/>
  <c r="Z589" i="12"/>
  <c r="AA589" i="12"/>
  <c r="AB589" i="12"/>
  <c r="AC589" i="12"/>
  <c r="AD589" i="12"/>
  <c r="AE589" i="12"/>
  <c r="AF589" i="12"/>
  <c r="AG589" i="12"/>
  <c r="AH589" i="12"/>
  <c r="AI589" i="12"/>
  <c r="AP589" i="12"/>
  <c r="AQ589" i="12"/>
  <c r="AR589" i="12"/>
  <c r="AS589" i="12"/>
  <c r="AT589" i="12"/>
  <c r="AU589" i="12"/>
  <c r="AV589" i="12"/>
  <c r="AW589" i="12"/>
  <c r="AX589" i="12"/>
  <c r="AY589" i="12"/>
  <c r="AZ589" i="12"/>
  <c r="BA589" i="12"/>
  <c r="G591" i="12"/>
  <c r="H591" i="12"/>
  <c r="I591" i="12"/>
  <c r="J591" i="12"/>
  <c r="K591" i="12"/>
  <c r="L591" i="12"/>
  <c r="M591" i="12"/>
  <c r="N591" i="12"/>
  <c r="O591" i="12"/>
  <c r="P591" i="12"/>
  <c r="X591" i="12"/>
  <c r="Y591" i="12"/>
  <c r="Z591" i="12"/>
  <c r="AA591" i="12"/>
  <c r="AB591" i="12"/>
  <c r="AC591" i="12"/>
  <c r="AD591" i="12"/>
  <c r="AE591" i="12"/>
  <c r="AF591" i="12"/>
  <c r="AG591" i="12"/>
  <c r="AH591" i="12"/>
  <c r="AI591" i="12"/>
  <c r="AP591" i="12"/>
  <c r="AQ591" i="12"/>
  <c r="AR591" i="12"/>
  <c r="AS591" i="12"/>
  <c r="AT591" i="12"/>
  <c r="AU591" i="12"/>
  <c r="AV591" i="12"/>
  <c r="AW591" i="12"/>
  <c r="AX591" i="12"/>
  <c r="AY591" i="12"/>
  <c r="AZ591" i="12"/>
  <c r="BA591" i="12"/>
  <c r="E592" i="12"/>
  <c r="F592" i="12"/>
  <c r="G592" i="12"/>
  <c r="H592" i="12"/>
  <c r="I592" i="12"/>
  <c r="J592" i="12"/>
  <c r="K592" i="12"/>
  <c r="L592" i="12"/>
  <c r="M592" i="12"/>
  <c r="N592" i="12"/>
  <c r="O592" i="12"/>
  <c r="P592" i="12"/>
  <c r="X592" i="12"/>
  <c r="Y592" i="12"/>
  <c r="Z592" i="12"/>
  <c r="AA592" i="12"/>
  <c r="AB592" i="12"/>
  <c r="AC592" i="12"/>
  <c r="AD592" i="12"/>
  <c r="AE592" i="12"/>
  <c r="AF592" i="12"/>
  <c r="AG592" i="12"/>
  <c r="AH592" i="12"/>
  <c r="AI592" i="12"/>
  <c r="AP592" i="12"/>
  <c r="AQ592" i="12"/>
  <c r="AR592" i="12"/>
  <c r="AS592" i="12"/>
  <c r="AT592" i="12"/>
  <c r="AU592" i="12"/>
  <c r="AV592" i="12"/>
  <c r="AW592" i="12"/>
  <c r="AX592" i="12"/>
  <c r="AY592" i="12"/>
  <c r="AZ592" i="12"/>
  <c r="BA592" i="12"/>
  <c r="E594" i="12"/>
  <c r="F594" i="12"/>
  <c r="G594" i="12"/>
  <c r="H594" i="12"/>
  <c r="I594" i="12"/>
  <c r="J594" i="12"/>
  <c r="K594" i="12"/>
  <c r="L594" i="12"/>
  <c r="M594" i="12"/>
  <c r="N594" i="12"/>
  <c r="O594" i="12"/>
  <c r="P594" i="12"/>
  <c r="X594" i="12"/>
  <c r="Y594" i="12"/>
  <c r="Z594" i="12"/>
  <c r="AA594" i="12"/>
  <c r="AB594" i="12"/>
  <c r="AC594" i="12"/>
  <c r="AD594" i="12"/>
  <c r="AE594" i="12"/>
  <c r="AF594" i="12"/>
  <c r="AG594" i="12"/>
  <c r="AH594" i="12"/>
  <c r="AI594" i="12"/>
  <c r="AP594" i="12"/>
  <c r="AQ594" i="12"/>
  <c r="AR594" i="12"/>
  <c r="AS594" i="12"/>
  <c r="AT594" i="12"/>
  <c r="AU594" i="12"/>
  <c r="AV594" i="12"/>
  <c r="AW594" i="12"/>
  <c r="AX594" i="12"/>
  <c r="AY594" i="12"/>
  <c r="AZ594" i="12"/>
  <c r="BA594" i="12"/>
  <c r="E595" i="12"/>
  <c r="F595" i="12"/>
  <c r="G595" i="12"/>
  <c r="H595" i="12"/>
  <c r="I595" i="12"/>
  <c r="J595" i="12"/>
  <c r="K595" i="12"/>
  <c r="L595" i="12"/>
  <c r="M595" i="12"/>
  <c r="N595" i="12"/>
  <c r="O595" i="12"/>
  <c r="P595" i="12"/>
  <c r="X595" i="12"/>
  <c r="Y595" i="12"/>
  <c r="Z595" i="12"/>
  <c r="AA595" i="12"/>
  <c r="AB595" i="12"/>
  <c r="AC595" i="12"/>
  <c r="AD595" i="12"/>
  <c r="AE595" i="12"/>
  <c r="AF595" i="12"/>
  <c r="AG595" i="12"/>
  <c r="AH595" i="12"/>
  <c r="AI595" i="12"/>
  <c r="AP595" i="12"/>
  <c r="AQ595" i="12"/>
  <c r="AR595" i="12"/>
  <c r="AS595" i="12"/>
  <c r="AT595" i="12"/>
  <c r="AU595" i="12"/>
  <c r="AV595" i="12"/>
  <c r="AW595" i="12"/>
  <c r="AX595" i="12"/>
  <c r="AY595" i="12"/>
  <c r="AZ595" i="12"/>
  <c r="BA595" i="12"/>
  <c r="G597" i="12"/>
  <c r="H597" i="12"/>
  <c r="I597" i="12"/>
  <c r="J597" i="12"/>
  <c r="K597" i="12"/>
  <c r="L597" i="12"/>
  <c r="M597" i="12"/>
  <c r="N597" i="12"/>
  <c r="O597" i="12"/>
  <c r="P597" i="12"/>
  <c r="X597" i="12"/>
  <c r="Y597" i="12"/>
  <c r="Z597" i="12"/>
  <c r="AA597" i="12"/>
  <c r="AB597" i="12"/>
  <c r="AC597" i="12"/>
  <c r="AD597" i="12"/>
  <c r="AE597" i="12"/>
  <c r="AF597" i="12"/>
  <c r="AG597" i="12"/>
  <c r="AH597" i="12"/>
  <c r="AI597" i="12"/>
  <c r="AP597" i="12"/>
  <c r="AQ597" i="12"/>
  <c r="AR597" i="12"/>
  <c r="AS597" i="12"/>
  <c r="AT597" i="12"/>
  <c r="AU597" i="12"/>
  <c r="AV597" i="12"/>
  <c r="AW597" i="12"/>
  <c r="AX597" i="12"/>
  <c r="AY597" i="12"/>
  <c r="AZ597" i="12"/>
  <c r="BA597" i="12"/>
  <c r="F598" i="12"/>
  <c r="G598" i="12"/>
  <c r="H598" i="12"/>
  <c r="I598" i="12"/>
  <c r="J598" i="12"/>
  <c r="K598" i="12"/>
  <c r="L598" i="12"/>
  <c r="M598" i="12"/>
  <c r="N598" i="12"/>
  <c r="O598" i="12"/>
  <c r="P598" i="12"/>
  <c r="X598" i="12"/>
  <c r="Y598" i="12"/>
  <c r="Z598" i="12"/>
  <c r="AA598" i="12"/>
  <c r="AB598" i="12"/>
  <c r="AC598" i="12"/>
  <c r="AD598" i="12"/>
  <c r="AE598" i="12"/>
  <c r="AF598" i="12"/>
  <c r="AG598" i="12"/>
  <c r="AH598" i="12"/>
  <c r="AI598" i="12"/>
  <c r="AP598" i="12"/>
  <c r="AQ598" i="12"/>
  <c r="AR598" i="12"/>
  <c r="AS598" i="12"/>
  <c r="AT598" i="12"/>
  <c r="AU598" i="12"/>
  <c r="AV598" i="12"/>
  <c r="AW598" i="12"/>
  <c r="AX598" i="12"/>
  <c r="AY598" i="12"/>
  <c r="AZ598" i="12"/>
  <c r="BA598" i="12"/>
  <c r="X600" i="12"/>
  <c r="Y600" i="12"/>
  <c r="Z600" i="12"/>
  <c r="AA600" i="12"/>
  <c r="AB600" i="12"/>
  <c r="AC600" i="12"/>
  <c r="AD600" i="12"/>
  <c r="AE600" i="12"/>
  <c r="AF600" i="12"/>
  <c r="AG600" i="12"/>
  <c r="AH600" i="12"/>
  <c r="AI600" i="12"/>
  <c r="F601" i="12"/>
  <c r="G601" i="12"/>
  <c r="H601" i="12"/>
  <c r="I601" i="12"/>
  <c r="J601" i="12"/>
  <c r="K601" i="12"/>
  <c r="L601" i="12"/>
  <c r="M601" i="12"/>
  <c r="N601" i="12"/>
  <c r="O601" i="12"/>
  <c r="P601" i="12"/>
  <c r="X601" i="12"/>
  <c r="Y601" i="12"/>
  <c r="Z601" i="12"/>
  <c r="AA601" i="12"/>
  <c r="AB601" i="12"/>
  <c r="AC601" i="12"/>
  <c r="AD601" i="12"/>
  <c r="AE601" i="12"/>
  <c r="AF601" i="12"/>
  <c r="AG601" i="12"/>
  <c r="AH601" i="12"/>
  <c r="AI601" i="12"/>
  <c r="AP601" i="12"/>
  <c r="AQ601" i="12"/>
  <c r="AR601" i="12"/>
  <c r="AS601" i="12"/>
  <c r="AT601" i="12"/>
  <c r="AU601" i="12"/>
  <c r="AV601" i="12"/>
  <c r="AW601" i="12"/>
  <c r="AX601" i="12"/>
  <c r="AY601" i="12"/>
  <c r="AZ601" i="12"/>
  <c r="BA601" i="12"/>
  <c r="E603" i="12"/>
  <c r="F603" i="12"/>
  <c r="G603" i="12"/>
  <c r="H603" i="12"/>
  <c r="I603" i="12"/>
  <c r="J603" i="12"/>
  <c r="K603" i="12"/>
  <c r="L603" i="12"/>
  <c r="M603" i="12"/>
  <c r="N603" i="12"/>
  <c r="O603" i="12"/>
  <c r="P603" i="12"/>
  <c r="X603" i="12"/>
  <c r="Y603" i="12"/>
  <c r="Z603" i="12"/>
  <c r="AA603" i="12"/>
  <c r="AB603" i="12"/>
  <c r="AC603" i="12"/>
  <c r="AD603" i="12"/>
  <c r="AE603" i="12"/>
  <c r="AF603" i="12"/>
  <c r="AG603" i="12"/>
  <c r="AH603" i="12"/>
  <c r="AI603" i="12"/>
  <c r="AP603" i="12"/>
  <c r="AQ603" i="12"/>
  <c r="AR603" i="12"/>
  <c r="AS603" i="12"/>
  <c r="AT603" i="12"/>
  <c r="AU603" i="12"/>
  <c r="AV603" i="12"/>
  <c r="AW603" i="12"/>
  <c r="AX603" i="12"/>
  <c r="AY603" i="12"/>
  <c r="AZ603" i="12"/>
  <c r="BA603" i="12"/>
  <c r="E604" i="12"/>
  <c r="F604" i="12"/>
  <c r="G604" i="12"/>
  <c r="H604" i="12"/>
  <c r="I604" i="12"/>
  <c r="J604" i="12"/>
  <c r="K604" i="12"/>
  <c r="L604" i="12"/>
  <c r="M604" i="12"/>
  <c r="N604" i="12"/>
  <c r="O604" i="12"/>
  <c r="P604" i="12"/>
  <c r="X604" i="12"/>
  <c r="Y604" i="12"/>
  <c r="Z604" i="12"/>
  <c r="AA604" i="12"/>
  <c r="AB604" i="12"/>
  <c r="AC604" i="12"/>
  <c r="AD604" i="12"/>
  <c r="AE604" i="12"/>
  <c r="AF604" i="12"/>
  <c r="AG604" i="12"/>
  <c r="AH604" i="12"/>
  <c r="AI604" i="12"/>
  <c r="AP604" i="12"/>
  <c r="AQ604" i="12"/>
  <c r="AR604" i="12"/>
  <c r="AS604" i="12"/>
  <c r="AT604" i="12"/>
  <c r="AU604" i="12"/>
  <c r="AV604" i="12"/>
  <c r="AW604" i="12"/>
  <c r="AX604" i="12"/>
  <c r="AY604" i="12"/>
  <c r="AZ604" i="12"/>
  <c r="BA604" i="12"/>
  <c r="E606" i="12"/>
  <c r="F606" i="12"/>
  <c r="G606" i="12"/>
  <c r="H606" i="12"/>
  <c r="I606" i="12"/>
  <c r="J606" i="12"/>
  <c r="K606" i="12"/>
  <c r="L606" i="12"/>
  <c r="M606" i="12"/>
  <c r="N606" i="12"/>
  <c r="O606" i="12"/>
  <c r="P606" i="12"/>
  <c r="X606" i="12"/>
  <c r="Y606" i="12"/>
  <c r="Z606" i="12"/>
  <c r="AA606" i="12"/>
  <c r="AB606" i="12"/>
  <c r="AC606" i="12"/>
  <c r="AD606" i="12"/>
  <c r="AE606" i="12"/>
  <c r="AF606" i="12"/>
  <c r="AG606" i="12"/>
  <c r="AH606" i="12"/>
  <c r="AI606" i="12"/>
  <c r="AP606" i="12"/>
  <c r="AQ606" i="12"/>
  <c r="AR606" i="12"/>
  <c r="AS606" i="12"/>
  <c r="AT606" i="12"/>
  <c r="AU606" i="12"/>
  <c r="AV606" i="12"/>
  <c r="AW606" i="12"/>
  <c r="AX606" i="12"/>
  <c r="AY606" i="12"/>
  <c r="AZ606" i="12"/>
  <c r="BA606" i="12"/>
  <c r="E607" i="12"/>
  <c r="F607" i="12"/>
  <c r="G607" i="12"/>
  <c r="H607" i="12"/>
  <c r="I607" i="12"/>
  <c r="J607" i="12"/>
  <c r="K607" i="12"/>
  <c r="L607" i="12"/>
  <c r="M607" i="12"/>
  <c r="N607" i="12"/>
  <c r="O607" i="12"/>
  <c r="P607" i="12"/>
  <c r="X607" i="12"/>
  <c r="Y607" i="12"/>
  <c r="Z607" i="12"/>
  <c r="AA607" i="12"/>
  <c r="AB607" i="12"/>
  <c r="AC607" i="12"/>
  <c r="AD607" i="12"/>
  <c r="AE607" i="12"/>
  <c r="AF607" i="12"/>
  <c r="AG607" i="12"/>
  <c r="AH607" i="12"/>
  <c r="AI607" i="12"/>
  <c r="AP607" i="12"/>
  <c r="AQ607" i="12"/>
  <c r="AR607" i="12"/>
  <c r="AS607" i="12"/>
  <c r="AT607" i="12"/>
  <c r="AU607" i="12"/>
  <c r="AV607" i="12"/>
  <c r="AW607" i="12"/>
  <c r="AX607" i="12"/>
  <c r="AY607" i="12"/>
  <c r="AZ607" i="12"/>
  <c r="BA607" i="12"/>
  <c r="E609" i="12"/>
  <c r="F609" i="12"/>
  <c r="G609" i="12"/>
  <c r="H609" i="12"/>
  <c r="I609" i="12"/>
  <c r="J609" i="12"/>
  <c r="K609" i="12"/>
  <c r="L609" i="12"/>
  <c r="M609" i="12"/>
  <c r="N609" i="12"/>
  <c r="O609" i="12"/>
  <c r="P609" i="12"/>
  <c r="X609" i="12"/>
  <c r="Y609" i="12"/>
  <c r="Z609" i="12"/>
  <c r="AA609" i="12"/>
  <c r="AB609" i="12"/>
  <c r="AC609" i="12"/>
  <c r="AD609" i="12"/>
  <c r="AE609" i="12"/>
  <c r="AF609" i="12"/>
  <c r="AG609" i="12"/>
  <c r="AH609" i="12"/>
  <c r="AI609" i="12"/>
  <c r="AP609" i="12"/>
  <c r="AQ609" i="12"/>
  <c r="AR609" i="12"/>
  <c r="AS609" i="12"/>
  <c r="AT609" i="12"/>
  <c r="AU609" i="12"/>
  <c r="AV609" i="12"/>
  <c r="AW609" i="12"/>
  <c r="AX609" i="12"/>
  <c r="AY609" i="12"/>
  <c r="AZ609" i="12"/>
  <c r="BA609" i="12"/>
  <c r="E610" i="12"/>
  <c r="F610" i="12"/>
  <c r="G610" i="12"/>
  <c r="H610" i="12"/>
  <c r="I610" i="12"/>
  <c r="J610" i="12"/>
  <c r="K610" i="12"/>
  <c r="L610" i="12"/>
  <c r="M610" i="12"/>
  <c r="N610" i="12"/>
  <c r="O610" i="12"/>
  <c r="P610" i="12"/>
  <c r="X610" i="12"/>
  <c r="Y610" i="12"/>
  <c r="Z610" i="12"/>
  <c r="AA610" i="12"/>
  <c r="AB610" i="12"/>
  <c r="AC610" i="12"/>
  <c r="AD610" i="12"/>
  <c r="AE610" i="12"/>
  <c r="AF610" i="12"/>
  <c r="AG610" i="12"/>
  <c r="AH610" i="12"/>
  <c r="AI610" i="12"/>
  <c r="AP610" i="12"/>
  <c r="AQ610" i="12"/>
  <c r="AR610" i="12"/>
  <c r="AS610" i="12"/>
  <c r="AT610" i="12"/>
  <c r="AU610" i="12"/>
  <c r="AV610" i="12"/>
  <c r="AW610" i="12"/>
  <c r="AX610" i="12"/>
  <c r="AY610" i="12"/>
  <c r="AZ610" i="12"/>
  <c r="BA610" i="12"/>
  <c r="E612" i="12"/>
  <c r="F612" i="12"/>
  <c r="G612" i="12"/>
  <c r="H612" i="12"/>
  <c r="I612" i="12"/>
  <c r="J612" i="12"/>
  <c r="K612" i="12"/>
  <c r="L612" i="12"/>
  <c r="M612" i="12"/>
  <c r="N612" i="12"/>
  <c r="O612" i="12"/>
  <c r="P612" i="12"/>
  <c r="X612" i="12"/>
  <c r="Y612" i="12"/>
  <c r="Z612" i="12"/>
  <c r="AA612" i="12"/>
  <c r="AB612" i="12"/>
  <c r="AC612" i="12"/>
  <c r="AD612" i="12"/>
  <c r="AE612" i="12"/>
  <c r="AF612" i="12"/>
  <c r="AG612" i="12"/>
  <c r="AH612" i="12"/>
  <c r="AI612" i="12"/>
  <c r="AP612" i="12"/>
  <c r="AQ612" i="12"/>
  <c r="AR612" i="12"/>
  <c r="AS612" i="12"/>
  <c r="AT612" i="12"/>
  <c r="AU612" i="12"/>
  <c r="AV612" i="12"/>
  <c r="AW612" i="12"/>
  <c r="AX612" i="12"/>
  <c r="AY612" i="12"/>
  <c r="AZ612" i="12"/>
  <c r="BA612" i="12"/>
  <c r="E613" i="12"/>
  <c r="F613" i="12"/>
  <c r="G613" i="12"/>
  <c r="H613" i="12"/>
  <c r="I613" i="12"/>
  <c r="J613" i="12"/>
  <c r="K613" i="12"/>
  <c r="L613" i="12"/>
  <c r="M613" i="12"/>
  <c r="N613" i="12"/>
  <c r="O613" i="12"/>
  <c r="P613" i="12"/>
  <c r="X613" i="12"/>
  <c r="Y613" i="12"/>
  <c r="Z613" i="12"/>
  <c r="AA613" i="12"/>
  <c r="AB613" i="12"/>
  <c r="AC613" i="12"/>
  <c r="AD613" i="12"/>
  <c r="AE613" i="12"/>
  <c r="AF613" i="12"/>
  <c r="AG613" i="12"/>
  <c r="AH613" i="12"/>
  <c r="AI613" i="12"/>
  <c r="AP613" i="12"/>
  <c r="AQ613" i="12"/>
  <c r="AR613" i="12"/>
  <c r="AS613" i="12"/>
  <c r="AT613" i="12"/>
  <c r="AU613" i="12"/>
  <c r="AV613" i="12"/>
  <c r="AW613" i="12"/>
  <c r="AX613" i="12"/>
  <c r="AY613" i="12"/>
  <c r="AZ613" i="12"/>
  <c r="BA613" i="12"/>
  <c r="F616" i="12"/>
  <c r="H616" i="12"/>
  <c r="J616" i="12"/>
  <c r="L616" i="12"/>
  <c r="N616" i="12"/>
  <c r="P616" i="12"/>
  <c r="X616" i="12"/>
  <c r="Y616" i="12"/>
  <c r="Z616" i="12"/>
  <c r="AA616" i="12"/>
  <c r="AB616" i="12"/>
  <c r="AC616" i="12"/>
  <c r="AD616" i="12"/>
  <c r="AE616" i="12"/>
  <c r="AF616" i="12"/>
  <c r="AG616" i="12"/>
  <c r="AH616" i="12"/>
  <c r="AI616" i="12"/>
  <c r="AP616" i="12"/>
  <c r="AQ616" i="12"/>
  <c r="AS616" i="12"/>
  <c r="AT616" i="12"/>
  <c r="AU616" i="12"/>
  <c r="AW616" i="12"/>
  <c r="AX616" i="12"/>
  <c r="AY616" i="12"/>
  <c r="BA616" i="12"/>
  <c r="E626" i="12"/>
  <c r="F626" i="12"/>
  <c r="G626" i="12"/>
  <c r="H626" i="12"/>
  <c r="I626" i="12"/>
  <c r="J626" i="12"/>
  <c r="K626" i="12"/>
  <c r="L626" i="12"/>
  <c r="M626" i="12"/>
  <c r="N626" i="12"/>
  <c r="O626" i="12"/>
  <c r="P626" i="12"/>
  <c r="X626" i="12"/>
  <c r="Y626" i="12"/>
  <c r="Z626" i="12"/>
  <c r="AA626" i="12"/>
  <c r="AB626" i="12"/>
  <c r="AC626" i="12"/>
  <c r="AD626" i="12"/>
  <c r="AE626" i="12"/>
  <c r="AF626" i="12"/>
  <c r="AG626" i="12"/>
  <c r="AH626" i="12"/>
  <c r="AI626" i="12"/>
  <c r="AP626" i="12"/>
  <c r="AQ626" i="12"/>
  <c r="AR626" i="12"/>
  <c r="AS626" i="12"/>
  <c r="AT626" i="12"/>
  <c r="AU626" i="12"/>
  <c r="AV626" i="12"/>
  <c r="AW626" i="12"/>
  <c r="AX626" i="12"/>
  <c r="AY626" i="12"/>
  <c r="AZ626" i="12"/>
  <c r="BA626" i="12"/>
  <c r="E629" i="12"/>
  <c r="F629" i="12"/>
  <c r="G629" i="12"/>
  <c r="H629" i="12"/>
  <c r="I629" i="12"/>
  <c r="J629" i="12"/>
  <c r="K629" i="12"/>
  <c r="L629" i="12"/>
  <c r="M629" i="12"/>
  <c r="N629" i="12"/>
  <c r="O629" i="12"/>
  <c r="P629" i="12"/>
  <c r="X629" i="12"/>
  <c r="Y629" i="12"/>
  <c r="Z629" i="12"/>
  <c r="AA629" i="12"/>
  <c r="AB629" i="12"/>
  <c r="AC629" i="12"/>
  <c r="AD629" i="12"/>
  <c r="AE629" i="12"/>
  <c r="AF629" i="12"/>
  <c r="AG629" i="12"/>
  <c r="AH629" i="12"/>
  <c r="AI629" i="12"/>
  <c r="AP629" i="12"/>
  <c r="AQ629" i="12"/>
  <c r="AR629" i="12"/>
  <c r="AS629" i="12"/>
  <c r="AT629" i="12"/>
  <c r="AU629" i="12"/>
  <c r="AV629" i="12"/>
  <c r="AW629" i="12"/>
  <c r="AX629" i="12"/>
  <c r="AY629" i="12"/>
  <c r="AZ629" i="12"/>
  <c r="BA629" i="12"/>
  <c r="E632" i="12"/>
  <c r="F632" i="12"/>
  <c r="G632" i="12"/>
  <c r="H632" i="12"/>
  <c r="I632" i="12"/>
  <c r="J632" i="12"/>
  <c r="K632" i="12"/>
  <c r="L632" i="12"/>
  <c r="M632" i="12"/>
  <c r="N632" i="12"/>
  <c r="O632" i="12"/>
  <c r="P632" i="12"/>
  <c r="X632" i="12"/>
  <c r="Y632" i="12"/>
  <c r="Z632" i="12"/>
  <c r="AA632" i="12"/>
  <c r="AB632" i="12"/>
  <c r="AC632" i="12"/>
  <c r="AD632" i="12"/>
  <c r="AE632" i="12"/>
  <c r="AF632" i="12"/>
  <c r="AG632" i="12"/>
  <c r="AH632" i="12"/>
  <c r="AI632" i="12"/>
  <c r="AP632" i="12"/>
  <c r="AQ632" i="12"/>
  <c r="AR632" i="12"/>
  <c r="AS632" i="12"/>
  <c r="AT632" i="12"/>
  <c r="AU632" i="12"/>
  <c r="AV632" i="12"/>
  <c r="AW632" i="12"/>
  <c r="AX632" i="12"/>
  <c r="AY632" i="12"/>
  <c r="AZ632" i="12"/>
  <c r="BA632" i="12"/>
  <c r="E635" i="12"/>
  <c r="F635" i="12"/>
  <c r="G635" i="12"/>
  <c r="H635" i="12"/>
  <c r="I635" i="12"/>
  <c r="J635" i="12"/>
  <c r="K635" i="12"/>
  <c r="L635" i="12"/>
  <c r="M635" i="12"/>
  <c r="N635" i="12"/>
  <c r="O635" i="12"/>
  <c r="P635" i="12"/>
  <c r="X635" i="12"/>
  <c r="Y635" i="12"/>
  <c r="Z635" i="12"/>
  <c r="AA635" i="12"/>
  <c r="AB635" i="12"/>
  <c r="AC635" i="12"/>
  <c r="AD635" i="12"/>
  <c r="AE635" i="12"/>
  <c r="AF635" i="12"/>
  <c r="AG635" i="12"/>
  <c r="AH635" i="12"/>
  <c r="AI635" i="12"/>
  <c r="AP635" i="12"/>
  <c r="AQ635" i="12"/>
  <c r="AR635" i="12"/>
  <c r="AS635" i="12"/>
  <c r="AT635" i="12"/>
  <c r="AU635" i="12"/>
  <c r="AV635" i="12"/>
  <c r="AW635" i="12"/>
  <c r="AX635" i="12"/>
  <c r="AY635" i="12"/>
  <c r="AZ635" i="12"/>
  <c r="BA635" i="12"/>
  <c r="E638" i="12"/>
  <c r="F638" i="12"/>
  <c r="G638" i="12"/>
  <c r="H638" i="12"/>
  <c r="I638" i="12"/>
  <c r="J638" i="12"/>
  <c r="K638" i="12"/>
  <c r="L638" i="12"/>
  <c r="M638" i="12"/>
  <c r="N638" i="12"/>
  <c r="O638" i="12"/>
  <c r="P638" i="12"/>
  <c r="X638" i="12"/>
  <c r="Y638" i="12"/>
  <c r="Z638" i="12"/>
  <c r="AA638" i="12"/>
  <c r="AB638" i="12"/>
  <c r="AC638" i="12"/>
  <c r="AD638" i="12"/>
  <c r="AE638" i="12"/>
  <c r="AF638" i="12"/>
  <c r="AG638" i="12"/>
  <c r="AH638" i="12"/>
  <c r="AI638" i="12"/>
  <c r="AP638" i="12"/>
  <c r="AQ638" i="12"/>
  <c r="AR638" i="12"/>
  <c r="AS638" i="12"/>
  <c r="AT638" i="12"/>
  <c r="AU638" i="12"/>
  <c r="AV638" i="12"/>
  <c r="AW638" i="12"/>
  <c r="AX638" i="12"/>
  <c r="AY638" i="12"/>
  <c r="AZ638" i="12"/>
  <c r="BA638" i="12"/>
  <c r="E641" i="12"/>
  <c r="F641" i="12"/>
  <c r="G641" i="12"/>
  <c r="H641" i="12"/>
  <c r="I641" i="12"/>
  <c r="J641" i="12"/>
  <c r="K641" i="12"/>
  <c r="L641" i="12"/>
  <c r="M641" i="12"/>
  <c r="N641" i="12"/>
  <c r="O641" i="12"/>
  <c r="P641" i="12"/>
  <c r="X641" i="12"/>
  <c r="Y641" i="12"/>
  <c r="Z641" i="12"/>
  <c r="AA641" i="12"/>
  <c r="AB641" i="12"/>
  <c r="AC641" i="12"/>
  <c r="AD641" i="12"/>
  <c r="AE641" i="12"/>
  <c r="AF641" i="12"/>
  <c r="AG641" i="12"/>
  <c r="AH641" i="12"/>
  <c r="AI641" i="12"/>
  <c r="AP641" i="12"/>
  <c r="AQ641" i="12"/>
  <c r="AR641" i="12"/>
  <c r="AS641" i="12"/>
  <c r="AT641" i="12"/>
  <c r="AU641" i="12"/>
  <c r="AV641" i="12"/>
  <c r="AW641" i="12"/>
  <c r="AX641" i="12"/>
  <c r="AY641" i="12"/>
  <c r="AZ641" i="12"/>
  <c r="BA641" i="12"/>
  <c r="E644" i="12"/>
  <c r="F644" i="12"/>
  <c r="G644" i="12"/>
  <c r="H644" i="12"/>
  <c r="I644" i="12"/>
  <c r="J644" i="12"/>
  <c r="K644" i="12"/>
  <c r="L644" i="12"/>
  <c r="M644" i="12"/>
  <c r="N644" i="12"/>
  <c r="O644" i="12"/>
  <c r="P644" i="12"/>
  <c r="X644" i="12"/>
  <c r="Y644" i="12"/>
  <c r="Z644" i="12"/>
  <c r="AA644" i="12"/>
  <c r="AB644" i="12"/>
  <c r="AC644" i="12"/>
  <c r="AD644" i="12"/>
  <c r="AE644" i="12"/>
  <c r="AF644" i="12"/>
  <c r="AG644" i="12"/>
  <c r="AH644" i="12"/>
  <c r="AI644" i="12"/>
  <c r="AP644" i="12"/>
  <c r="AQ644" i="12"/>
  <c r="AR644" i="12"/>
  <c r="AS644" i="12"/>
  <c r="AT644" i="12"/>
  <c r="AU644" i="12"/>
  <c r="AV644" i="12"/>
  <c r="AW644" i="12"/>
  <c r="AX644" i="12"/>
  <c r="AY644" i="12"/>
  <c r="AZ644" i="12"/>
  <c r="BA644" i="12"/>
  <c r="E647" i="12"/>
  <c r="F647" i="12"/>
  <c r="G647" i="12"/>
  <c r="H647" i="12"/>
  <c r="I647" i="12"/>
  <c r="J647" i="12"/>
  <c r="K647" i="12"/>
  <c r="L647" i="12"/>
  <c r="M647" i="12"/>
  <c r="N647" i="12"/>
  <c r="O647" i="12"/>
  <c r="P647" i="12"/>
  <c r="X647" i="12"/>
  <c r="Y647" i="12"/>
  <c r="Z647" i="12"/>
  <c r="AA647" i="12"/>
  <c r="AB647" i="12"/>
  <c r="AC647" i="12"/>
  <c r="AD647" i="12"/>
  <c r="AE647" i="12"/>
  <c r="AF647" i="12"/>
  <c r="AG647" i="12"/>
  <c r="AH647" i="12"/>
  <c r="AI647" i="12"/>
  <c r="AP647" i="12"/>
  <c r="AQ647" i="12"/>
  <c r="AR647" i="12"/>
  <c r="AS647" i="12"/>
  <c r="AT647" i="12"/>
  <c r="AU647" i="12"/>
  <c r="AV647" i="12"/>
  <c r="AW647" i="12"/>
  <c r="AX647" i="12"/>
  <c r="AY647" i="12"/>
  <c r="AZ647" i="12"/>
  <c r="BA647" i="12"/>
  <c r="E650" i="12"/>
  <c r="F650" i="12"/>
  <c r="G650" i="12"/>
  <c r="H650" i="12"/>
  <c r="I650" i="12"/>
  <c r="J650" i="12"/>
  <c r="K650" i="12"/>
  <c r="L650" i="12"/>
  <c r="M650" i="12"/>
  <c r="N650" i="12"/>
  <c r="O650" i="12"/>
  <c r="P650" i="12"/>
  <c r="X650" i="12"/>
  <c r="Y650" i="12"/>
  <c r="Z650" i="12"/>
  <c r="AA650" i="12"/>
  <c r="AB650" i="12"/>
  <c r="AC650" i="12"/>
  <c r="AD650" i="12"/>
  <c r="AE650" i="12"/>
  <c r="AF650" i="12"/>
  <c r="AG650" i="12"/>
  <c r="AH650" i="12"/>
  <c r="AI650" i="12"/>
  <c r="AP650" i="12"/>
  <c r="AQ650" i="12"/>
  <c r="AR650" i="12"/>
  <c r="AS650" i="12"/>
  <c r="AT650" i="12"/>
  <c r="AU650" i="12"/>
  <c r="AV650" i="12"/>
  <c r="AW650" i="12"/>
  <c r="AX650" i="12"/>
  <c r="AY650" i="12"/>
  <c r="AZ650" i="12"/>
  <c r="BA650" i="12"/>
  <c r="E653" i="12"/>
  <c r="F653" i="12"/>
  <c r="G653" i="12"/>
  <c r="H653" i="12"/>
  <c r="I653" i="12"/>
  <c r="J653" i="12"/>
  <c r="K653" i="12"/>
  <c r="L653" i="12"/>
  <c r="M653" i="12"/>
  <c r="N653" i="12"/>
  <c r="O653" i="12"/>
  <c r="P653" i="12"/>
  <c r="X653" i="12"/>
  <c r="Y653" i="12"/>
  <c r="Z653" i="12"/>
  <c r="AA653" i="12"/>
  <c r="AB653" i="12"/>
  <c r="AC653" i="12"/>
  <c r="AD653" i="12"/>
  <c r="AE653" i="12"/>
  <c r="AF653" i="12"/>
  <c r="AG653" i="12"/>
  <c r="AH653" i="12"/>
  <c r="AI653" i="12"/>
  <c r="AP653" i="12"/>
  <c r="AQ653" i="12"/>
  <c r="AR653" i="12"/>
  <c r="AS653" i="12"/>
  <c r="AT653" i="12"/>
  <c r="AU653" i="12"/>
  <c r="AV653" i="12"/>
  <c r="AW653" i="12"/>
  <c r="AX653" i="12"/>
  <c r="AY653" i="12"/>
  <c r="AZ653" i="12"/>
  <c r="BA653" i="12"/>
  <c r="E656" i="12"/>
  <c r="F656" i="12"/>
  <c r="G656" i="12"/>
  <c r="H656" i="12"/>
  <c r="I656" i="12"/>
  <c r="J656" i="12"/>
  <c r="K656" i="12"/>
  <c r="L656" i="12"/>
  <c r="M656" i="12"/>
  <c r="N656" i="12"/>
  <c r="O656" i="12"/>
  <c r="P656" i="12"/>
  <c r="X656" i="12"/>
  <c r="Y656" i="12"/>
  <c r="Z656" i="12"/>
  <c r="AA656" i="12"/>
  <c r="AB656" i="12"/>
  <c r="AC656" i="12"/>
  <c r="AD656" i="12"/>
  <c r="AE656" i="12"/>
  <c r="AF656" i="12"/>
  <c r="AG656" i="12"/>
  <c r="AH656" i="12"/>
  <c r="AI656" i="12"/>
  <c r="AP656" i="12"/>
  <c r="AQ656" i="12"/>
  <c r="AR656" i="12"/>
  <c r="AS656" i="12"/>
  <c r="AT656" i="12"/>
  <c r="AU656" i="12"/>
  <c r="AV656" i="12"/>
  <c r="AW656" i="12"/>
  <c r="AX656" i="12"/>
  <c r="AY656" i="12"/>
  <c r="AZ656" i="12"/>
  <c r="BA656" i="12"/>
  <c r="E659" i="12"/>
  <c r="F659" i="12"/>
  <c r="G659" i="12"/>
  <c r="H659" i="12"/>
  <c r="I659" i="12"/>
  <c r="J659" i="12"/>
  <c r="K659" i="12"/>
  <c r="L659" i="12"/>
  <c r="M659" i="12"/>
  <c r="N659" i="12"/>
  <c r="O659" i="12"/>
  <c r="P659" i="12"/>
  <c r="X659" i="12"/>
  <c r="Y659" i="12"/>
  <c r="Z659" i="12"/>
  <c r="AA659" i="12"/>
  <c r="AB659" i="12"/>
  <c r="AC659" i="12"/>
  <c r="AD659" i="12"/>
  <c r="AE659" i="12"/>
  <c r="AF659" i="12"/>
  <c r="AG659" i="12"/>
  <c r="AH659" i="12"/>
  <c r="AI659" i="12"/>
  <c r="AP659" i="12"/>
  <c r="AQ659" i="12"/>
  <c r="AR659" i="12"/>
  <c r="AS659" i="12"/>
  <c r="AT659" i="12"/>
  <c r="AU659" i="12"/>
  <c r="AV659" i="12"/>
  <c r="AW659" i="12"/>
  <c r="AX659" i="12"/>
  <c r="AY659" i="12"/>
  <c r="AZ659" i="12"/>
  <c r="BA659" i="12"/>
  <c r="E662" i="12"/>
  <c r="F662" i="12"/>
  <c r="G662" i="12"/>
  <c r="H662" i="12"/>
  <c r="I662" i="12"/>
  <c r="J662" i="12"/>
  <c r="K662" i="12"/>
  <c r="L662" i="12"/>
  <c r="M662" i="12"/>
  <c r="N662" i="12"/>
  <c r="O662" i="12"/>
  <c r="P662" i="12"/>
  <c r="X662" i="12"/>
  <c r="Y662" i="12"/>
  <c r="Z662" i="12"/>
  <c r="AA662" i="12"/>
  <c r="AB662" i="12"/>
  <c r="AC662" i="12"/>
  <c r="AD662" i="12"/>
  <c r="AE662" i="12"/>
  <c r="AF662" i="12"/>
  <c r="AG662" i="12"/>
  <c r="AH662" i="12"/>
  <c r="AI662" i="12"/>
  <c r="AP662" i="12"/>
  <c r="AQ662" i="12"/>
  <c r="AR662" i="12"/>
  <c r="AS662" i="12"/>
  <c r="AT662" i="12"/>
  <c r="AU662" i="12"/>
  <c r="AV662" i="12"/>
  <c r="AW662" i="12"/>
  <c r="AX662" i="12"/>
  <c r="AY662" i="12"/>
  <c r="AZ662" i="12"/>
  <c r="BA662" i="12"/>
  <c r="E665" i="12"/>
  <c r="F665" i="12"/>
  <c r="G665" i="12"/>
  <c r="H665" i="12"/>
  <c r="I665" i="12"/>
  <c r="J665" i="12"/>
  <c r="K665" i="12"/>
  <c r="L665" i="12"/>
  <c r="M665" i="12"/>
  <c r="N665" i="12"/>
  <c r="O665" i="12"/>
  <c r="P665" i="12"/>
  <c r="X665" i="12"/>
  <c r="Y665" i="12"/>
  <c r="Z665" i="12"/>
  <c r="AA665" i="12"/>
  <c r="AB665" i="12"/>
  <c r="AC665" i="12"/>
  <c r="AD665" i="12"/>
  <c r="AE665" i="12"/>
  <c r="AF665" i="12"/>
  <c r="AG665" i="12"/>
  <c r="AH665" i="12"/>
  <c r="AI665" i="12"/>
  <c r="AP665" i="12"/>
  <c r="AQ665" i="12"/>
  <c r="AR665" i="12"/>
  <c r="AS665" i="12"/>
  <c r="AT665" i="12"/>
  <c r="AU665" i="12"/>
  <c r="AV665" i="12"/>
  <c r="AW665" i="12"/>
  <c r="AX665" i="12"/>
  <c r="AY665" i="12"/>
  <c r="AZ665" i="12"/>
  <c r="BA665" i="12"/>
  <c r="E668" i="12"/>
  <c r="F668" i="12"/>
  <c r="G668" i="12"/>
  <c r="H668" i="12"/>
  <c r="I668" i="12"/>
  <c r="J668" i="12"/>
  <c r="K668" i="12"/>
  <c r="L668" i="12"/>
  <c r="M668" i="12"/>
  <c r="N668" i="12"/>
  <c r="O668" i="12"/>
  <c r="P668" i="12"/>
  <c r="X668" i="12"/>
  <c r="Y668" i="12"/>
  <c r="Z668" i="12"/>
  <c r="AA668" i="12"/>
  <c r="AB668" i="12"/>
  <c r="AC668" i="12"/>
  <c r="AD668" i="12"/>
  <c r="AE668" i="12"/>
  <c r="AF668" i="12"/>
  <c r="AG668" i="12"/>
  <c r="AH668" i="12"/>
  <c r="AI668" i="12"/>
  <c r="AP668" i="12"/>
  <c r="AQ668" i="12"/>
  <c r="AR668" i="12"/>
  <c r="AS668" i="12"/>
  <c r="AT668" i="12"/>
  <c r="AU668" i="12"/>
  <c r="AV668" i="12"/>
  <c r="AW668" i="12"/>
  <c r="AX668" i="12"/>
  <c r="AY668" i="12"/>
  <c r="AZ668" i="12"/>
  <c r="BA668" i="12"/>
  <c r="E671" i="12"/>
  <c r="F671" i="12"/>
  <c r="G671" i="12"/>
  <c r="H671" i="12"/>
  <c r="I671" i="12"/>
  <c r="J671" i="12"/>
  <c r="K671" i="12"/>
  <c r="L671" i="12"/>
  <c r="M671" i="12"/>
  <c r="N671" i="12"/>
  <c r="O671" i="12"/>
  <c r="P671" i="12"/>
  <c r="X671" i="12"/>
  <c r="Y671" i="12"/>
  <c r="Z671" i="12"/>
  <c r="AA671" i="12"/>
  <c r="AB671" i="12"/>
  <c r="AC671" i="12"/>
  <c r="AD671" i="12"/>
  <c r="AE671" i="12"/>
  <c r="AF671" i="12"/>
  <c r="AG671" i="12"/>
  <c r="AH671" i="12"/>
  <c r="AI671" i="12"/>
  <c r="AP671" i="12"/>
  <c r="AQ671" i="12"/>
  <c r="AR671" i="12"/>
  <c r="AS671" i="12"/>
  <c r="AT671" i="12"/>
  <c r="AU671" i="12"/>
  <c r="AV671" i="12"/>
  <c r="AW671" i="12"/>
  <c r="AX671" i="12"/>
  <c r="AY671" i="12"/>
  <c r="AZ671" i="12"/>
  <c r="BA671" i="12"/>
  <c r="E674" i="12"/>
  <c r="F674" i="12"/>
  <c r="G674" i="12"/>
  <c r="H674" i="12"/>
  <c r="I674" i="12"/>
  <c r="J674" i="12"/>
  <c r="K674" i="12"/>
  <c r="L674" i="12"/>
  <c r="M674" i="12"/>
  <c r="N674" i="12"/>
  <c r="O674" i="12"/>
  <c r="P674" i="12"/>
  <c r="X674" i="12"/>
  <c r="Y674" i="12"/>
  <c r="Z674" i="12"/>
  <c r="AA674" i="12"/>
  <c r="AB674" i="12"/>
  <c r="AC674" i="12"/>
  <c r="AD674" i="12"/>
  <c r="AE674" i="12"/>
  <c r="AF674" i="12"/>
  <c r="AG674" i="12"/>
  <c r="AH674" i="12"/>
  <c r="AI674" i="12"/>
  <c r="AP674" i="12"/>
  <c r="AQ674" i="12"/>
  <c r="AR674" i="12"/>
  <c r="AS674" i="12"/>
  <c r="AT674" i="12"/>
  <c r="AU674" i="12"/>
  <c r="AV674" i="12"/>
  <c r="AW674" i="12"/>
  <c r="AX674" i="12"/>
  <c r="AY674" i="12"/>
  <c r="AZ674" i="12"/>
  <c r="BA674" i="12"/>
  <c r="E677" i="12"/>
  <c r="F677" i="12"/>
  <c r="G677" i="12"/>
  <c r="H677" i="12"/>
  <c r="I677" i="12"/>
  <c r="J677" i="12"/>
  <c r="K677" i="12"/>
  <c r="L677" i="12"/>
  <c r="M677" i="12"/>
  <c r="N677" i="12"/>
  <c r="O677" i="12"/>
  <c r="P677" i="12"/>
  <c r="X677" i="12"/>
  <c r="Y677" i="12"/>
  <c r="Z677" i="12"/>
  <c r="AA677" i="12"/>
  <c r="AB677" i="12"/>
  <c r="AC677" i="12"/>
  <c r="AD677" i="12"/>
  <c r="AE677" i="12"/>
  <c r="AF677" i="12"/>
  <c r="AG677" i="12"/>
  <c r="AH677" i="12"/>
  <c r="AI677" i="12"/>
  <c r="AP677" i="12"/>
  <c r="AQ677" i="12"/>
  <c r="AR677" i="12"/>
  <c r="AS677" i="12"/>
  <c r="AT677" i="12"/>
  <c r="AU677" i="12"/>
  <c r="AV677" i="12"/>
  <c r="AW677" i="12"/>
  <c r="AX677" i="12"/>
  <c r="AY677" i="12"/>
  <c r="AZ677" i="12"/>
  <c r="BA677" i="12"/>
  <c r="E680" i="12"/>
  <c r="F680" i="12"/>
  <c r="G680" i="12"/>
  <c r="H680" i="12"/>
  <c r="I680" i="12"/>
  <c r="J680" i="12"/>
  <c r="K680" i="12"/>
  <c r="L680" i="12"/>
  <c r="M680" i="12"/>
  <c r="N680" i="12"/>
  <c r="O680" i="12"/>
  <c r="P680" i="12"/>
  <c r="X680" i="12"/>
  <c r="Y680" i="12"/>
  <c r="Z680" i="12"/>
  <c r="AA680" i="12"/>
  <c r="AB680" i="12"/>
  <c r="AC680" i="12"/>
  <c r="AD680" i="12"/>
  <c r="AE680" i="12"/>
  <c r="AF680" i="12"/>
  <c r="AG680" i="12"/>
  <c r="AH680" i="12"/>
  <c r="AI680" i="12"/>
  <c r="AP680" i="12"/>
  <c r="AQ680" i="12"/>
  <c r="AR680" i="12"/>
  <c r="AS680" i="12"/>
  <c r="AT680" i="12"/>
  <c r="AU680" i="12"/>
  <c r="AV680" i="12"/>
  <c r="AW680" i="12"/>
  <c r="AX680" i="12"/>
  <c r="AY680" i="12"/>
  <c r="AZ680" i="12"/>
  <c r="BA680" i="12"/>
  <c r="E683" i="12"/>
  <c r="F683" i="12"/>
  <c r="G683" i="12"/>
  <c r="H683" i="12"/>
  <c r="I683" i="12"/>
  <c r="J683" i="12"/>
  <c r="K683" i="12"/>
  <c r="L683" i="12"/>
  <c r="M683" i="12"/>
  <c r="N683" i="12"/>
  <c r="O683" i="12"/>
  <c r="P683" i="12"/>
  <c r="X683" i="12"/>
  <c r="Y683" i="12"/>
  <c r="Z683" i="12"/>
  <c r="AA683" i="12"/>
  <c r="AB683" i="12"/>
  <c r="AC683" i="12"/>
  <c r="AD683" i="12"/>
  <c r="AE683" i="12"/>
  <c r="AF683" i="12"/>
  <c r="AG683" i="12"/>
  <c r="AH683" i="12"/>
  <c r="AI683" i="12"/>
  <c r="AP683" i="12"/>
  <c r="AQ683" i="12"/>
  <c r="AR683" i="12"/>
  <c r="AS683" i="12"/>
  <c r="AT683" i="12"/>
  <c r="AU683" i="12"/>
  <c r="AV683" i="12"/>
  <c r="AW683" i="12"/>
  <c r="AX683" i="12"/>
  <c r="AY683" i="12"/>
  <c r="AZ683" i="12"/>
  <c r="BA683" i="12"/>
  <c r="E686" i="12"/>
  <c r="F686" i="12"/>
  <c r="G686" i="12"/>
  <c r="H686" i="12"/>
  <c r="I686" i="12"/>
  <c r="J686" i="12"/>
  <c r="K686" i="12"/>
  <c r="L686" i="12"/>
  <c r="M686" i="12"/>
  <c r="N686" i="12"/>
  <c r="O686" i="12"/>
  <c r="P686" i="12"/>
  <c r="X686" i="12"/>
  <c r="Y686" i="12"/>
  <c r="Z686" i="12"/>
  <c r="AA686" i="12"/>
  <c r="AB686" i="12"/>
  <c r="AC686" i="12"/>
  <c r="AD686" i="12"/>
  <c r="AE686" i="12"/>
  <c r="AF686" i="12"/>
  <c r="AG686" i="12"/>
  <c r="AH686" i="12"/>
  <c r="AI686" i="12"/>
  <c r="AP686" i="12"/>
  <c r="AQ686" i="12"/>
  <c r="AR686" i="12"/>
  <c r="AS686" i="12"/>
  <c r="AT686" i="12"/>
  <c r="AU686" i="12"/>
  <c r="AV686" i="12"/>
  <c r="AW686" i="12"/>
  <c r="AX686" i="12"/>
  <c r="AY686" i="12"/>
  <c r="AZ686" i="12"/>
  <c r="BA686" i="12"/>
  <c r="E689" i="12"/>
  <c r="F689" i="12"/>
  <c r="G689" i="12"/>
  <c r="H689" i="12"/>
  <c r="I689" i="12"/>
  <c r="J689" i="12"/>
  <c r="K689" i="12"/>
  <c r="L689" i="12"/>
  <c r="M689" i="12"/>
  <c r="N689" i="12"/>
  <c r="O689" i="12"/>
  <c r="P689" i="12"/>
  <c r="X689" i="12"/>
  <c r="Y689" i="12"/>
  <c r="Z689" i="12"/>
  <c r="AA689" i="12"/>
  <c r="AB689" i="12"/>
  <c r="AC689" i="12"/>
  <c r="AD689" i="12"/>
  <c r="AE689" i="12"/>
  <c r="AF689" i="12"/>
  <c r="AG689" i="12"/>
  <c r="AH689" i="12"/>
  <c r="AI689" i="12"/>
  <c r="AP689" i="12"/>
  <c r="AQ689" i="12"/>
  <c r="AR689" i="12"/>
  <c r="AS689" i="12"/>
  <c r="AT689" i="12"/>
  <c r="AU689" i="12"/>
  <c r="AV689" i="12"/>
  <c r="AW689" i="12"/>
  <c r="AX689" i="12"/>
  <c r="AY689" i="12"/>
  <c r="AZ689" i="12"/>
  <c r="BA689" i="12"/>
  <c r="E692" i="12"/>
  <c r="F692" i="12"/>
  <c r="G692" i="12"/>
  <c r="H692" i="12"/>
  <c r="I692" i="12"/>
  <c r="J692" i="12"/>
  <c r="K692" i="12"/>
  <c r="L692" i="12"/>
  <c r="M692" i="12"/>
  <c r="N692" i="12"/>
  <c r="O692" i="12"/>
  <c r="P692" i="12"/>
  <c r="X692" i="12"/>
  <c r="Y692" i="12"/>
  <c r="Z692" i="12"/>
  <c r="AA692" i="12"/>
  <c r="AB692" i="12"/>
  <c r="AC692" i="12"/>
  <c r="AD692" i="12"/>
  <c r="AE692" i="12"/>
  <c r="AF692" i="12"/>
  <c r="AG692" i="12"/>
  <c r="AH692" i="12"/>
  <c r="AI692" i="12"/>
  <c r="AP692" i="12"/>
  <c r="AQ692" i="12"/>
  <c r="AR692" i="12"/>
  <c r="AS692" i="12"/>
  <c r="AT692" i="12"/>
  <c r="AU692" i="12"/>
  <c r="AV692" i="12"/>
  <c r="AW692" i="12"/>
  <c r="AX692" i="12"/>
  <c r="AY692" i="12"/>
  <c r="AZ692" i="12"/>
  <c r="BA692" i="12"/>
  <c r="E695" i="12"/>
  <c r="F695" i="12"/>
  <c r="G695" i="12"/>
  <c r="H695" i="12"/>
  <c r="I695" i="12"/>
  <c r="J695" i="12"/>
  <c r="K695" i="12"/>
  <c r="L695" i="12"/>
  <c r="M695" i="12"/>
  <c r="N695" i="12"/>
  <c r="O695" i="12"/>
  <c r="P695" i="12"/>
  <c r="X695" i="12"/>
  <c r="Y695" i="12"/>
  <c r="Z695" i="12"/>
  <c r="AA695" i="12"/>
  <c r="AB695" i="12"/>
  <c r="AC695" i="12"/>
  <c r="AD695" i="12"/>
  <c r="AE695" i="12"/>
  <c r="AF695" i="12"/>
  <c r="AG695" i="12"/>
  <c r="AH695" i="12"/>
  <c r="AI695" i="12"/>
  <c r="AP695" i="12"/>
  <c r="AQ695" i="12"/>
  <c r="AR695" i="12"/>
  <c r="AS695" i="12"/>
  <c r="AT695" i="12"/>
  <c r="AU695" i="12"/>
  <c r="AV695" i="12"/>
  <c r="AW695" i="12"/>
  <c r="AX695" i="12"/>
  <c r="AY695" i="12"/>
  <c r="AZ695" i="12"/>
  <c r="BA695" i="12"/>
  <c r="E698" i="12"/>
  <c r="F698" i="12"/>
  <c r="G698" i="12"/>
  <c r="H698" i="12"/>
  <c r="I698" i="12"/>
  <c r="J698" i="12"/>
  <c r="K698" i="12"/>
  <c r="L698" i="12"/>
  <c r="M698" i="12"/>
  <c r="N698" i="12"/>
  <c r="O698" i="12"/>
  <c r="P698" i="12"/>
  <c r="X698" i="12"/>
  <c r="Y698" i="12"/>
  <c r="Z698" i="12"/>
  <c r="AA698" i="12"/>
  <c r="AB698" i="12"/>
  <c r="AC698" i="12"/>
  <c r="AD698" i="12"/>
  <c r="AE698" i="12"/>
  <c r="AF698" i="12"/>
  <c r="AG698" i="12"/>
  <c r="AH698" i="12"/>
  <c r="AI698" i="12"/>
  <c r="AP698" i="12"/>
  <c r="AQ698" i="12"/>
  <c r="AR698" i="12"/>
  <c r="AS698" i="12"/>
  <c r="AT698" i="12"/>
  <c r="AU698" i="12"/>
  <c r="AV698" i="12"/>
  <c r="AW698" i="12"/>
  <c r="AX698" i="12"/>
  <c r="AY698" i="12"/>
  <c r="AZ698" i="12"/>
  <c r="BA698" i="12"/>
  <c r="E701" i="12"/>
  <c r="F701" i="12"/>
  <c r="G701" i="12"/>
  <c r="H701" i="12"/>
  <c r="I701" i="12"/>
  <c r="J701" i="12"/>
  <c r="K701" i="12"/>
  <c r="L701" i="12"/>
  <c r="M701" i="12"/>
  <c r="N701" i="12"/>
  <c r="O701" i="12"/>
  <c r="P701" i="12"/>
  <c r="X701" i="12"/>
  <c r="Y701" i="12"/>
  <c r="Z701" i="12"/>
  <c r="AA701" i="12"/>
  <c r="AB701" i="12"/>
  <c r="AC701" i="12"/>
  <c r="AD701" i="12"/>
  <c r="AE701" i="12"/>
  <c r="AF701" i="12"/>
  <c r="AG701" i="12"/>
  <c r="AH701" i="12"/>
  <c r="AI701" i="12"/>
  <c r="AP701" i="12"/>
  <c r="AQ701" i="12"/>
  <c r="AR701" i="12"/>
  <c r="AS701" i="12"/>
  <c r="AT701" i="12"/>
  <c r="AU701" i="12"/>
  <c r="AV701" i="12"/>
  <c r="AW701" i="12"/>
  <c r="AX701" i="12"/>
  <c r="AY701" i="12"/>
  <c r="AZ701" i="12"/>
  <c r="BA701" i="12"/>
  <c r="E704" i="12"/>
  <c r="F704" i="12"/>
  <c r="G704" i="12"/>
  <c r="H704" i="12"/>
  <c r="I704" i="12"/>
  <c r="J704" i="12"/>
  <c r="K704" i="12"/>
  <c r="L704" i="12"/>
  <c r="M704" i="12"/>
  <c r="N704" i="12"/>
  <c r="O704" i="12"/>
  <c r="P704" i="12"/>
  <c r="X704" i="12"/>
  <c r="Y704" i="12"/>
  <c r="Z704" i="12"/>
  <c r="AA704" i="12"/>
  <c r="AB704" i="12"/>
  <c r="AC704" i="12"/>
  <c r="AD704" i="12"/>
  <c r="AE704" i="12"/>
  <c r="AF704" i="12"/>
  <c r="AG704" i="12"/>
  <c r="AH704" i="12"/>
  <c r="AI704" i="12"/>
  <c r="AP704" i="12"/>
  <c r="AQ704" i="12"/>
  <c r="AR704" i="12"/>
  <c r="AS704" i="12"/>
  <c r="AT704" i="12"/>
  <c r="AU704" i="12"/>
  <c r="AV704" i="12"/>
  <c r="AW704" i="12"/>
  <c r="AX704" i="12"/>
  <c r="AY704" i="12"/>
  <c r="AZ704" i="12"/>
  <c r="BA704" i="12"/>
  <c r="E707" i="12"/>
  <c r="F707" i="12"/>
  <c r="G707" i="12"/>
  <c r="H707" i="12"/>
  <c r="I707" i="12"/>
  <c r="J707" i="12"/>
  <c r="K707" i="12"/>
  <c r="L707" i="12"/>
  <c r="M707" i="12"/>
  <c r="N707" i="12"/>
  <c r="O707" i="12"/>
  <c r="P707" i="12"/>
  <c r="X707" i="12"/>
  <c r="Y707" i="12"/>
  <c r="Z707" i="12"/>
  <c r="AA707" i="12"/>
  <c r="AB707" i="12"/>
  <c r="AC707" i="12"/>
  <c r="AD707" i="12"/>
  <c r="AE707" i="12"/>
  <c r="AF707" i="12"/>
  <c r="AG707" i="12"/>
  <c r="AH707" i="12"/>
  <c r="AI707" i="12"/>
  <c r="AP707" i="12"/>
  <c r="AQ707" i="12"/>
  <c r="AR707" i="12"/>
  <c r="AS707" i="12"/>
  <c r="AT707" i="12"/>
  <c r="AU707" i="12"/>
  <c r="AV707" i="12"/>
  <c r="AW707" i="12"/>
  <c r="AX707" i="12"/>
  <c r="AY707" i="12"/>
  <c r="AZ707" i="12"/>
  <c r="BA707" i="12"/>
  <c r="E710" i="12"/>
  <c r="F710" i="12"/>
  <c r="G710" i="12"/>
  <c r="H710" i="12"/>
  <c r="I710" i="12"/>
  <c r="J710" i="12"/>
  <c r="K710" i="12"/>
  <c r="L710" i="12"/>
  <c r="M710" i="12"/>
  <c r="N710" i="12"/>
  <c r="O710" i="12"/>
  <c r="P710" i="12"/>
  <c r="X710" i="12"/>
  <c r="Y710" i="12"/>
  <c r="Z710" i="12"/>
  <c r="AA710" i="12"/>
  <c r="AB710" i="12"/>
  <c r="AC710" i="12"/>
  <c r="AD710" i="12"/>
  <c r="AE710" i="12"/>
  <c r="AF710" i="12"/>
  <c r="AG710" i="12"/>
  <c r="AH710" i="12"/>
  <c r="AI710" i="12"/>
  <c r="AP710" i="12"/>
  <c r="AQ710" i="12"/>
  <c r="AR710" i="12"/>
  <c r="AS710" i="12"/>
  <c r="AT710" i="12"/>
  <c r="AU710" i="12"/>
  <c r="AV710" i="12"/>
  <c r="AW710" i="12"/>
  <c r="AX710" i="12"/>
  <c r="AY710" i="12"/>
  <c r="AZ710" i="12"/>
  <c r="BA710" i="12"/>
  <c r="E713" i="12"/>
  <c r="F713" i="12"/>
  <c r="G713" i="12"/>
  <c r="H713" i="12"/>
  <c r="I713" i="12"/>
  <c r="J713" i="12"/>
  <c r="K713" i="12"/>
  <c r="L713" i="12"/>
  <c r="M713" i="12"/>
  <c r="N713" i="12"/>
  <c r="O713" i="12"/>
  <c r="P713" i="12"/>
  <c r="X713" i="12"/>
  <c r="Y713" i="12"/>
  <c r="Z713" i="12"/>
  <c r="AA713" i="12"/>
  <c r="AB713" i="12"/>
  <c r="AC713" i="12"/>
  <c r="AD713" i="12"/>
  <c r="AE713" i="12"/>
  <c r="AF713" i="12"/>
  <c r="AG713" i="12"/>
  <c r="AH713" i="12"/>
  <c r="AI713" i="12"/>
  <c r="AP713" i="12"/>
  <c r="AQ713" i="12"/>
  <c r="AR713" i="12"/>
  <c r="AS713" i="12"/>
  <c r="AT713" i="12"/>
  <c r="AU713" i="12"/>
  <c r="AV713" i="12"/>
  <c r="AW713" i="12"/>
  <c r="AX713" i="12"/>
  <c r="AY713" i="12"/>
  <c r="AZ713" i="12"/>
  <c r="BA713" i="12"/>
  <c r="E716" i="12"/>
  <c r="F716" i="12"/>
  <c r="G716" i="12"/>
  <c r="H716" i="12"/>
  <c r="I716" i="12"/>
  <c r="J716" i="12"/>
  <c r="K716" i="12"/>
  <c r="L716" i="12"/>
  <c r="M716" i="12"/>
  <c r="N716" i="12"/>
  <c r="O716" i="12"/>
  <c r="P716" i="12"/>
  <c r="X716" i="12"/>
  <c r="Y716" i="12"/>
  <c r="Z716" i="12"/>
  <c r="AA716" i="12"/>
  <c r="AB716" i="12"/>
  <c r="AC716" i="12"/>
  <c r="AD716" i="12"/>
  <c r="AE716" i="12"/>
  <c r="AF716" i="12"/>
  <c r="AG716" i="12"/>
  <c r="AH716" i="12"/>
  <c r="AI716" i="12"/>
  <c r="AP716" i="12"/>
  <c r="AQ716" i="12"/>
  <c r="AR716" i="12"/>
  <c r="AS716" i="12"/>
  <c r="AT716" i="12"/>
  <c r="AU716" i="12"/>
  <c r="AV716" i="12"/>
  <c r="AW716" i="12"/>
  <c r="AX716" i="12"/>
  <c r="AY716" i="12"/>
  <c r="AZ716" i="12"/>
  <c r="BA716" i="12"/>
  <c r="E717" i="12"/>
  <c r="F717" i="12"/>
  <c r="G717" i="12"/>
  <c r="H717" i="12"/>
  <c r="I717" i="12"/>
  <c r="J717" i="12"/>
  <c r="K717" i="12"/>
  <c r="L717" i="12"/>
  <c r="M717" i="12"/>
  <c r="N717" i="12"/>
  <c r="O717" i="12"/>
  <c r="P717" i="12"/>
  <c r="X717" i="12"/>
  <c r="Y717" i="12"/>
  <c r="Z717" i="12"/>
  <c r="AA717" i="12"/>
  <c r="AB717" i="12"/>
  <c r="AC717" i="12"/>
  <c r="AD717" i="12"/>
  <c r="AE717" i="12"/>
  <c r="AF717" i="12"/>
  <c r="AG717" i="12"/>
  <c r="AH717" i="12"/>
  <c r="AI717" i="12"/>
  <c r="AP717" i="12"/>
  <c r="AQ717" i="12"/>
  <c r="AR717" i="12"/>
  <c r="AS717" i="12"/>
  <c r="AT717" i="12"/>
  <c r="AU717" i="12"/>
  <c r="AV717" i="12"/>
  <c r="AW717" i="12"/>
  <c r="AX717" i="12"/>
  <c r="AY717" i="12"/>
  <c r="AZ717" i="12"/>
  <c r="BA717" i="12"/>
  <c r="E727" i="12"/>
  <c r="F727" i="12"/>
  <c r="G727" i="12"/>
  <c r="H727" i="12"/>
  <c r="I727" i="12"/>
  <c r="J727" i="12"/>
  <c r="K727" i="12"/>
  <c r="L727" i="12"/>
  <c r="M727" i="12"/>
  <c r="N727" i="12"/>
  <c r="O727" i="12"/>
  <c r="P727" i="12"/>
  <c r="X727" i="12"/>
  <c r="Y727" i="12"/>
  <c r="Z727" i="12"/>
  <c r="AA727" i="12"/>
  <c r="AB727" i="12"/>
  <c r="AC727" i="12"/>
  <c r="AD727" i="12"/>
  <c r="AE727" i="12"/>
  <c r="AF727" i="12"/>
  <c r="AG727" i="12"/>
  <c r="AH727" i="12"/>
  <c r="AI727" i="12"/>
  <c r="AP727" i="12"/>
  <c r="AQ727" i="12"/>
  <c r="AR727" i="12"/>
  <c r="AS727" i="12"/>
  <c r="AT727" i="12"/>
  <c r="AU727" i="12"/>
  <c r="AV727" i="12"/>
  <c r="AW727" i="12"/>
  <c r="AX727" i="12"/>
  <c r="AY727" i="12"/>
  <c r="AZ727" i="12"/>
  <c r="BA727" i="12"/>
  <c r="E730" i="12"/>
  <c r="F730" i="12"/>
  <c r="G730" i="12"/>
  <c r="H730" i="12"/>
  <c r="I730" i="12"/>
  <c r="J730" i="12"/>
  <c r="K730" i="12"/>
  <c r="L730" i="12"/>
  <c r="M730" i="12"/>
  <c r="N730" i="12"/>
  <c r="O730" i="12"/>
  <c r="P730" i="12"/>
  <c r="X730" i="12"/>
  <c r="Y730" i="12"/>
  <c r="Z730" i="12"/>
  <c r="AA730" i="12"/>
  <c r="AB730" i="12"/>
  <c r="AC730" i="12"/>
  <c r="AD730" i="12"/>
  <c r="AE730" i="12"/>
  <c r="AF730" i="12"/>
  <c r="AG730" i="12"/>
  <c r="AH730" i="12"/>
  <c r="AI730" i="12"/>
  <c r="AP730" i="12"/>
  <c r="AQ730" i="12"/>
  <c r="AR730" i="12"/>
  <c r="AS730" i="12"/>
  <c r="AT730" i="12"/>
  <c r="AU730" i="12"/>
  <c r="AV730" i="12"/>
  <c r="AW730" i="12"/>
  <c r="AX730" i="12"/>
  <c r="AY730" i="12"/>
  <c r="AZ730" i="12"/>
  <c r="BA730" i="12"/>
  <c r="E733" i="12"/>
  <c r="F733" i="12"/>
  <c r="G733" i="12"/>
  <c r="H733" i="12"/>
  <c r="I733" i="12"/>
  <c r="J733" i="12"/>
  <c r="K733" i="12"/>
  <c r="L733" i="12"/>
  <c r="M733" i="12"/>
  <c r="N733" i="12"/>
  <c r="O733" i="12"/>
  <c r="P733" i="12"/>
  <c r="X733" i="12"/>
  <c r="Y733" i="12"/>
  <c r="Z733" i="12"/>
  <c r="AA733" i="12"/>
  <c r="AB733" i="12"/>
  <c r="AC733" i="12"/>
  <c r="AD733" i="12"/>
  <c r="AE733" i="12"/>
  <c r="AF733" i="12"/>
  <c r="AG733" i="12"/>
  <c r="AH733" i="12"/>
  <c r="AI733" i="12"/>
  <c r="AP733" i="12"/>
  <c r="AQ733" i="12"/>
  <c r="AR733" i="12"/>
  <c r="AS733" i="12"/>
  <c r="AT733" i="12"/>
  <c r="AU733" i="12"/>
  <c r="AV733" i="12"/>
  <c r="AW733" i="12"/>
  <c r="AX733" i="12"/>
  <c r="AY733" i="12"/>
  <c r="AZ733" i="12"/>
  <c r="BA733" i="12"/>
  <c r="E736" i="12"/>
  <c r="F736" i="12"/>
  <c r="G736" i="12"/>
  <c r="H736" i="12"/>
  <c r="I736" i="12"/>
  <c r="J736" i="12"/>
  <c r="K736" i="12"/>
  <c r="L736" i="12"/>
  <c r="M736" i="12"/>
  <c r="N736" i="12"/>
  <c r="O736" i="12"/>
  <c r="P736" i="12"/>
  <c r="X736" i="12"/>
  <c r="Y736" i="12"/>
  <c r="Z736" i="12"/>
  <c r="AA736" i="12"/>
  <c r="AB736" i="12"/>
  <c r="AC736" i="12"/>
  <c r="AD736" i="12"/>
  <c r="AE736" i="12"/>
  <c r="AF736" i="12"/>
  <c r="AG736" i="12"/>
  <c r="AH736" i="12"/>
  <c r="AI736" i="12"/>
  <c r="AP736" i="12"/>
  <c r="AQ736" i="12"/>
  <c r="AR736" i="12"/>
  <c r="AS736" i="12"/>
  <c r="AT736" i="12"/>
  <c r="AU736" i="12"/>
  <c r="AV736" i="12"/>
  <c r="AW736" i="12"/>
  <c r="AX736" i="12"/>
  <c r="AY736" i="12"/>
  <c r="AZ736" i="12"/>
  <c r="BA736" i="12"/>
  <c r="E739" i="12"/>
  <c r="F739" i="12"/>
  <c r="G739" i="12"/>
  <c r="H739" i="12"/>
  <c r="I739" i="12"/>
  <c r="J739" i="12"/>
  <c r="K739" i="12"/>
  <c r="L739" i="12"/>
  <c r="M739" i="12"/>
  <c r="N739" i="12"/>
  <c r="O739" i="12"/>
  <c r="P739" i="12"/>
  <c r="X739" i="12"/>
  <c r="Y739" i="12"/>
  <c r="Z739" i="12"/>
  <c r="AA739" i="12"/>
  <c r="AB739" i="12"/>
  <c r="AC739" i="12"/>
  <c r="AD739" i="12"/>
  <c r="AE739" i="12"/>
  <c r="AF739" i="12"/>
  <c r="AG739" i="12"/>
  <c r="AH739" i="12"/>
  <c r="AI739" i="12"/>
  <c r="AP739" i="12"/>
  <c r="AQ739" i="12"/>
  <c r="AR739" i="12"/>
  <c r="AS739" i="12"/>
  <c r="AT739" i="12"/>
  <c r="AU739" i="12"/>
  <c r="AV739" i="12"/>
  <c r="AW739" i="12"/>
  <c r="AX739" i="12"/>
  <c r="AY739" i="12"/>
  <c r="AZ739" i="12"/>
  <c r="BA739" i="12"/>
  <c r="E742" i="12"/>
  <c r="F742" i="12"/>
  <c r="G742" i="12"/>
  <c r="H742" i="12"/>
  <c r="I742" i="12"/>
  <c r="J742" i="12"/>
  <c r="K742" i="12"/>
  <c r="L742" i="12"/>
  <c r="M742" i="12"/>
  <c r="N742" i="12"/>
  <c r="O742" i="12"/>
  <c r="P742" i="12"/>
  <c r="X742" i="12"/>
  <c r="Y742" i="12"/>
  <c r="Z742" i="12"/>
  <c r="AA742" i="12"/>
  <c r="AB742" i="12"/>
  <c r="AC742" i="12"/>
  <c r="AD742" i="12"/>
  <c r="AE742" i="12"/>
  <c r="AF742" i="12"/>
  <c r="AG742" i="12"/>
  <c r="AH742" i="12"/>
  <c r="AI742" i="12"/>
  <c r="AP742" i="12"/>
  <c r="AQ742" i="12"/>
  <c r="AR742" i="12"/>
  <c r="AS742" i="12"/>
  <c r="AT742" i="12"/>
  <c r="AU742" i="12"/>
  <c r="AV742" i="12"/>
  <c r="AW742" i="12"/>
  <c r="AX742" i="12"/>
  <c r="AY742" i="12"/>
  <c r="AZ742" i="12"/>
  <c r="BA742" i="12"/>
  <c r="E745" i="12"/>
  <c r="F745" i="12"/>
  <c r="G745" i="12"/>
  <c r="H745" i="12"/>
  <c r="I745" i="12"/>
  <c r="J745" i="12"/>
  <c r="K745" i="12"/>
  <c r="L745" i="12"/>
  <c r="M745" i="12"/>
  <c r="N745" i="12"/>
  <c r="O745" i="12"/>
  <c r="P745" i="12"/>
  <c r="X745" i="12"/>
  <c r="Y745" i="12"/>
  <c r="Z745" i="12"/>
  <c r="AA745" i="12"/>
  <c r="AB745" i="12"/>
  <c r="AC745" i="12"/>
  <c r="AD745" i="12"/>
  <c r="AE745" i="12"/>
  <c r="AF745" i="12"/>
  <c r="AG745" i="12"/>
  <c r="AH745" i="12"/>
  <c r="AI745" i="12"/>
  <c r="AP745" i="12"/>
  <c r="AQ745" i="12"/>
  <c r="AR745" i="12"/>
  <c r="AS745" i="12"/>
  <c r="AT745" i="12"/>
  <c r="AU745" i="12"/>
  <c r="AV745" i="12"/>
  <c r="AW745" i="12"/>
  <c r="AX745" i="12"/>
  <c r="AY745" i="12"/>
  <c r="AZ745" i="12"/>
  <c r="BA745" i="12"/>
  <c r="E748" i="12"/>
  <c r="F748" i="12"/>
  <c r="G748" i="12"/>
  <c r="H748" i="12"/>
  <c r="I748" i="12"/>
  <c r="J748" i="12"/>
  <c r="K748" i="12"/>
  <c r="L748" i="12"/>
  <c r="M748" i="12"/>
  <c r="N748" i="12"/>
  <c r="O748" i="12"/>
  <c r="P748" i="12"/>
  <c r="X748" i="12"/>
  <c r="Y748" i="12"/>
  <c r="Z748" i="12"/>
  <c r="AA748" i="12"/>
  <c r="AB748" i="12"/>
  <c r="AC748" i="12"/>
  <c r="AD748" i="12"/>
  <c r="AE748" i="12"/>
  <c r="AF748" i="12"/>
  <c r="AG748" i="12"/>
  <c r="AH748" i="12"/>
  <c r="AI748" i="12"/>
  <c r="AP748" i="12"/>
  <c r="AQ748" i="12"/>
  <c r="AR748" i="12"/>
  <c r="AS748" i="12"/>
  <c r="AT748" i="12"/>
  <c r="AU748" i="12"/>
  <c r="AV748" i="12"/>
  <c r="AW748" i="12"/>
  <c r="AX748" i="12"/>
  <c r="AY748" i="12"/>
  <c r="AZ748" i="12"/>
  <c r="BA748" i="12"/>
  <c r="E751" i="12"/>
  <c r="F751" i="12"/>
  <c r="G751" i="12"/>
  <c r="H751" i="12"/>
  <c r="I751" i="12"/>
  <c r="J751" i="12"/>
  <c r="K751" i="12"/>
  <c r="L751" i="12"/>
  <c r="M751" i="12"/>
  <c r="N751" i="12"/>
  <c r="O751" i="12"/>
  <c r="P751" i="12"/>
  <c r="X751" i="12"/>
  <c r="Y751" i="12"/>
  <c r="Z751" i="12"/>
  <c r="AA751" i="12"/>
  <c r="AB751" i="12"/>
  <c r="AC751" i="12"/>
  <c r="AD751" i="12"/>
  <c r="AE751" i="12"/>
  <c r="AF751" i="12"/>
  <c r="AG751" i="12"/>
  <c r="AH751" i="12"/>
  <c r="AI751" i="12"/>
  <c r="AP751" i="12"/>
  <c r="AQ751" i="12"/>
  <c r="AR751" i="12"/>
  <c r="AS751" i="12"/>
  <c r="AT751" i="12"/>
  <c r="AU751" i="12"/>
  <c r="AV751" i="12"/>
  <c r="AW751" i="12"/>
  <c r="AX751" i="12"/>
  <c r="AY751" i="12"/>
  <c r="AZ751" i="12"/>
  <c r="BA751" i="12"/>
  <c r="E754" i="12"/>
  <c r="F754" i="12"/>
  <c r="G754" i="12"/>
  <c r="H754" i="12"/>
  <c r="I754" i="12"/>
  <c r="J754" i="12"/>
  <c r="K754" i="12"/>
  <c r="L754" i="12"/>
  <c r="M754" i="12"/>
  <c r="N754" i="12"/>
  <c r="O754" i="12"/>
  <c r="P754" i="12"/>
  <c r="X754" i="12"/>
  <c r="Y754" i="12"/>
  <c r="Z754" i="12"/>
  <c r="AA754" i="12"/>
  <c r="AB754" i="12"/>
  <c r="AC754" i="12"/>
  <c r="AD754" i="12"/>
  <c r="AE754" i="12"/>
  <c r="AF754" i="12"/>
  <c r="AG754" i="12"/>
  <c r="AH754" i="12"/>
  <c r="AI754" i="12"/>
  <c r="AP754" i="12"/>
  <c r="AQ754" i="12"/>
  <c r="AR754" i="12"/>
  <c r="AS754" i="12"/>
  <c r="AT754" i="12"/>
  <c r="AU754" i="12"/>
  <c r="AV754" i="12"/>
  <c r="AW754" i="12"/>
  <c r="AX754" i="12"/>
  <c r="AY754" i="12"/>
  <c r="AZ754" i="12"/>
  <c r="BA754" i="12"/>
  <c r="E757" i="12"/>
  <c r="F757" i="12"/>
  <c r="G757" i="12"/>
  <c r="H757" i="12"/>
  <c r="I757" i="12"/>
  <c r="J757" i="12"/>
  <c r="K757" i="12"/>
  <c r="L757" i="12"/>
  <c r="M757" i="12"/>
  <c r="N757" i="12"/>
  <c r="O757" i="12"/>
  <c r="P757" i="12"/>
  <c r="X757" i="12"/>
  <c r="Y757" i="12"/>
  <c r="Z757" i="12"/>
  <c r="AA757" i="12"/>
  <c r="AB757" i="12"/>
  <c r="AC757" i="12"/>
  <c r="AD757" i="12"/>
  <c r="AE757" i="12"/>
  <c r="AF757" i="12"/>
  <c r="AG757" i="12"/>
  <c r="AH757" i="12"/>
  <c r="AI757" i="12"/>
  <c r="AP757" i="12"/>
  <c r="AQ757" i="12"/>
  <c r="AR757" i="12"/>
  <c r="AS757" i="12"/>
  <c r="AT757" i="12"/>
  <c r="AU757" i="12"/>
  <c r="AV757" i="12"/>
  <c r="AW757" i="12"/>
  <c r="AX757" i="12"/>
  <c r="AY757" i="12"/>
  <c r="AZ757" i="12"/>
  <c r="BA757" i="12"/>
  <c r="E760" i="12"/>
  <c r="F760" i="12"/>
  <c r="G760" i="12"/>
  <c r="H760" i="12"/>
  <c r="I760" i="12"/>
  <c r="J760" i="12"/>
  <c r="K760" i="12"/>
  <c r="L760" i="12"/>
  <c r="M760" i="12"/>
  <c r="N760" i="12"/>
  <c r="O760" i="12"/>
  <c r="P760" i="12"/>
  <c r="X760" i="12"/>
  <c r="Y760" i="12"/>
  <c r="Z760" i="12"/>
  <c r="AA760" i="12"/>
  <c r="AB760" i="12"/>
  <c r="AC760" i="12"/>
  <c r="AD760" i="12"/>
  <c r="AE760" i="12"/>
  <c r="AF760" i="12"/>
  <c r="AG760" i="12"/>
  <c r="AH760" i="12"/>
  <c r="AI760" i="12"/>
  <c r="AP760" i="12"/>
  <c r="AQ760" i="12"/>
  <c r="AR760" i="12"/>
  <c r="AS760" i="12"/>
  <c r="AT760" i="12"/>
  <c r="AU760" i="12"/>
  <c r="AV760" i="12"/>
  <c r="AW760" i="12"/>
  <c r="AX760" i="12"/>
  <c r="AY760" i="12"/>
  <c r="AZ760" i="12"/>
  <c r="BA760" i="12"/>
  <c r="E763" i="12"/>
  <c r="F763" i="12"/>
  <c r="G763" i="12"/>
  <c r="H763" i="12"/>
  <c r="I763" i="12"/>
  <c r="J763" i="12"/>
  <c r="K763" i="12"/>
  <c r="L763" i="12"/>
  <c r="M763" i="12"/>
  <c r="N763" i="12"/>
  <c r="O763" i="12"/>
  <c r="P763" i="12"/>
  <c r="X763" i="12"/>
  <c r="Y763" i="12"/>
  <c r="Z763" i="12"/>
  <c r="AA763" i="12"/>
  <c r="AB763" i="12"/>
  <c r="AC763" i="12"/>
  <c r="AD763" i="12"/>
  <c r="AE763" i="12"/>
  <c r="AF763" i="12"/>
  <c r="AG763" i="12"/>
  <c r="AH763" i="12"/>
  <c r="AI763" i="12"/>
  <c r="AP763" i="12"/>
  <c r="AQ763" i="12"/>
  <c r="AR763" i="12"/>
  <c r="AS763" i="12"/>
  <c r="AT763" i="12"/>
  <c r="AU763" i="12"/>
  <c r="AV763" i="12"/>
  <c r="AW763" i="12"/>
  <c r="AX763" i="12"/>
  <c r="AY763" i="12"/>
  <c r="AZ763" i="12"/>
  <c r="BA763" i="12"/>
  <c r="E766" i="12"/>
  <c r="F766" i="12"/>
  <c r="G766" i="12"/>
  <c r="H766" i="12"/>
  <c r="I766" i="12"/>
  <c r="J766" i="12"/>
  <c r="K766" i="12"/>
  <c r="L766" i="12"/>
  <c r="M766" i="12"/>
  <c r="N766" i="12"/>
  <c r="O766" i="12"/>
  <c r="P766" i="12"/>
  <c r="X766" i="12"/>
  <c r="Y766" i="12"/>
  <c r="Z766" i="12"/>
  <c r="AA766" i="12"/>
  <c r="AB766" i="12"/>
  <c r="AC766" i="12"/>
  <c r="AD766" i="12"/>
  <c r="AE766" i="12"/>
  <c r="AF766" i="12"/>
  <c r="AG766" i="12"/>
  <c r="AH766" i="12"/>
  <c r="AI766" i="12"/>
  <c r="AP766" i="12"/>
  <c r="AQ766" i="12"/>
  <c r="AR766" i="12"/>
  <c r="AS766" i="12"/>
  <c r="AT766" i="12"/>
  <c r="AU766" i="12"/>
  <c r="AV766" i="12"/>
  <c r="AW766" i="12"/>
  <c r="AX766" i="12"/>
  <c r="AY766" i="12"/>
  <c r="AZ766" i="12"/>
  <c r="BA766" i="12"/>
  <c r="E769" i="12"/>
  <c r="F769" i="12"/>
  <c r="G769" i="12"/>
  <c r="H769" i="12"/>
  <c r="I769" i="12"/>
  <c r="J769" i="12"/>
  <c r="K769" i="12"/>
  <c r="L769" i="12"/>
  <c r="M769" i="12"/>
  <c r="N769" i="12"/>
  <c r="O769" i="12"/>
  <c r="P769" i="12"/>
  <c r="X769" i="12"/>
  <c r="Y769" i="12"/>
  <c r="Z769" i="12"/>
  <c r="AA769" i="12"/>
  <c r="AB769" i="12"/>
  <c r="AC769" i="12"/>
  <c r="AD769" i="12"/>
  <c r="AE769" i="12"/>
  <c r="AF769" i="12"/>
  <c r="AG769" i="12"/>
  <c r="AH769" i="12"/>
  <c r="AI769" i="12"/>
  <c r="AP769" i="12"/>
  <c r="AQ769" i="12"/>
  <c r="AR769" i="12"/>
  <c r="AS769" i="12"/>
  <c r="AT769" i="12"/>
  <c r="AU769" i="12"/>
  <c r="AV769" i="12"/>
  <c r="AW769" i="12"/>
  <c r="AX769" i="12"/>
  <c r="AY769" i="12"/>
  <c r="AZ769" i="12"/>
  <c r="BA769" i="12"/>
  <c r="E772" i="12"/>
  <c r="F772" i="12"/>
  <c r="G772" i="12"/>
  <c r="H772" i="12"/>
  <c r="I772" i="12"/>
  <c r="J772" i="12"/>
  <c r="K772" i="12"/>
  <c r="L772" i="12"/>
  <c r="M772" i="12"/>
  <c r="N772" i="12"/>
  <c r="O772" i="12"/>
  <c r="P772" i="12"/>
  <c r="X772" i="12"/>
  <c r="Y772" i="12"/>
  <c r="Z772" i="12"/>
  <c r="AA772" i="12"/>
  <c r="AB772" i="12"/>
  <c r="AC772" i="12"/>
  <c r="AD772" i="12"/>
  <c r="AE772" i="12"/>
  <c r="AF772" i="12"/>
  <c r="AG772" i="12"/>
  <c r="AH772" i="12"/>
  <c r="AI772" i="12"/>
  <c r="AP772" i="12"/>
  <c r="AQ772" i="12"/>
  <c r="AR772" i="12"/>
  <c r="AS772" i="12"/>
  <c r="AT772" i="12"/>
  <c r="AU772" i="12"/>
  <c r="AV772" i="12"/>
  <c r="AW772" i="12"/>
  <c r="AX772" i="12"/>
  <c r="AY772" i="12"/>
  <c r="AZ772" i="12"/>
  <c r="BA772" i="12"/>
  <c r="E775" i="12"/>
  <c r="F775" i="12"/>
  <c r="G775" i="12"/>
  <c r="H775" i="12"/>
  <c r="I775" i="12"/>
  <c r="J775" i="12"/>
  <c r="K775" i="12"/>
  <c r="L775" i="12"/>
  <c r="M775" i="12"/>
  <c r="N775" i="12"/>
  <c r="O775" i="12"/>
  <c r="P775" i="12"/>
  <c r="X775" i="12"/>
  <c r="Y775" i="12"/>
  <c r="Z775" i="12"/>
  <c r="AA775" i="12"/>
  <c r="AB775" i="12"/>
  <c r="AC775" i="12"/>
  <c r="AD775" i="12"/>
  <c r="AE775" i="12"/>
  <c r="AF775" i="12"/>
  <c r="AG775" i="12"/>
  <c r="AH775" i="12"/>
  <c r="AI775" i="12"/>
  <c r="AP775" i="12"/>
  <c r="AQ775" i="12"/>
  <c r="AR775" i="12"/>
  <c r="AS775" i="12"/>
  <c r="AT775" i="12"/>
  <c r="AU775" i="12"/>
  <c r="AV775" i="12"/>
  <c r="AW775" i="12"/>
  <c r="AX775" i="12"/>
  <c r="AY775" i="12"/>
  <c r="AZ775" i="12"/>
  <c r="BA775" i="12"/>
  <c r="E778" i="12"/>
  <c r="F778" i="12"/>
  <c r="G778" i="12"/>
  <c r="H778" i="12"/>
  <c r="I778" i="12"/>
  <c r="J778" i="12"/>
  <c r="K778" i="12"/>
  <c r="L778" i="12"/>
  <c r="M778" i="12"/>
  <c r="N778" i="12"/>
  <c r="O778" i="12"/>
  <c r="P778" i="12"/>
  <c r="X778" i="12"/>
  <c r="Y778" i="12"/>
  <c r="Z778" i="12"/>
  <c r="AA778" i="12"/>
  <c r="AB778" i="12"/>
  <c r="AC778" i="12"/>
  <c r="AD778" i="12"/>
  <c r="AE778" i="12"/>
  <c r="AF778" i="12"/>
  <c r="AG778" i="12"/>
  <c r="AH778" i="12"/>
  <c r="AI778" i="12"/>
  <c r="AP778" i="12"/>
  <c r="AQ778" i="12"/>
  <c r="AR778" i="12"/>
  <c r="AS778" i="12"/>
  <c r="AT778" i="12"/>
  <c r="AU778" i="12"/>
  <c r="AV778" i="12"/>
  <c r="AW778" i="12"/>
  <c r="AX778" i="12"/>
  <c r="AY778" i="12"/>
  <c r="AZ778" i="12"/>
  <c r="BA778" i="12"/>
  <c r="E781" i="12"/>
  <c r="F781" i="12"/>
  <c r="G781" i="12"/>
  <c r="H781" i="12"/>
  <c r="I781" i="12"/>
  <c r="J781" i="12"/>
  <c r="K781" i="12"/>
  <c r="L781" i="12"/>
  <c r="M781" i="12"/>
  <c r="N781" i="12"/>
  <c r="O781" i="12"/>
  <c r="P781" i="12"/>
  <c r="X781" i="12"/>
  <c r="Y781" i="12"/>
  <c r="Z781" i="12"/>
  <c r="AA781" i="12"/>
  <c r="AB781" i="12"/>
  <c r="AC781" i="12"/>
  <c r="AD781" i="12"/>
  <c r="AE781" i="12"/>
  <c r="AF781" i="12"/>
  <c r="AG781" i="12"/>
  <c r="AH781" i="12"/>
  <c r="AI781" i="12"/>
  <c r="AP781" i="12"/>
  <c r="AQ781" i="12"/>
  <c r="AR781" i="12"/>
  <c r="AS781" i="12"/>
  <c r="AT781" i="12"/>
  <c r="AU781" i="12"/>
  <c r="AV781" i="12"/>
  <c r="AW781" i="12"/>
  <c r="AX781" i="12"/>
  <c r="AY781" i="12"/>
  <c r="AZ781" i="12"/>
  <c r="BA781" i="12"/>
  <c r="E784" i="12"/>
  <c r="F784" i="12"/>
  <c r="G784" i="12"/>
  <c r="H784" i="12"/>
  <c r="I784" i="12"/>
  <c r="J784" i="12"/>
  <c r="K784" i="12"/>
  <c r="L784" i="12"/>
  <c r="M784" i="12"/>
  <c r="N784" i="12"/>
  <c r="O784" i="12"/>
  <c r="P784" i="12"/>
  <c r="X784" i="12"/>
  <c r="Y784" i="12"/>
  <c r="Z784" i="12"/>
  <c r="AA784" i="12"/>
  <c r="AB784" i="12"/>
  <c r="AC784" i="12"/>
  <c r="AD784" i="12"/>
  <c r="AE784" i="12"/>
  <c r="AF784" i="12"/>
  <c r="AG784" i="12"/>
  <c r="AH784" i="12"/>
  <c r="AI784" i="12"/>
  <c r="AP784" i="12"/>
  <c r="AQ784" i="12"/>
  <c r="AR784" i="12"/>
  <c r="AS784" i="12"/>
  <c r="AT784" i="12"/>
  <c r="AU784" i="12"/>
  <c r="AV784" i="12"/>
  <c r="AW784" i="12"/>
  <c r="AX784" i="12"/>
  <c r="AY784" i="12"/>
  <c r="AZ784" i="12"/>
  <c r="BA784" i="12"/>
  <c r="E787" i="12"/>
  <c r="F787" i="12"/>
  <c r="G787" i="12"/>
  <c r="H787" i="12"/>
  <c r="I787" i="12"/>
  <c r="J787" i="12"/>
  <c r="K787" i="12"/>
  <c r="L787" i="12"/>
  <c r="M787" i="12"/>
  <c r="N787" i="12"/>
  <c r="O787" i="12"/>
  <c r="P787" i="12"/>
  <c r="X787" i="12"/>
  <c r="Y787" i="12"/>
  <c r="Z787" i="12"/>
  <c r="AA787" i="12"/>
  <c r="AB787" i="12"/>
  <c r="AC787" i="12"/>
  <c r="AD787" i="12"/>
  <c r="AE787" i="12"/>
  <c r="AF787" i="12"/>
  <c r="AG787" i="12"/>
  <c r="AH787" i="12"/>
  <c r="AI787" i="12"/>
  <c r="AP787" i="12"/>
  <c r="AQ787" i="12"/>
  <c r="AR787" i="12"/>
  <c r="AS787" i="12"/>
  <c r="AT787" i="12"/>
  <c r="AU787" i="12"/>
  <c r="AV787" i="12"/>
  <c r="AW787" i="12"/>
  <c r="AX787" i="12"/>
  <c r="AY787" i="12"/>
  <c r="AZ787" i="12"/>
  <c r="BA787" i="12"/>
  <c r="E790" i="12"/>
  <c r="F790" i="12"/>
  <c r="G790" i="12"/>
  <c r="H790" i="12"/>
  <c r="I790" i="12"/>
  <c r="J790" i="12"/>
  <c r="K790" i="12"/>
  <c r="L790" i="12"/>
  <c r="M790" i="12"/>
  <c r="N790" i="12"/>
  <c r="O790" i="12"/>
  <c r="P790" i="12"/>
  <c r="X790" i="12"/>
  <c r="Y790" i="12"/>
  <c r="Z790" i="12"/>
  <c r="AA790" i="12"/>
  <c r="AB790" i="12"/>
  <c r="AC790" i="12"/>
  <c r="AD790" i="12"/>
  <c r="AE790" i="12"/>
  <c r="AF790" i="12"/>
  <c r="AG790" i="12"/>
  <c r="AH790" i="12"/>
  <c r="AI790" i="12"/>
  <c r="AP790" i="12"/>
  <c r="AQ790" i="12"/>
  <c r="AR790" i="12"/>
  <c r="AS790" i="12"/>
  <c r="AT790" i="12"/>
  <c r="AU790" i="12"/>
  <c r="AV790" i="12"/>
  <c r="AW790" i="12"/>
  <c r="AX790" i="12"/>
  <c r="AY790" i="12"/>
  <c r="AZ790" i="12"/>
  <c r="BA790" i="12"/>
  <c r="E793" i="12"/>
  <c r="F793" i="12"/>
  <c r="G793" i="12"/>
  <c r="H793" i="12"/>
  <c r="I793" i="12"/>
  <c r="J793" i="12"/>
  <c r="K793" i="12"/>
  <c r="L793" i="12"/>
  <c r="M793" i="12"/>
  <c r="N793" i="12"/>
  <c r="O793" i="12"/>
  <c r="P793" i="12"/>
  <c r="X793" i="12"/>
  <c r="Y793" i="12"/>
  <c r="Z793" i="12"/>
  <c r="AA793" i="12"/>
  <c r="AB793" i="12"/>
  <c r="AC793" i="12"/>
  <c r="AD793" i="12"/>
  <c r="AE793" i="12"/>
  <c r="AF793" i="12"/>
  <c r="AG793" i="12"/>
  <c r="AH793" i="12"/>
  <c r="AI793" i="12"/>
  <c r="AP793" i="12"/>
  <c r="AQ793" i="12"/>
  <c r="AR793" i="12"/>
  <c r="AS793" i="12"/>
  <c r="AT793" i="12"/>
  <c r="AU793" i="12"/>
  <c r="AV793" i="12"/>
  <c r="AW793" i="12"/>
  <c r="AX793" i="12"/>
  <c r="AY793" i="12"/>
  <c r="AZ793" i="12"/>
  <c r="BA793" i="12"/>
  <c r="E796" i="12"/>
  <c r="F796" i="12"/>
  <c r="G796" i="12"/>
  <c r="H796" i="12"/>
  <c r="I796" i="12"/>
  <c r="J796" i="12"/>
  <c r="K796" i="12"/>
  <c r="L796" i="12"/>
  <c r="M796" i="12"/>
  <c r="N796" i="12"/>
  <c r="O796" i="12"/>
  <c r="P796" i="12"/>
  <c r="X796" i="12"/>
  <c r="Y796" i="12"/>
  <c r="Z796" i="12"/>
  <c r="AA796" i="12"/>
  <c r="AB796" i="12"/>
  <c r="AC796" i="12"/>
  <c r="AD796" i="12"/>
  <c r="AE796" i="12"/>
  <c r="AF796" i="12"/>
  <c r="AG796" i="12"/>
  <c r="AH796" i="12"/>
  <c r="AI796" i="12"/>
  <c r="AP796" i="12"/>
  <c r="AQ796" i="12"/>
  <c r="AR796" i="12"/>
  <c r="AS796" i="12"/>
  <c r="AT796" i="12"/>
  <c r="AU796" i="12"/>
  <c r="AV796" i="12"/>
  <c r="AW796" i="12"/>
  <c r="AX796" i="12"/>
  <c r="AY796" i="12"/>
  <c r="AZ796" i="12"/>
  <c r="BA796" i="12"/>
  <c r="E799" i="12"/>
  <c r="F799" i="12"/>
  <c r="G799" i="12"/>
  <c r="H799" i="12"/>
  <c r="I799" i="12"/>
  <c r="J799" i="12"/>
  <c r="K799" i="12"/>
  <c r="L799" i="12"/>
  <c r="M799" i="12"/>
  <c r="N799" i="12"/>
  <c r="O799" i="12"/>
  <c r="P799" i="12"/>
  <c r="X799" i="12"/>
  <c r="Y799" i="12"/>
  <c r="Z799" i="12"/>
  <c r="AA799" i="12"/>
  <c r="AB799" i="12"/>
  <c r="AC799" i="12"/>
  <c r="AD799" i="12"/>
  <c r="AE799" i="12"/>
  <c r="AF799" i="12"/>
  <c r="AG799" i="12"/>
  <c r="AH799" i="12"/>
  <c r="AI799" i="12"/>
  <c r="AP799" i="12"/>
  <c r="AQ799" i="12"/>
  <c r="AR799" i="12"/>
  <c r="AS799" i="12"/>
  <c r="AT799" i="12"/>
  <c r="AU799" i="12"/>
  <c r="AV799" i="12"/>
  <c r="AW799" i="12"/>
  <c r="AX799" i="12"/>
  <c r="AY799" i="12"/>
  <c r="AZ799" i="12"/>
  <c r="BA799" i="12"/>
  <c r="E802" i="12"/>
  <c r="F802" i="12"/>
  <c r="G802" i="12"/>
  <c r="H802" i="12"/>
  <c r="I802" i="12"/>
  <c r="J802" i="12"/>
  <c r="K802" i="12"/>
  <c r="L802" i="12"/>
  <c r="M802" i="12"/>
  <c r="N802" i="12"/>
  <c r="O802" i="12"/>
  <c r="P802" i="12"/>
  <c r="X802" i="12"/>
  <c r="Y802" i="12"/>
  <c r="Z802" i="12"/>
  <c r="AA802" i="12"/>
  <c r="AB802" i="12"/>
  <c r="AC802" i="12"/>
  <c r="AD802" i="12"/>
  <c r="AE802" i="12"/>
  <c r="AF802" i="12"/>
  <c r="AG802" i="12"/>
  <c r="AH802" i="12"/>
  <c r="AI802" i="12"/>
  <c r="AP802" i="12"/>
  <c r="AQ802" i="12"/>
  <c r="AR802" i="12"/>
  <c r="AS802" i="12"/>
  <c r="AT802" i="12"/>
  <c r="AU802" i="12"/>
  <c r="AV802" i="12"/>
  <c r="AW802" i="12"/>
  <c r="AX802" i="12"/>
  <c r="AY802" i="12"/>
  <c r="AZ802" i="12"/>
  <c r="BA802" i="12"/>
  <c r="E805" i="12"/>
  <c r="F805" i="12"/>
  <c r="G805" i="12"/>
  <c r="H805" i="12"/>
  <c r="I805" i="12"/>
  <c r="J805" i="12"/>
  <c r="K805" i="12"/>
  <c r="L805" i="12"/>
  <c r="M805" i="12"/>
  <c r="N805" i="12"/>
  <c r="O805" i="12"/>
  <c r="P805" i="12"/>
  <c r="X805" i="12"/>
  <c r="Y805" i="12"/>
  <c r="Z805" i="12"/>
  <c r="AA805" i="12"/>
  <c r="AB805" i="12"/>
  <c r="AC805" i="12"/>
  <c r="AD805" i="12"/>
  <c r="AE805" i="12"/>
  <c r="AF805" i="12"/>
  <c r="AG805" i="12"/>
  <c r="AH805" i="12"/>
  <c r="AI805" i="12"/>
  <c r="AP805" i="12"/>
  <c r="AQ805" i="12"/>
  <c r="AR805" i="12"/>
  <c r="AS805" i="12"/>
  <c r="AT805" i="12"/>
  <c r="AU805" i="12"/>
  <c r="AV805" i="12"/>
  <c r="AW805" i="12"/>
  <c r="AX805" i="12"/>
  <c r="AY805" i="12"/>
  <c r="AZ805" i="12"/>
  <c r="BA805" i="12"/>
  <c r="E808" i="12"/>
  <c r="F808" i="12"/>
  <c r="G808" i="12"/>
  <c r="H808" i="12"/>
  <c r="I808" i="12"/>
  <c r="J808" i="12"/>
  <c r="K808" i="12"/>
  <c r="L808" i="12"/>
  <c r="M808" i="12"/>
  <c r="N808" i="12"/>
  <c r="O808" i="12"/>
  <c r="P808" i="12"/>
  <c r="X808" i="12"/>
  <c r="Y808" i="12"/>
  <c r="Z808" i="12"/>
  <c r="AA808" i="12"/>
  <c r="AB808" i="12"/>
  <c r="AC808" i="12"/>
  <c r="AD808" i="12"/>
  <c r="AE808" i="12"/>
  <c r="AF808" i="12"/>
  <c r="AG808" i="12"/>
  <c r="AH808" i="12"/>
  <c r="AI808" i="12"/>
  <c r="AP808" i="12"/>
  <c r="AQ808" i="12"/>
  <c r="AR808" i="12"/>
  <c r="AS808" i="12"/>
  <c r="AT808" i="12"/>
  <c r="AU808" i="12"/>
  <c r="AV808" i="12"/>
  <c r="AW808" i="12"/>
  <c r="AX808" i="12"/>
  <c r="AY808" i="12"/>
  <c r="AZ808" i="12"/>
  <c r="BA808" i="12"/>
  <c r="E811" i="12"/>
  <c r="F811" i="12"/>
  <c r="G811" i="12"/>
  <c r="H811" i="12"/>
  <c r="I811" i="12"/>
  <c r="J811" i="12"/>
  <c r="K811" i="12"/>
  <c r="L811" i="12"/>
  <c r="M811" i="12"/>
  <c r="N811" i="12"/>
  <c r="O811" i="12"/>
  <c r="P811" i="12"/>
  <c r="X811" i="12"/>
  <c r="Y811" i="12"/>
  <c r="Z811" i="12"/>
  <c r="AA811" i="12"/>
  <c r="AB811" i="12"/>
  <c r="AC811" i="12"/>
  <c r="AD811" i="12"/>
  <c r="AE811" i="12"/>
  <c r="AF811" i="12"/>
  <c r="AG811" i="12"/>
  <c r="AH811" i="12"/>
  <c r="AI811" i="12"/>
  <c r="AP811" i="12"/>
  <c r="AQ811" i="12"/>
  <c r="AR811" i="12"/>
  <c r="AS811" i="12"/>
  <c r="AT811" i="12"/>
  <c r="AU811" i="12"/>
  <c r="AV811" i="12"/>
  <c r="AW811" i="12"/>
  <c r="AX811" i="12"/>
  <c r="AY811" i="12"/>
  <c r="AZ811" i="12"/>
  <c r="BA811" i="12"/>
  <c r="E814" i="12"/>
  <c r="F814" i="12"/>
  <c r="G814" i="12"/>
  <c r="H814" i="12"/>
  <c r="I814" i="12"/>
  <c r="J814" i="12"/>
  <c r="K814" i="12"/>
  <c r="L814" i="12"/>
  <c r="M814" i="12"/>
  <c r="N814" i="12"/>
  <c r="O814" i="12"/>
  <c r="P814" i="12"/>
  <c r="X814" i="12"/>
  <c r="Y814" i="12"/>
  <c r="Z814" i="12"/>
  <c r="AA814" i="12"/>
  <c r="AB814" i="12"/>
  <c r="AC814" i="12"/>
  <c r="AD814" i="12"/>
  <c r="AE814" i="12"/>
  <c r="AF814" i="12"/>
  <c r="AG814" i="12"/>
  <c r="AH814" i="12"/>
  <c r="AI814" i="12"/>
  <c r="AP814" i="12"/>
  <c r="AQ814" i="12"/>
  <c r="AR814" i="12"/>
  <c r="AS814" i="12"/>
  <c r="AT814" i="12"/>
  <c r="AU814" i="12"/>
  <c r="AV814" i="12"/>
  <c r="AW814" i="12"/>
  <c r="AX814" i="12"/>
  <c r="AY814" i="12"/>
  <c r="AZ814" i="12"/>
  <c r="BA814" i="12"/>
  <c r="E817" i="12"/>
  <c r="F817" i="12"/>
  <c r="G817" i="12"/>
  <c r="H817" i="12"/>
  <c r="I817" i="12"/>
  <c r="J817" i="12"/>
  <c r="K817" i="12"/>
  <c r="L817" i="12"/>
  <c r="M817" i="12"/>
  <c r="N817" i="12"/>
  <c r="O817" i="12"/>
  <c r="P817" i="12"/>
  <c r="X817" i="12"/>
  <c r="Y817" i="12"/>
  <c r="Z817" i="12"/>
  <c r="AA817" i="12"/>
  <c r="AB817" i="12"/>
  <c r="AC817" i="12"/>
  <c r="AD817" i="12"/>
  <c r="AE817" i="12"/>
  <c r="AF817" i="12"/>
  <c r="AG817" i="12"/>
  <c r="AH817" i="12"/>
  <c r="AI817" i="12"/>
  <c r="AP817" i="12"/>
  <c r="AQ817" i="12"/>
  <c r="AR817" i="12"/>
  <c r="AS817" i="12"/>
  <c r="AT817" i="12"/>
  <c r="AU817" i="12"/>
  <c r="AV817" i="12"/>
  <c r="AW817" i="12"/>
  <c r="AX817" i="12"/>
  <c r="AY817" i="12"/>
  <c r="AZ817" i="12"/>
  <c r="BA817" i="12"/>
  <c r="E818" i="12"/>
  <c r="F818" i="12"/>
  <c r="G818" i="12"/>
  <c r="H818" i="12"/>
  <c r="I818" i="12"/>
  <c r="J818" i="12"/>
  <c r="K818" i="12"/>
  <c r="L818" i="12"/>
  <c r="M818" i="12"/>
  <c r="N818" i="12"/>
  <c r="O818" i="12"/>
  <c r="P818" i="12"/>
  <c r="X818" i="12"/>
  <c r="Y818" i="12"/>
  <c r="Z818" i="12"/>
  <c r="AA818" i="12"/>
  <c r="AB818" i="12"/>
  <c r="AC818" i="12"/>
  <c r="AD818" i="12"/>
  <c r="AE818" i="12"/>
  <c r="AF818" i="12"/>
  <c r="AG818" i="12"/>
  <c r="AH818" i="12"/>
  <c r="AI818" i="12"/>
  <c r="AP818" i="12"/>
  <c r="AQ818" i="12"/>
  <c r="AR818" i="12"/>
  <c r="AS818" i="12"/>
  <c r="AT818" i="12"/>
  <c r="AU818" i="12"/>
  <c r="AV818" i="12"/>
  <c r="AW818" i="12"/>
  <c r="AX818" i="12"/>
  <c r="AY818" i="12"/>
  <c r="AZ818" i="12"/>
  <c r="BA818" i="12"/>
  <c r="A3" i="2"/>
  <c r="T3" i="2"/>
  <c r="AL3" i="2"/>
  <c r="E7" i="2"/>
  <c r="F7" i="2"/>
  <c r="G7" i="2"/>
  <c r="H7" i="2"/>
  <c r="L7" i="2"/>
  <c r="M7" i="2"/>
  <c r="N7" i="2"/>
  <c r="O7" i="2"/>
  <c r="P7" i="2"/>
  <c r="X7" i="2"/>
  <c r="Y7" i="2"/>
  <c r="Z7" i="2"/>
  <c r="AA7" i="2"/>
  <c r="AB7" i="2"/>
  <c r="AC7" i="2"/>
  <c r="AD7" i="2"/>
  <c r="AE7" i="2"/>
  <c r="AF7" i="2"/>
  <c r="AG7" i="2"/>
  <c r="AH7" i="2"/>
  <c r="AI7" i="2"/>
  <c r="AP7" i="2"/>
  <c r="AQ7" i="2"/>
  <c r="AR7" i="2"/>
  <c r="AS7" i="2"/>
  <c r="AT7" i="2"/>
  <c r="AU7" i="2"/>
  <c r="AV7" i="2"/>
  <c r="AW7" i="2"/>
  <c r="AX7" i="2"/>
  <c r="AY7" i="2"/>
  <c r="AZ7" i="2"/>
  <c r="BA7" i="2"/>
  <c r="I8" i="2"/>
  <c r="I7" i="2" s="1"/>
  <c r="J8" i="2"/>
  <c r="J7" i="2" s="1"/>
  <c r="BD8" i="2"/>
  <c r="BE8" i="2"/>
  <c r="BF8" i="2"/>
  <c r="E10" i="2"/>
  <c r="F10" i="2"/>
  <c r="G10" i="2"/>
  <c r="H10" i="2"/>
  <c r="L10" i="2"/>
  <c r="M10" i="2"/>
  <c r="N10" i="2"/>
  <c r="O10" i="2"/>
  <c r="P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P10" i="2"/>
  <c r="AQ10" i="2"/>
  <c r="AR10" i="2"/>
  <c r="AR97" i="2" s="1"/>
  <c r="AS10" i="2"/>
  <c r="AT10" i="2"/>
  <c r="AU10" i="2"/>
  <c r="AV10" i="2"/>
  <c r="AV97" i="2" s="1"/>
  <c r="AW10" i="2"/>
  <c r="AX10" i="2"/>
  <c r="AY10" i="2"/>
  <c r="AZ10" i="2"/>
  <c r="BA10" i="2"/>
  <c r="I11" i="2"/>
  <c r="I10" i="2" s="1"/>
  <c r="BD11" i="2"/>
  <c r="BE11" i="2"/>
  <c r="BF11" i="2"/>
  <c r="E13" i="2"/>
  <c r="F13" i="2"/>
  <c r="G13" i="2"/>
  <c r="H13" i="2"/>
  <c r="I13" i="2"/>
  <c r="J13" i="2"/>
  <c r="K13" i="2"/>
  <c r="L13" i="2"/>
  <c r="M13" i="2"/>
  <c r="N13" i="2"/>
  <c r="O13" i="2"/>
  <c r="P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D14" i="2"/>
  <c r="BE14" i="2"/>
  <c r="BF14" i="2"/>
  <c r="E16" i="2"/>
  <c r="F16" i="2"/>
  <c r="G16" i="2"/>
  <c r="H16" i="2"/>
  <c r="L16" i="2"/>
  <c r="M16" i="2"/>
  <c r="N16" i="2"/>
  <c r="O16" i="2"/>
  <c r="P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I17" i="2"/>
  <c r="I16" i="2" s="1"/>
  <c r="BD17" i="2"/>
  <c r="BE17" i="2"/>
  <c r="BF17" i="2"/>
  <c r="E19" i="2"/>
  <c r="F19" i="2"/>
  <c r="G19" i="2"/>
  <c r="H19" i="2"/>
  <c r="I19" i="2"/>
  <c r="J19" i="2"/>
  <c r="K19" i="2"/>
  <c r="L19" i="2"/>
  <c r="M19" i="2"/>
  <c r="N19" i="2"/>
  <c r="O19" i="2"/>
  <c r="P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D20" i="2"/>
  <c r="BE20" i="2"/>
  <c r="BF20" i="2"/>
  <c r="E22" i="2"/>
  <c r="F22" i="2"/>
  <c r="G22" i="2"/>
  <c r="H22" i="2"/>
  <c r="K22" i="2"/>
  <c r="L22" i="2"/>
  <c r="M22" i="2"/>
  <c r="N22" i="2"/>
  <c r="O22" i="2"/>
  <c r="P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I23" i="2"/>
  <c r="I22" i="2" s="1"/>
  <c r="BD23" i="2"/>
  <c r="BE23" i="2"/>
  <c r="BF23" i="2"/>
  <c r="BI23" i="2" s="1"/>
  <c r="E25" i="2"/>
  <c r="F25" i="2"/>
  <c r="G25" i="2"/>
  <c r="H25" i="2"/>
  <c r="L25" i="2"/>
  <c r="M25" i="2"/>
  <c r="N25" i="2"/>
  <c r="O25" i="2"/>
  <c r="P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I26" i="2"/>
  <c r="I25" i="2" s="1"/>
  <c r="BD26" i="2"/>
  <c r="BE26" i="2"/>
  <c r="BF26" i="2"/>
  <c r="E28" i="2"/>
  <c r="F28" i="2"/>
  <c r="G28" i="2"/>
  <c r="H28" i="2"/>
  <c r="J28" i="2"/>
  <c r="M28" i="2"/>
  <c r="N28" i="2"/>
  <c r="O28" i="2"/>
  <c r="P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I29" i="2"/>
  <c r="I28" i="2" s="1"/>
  <c r="K29" i="2"/>
  <c r="BD29" i="2"/>
  <c r="BE29" i="2"/>
  <c r="BF29" i="2"/>
  <c r="E31" i="2"/>
  <c r="F31" i="2"/>
  <c r="G31" i="2"/>
  <c r="H31" i="2"/>
  <c r="K31" i="2"/>
  <c r="L31" i="2"/>
  <c r="M31" i="2"/>
  <c r="N31" i="2"/>
  <c r="O31" i="2"/>
  <c r="P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I32" i="2"/>
  <c r="I31" i="2" s="1"/>
  <c r="BD32" i="2"/>
  <c r="BE32" i="2"/>
  <c r="BF32" i="2"/>
  <c r="E34" i="2"/>
  <c r="F34" i="2"/>
  <c r="G34" i="2"/>
  <c r="H34" i="2"/>
  <c r="K34" i="2"/>
  <c r="L34" i="2"/>
  <c r="M34" i="2"/>
  <c r="N34" i="2"/>
  <c r="O34" i="2"/>
  <c r="P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I35" i="2"/>
  <c r="J34" i="2" s="1"/>
  <c r="BD35" i="2"/>
  <c r="BG35" i="2" s="1"/>
  <c r="BE35" i="2"/>
  <c r="BF35" i="2"/>
  <c r="E37" i="2"/>
  <c r="F37" i="2"/>
  <c r="G37" i="2"/>
  <c r="H37" i="2"/>
  <c r="K37" i="2"/>
  <c r="L37" i="2"/>
  <c r="M37" i="2"/>
  <c r="N37" i="2"/>
  <c r="O37" i="2"/>
  <c r="P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I38" i="2"/>
  <c r="J37" i="2" s="1"/>
  <c r="K38" i="2"/>
  <c r="BD38" i="2"/>
  <c r="BE38" i="2"/>
  <c r="BF38" i="2"/>
  <c r="E40" i="2"/>
  <c r="F40" i="2"/>
  <c r="G40" i="2"/>
  <c r="H40" i="2"/>
  <c r="I40" i="2"/>
  <c r="J40" i="2"/>
  <c r="K40" i="2"/>
  <c r="L40" i="2"/>
  <c r="M40" i="2"/>
  <c r="N40" i="2"/>
  <c r="O40" i="2"/>
  <c r="P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D41" i="2"/>
  <c r="BE41" i="2"/>
  <c r="BF41" i="2"/>
  <c r="E43" i="2"/>
  <c r="F43" i="2"/>
  <c r="G43" i="2"/>
  <c r="H43" i="2"/>
  <c r="I43" i="2"/>
  <c r="J43" i="2"/>
  <c r="K43" i="2"/>
  <c r="L43" i="2"/>
  <c r="M43" i="2"/>
  <c r="N43" i="2"/>
  <c r="O43" i="2"/>
  <c r="P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D44" i="2"/>
  <c r="BE44" i="2"/>
  <c r="BF44" i="2"/>
  <c r="E46" i="2"/>
  <c r="F46" i="2"/>
  <c r="G46" i="2"/>
  <c r="H46" i="2"/>
  <c r="I46" i="2"/>
  <c r="J46" i="2"/>
  <c r="K46" i="2"/>
  <c r="L46" i="2"/>
  <c r="M46" i="2"/>
  <c r="N46" i="2"/>
  <c r="O46" i="2"/>
  <c r="P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D47" i="2"/>
  <c r="BE47" i="2"/>
  <c r="BF47" i="2"/>
  <c r="E49" i="2"/>
  <c r="F49" i="2"/>
  <c r="G49" i="2"/>
  <c r="H49" i="2"/>
  <c r="I49" i="2"/>
  <c r="J49" i="2"/>
  <c r="K49" i="2"/>
  <c r="L49" i="2"/>
  <c r="M49" i="2"/>
  <c r="N49" i="2"/>
  <c r="O49" i="2"/>
  <c r="P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D50" i="2"/>
  <c r="BE50" i="2"/>
  <c r="BF50" i="2"/>
  <c r="E52" i="2"/>
  <c r="F52" i="2"/>
  <c r="G52" i="2"/>
  <c r="H52" i="2"/>
  <c r="I52" i="2"/>
  <c r="J52" i="2"/>
  <c r="K52" i="2"/>
  <c r="L52" i="2"/>
  <c r="M52" i="2"/>
  <c r="N52" i="2"/>
  <c r="O52" i="2"/>
  <c r="P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D53" i="2"/>
  <c r="BE53" i="2"/>
  <c r="BF53" i="2"/>
  <c r="E55" i="2"/>
  <c r="F55" i="2"/>
  <c r="G55" i="2"/>
  <c r="H55" i="2"/>
  <c r="I55" i="2"/>
  <c r="J55" i="2"/>
  <c r="K55" i="2"/>
  <c r="L55" i="2"/>
  <c r="M55" i="2"/>
  <c r="N55" i="2"/>
  <c r="O55" i="2"/>
  <c r="P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D56" i="2"/>
  <c r="BE56" i="2"/>
  <c r="BF56" i="2"/>
  <c r="E58" i="2"/>
  <c r="F58" i="2"/>
  <c r="G58" i="2"/>
  <c r="H58" i="2"/>
  <c r="I58" i="2"/>
  <c r="J58" i="2"/>
  <c r="K58" i="2"/>
  <c r="L58" i="2"/>
  <c r="M58" i="2"/>
  <c r="N58" i="2"/>
  <c r="O58" i="2"/>
  <c r="P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D59" i="2"/>
  <c r="BI59" i="2" s="1"/>
  <c r="BE59" i="2"/>
  <c r="BF59" i="2"/>
  <c r="E61" i="2"/>
  <c r="F61" i="2"/>
  <c r="G61" i="2"/>
  <c r="H61" i="2"/>
  <c r="I61" i="2"/>
  <c r="J61" i="2"/>
  <c r="K61" i="2"/>
  <c r="L61" i="2"/>
  <c r="M61" i="2"/>
  <c r="N61" i="2"/>
  <c r="O61" i="2"/>
  <c r="P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D62" i="2"/>
  <c r="BJ62" i="2" s="1"/>
  <c r="BE62" i="2"/>
  <c r="BF62" i="2"/>
  <c r="E64" i="2"/>
  <c r="F64" i="2"/>
  <c r="G64" i="2"/>
  <c r="H64" i="2"/>
  <c r="I64" i="2"/>
  <c r="J64" i="2"/>
  <c r="K64" i="2"/>
  <c r="L64" i="2"/>
  <c r="M64" i="2"/>
  <c r="N64" i="2"/>
  <c r="O64" i="2"/>
  <c r="P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D65" i="2"/>
  <c r="BE65" i="2"/>
  <c r="BF65" i="2"/>
  <c r="E68" i="2"/>
  <c r="E98" i="2" s="1"/>
  <c r="E111" i="2" s="1"/>
  <c r="F68" i="2"/>
  <c r="G68" i="2"/>
  <c r="G67" i="2" s="1"/>
  <c r="H68" i="2"/>
  <c r="H67" i="2" s="1"/>
  <c r="I68" i="2"/>
  <c r="I67" i="2" s="1"/>
  <c r="X68" i="2"/>
  <c r="AP68" i="2"/>
  <c r="AP98" i="2" s="1"/>
  <c r="AQ68" i="2"/>
  <c r="AR68" i="2"/>
  <c r="AR67" i="2" s="1"/>
  <c r="AS68" i="2"/>
  <c r="AS67" i="2" s="1"/>
  <c r="AT68" i="2"/>
  <c r="AT98" i="2" s="1"/>
  <c r="AU68" i="2"/>
  <c r="AV68" i="2"/>
  <c r="AV67" i="2" s="1"/>
  <c r="AW68" i="2"/>
  <c r="AW67" i="2" s="1"/>
  <c r="AX68" i="2"/>
  <c r="AY68" i="2"/>
  <c r="AZ68" i="2"/>
  <c r="AZ67" i="2" s="1"/>
  <c r="BA68" i="2"/>
  <c r="BA67" i="2" s="1"/>
  <c r="BC69" i="2"/>
  <c r="E70" i="2"/>
  <c r="F70" i="2"/>
  <c r="G70" i="2"/>
  <c r="H70" i="2"/>
  <c r="I70" i="2"/>
  <c r="J70" i="2"/>
  <c r="K70" i="2"/>
  <c r="L70" i="2"/>
  <c r="M70" i="2"/>
  <c r="N70" i="2"/>
  <c r="O70" i="2"/>
  <c r="P70" i="2"/>
  <c r="X70" i="2"/>
  <c r="X184" i="2" s="1"/>
  <c r="Y70" i="2"/>
  <c r="Z70" i="2"/>
  <c r="AA70" i="2"/>
  <c r="AB70" i="2"/>
  <c r="AB184" i="2" s="1"/>
  <c r="AC70" i="2"/>
  <c r="AD70" i="2"/>
  <c r="AE70" i="2"/>
  <c r="AF70" i="2"/>
  <c r="AF184" i="2" s="1"/>
  <c r="AG70" i="2"/>
  <c r="AH70" i="2"/>
  <c r="AI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C70" i="2"/>
  <c r="BC71" i="2"/>
  <c r="BD71" i="2"/>
  <c r="BE71" i="2"/>
  <c r="BF71" i="2"/>
  <c r="BC72" i="2"/>
  <c r="E73" i="2"/>
  <c r="F73" i="2"/>
  <c r="G73" i="2"/>
  <c r="H73" i="2"/>
  <c r="I73" i="2"/>
  <c r="J73" i="2"/>
  <c r="K73" i="2"/>
  <c r="L73" i="2"/>
  <c r="M73" i="2"/>
  <c r="N73" i="2"/>
  <c r="O73" i="2"/>
  <c r="P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C73" i="2"/>
  <c r="BC74" i="2"/>
  <c r="BD74" i="2"/>
  <c r="BE74" i="2"/>
  <c r="BF74" i="2"/>
  <c r="BC75" i="2"/>
  <c r="E76" i="2"/>
  <c r="F76" i="2"/>
  <c r="G76" i="2"/>
  <c r="H76" i="2"/>
  <c r="I76" i="2"/>
  <c r="J76" i="2"/>
  <c r="K76" i="2"/>
  <c r="L76" i="2"/>
  <c r="M76" i="2"/>
  <c r="N76" i="2"/>
  <c r="O76" i="2"/>
  <c r="P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C76" i="2"/>
  <c r="BC77" i="2"/>
  <c r="BD77" i="2"/>
  <c r="BH77" i="2" s="1"/>
  <c r="BE77" i="2"/>
  <c r="BF77" i="2"/>
  <c r="BC78" i="2"/>
  <c r="E79" i="2"/>
  <c r="F79" i="2"/>
  <c r="G79" i="2"/>
  <c r="H79" i="2"/>
  <c r="I79" i="2"/>
  <c r="J79" i="2"/>
  <c r="K79" i="2"/>
  <c r="L79" i="2"/>
  <c r="M79" i="2"/>
  <c r="N79" i="2"/>
  <c r="O79" i="2"/>
  <c r="P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C79" i="2"/>
  <c r="BC80" i="2"/>
  <c r="BD80" i="2"/>
  <c r="BE80" i="2"/>
  <c r="BF80" i="2"/>
  <c r="BC81" i="2"/>
  <c r="E82" i="2"/>
  <c r="F82" i="2"/>
  <c r="G82" i="2"/>
  <c r="H82" i="2"/>
  <c r="I82" i="2"/>
  <c r="J82" i="2"/>
  <c r="K82" i="2"/>
  <c r="L82" i="2"/>
  <c r="M82" i="2"/>
  <c r="N82" i="2"/>
  <c r="O82" i="2"/>
  <c r="P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C82" i="2"/>
  <c r="BC83" i="2"/>
  <c r="BD83" i="2"/>
  <c r="BE83" i="2"/>
  <c r="BF83" i="2"/>
  <c r="BC84" i="2"/>
  <c r="E85" i="2"/>
  <c r="F85" i="2"/>
  <c r="G85" i="2"/>
  <c r="H85" i="2"/>
  <c r="I85" i="2"/>
  <c r="J85" i="2"/>
  <c r="K85" i="2"/>
  <c r="L85" i="2"/>
  <c r="M85" i="2"/>
  <c r="N85" i="2"/>
  <c r="O85" i="2"/>
  <c r="P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C85" i="2"/>
  <c r="BC86" i="2"/>
  <c r="BD86" i="2"/>
  <c r="BE86" i="2"/>
  <c r="BF86" i="2"/>
  <c r="BC87" i="2"/>
  <c r="E88" i="2"/>
  <c r="F88" i="2"/>
  <c r="G88" i="2"/>
  <c r="H88" i="2"/>
  <c r="I88" i="2"/>
  <c r="J88" i="2"/>
  <c r="K88" i="2"/>
  <c r="L88" i="2"/>
  <c r="M88" i="2"/>
  <c r="N88" i="2"/>
  <c r="O88" i="2"/>
  <c r="P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C88" i="2"/>
  <c r="BC89" i="2"/>
  <c r="BD89" i="2"/>
  <c r="BE89" i="2"/>
  <c r="BF89" i="2"/>
  <c r="BC90" i="2"/>
  <c r="E91" i="2"/>
  <c r="F91" i="2"/>
  <c r="G91" i="2"/>
  <c r="H91" i="2"/>
  <c r="I91" i="2"/>
  <c r="J91" i="2"/>
  <c r="K91" i="2"/>
  <c r="L91" i="2"/>
  <c r="M91" i="2"/>
  <c r="N91" i="2"/>
  <c r="O91" i="2"/>
  <c r="P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C91" i="2"/>
  <c r="BC92" i="2"/>
  <c r="BD92" i="2"/>
  <c r="BE92" i="2"/>
  <c r="BF92" i="2"/>
  <c r="BC93" i="2"/>
  <c r="E94" i="2"/>
  <c r="F94" i="2"/>
  <c r="G94" i="2"/>
  <c r="H94" i="2"/>
  <c r="I94" i="2"/>
  <c r="J94" i="2"/>
  <c r="K94" i="2"/>
  <c r="L94" i="2"/>
  <c r="M94" i="2"/>
  <c r="N94" i="2"/>
  <c r="O94" i="2"/>
  <c r="P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C94" i="2"/>
  <c r="BC95" i="2"/>
  <c r="BD95" i="2"/>
  <c r="BE95" i="2"/>
  <c r="BF95" i="2"/>
  <c r="BC96" i="2"/>
  <c r="G97" i="2"/>
  <c r="G110" i="2" s="1"/>
  <c r="AZ97" i="2"/>
  <c r="AZ110" i="2" s="1"/>
  <c r="F98" i="2"/>
  <c r="G98" i="2"/>
  <c r="H98" i="2"/>
  <c r="AQ98" i="2"/>
  <c r="AR98" i="2"/>
  <c r="AS98" i="2"/>
  <c r="AU98" i="2"/>
  <c r="AV98" i="2"/>
  <c r="AV111" i="2" s="1"/>
  <c r="AW98" i="2"/>
  <c r="AY98" i="2"/>
  <c r="AZ98" i="2"/>
  <c r="AZ111" i="2" s="1"/>
  <c r="BA98" i="2"/>
  <c r="BD99" i="2"/>
  <c r="BE99" i="2"/>
  <c r="BF99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D100" i="2"/>
  <c r="BE100" i="2"/>
  <c r="BF100" i="2"/>
  <c r="BD101" i="2"/>
  <c r="BE101" i="2"/>
  <c r="BF101" i="2"/>
  <c r="BD102" i="2"/>
  <c r="BE102" i="2"/>
  <c r="BF102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X103" i="2"/>
  <c r="Y103" i="2"/>
  <c r="Z103" i="2"/>
  <c r="AA103" i="2"/>
  <c r="AB103" i="2"/>
  <c r="AC103" i="2"/>
  <c r="AD103" i="2"/>
  <c r="AE103" i="2"/>
  <c r="AF103" i="2"/>
  <c r="BE103" i="2" s="1"/>
  <c r="AG103" i="2"/>
  <c r="AH103" i="2"/>
  <c r="AI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D103" i="2"/>
  <c r="BF103" i="2"/>
  <c r="BD104" i="2"/>
  <c r="BE104" i="2"/>
  <c r="BF104" i="2"/>
  <c r="BD105" i="2"/>
  <c r="BE105" i="2"/>
  <c r="BF105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P106" i="2"/>
  <c r="AQ106" i="2"/>
  <c r="AR106" i="2"/>
  <c r="AS106" i="2"/>
  <c r="AT106" i="2"/>
  <c r="AU106" i="2"/>
  <c r="AV106" i="2"/>
  <c r="AW106" i="2"/>
  <c r="AX106" i="2"/>
  <c r="BF106" i="2" s="1"/>
  <c r="AY106" i="2"/>
  <c r="AZ106" i="2"/>
  <c r="BA106" i="2"/>
  <c r="BD106" i="2"/>
  <c r="BE106" i="2"/>
  <c r="BD107" i="2"/>
  <c r="BE107" i="2"/>
  <c r="BF107" i="2"/>
  <c r="BD108" i="2"/>
  <c r="BE108" i="2"/>
  <c r="BF108" i="2"/>
  <c r="BD109" i="2"/>
  <c r="BE109" i="2"/>
  <c r="BF109" i="2"/>
  <c r="F111" i="2"/>
  <c r="G111" i="2"/>
  <c r="H111" i="2"/>
  <c r="AP111" i="2"/>
  <c r="AQ111" i="2"/>
  <c r="AR111" i="2"/>
  <c r="AS111" i="2"/>
  <c r="AT111" i="2"/>
  <c r="AU111" i="2"/>
  <c r="AW111" i="2"/>
  <c r="AY111" i="2"/>
  <c r="BA111" i="2"/>
  <c r="A117" i="2"/>
  <c r="T117" i="2"/>
  <c r="AL117" i="2"/>
  <c r="E122" i="2"/>
  <c r="F122" i="2"/>
  <c r="G122" i="2"/>
  <c r="H122" i="2"/>
  <c r="K122" i="2"/>
  <c r="L122" i="2"/>
  <c r="M122" i="2"/>
  <c r="N122" i="2"/>
  <c r="O122" i="2"/>
  <c r="P122" i="2"/>
  <c r="AP122" i="2"/>
  <c r="AQ122" i="2"/>
  <c r="AR122" i="2"/>
  <c r="AS122" i="2"/>
  <c r="AT122" i="2"/>
  <c r="AU122" i="2"/>
  <c r="AV122" i="2"/>
  <c r="AW122" i="2"/>
  <c r="AX122" i="2"/>
  <c r="BF122" i="2" s="1"/>
  <c r="AY122" i="2"/>
  <c r="AZ122" i="2"/>
  <c r="BA122" i="2"/>
  <c r="BD122" i="2"/>
  <c r="E125" i="2"/>
  <c r="F125" i="2"/>
  <c r="G125" i="2"/>
  <c r="H125" i="2"/>
  <c r="K125" i="2"/>
  <c r="L125" i="2"/>
  <c r="M125" i="2"/>
  <c r="N125" i="2"/>
  <c r="O125" i="2"/>
  <c r="P125" i="2"/>
  <c r="AP125" i="2"/>
  <c r="AQ125" i="2"/>
  <c r="AR125" i="2"/>
  <c r="AS125" i="2"/>
  <c r="AT125" i="2"/>
  <c r="AU125" i="2"/>
  <c r="AV125" i="2"/>
  <c r="AW125" i="2"/>
  <c r="AX125" i="2"/>
  <c r="BF125" i="2" s="1"/>
  <c r="AY125" i="2"/>
  <c r="AZ125" i="2"/>
  <c r="BA125" i="2"/>
  <c r="BD125" i="2"/>
  <c r="BJ125" i="2" s="1"/>
  <c r="F127" i="2"/>
  <c r="K127" i="2"/>
  <c r="AC127" i="2"/>
  <c r="AH127" i="2"/>
  <c r="AY127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X128" i="2"/>
  <c r="Y128" i="2"/>
  <c r="Z128" i="2"/>
  <c r="AA128" i="2"/>
  <c r="AB128" i="2"/>
  <c r="AC128" i="2"/>
  <c r="AD128" i="2"/>
  <c r="AE128" i="2"/>
  <c r="AF128" i="2"/>
  <c r="BE128" i="2" s="1"/>
  <c r="AG128" i="2"/>
  <c r="AH128" i="2"/>
  <c r="AI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D128" i="2"/>
  <c r="BF128" i="2"/>
  <c r="P130" i="2"/>
  <c r="AS130" i="2"/>
  <c r="E131" i="2"/>
  <c r="F131" i="2"/>
  <c r="G131" i="2"/>
  <c r="H131" i="2"/>
  <c r="K131" i="2"/>
  <c r="L131" i="2"/>
  <c r="M131" i="2"/>
  <c r="N131" i="2"/>
  <c r="O131" i="2"/>
  <c r="P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D131" i="2"/>
  <c r="BF131" i="2"/>
  <c r="BI131" i="2" s="1"/>
  <c r="O133" i="2"/>
  <c r="AR133" i="2"/>
  <c r="AW133" i="2"/>
  <c r="E134" i="2"/>
  <c r="F134" i="2"/>
  <c r="G134" i="2"/>
  <c r="H134" i="2"/>
  <c r="I134" i="2"/>
  <c r="J134" i="2"/>
  <c r="K134" i="2"/>
  <c r="L134" i="2"/>
  <c r="M134" i="2"/>
  <c r="BD134" i="2" s="1"/>
  <c r="N134" i="2"/>
  <c r="O134" i="2"/>
  <c r="P134" i="2"/>
  <c r="AP134" i="2"/>
  <c r="AQ134" i="2"/>
  <c r="AR134" i="2"/>
  <c r="AS134" i="2"/>
  <c r="AT134" i="2"/>
  <c r="AU134" i="2"/>
  <c r="AV134" i="2"/>
  <c r="AW134" i="2"/>
  <c r="AX134" i="2"/>
  <c r="BF134" i="2" s="1"/>
  <c r="AY134" i="2"/>
  <c r="AZ134" i="2"/>
  <c r="BA134" i="2"/>
  <c r="H136" i="2"/>
  <c r="M136" i="2"/>
  <c r="AP136" i="2"/>
  <c r="BA136" i="2"/>
  <c r="E137" i="2"/>
  <c r="F137" i="2"/>
  <c r="G137" i="2"/>
  <c r="H137" i="2"/>
  <c r="J137" i="2"/>
  <c r="K137" i="2"/>
  <c r="L137" i="2"/>
  <c r="M137" i="2"/>
  <c r="BD137" i="2" s="1"/>
  <c r="N137" i="2"/>
  <c r="O137" i="2"/>
  <c r="P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F137" i="2"/>
  <c r="G139" i="2"/>
  <c r="O139" i="2"/>
  <c r="AR139" i="2"/>
  <c r="AV139" i="2"/>
  <c r="AZ139" i="2"/>
  <c r="E140" i="2"/>
  <c r="F140" i="2"/>
  <c r="G140" i="2"/>
  <c r="H140" i="2"/>
  <c r="K140" i="2"/>
  <c r="L140" i="2"/>
  <c r="M140" i="2"/>
  <c r="N140" i="2"/>
  <c r="O140" i="2"/>
  <c r="P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D140" i="2"/>
  <c r="BF140" i="2"/>
  <c r="H142" i="2"/>
  <c r="P142" i="2"/>
  <c r="AS142" i="2"/>
  <c r="AW142" i="2"/>
  <c r="BA142" i="2"/>
  <c r="E143" i="2"/>
  <c r="F143" i="2"/>
  <c r="G143" i="2"/>
  <c r="H143" i="2"/>
  <c r="J143" i="2"/>
  <c r="L143" i="2"/>
  <c r="M143" i="2"/>
  <c r="N143" i="2"/>
  <c r="O143" i="2"/>
  <c r="P143" i="2"/>
  <c r="AP143" i="2"/>
  <c r="AQ143" i="2"/>
  <c r="AR143" i="2"/>
  <c r="AS143" i="2"/>
  <c r="AT143" i="2"/>
  <c r="AU143" i="2"/>
  <c r="AV143" i="2"/>
  <c r="AW143" i="2"/>
  <c r="AX143" i="2"/>
  <c r="BF143" i="2" s="1"/>
  <c r="AY143" i="2"/>
  <c r="AZ143" i="2"/>
  <c r="BA143" i="2"/>
  <c r="BD143" i="2"/>
  <c r="BJ143" i="2" s="1"/>
  <c r="E145" i="2"/>
  <c r="M145" i="2"/>
  <c r="X145" i="2"/>
  <c r="AP145" i="2"/>
  <c r="AT145" i="2"/>
  <c r="AX145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X146" i="2"/>
  <c r="AP146" i="2"/>
  <c r="AQ146" i="2"/>
  <c r="AR146" i="2"/>
  <c r="AS146" i="2"/>
  <c r="AT146" i="2"/>
  <c r="AU146" i="2"/>
  <c r="AV146" i="2"/>
  <c r="AW146" i="2"/>
  <c r="AX146" i="2"/>
  <c r="BF146" i="2" s="1"/>
  <c r="AY146" i="2"/>
  <c r="AZ146" i="2"/>
  <c r="BA146" i="2"/>
  <c r="BD146" i="2"/>
  <c r="F148" i="2"/>
  <c r="N148" i="2"/>
  <c r="AQ148" i="2"/>
  <c r="AU148" i="2"/>
  <c r="AY148" i="2"/>
  <c r="E149" i="2"/>
  <c r="F149" i="2"/>
  <c r="G149" i="2"/>
  <c r="H149" i="2"/>
  <c r="J149" i="2"/>
  <c r="K149" i="2"/>
  <c r="L149" i="2"/>
  <c r="M149" i="2"/>
  <c r="N149" i="2"/>
  <c r="O149" i="2"/>
  <c r="P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D149" i="2"/>
  <c r="BF149" i="2"/>
  <c r="G151" i="2"/>
  <c r="O151" i="2"/>
  <c r="AR151" i="2"/>
  <c r="AV151" i="2"/>
  <c r="AZ151" i="2"/>
  <c r="E152" i="2"/>
  <c r="F152" i="2"/>
  <c r="G152" i="2"/>
  <c r="H152" i="2"/>
  <c r="J152" i="2"/>
  <c r="K152" i="2"/>
  <c r="L152" i="2"/>
  <c r="M152" i="2"/>
  <c r="N152" i="2"/>
  <c r="O152" i="2"/>
  <c r="P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D152" i="2"/>
  <c r="BF152" i="2"/>
  <c r="H154" i="2"/>
  <c r="L154" i="2"/>
  <c r="P154" i="2"/>
  <c r="AS154" i="2"/>
  <c r="AW154" i="2"/>
  <c r="BA154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AP155" i="2"/>
  <c r="AQ155" i="2"/>
  <c r="AR155" i="2"/>
  <c r="AS155" i="2"/>
  <c r="AT155" i="2"/>
  <c r="AU155" i="2"/>
  <c r="AV155" i="2"/>
  <c r="AW155" i="2"/>
  <c r="AX155" i="2"/>
  <c r="BF155" i="2" s="1"/>
  <c r="AY155" i="2"/>
  <c r="AZ155" i="2"/>
  <c r="BA155" i="2"/>
  <c r="BD155" i="2"/>
  <c r="BJ155" i="2" s="1"/>
  <c r="BD156" i="2"/>
  <c r="BE156" i="2"/>
  <c r="BF156" i="2"/>
  <c r="F157" i="2"/>
  <c r="J157" i="2"/>
  <c r="N157" i="2"/>
  <c r="AQ157" i="2"/>
  <c r="AU157" i="2"/>
  <c r="AY157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D158" i="2"/>
  <c r="BF158" i="2"/>
  <c r="H160" i="2"/>
  <c r="L160" i="2"/>
  <c r="P160" i="2"/>
  <c r="AS160" i="2"/>
  <c r="AW160" i="2"/>
  <c r="BA160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AP161" i="2"/>
  <c r="AQ161" i="2"/>
  <c r="AR161" i="2"/>
  <c r="AS161" i="2"/>
  <c r="AT161" i="2"/>
  <c r="AU161" i="2"/>
  <c r="AV161" i="2"/>
  <c r="AW161" i="2"/>
  <c r="AX161" i="2"/>
  <c r="BF161" i="2" s="1"/>
  <c r="AY161" i="2"/>
  <c r="AZ161" i="2"/>
  <c r="BA161" i="2"/>
  <c r="BD161" i="2"/>
  <c r="BJ161" i="2" s="1"/>
  <c r="E163" i="2"/>
  <c r="I163" i="2"/>
  <c r="M163" i="2"/>
  <c r="X163" i="2"/>
  <c r="AB163" i="2"/>
  <c r="AF163" i="2"/>
  <c r="AP163" i="2"/>
  <c r="AT163" i="2"/>
  <c r="AX163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X164" i="2"/>
  <c r="Y164" i="2"/>
  <c r="Z164" i="2"/>
  <c r="AA164" i="2"/>
  <c r="AB164" i="2"/>
  <c r="AC164" i="2"/>
  <c r="AD164" i="2"/>
  <c r="AE164" i="2"/>
  <c r="AF164" i="2"/>
  <c r="BE164" i="2" s="1"/>
  <c r="AG164" i="2"/>
  <c r="AH164" i="2"/>
  <c r="AI164" i="2"/>
  <c r="AP164" i="2"/>
  <c r="AQ164" i="2"/>
  <c r="AR164" i="2"/>
  <c r="AS164" i="2"/>
  <c r="AT164" i="2"/>
  <c r="AU164" i="2"/>
  <c r="AV164" i="2"/>
  <c r="AW164" i="2"/>
  <c r="AX164" i="2"/>
  <c r="BF164" i="2" s="1"/>
  <c r="AY164" i="2"/>
  <c r="AZ164" i="2"/>
  <c r="BA164" i="2"/>
  <c r="BD164" i="2"/>
  <c r="BG164" i="2" s="1"/>
  <c r="F166" i="2"/>
  <c r="J166" i="2"/>
  <c r="N166" i="2"/>
  <c r="AQ166" i="2"/>
  <c r="AU166" i="2"/>
  <c r="AY166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D167" i="2"/>
  <c r="BF167" i="2"/>
  <c r="G169" i="2"/>
  <c r="K169" i="2"/>
  <c r="O169" i="2"/>
  <c r="AR169" i="2"/>
  <c r="AV169" i="2"/>
  <c r="AZ169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D170" i="2"/>
  <c r="BF170" i="2"/>
  <c r="BJ170" i="2"/>
  <c r="H172" i="2"/>
  <c r="L172" i="2"/>
  <c r="P172" i="2"/>
  <c r="AS172" i="2"/>
  <c r="AW172" i="2"/>
  <c r="BA172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AP173" i="2"/>
  <c r="AQ173" i="2"/>
  <c r="AR173" i="2"/>
  <c r="AS173" i="2"/>
  <c r="AT173" i="2"/>
  <c r="AU173" i="2"/>
  <c r="AV173" i="2"/>
  <c r="AW173" i="2"/>
  <c r="AX173" i="2"/>
  <c r="BF173" i="2" s="1"/>
  <c r="AY173" i="2"/>
  <c r="AZ173" i="2"/>
  <c r="BA173" i="2"/>
  <c r="BD173" i="2"/>
  <c r="BJ173" i="2" s="1"/>
  <c r="E175" i="2"/>
  <c r="I175" i="2"/>
  <c r="M175" i="2"/>
  <c r="X175" i="2"/>
  <c r="AB175" i="2"/>
  <c r="AF175" i="2"/>
  <c r="AP175" i="2"/>
  <c r="AT175" i="2"/>
  <c r="AX175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X176" i="2"/>
  <c r="Y176" i="2"/>
  <c r="Z176" i="2"/>
  <c r="AA176" i="2"/>
  <c r="AB176" i="2"/>
  <c r="AC176" i="2"/>
  <c r="AD176" i="2"/>
  <c r="AE176" i="2"/>
  <c r="AF176" i="2"/>
  <c r="BE176" i="2" s="1"/>
  <c r="AG176" i="2"/>
  <c r="AH176" i="2"/>
  <c r="AI176" i="2"/>
  <c r="AP176" i="2"/>
  <c r="AQ176" i="2"/>
  <c r="AR176" i="2"/>
  <c r="AS176" i="2"/>
  <c r="AT176" i="2"/>
  <c r="AU176" i="2"/>
  <c r="AV176" i="2"/>
  <c r="AW176" i="2"/>
  <c r="AX176" i="2"/>
  <c r="BF176" i="2" s="1"/>
  <c r="AY176" i="2"/>
  <c r="AZ176" i="2"/>
  <c r="BA176" i="2"/>
  <c r="BD176" i="2"/>
  <c r="BG176" i="2" s="1"/>
  <c r="F178" i="2"/>
  <c r="J178" i="2"/>
  <c r="N178" i="2"/>
  <c r="Y178" i="2"/>
  <c r="AC178" i="2"/>
  <c r="AG178" i="2"/>
  <c r="AQ178" i="2"/>
  <c r="AU178" i="2"/>
  <c r="AY178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D179" i="2"/>
  <c r="BE179" i="2"/>
  <c r="BH179" i="2" s="1"/>
  <c r="BF179" i="2"/>
  <c r="G182" i="2"/>
  <c r="AR182" i="2"/>
  <c r="AV182" i="2"/>
  <c r="AZ182" i="2"/>
  <c r="BC183" i="2"/>
  <c r="G184" i="2"/>
  <c r="K184" i="2"/>
  <c r="O184" i="2"/>
  <c r="Y184" i="2"/>
  <c r="Z184" i="2"/>
  <c r="AA184" i="2"/>
  <c r="AC184" i="2"/>
  <c r="AD184" i="2"/>
  <c r="AE184" i="2"/>
  <c r="AG184" i="2"/>
  <c r="AH184" i="2"/>
  <c r="AI184" i="2"/>
  <c r="AR184" i="2"/>
  <c r="AV184" i="2"/>
  <c r="AZ184" i="2"/>
  <c r="BC184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C185" i="2"/>
  <c r="BD185" i="2"/>
  <c r="BE185" i="2"/>
  <c r="BF185" i="2"/>
  <c r="BC186" i="2"/>
  <c r="E187" i="2"/>
  <c r="I187" i="2"/>
  <c r="M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P187" i="2"/>
  <c r="AT187" i="2"/>
  <c r="AX187" i="2"/>
  <c r="BC187" i="2"/>
  <c r="E188" i="2"/>
  <c r="F188" i="2"/>
  <c r="G188" i="2"/>
  <c r="H188" i="2"/>
  <c r="I188" i="2"/>
  <c r="J188" i="2"/>
  <c r="K188" i="2"/>
  <c r="L188" i="2"/>
  <c r="M188" i="2"/>
  <c r="BD188" i="2" s="1"/>
  <c r="N188" i="2"/>
  <c r="O188" i="2"/>
  <c r="P188" i="2"/>
  <c r="X188" i="2"/>
  <c r="Y188" i="2"/>
  <c r="Z188" i="2"/>
  <c r="AA188" i="2"/>
  <c r="AB188" i="2"/>
  <c r="AC188" i="2"/>
  <c r="AD188" i="2"/>
  <c r="AE188" i="2"/>
  <c r="AF188" i="2"/>
  <c r="BE188" i="2" s="1"/>
  <c r="AG188" i="2"/>
  <c r="AH188" i="2"/>
  <c r="AI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C188" i="2"/>
  <c r="BF188" i="2"/>
  <c r="BC189" i="2"/>
  <c r="G190" i="2"/>
  <c r="K190" i="2"/>
  <c r="O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R190" i="2"/>
  <c r="AV190" i="2"/>
  <c r="AZ190" i="2"/>
  <c r="BC190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C191" i="2"/>
  <c r="BD191" i="2"/>
  <c r="BE191" i="2"/>
  <c r="BF191" i="2"/>
  <c r="BC192" i="2"/>
  <c r="E193" i="2"/>
  <c r="I193" i="2"/>
  <c r="M193" i="2"/>
  <c r="X193" i="2"/>
  <c r="AP193" i="2"/>
  <c r="AT193" i="2"/>
  <c r="AX193" i="2"/>
  <c r="BC193" i="2"/>
  <c r="E194" i="2"/>
  <c r="F194" i="2"/>
  <c r="G194" i="2"/>
  <c r="H194" i="2"/>
  <c r="I194" i="2"/>
  <c r="J194" i="2"/>
  <c r="K194" i="2"/>
  <c r="L194" i="2"/>
  <c r="M194" i="2"/>
  <c r="BD194" i="2" s="1"/>
  <c r="N194" i="2"/>
  <c r="O194" i="2"/>
  <c r="P194" i="2"/>
  <c r="X194" i="2"/>
  <c r="Y194" i="2"/>
  <c r="Z194" i="2"/>
  <c r="AA194" i="2"/>
  <c r="AB194" i="2"/>
  <c r="AC194" i="2"/>
  <c r="AD194" i="2"/>
  <c r="AE194" i="2"/>
  <c r="AF194" i="2"/>
  <c r="BE194" i="2" s="1"/>
  <c r="AG194" i="2"/>
  <c r="AH194" i="2"/>
  <c r="AI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C194" i="2"/>
  <c r="BF194" i="2"/>
  <c r="BC195" i="2"/>
  <c r="G196" i="2"/>
  <c r="K196" i="2"/>
  <c r="O196" i="2"/>
  <c r="AR196" i="2"/>
  <c r="AV196" i="2"/>
  <c r="AZ196" i="2"/>
  <c r="BC196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C197" i="2"/>
  <c r="BD197" i="2"/>
  <c r="BH197" i="2" s="1"/>
  <c r="BE197" i="2"/>
  <c r="BF197" i="2"/>
  <c r="BC198" i="2"/>
  <c r="E199" i="2"/>
  <c r="I199" i="2"/>
  <c r="M199" i="2"/>
  <c r="X199" i="2"/>
  <c r="AP199" i="2"/>
  <c r="AT199" i="2"/>
  <c r="AX199" i="2"/>
  <c r="BC199" i="2"/>
  <c r="E200" i="2"/>
  <c r="F200" i="2"/>
  <c r="G200" i="2"/>
  <c r="H200" i="2"/>
  <c r="I200" i="2"/>
  <c r="J200" i="2"/>
  <c r="K200" i="2"/>
  <c r="L200" i="2"/>
  <c r="M200" i="2"/>
  <c r="BD200" i="2" s="1"/>
  <c r="N200" i="2"/>
  <c r="O200" i="2"/>
  <c r="P200" i="2"/>
  <c r="X200" i="2"/>
  <c r="Y200" i="2"/>
  <c r="Z200" i="2"/>
  <c r="AA200" i="2"/>
  <c r="AB200" i="2"/>
  <c r="AC200" i="2"/>
  <c r="AD200" i="2"/>
  <c r="AE200" i="2"/>
  <c r="AF200" i="2"/>
  <c r="BE200" i="2" s="1"/>
  <c r="AG200" i="2"/>
  <c r="AH200" i="2"/>
  <c r="AI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C200" i="2"/>
  <c r="BF200" i="2"/>
  <c r="BC201" i="2"/>
  <c r="G202" i="2"/>
  <c r="K202" i="2"/>
  <c r="O202" i="2"/>
  <c r="AR202" i="2"/>
  <c r="AV202" i="2"/>
  <c r="AZ202" i="2"/>
  <c r="BC202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C203" i="2"/>
  <c r="BD203" i="2"/>
  <c r="BE203" i="2"/>
  <c r="BF203" i="2"/>
  <c r="BC204" i="2"/>
  <c r="E205" i="2"/>
  <c r="I205" i="2"/>
  <c r="M205" i="2"/>
  <c r="AP205" i="2"/>
  <c r="AT205" i="2"/>
  <c r="AX205" i="2"/>
  <c r="BC205" i="2"/>
  <c r="E206" i="2"/>
  <c r="F206" i="2"/>
  <c r="G206" i="2"/>
  <c r="H206" i="2"/>
  <c r="I206" i="2"/>
  <c r="J206" i="2"/>
  <c r="K206" i="2"/>
  <c r="L206" i="2"/>
  <c r="M206" i="2"/>
  <c r="BD206" i="2" s="1"/>
  <c r="N206" i="2"/>
  <c r="O206" i="2"/>
  <c r="P206" i="2"/>
  <c r="X206" i="2"/>
  <c r="Y206" i="2"/>
  <c r="Z206" i="2"/>
  <c r="AA206" i="2"/>
  <c r="AB206" i="2"/>
  <c r="AC206" i="2"/>
  <c r="AD206" i="2"/>
  <c r="AE206" i="2"/>
  <c r="AF206" i="2"/>
  <c r="BE206" i="2" s="1"/>
  <c r="AG206" i="2"/>
  <c r="AH206" i="2"/>
  <c r="AI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C206" i="2"/>
  <c r="BF206" i="2"/>
  <c r="BC207" i="2"/>
  <c r="G208" i="2"/>
  <c r="K208" i="2"/>
  <c r="O208" i="2"/>
  <c r="Z208" i="2"/>
  <c r="AD208" i="2"/>
  <c r="AH208" i="2"/>
  <c r="AR208" i="2"/>
  <c r="AV208" i="2"/>
  <c r="AZ208" i="2"/>
  <c r="BC208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C209" i="2"/>
  <c r="BD209" i="2"/>
  <c r="BE209" i="2"/>
  <c r="BF209" i="2"/>
  <c r="BC210" i="2"/>
  <c r="A218" i="2"/>
  <c r="T218" i="2"/>
  <c r="AL218" i="2"/>
  <c r="E222" i="2"/>
  <c r="E121" i="2" s="1"/>
  <c r="F222" i="2"/>
  <c r="F121" i="2" s="1"/>
  <c r="G222" i="2"/>
  <c r="H222" i="2"/>
  <c r="H121" i="2" s="1"/>
  <c r="L222" i="2"/>
  <c r="L121" i="2" s="1"/>
  <c r="M222" i="2"/>
  <c r="M121" i="2" s="1"/>
  <c r="N222" i="2"/>
  <c r="N121" i="2" s="1"/>
  <c r="O222" i="2"/>
  <c r="P222" i="2"/>
  <c r="P121" i="2" s="1"/>
  <c r="AP222" i="2"/>
  <c r="AP121" i="2" s="1"/>
  <c r="AQ222" i="2"/>
  <c r="AQ121" i="2" s="1"/>
  <c r="AR222" i="2"/>
  <c r="AS222" i="2"/>
  <c r="AS121" i="2" s="1"/>
  <c r="AT222" i="2"/>
  <c r="AT121" i="2" s="1"/>
  <c r="AU222" i="2"/>
  <c r="AU121" i="2" s="1"/>
  <c r="AV222" i="2"/>
  <c r="AV121" i="2" s="1"/>
  <c r="AW222" i="2"/>
  <c r="AW121" i="2" s="1"/>
  <c r="AX222" i="2"/>
  <c r="AX121" i="2" s="1"/>
  <c r="AY222" i="2"/>
  <c r="AY121" i="2" s="1"/>
  <c r="AZ222" i="2"/>
  <c r="BA222" i="2"/>
  <c r="BA121" i="2" s="1"/>
  <c r="I223" i="2"/>
  <c r="I122" i="2" s="1"/>
  <c r="X223" i="2"/>
  <c r="X313" i="2" s="1"/>
  <c r="BD223" i="2"/>
  <c r="BF223" i="2"/>
  <c r="E225" i="2"/>
  <c r="E124" i="2" s="1"/>
  <c r="F225" i="2"/>
  <c r="F124" i="2" s="1"/>
  <c r="G225" i="2"/>
  <c r="G124" i="2" s="1"/>
  <c r="H225" i="2"/>
  <c r="H124" i="2" s="1"/>
  <c r="L225" i="2"/>
  <c r="L124" i="2" s="1"/>
  <c r="M225" i="2"/>
  <c r="M124" i="2" s="1"/>
  <c r="N225" i="2"/>
  <c r="N124" i="2" s="1"/>
  <c r="O225" i="2"/>
  <c r="O124" i="2" s="1"/>
  <c r="P225" i="2"/>
  <c r="P124" i="2" s="1"/>
  <c r="AP225" i="2"/>
  <c r="AP124" i="2" s="1"/>
  <c r="AQ225" i="2"/>
  <c r="AQ124" i="2" s="1"/>
  <c r="AR225" i="2"/>
  <c r="AR124" i="2" s="1"/>
  <c r="AS225" i="2"/>
  <c r="AS124" i="2" s="1"/>
  <c r="AT225" i="2"/>
  <c r="AT124" i="2" s="1"/>
  <c r="AU225" i="2"/>
  <c r="AU124" i="2" s="1"/>
  <c r="AV225" i="2"/>
  <c r="AV124" i="2" s="1"/>
  <c r="AW225" i="2"/>
  <c r="AW124" i="2" s="1"/>
  <c r="AX225" i="2"/>
  <c r="AX124" i="2" s="1"/>
  <c r="AY225" i="2"/>
  <c r="AY124" i="2" s="1"/>
  <c r="AZ225" i="2"/>
  <c r="AZ124" i="2" s="1"/>
  <c r="BA225" i="2"/>
  <c r="BA124" i="2" s="1"/>
  <c r="I226" i="2"/>
  <c r="I125" i="2" s="1"/>
  <c r="J226" i="2"/>
  <c r="J225" i="2" s="1"/>
  <c r="X226" i="2"/>
  <c r="X125" i="2" s="1"/>
  <c r="BD226" i="2"/>
  <c r="BF226" i="2"/>
  <c r="E228" i="2"/>
  <c r="E127" i="2" s="1"/>
  <c r="F228" i="2"/>
  <c r="G228" i="2"/>
  <c r="G127" i="2" s="1"/>
  <c r="H228" i="2"/>
  <c r="H127" i="2" s="1"/>
  <c r="I228" i="2"/>
  <c r="I127" i="2" s="1"/>
  <c r="J228" i="2"/>
  <c r="J127" i="2" s="1"/>
  <c r="K228" i="2"/>
  <c r="L228" i="2"/>
  <c r="L127" i="2" s="1"/>
  <c r="M228" i="2"/>
  <c r="N228" i="2"/>
  <c r="N127" i="2" s="1"/>
  <c r="O228" i="2"/>
  <c r="O127" i="2" s="1"/>
  <c r="P228" i="2"/>
  <c r="P127" i="2" s="1"/>
  <c r="X228" i="2"/>
  <c r="X127" i="2" s="1"/>
  <c r="Y228" i="2"/>
  <c r="Y127" i="2" s="1"/>
  <c r="Z228" i="2"/>
  <c r="Z127" i="2" s="1"/>
  <c r="AA228" i="2"/>
  <c r="AA127" i="2" s="1"/>
  <c r="AB228" i="2"/>
  <c r="AB127" i="2" s="1"/>
  <c r="AC228" i="2"/>
  <c r="AD228" i="2"/>
  <c r="AD127" i="2" s="1"/>
  <c r="AE228" i="2"/>
  <c r="AE127" i="2" s="1"/>
  <c r="AF228" i="2"/>
  <c r="AF127" i="2" s="1"/>
  <c r="AG228" i="2"/>
  <c r="AG127" i="2" s="1"/>
  <c r="AH228" i="2"/>
  <c r="AI228" i="2"/>
  <c r="AI127" i="2" s="1"/>
  <c r="AP228" i="2"/>
  <c r="AQ228" i="2"/>
  <c r="AQ127" i="2" s="1"/>
  <c r="AR228" i="2"/>
  <c r="AR127" i="2" s="1"/>
  <c r="AS228" i="2"/>
  <c r="AS127" i="2" s="1"/>
  <c r="AT228" i="2"/>
  <c r="AU228" i="2"/>
  <c r="AU127" i="2" s="1"/>
  <c r="AV228" i="2"/>
  <c r="AV127" i="2" s="1"/>
  <c r="AW228" i="2"/>
  <c r="AW127" i="2" s="1"/>
  <c r="AX228" i="2"/>
  <c r="AX127" i="2" s="1"/>
  <c r="AY228" i="2"/>
  <c r="AZ228" i="2"/>
  <c r="AZ127" i="2" s="1"/>
  <c r="BA228" i="2"/>
  <c r="BA127" i="2" s="1"/>
  <c r="BD229" i="2"/>
  <c r="BE229" i="2"/>
  <c r="BF229" i="2"/>
  <c r="E231" i="2"/>
  <c r="E130" i="2" s="1"/>
  <c r="F231" i="2"/>
  <c r="F130" i="2" s="1"/>
  <c r="G231" i="2"/>
  <c r="G130" i="2" s="1"/>
  <c r="H231" i="2"/>
  <c r="H130" i="2" s="1"/>
  <c r="L231" i="2"/>
  <c r="L130" i="2" s="1"/>
  <c r="M231" i="2"/>
  <c r="M130" i="2" s="1"/>
  <c r="N231" i="2"/>
  <c r="N130" i="2" s="1"/>
  <c r="O231" i="2"/>
  <c r="O130" i="2" s="1"/>
  <c r="P231" i="2"/>
  <c r="AP231" i="2"/>
  <c r="AP130" i="2" s="1"/>
  <c r="AQ231" i="2"/>
  <c r="AQ130" i="2" s="1"/>
  <c r="AR231" i="2"/>
  <c r="AR130" i="2" s="1"/>
  <c r="AS231" i="2"/>
  <c r="AT231" i="2"/>
  <c r="AT130" i="2" s="1"/>
  <c r="AU231" i="2"/>
  <c r="AU130" i="2" s="1"/>
  <c r="AV231" i="2"/>
  <c r="AV130" i="2" s="1"/>
  <c r="AW231" i="2"/>
  <c r="AW130" i="2" s="1"/>
  <c r="AX231" i="2"/>
  <c r="AX130" i="2" s="1"/>
  <c r="AY231" i="2"/>
  <c r="AY130" i="2" s="1"/>
  <c r="AZ231" i="2"/>
  <c r="AZ130" i="2" s="1"/>
  <c r="BA231" i="2"/>
  <c r="BA130" i="2" s="1"/>
  <c r="I232" i="2"/>
  <c r="I131" i="2" s="1"/>
  <c r="J232" i="2"/>
  <c r="X232" i="2"/>
  <c r="X131" i="2" s="1"/>
  <c r="BD232" i="2"/>
  <c r="BF232" i="2"/>
  <c r="E234" i="2"/>
  <c r="E133" i="2" s="1"/>
  <c r="F234" i="2"/>
  <c r="F133" i="2" s="1"/>
  <c r="G234" i="2"/>
  <c r="G133" i="2" s="1"/>
  <c r="H234" i="2"/>
  <c r="H133" i="2" s="1"/>
  <c r="I234" i="2"/>
  <c r="I133" i="2" s="1"/>
  <c r="J234" i="2"/>
  <c r="J133" i="2" s="1"/>
  <c r="K234" i="2"/>
  <c r="K133" i="2" s="1"/>
  <c r="L234" i="2"/>
  <c r="L133" i="2" s="1"/>
  <c r="M234" i="2"/>
  <c r="M133" i="2" s="1"/>
  <c r="N234" i="2"/>
  <c r="N133" i="2" s="1"/>
  <c r="O234" i="2"/>
  <c r="P234" i="2"/>
  <c r="P133" i="2" s="1"/>
  <c r="AP234" i="2"/>
  <c r="AP133" i="2" s="1"/>
  <c r="AQ234" i="2"/>
  <c r="AQ133" i="2" s="1"/>
  <c r="AR234" i="2"/>
  <c r="AS234" i="2"/>
  <c r="AS133" i="2" s="1"/>
  <c r="AT234" i="2"/>
  <c r="AT133" i="2" s="1"/>
  <c r="AU234" i="2"/>
  <c r="AU133" i="2" s="1"/>
  <c r="AV234" i="2"/>
  <c r="AV133" i="2" s="1"/>
  <c r="AW234" i="2"/>
  <c r="AX234" i="2"/>
  <c r="AX133" i="2" s="1"/>
  <c r="AY234" i="2"/>
  <c r="AY133" i="2" s="1"/>
  <c r="AZ234" i="2"/>
  <c r="AZ133" i="2" s="1"/>
  <c r="BA234" i="2"/>
  <c r="BA133" i="2" s="1"/>
  <c r="X235" i="2"/>
  <c r="X134" i="2" s="1"/>
  <c r="BD235" i="2"/>
  <c r="BF235" i="2"/>
  <c r="E237" i="2"/>
  <c r="E136" i="2" s="1"/>
  <c r="F237" i="2"/>
  <c r="F136" i="2" s="1"/>
  <c r="G237" i="2"/>
  <c r="G136" i="2" s="1"/>
  <c r="H237" i="2"/>
  <c r="J237" i="2"/>
  <c r="K237" i="2"/>
  <c r="K136" i="2" s="1"/>
  <c r="L237" i="2"/>
  <c r="L136" i="2" s="1"/>
  <c r="M237" i="2"/>
  <c r="N237" i="2"/>
  <c r="N136" i="2" s="1"/>
  <c r="O237" i="2"/>
  <c r="O136" i="2" s="1"/>
  <c r="P237" i="2"/>
  <c r="P136" i="2" s="1"/>
  <c r="AP237" i="2"/>
  <c r="AQ237" i="2"/>
  <c r="AQ136" i="2" s="1"/>
  <c r="AR237" i="2"/>
  <c r="AR136" i="2" s="1"/>
  <c r="AS237" i="2"/>
  <c r="AS136" i="2" s="1"/>
  <c r="AT237" i="2"/>
  <c r="AT136" i="2" s="1"/>
  <c r="AU237" i="2"/>
  <c r="AU136" i="2" s="1"/>
  <c r="AV237" i="2"/>
  <c r="AV136" i="2" s="1"/>
  <c r="AW237" i="2"/>
  <c r="AW136" i="2" s="1"/>
  <c r="AX237" i="2"/>
  <c r="AX136" i="2" s="1"/>
  <c r="AY237" i="2"/>
  <c r="AY136" i="2" s="1"/>
  <c r="AZ237" i="2"/>
  <c r="AZ136" i="2" s="1"/>
  <c r="BA237" i="2"/>
  <c r="I238" i="2"/>
  <c r="I237" i="2" s="1"/>
  <c r="X238" i="2"/>
  <c r="X237" i="2" s="1"/>
  <c r="BD238" i="2"/>
  <c r="BF238" i="2"/>
  <c r="E240" i="2"/>
  <c r="E139" i="2" s="1"/>
  <c r="F240" i="2"/>
  <c r="F139" i="2" s="1"/>
  <c r="G240" i="2"/>
  <c r="H240" i="2"/>
  <c r="H139" i="2" s="1"/>
  <c r="L240" i="2"/>
  <c r="L139" i="2" s="1"/>
  <c r="M240" i="2"/>
  <c r="M139" i="2" s="1"/>
  <c r="N240" i="2"/>
  <c r="N139" i="2" s="1"/>
  <c r="O240" i="2"/>
  <c r="P240" i="2"/>
  <c r="P139" i="2" s="1"/>
  <c r="AP240" i="2"/>
  <c r="AP139" i="2" s="1"/>
  <c r="AQ240" i="2"/>
  <c r="AQ139" i="2" s="1"/>
  <c r="AR240" i="2"/>
  <c r="AS240" i="2"/>
  <c r="AS139" i="2" s="1"/>
  <c r="AT240" i="2"/>
  <c r="AT139" i="2" s="1"/>
  <c r="AU240" i="2"/>
  <c r="AU139" i="2" s="1"/>
  <c r="AV240" i="2"/>
  <c r="AW240" i="2"/>
  <c r="AW139" i="2" s="1"/>
  <c r="AX240" i="2"/>
  <c r="AX139" i="2" s="1"/>
  <c r="AY240" i="2"/>
  <c r="AY139" i="2" s="1"/>
  <c r="AZ240" i="2"/>
  <c r="BA240" i="2"/>
  <c r="BA139" i="2" s="1"/>
  <c r="I241" i="2"/>
  <c r="I240" i="2" s="1"/>
  <c r="J241" i="2"/>
  <c r="X241" i="2"/>
  <c r="X240" i="2" s="1"/>
  <c r="BD241" i="2"/>
  <c r="BF241" i="2"/>
  <c r="E243" i="2"/>
  <c r="E142" i="2" s="1"/>
  <c r="F243" i="2"/>
  <c r="F142" i="2" s="1"/>
  <c r="G243" i="2"/>
  <c r="G142" i="2" s="1"/>
  <c r="H243" i="2"/>
  <c r="M243" i="2"/>
  <c r="M142" i="2" s="1"/>
  <c r="N243" i="2"/>
  <c r="N142" i="2" s="1"/>
  <c r="O243" i="2"/>
  <c r="O142" i="2" s="1"/>
  <c r="P243" i="2"/>
  <c r="X243" i="2"/>
  <c r="X142" i="2" s="1"/>
  <c r="AP243" i="2"/>
  <c r="AP142" i="2" s="1"/>
  <c r="AQ243" i="2"/>
  <c r="AQ142" i="2" s="1"/>
  <c r="AR243" i="2"/>
  <c r="AR142" i="2" s="1"/>
  <c r="AS243" i="2"/>
  <c r="AT243" i="2"/>
  <c r="AT142" i="2" s="1"/>
  <c r="AU243" i="2"/>
  <c r="AU142" i="2" s="1"/>
  <c r="AV243" i="2"/>
  <c r="AV142" i="2" s="1"/>
  <c r="AW243" i="2"/>
  <c r="AX243" i="2"/>
  <c r="AX142" i="2" s="1"/>
  <c r="AY243" i="2"/>
  <c r="AY142" i="2" s="1"/>
  <c r="AZ243" i="2"/>
  <c r="AZ142" i="2" s="1"/>
  <c r="BA243" i="2"/>
  <c r="I244" i="2"/>
  <c r="K244" i="2"/>
  <c r="K143" i="2" s="1"/>
  <c r="X244" i="2"/>
  <c r="Y244" i="2" s="1"/>
  <c r="BD244" i="2"/>
  <c r="BF244" i="2"/>
  <c r="E246" i="2"/>
  <c r="F246" i="2"/>
  <c r="F145" i="2" s="1"/>
  <c r="G246" i="2"/>
  <c r="G145" i="2" s="1"/>
  <c r="H246" i="2"/>
  <c r="H145" i="2" s="1"/>
  <c r="K246" i="2"/>
  <c r="K145" i="2" s="1"/>
  <c r="L246" i="2"/>
  <c r="L145" i="2" s="1"/>
  <c r="M246" i="2"/>
  <c r="N246" i="2"/>
  <c r="N145" i="2" s="1"/>
  <c r="O246" i="2"/>
  <c r="O145" i="2" s="1"/>
  <c r="P246" i="2"/>
  <c r="P145" i="2" s="1"/>
  <c r="X246" i="2"/>
  <c r="AP246" i="2"/>
  <c r="AQ246" i="2"/>
  <c r="AQ145" i="2" s="1"/>
  <c r="AR246" i="2"/>
  <c r="AR145" i="2" s="1"/>
  <c r="AS246" i="2"/>
  <c r="AS145" i="2" s="1"/>
  <c r="AT246" i="2"/>
  <c r="AU246" i="2"/>
  <c r="AU145" i="2" s="1"/>
  <c r="AV246" i="2"/>
  <c r="AV145" i="2" s="1"/>
  <c r="AW246" i="2"/>
  <c r="AW145" i="2" s="1"/>
  <c r="AX246" i="2"/>
  <c r="AY246" i="2"/>
  <c r="AY145" i="2" s="1"/>
  <c r="AZ246" i="2"/>
  <c r="AZ145" i="2" s="1"/>
  <c r="BA246" i="2"/>
  <c r="BA145" i="2" s="1"/>
  <c r="I247" i="2"/>
  <c r="I246" i="2" s="1"/>
  <c r="X247" i="2"/>
  <c r="Y247" i="2" s="1"/>
  <c r="BD247" i="2"/>
  <c r="BF247" i="2"/>
  <c r="E249" i="2"/>
  <c r="E148" i="2" s="1"/>
  <c r="F249" i="2"/>
  <c r="G249" i="2"/>
  <c r="G148" i="2" s="1"/>
  <c r="H249" i="2"/>
  <c r="H148" i="2" s="1"/>
  <c r="K249" i="2"/>
  <c r="K148" i="2" s="1"/>
  <c r="L249" i="2"/>
  <c r="L148" i="2" s="1"/>
  <c r="M249" i="2"/>
  <c r="M148" i="2" s="1"/>
  <c r="N249" i="2"/>
  <c r="O249" i="2"/>
  <c r="O148" i="2" s="1"/>
  <c r="P249" i="2"/>
  <c r="P148" i="2" s="1"/>
  <c r="X249" i="2"/>
  <c r="X148" i="2" s="1"/>
  <c r="AP249" i="2"/>
  <c r="AP148" i="2" s="1"/>
  <c r="AQ249" i="2"/>
  <c r="AR249" i="2"/>
  <c r="AR148" i="2" s="1"/>
  <c r="AS249" i="2"/>
  <c r="AS148" i="2" s="1"/>
  <c r="AT249" i="2"/>
  <c r="AT148" i="2" s="1"/>
  <c r="AU249" i="2"/>
  <c r="AV249" i="2"/>
  <c r="AV148" i="2" s="1"/>
  <c r="AW249" i="2"/>
  <c r="AW148" i="2" s="1"/>
  <c r="AX249" i="2"/>
  <c r="AX148" i="2" s="1"/>
  <c r="AY249" i="2"/>
  <c r="AZ249" i="2"/>
  <c r="AZ148" i="2" s="1"/>
  <c r="BA249" i="2"/>
  <c r="BA148" i="2" s="1"/>
  <c r="I250" i="2"/>
  <c r="I149" i="2" s="1"/>
  <c r="X250" i="2"/>
  <c r="X149" i="2" s="1"/>
  <c r="BD250" i="2"/>
  <c r="BF250" i="2"/>
  <c r="E252" i="2"/>
  <c r="E151" i="2" s="1"/>
  <c r="F252" i="2"/>
  <c r="F151" i="2" s="1"/>
  <c r="G252" i="2"/>
  <c r="H252" i="2"/>
  <c r="H151" i="2" s="1"/>
  <c r="L252" i="2"/>
  <c r="L151" i="2" s="1"/>
  <c r="M252" i="2"/>
  <c r="M151" i="2" s="1"/>
  <c r="N252" i="2"/>
  <c r="N151" i="2" s="1"/>
  <c r="O252" i="2"/>
  <c r="P252" i="2"/>
  <c r="P151" i="2" s="1"/>
  <c r="X252" i="2"/>
  <c r="X151" i="2" s="1"/>
  <c r="AP252" i="2"/>
  <c r="AP151" i="2" s="1"/>
  <c r="AQ252" i="2"/>
  <c r="AQ151" i="2" s="1"/>
  <c r="AR252" i="2"/>
  <c r="AS252" i="2"/>
  <c r="AS151" i="2" s="1"/>
  <c r="AT252" i="2"/>
  <c r="AT151" i="2" s="1"/>
  <c r="AU252" i="2"/>
  <c r="AU151" i="2" s="1"/>
  <c r="AV252" i="2"/>
  <c r="AW252" i="2"/>
  <c r="AW151" i="2" s="1"/>
  <c r="AX252" i="2"/>
  <c r="AX151" i="2" s="1"/>
  <c r="AY252" i="2"/>
  <c r="AY151" i="2" s="1"/>
  <c r="AZ252" i="2"/>
  <c r="BA252" i="2"/>
  <c r="BA151" i="2" s="1"/>
  <c r="I253" i="2"/>
  <c r="I252" i="2" s="1"/>
  <c r="K253" i="2"/>
  <c r="K252" i="2" s="1"/>
  <c r="X253" i="2"/>
  <c r="X152" i="2" s="1"/>
  <c r="Y253" i="2"/>
  <c r="Y152" i="2" s="1"/>
  <c r="BD253" i="2"/>
  <c r="BF253" i="2"/>
  <c r="E255" i="2"/>
  <c r="E154" i="2" s="1"/>
  <c r="F255" i="2"/>
  <c r="F154" i="2" s="1"/>
  <c r="G255" i="2"/>
  <c r="G154" i="2" s="1"/>
  <c r="H255" i="2"/>
  <c r="I255" i="2"/>
  <c r="I154" i="2" s="1"/>
  <c r="J255" i="2"/>
  <c r="J154" i="2" s="1"/>
  <c r="K255" i="2"/>
  <c r="K154" i="2" s="1"/>
  <c r="L255" i="2"/>
  <c r="M255" i="2"/>
  <c r="M154" i="2" s="1"/>
  <c r="N255" i="2"/>
  <c r="N154" i="2" s="1"/>
  <c r="O255" i="2"/>
  <c r="O154" i="2" s="1"/>
  <c r="P255" i="2"/>
  <c r="AP255" i="2"/>
  <c r="AP154" i="2" s="1"/>
  <c r="AQ255" i="2"/>
  <c r="AQ154" i="2" s="1"/>
  <c r="AR255" i="2"/>
  <c r="AR154" i="2" s="1"/>
  <c r="AS255" i="2"/>
  <c r="AT255" i="2"/>
  <c r="AT154" i="2" s="1"/>
  <c r="AU255" i="2"/>
  <c r="AU154" i="2" s="1"/>
  <c r="AV255" i="2"/>
  <c r="AV154" i="2" s="1"/>
  <c r="AW255" i="2"/>
  <c r="AX255" i="2"/>
  <c r="AX154" i="2" s="1"/>
  <c r="AY255" i="2"/>
  <c r="AY154" i="2" s="1"/>
  <c r="AZ255" i="2"/>
  <c r="AZ154" i="2" s="1"/>
  <c r="BA255" i="2"/>
  <c r="X256" i="2"/>
  <c r="Y256" i="2" s="1"/>
  <c r="BD256" i="2"/>
  <c r="BI256" i="2" s="1"/>
  <c r="BF256" i="2"/>
  <c r="E258" i="2"/>
  <c r="E157" i="2" s="1"/>
  <c r="F258" i="2"/>
  <c r="G258" i="2"/>
  <c r="G157" i="2" s="1"/>
  <c r="H258" i="2"/>
  <c r="H157" i="2" s="1"/>
  <c r="I258" i="2"/>
  <c r="I157" i="2" s="1"/>
  <c r="J258" i="2"/>
  <c r="K258" i="2"/>
  <c r="K157" i="2" s="1"/>
  <c r="L258" i="2"/>
  <c r="L157" i="2" s="1"/>
  <c r="M258" i="2"/>
  <c r="M157" i="2" s="1"/>
  <c r="BD157" i="2" s="1"/>
  <c r="N258" i="2"/>
  <c r="O258" i="2"/>
  <c r="O157" i="2" s="1"/>
  <c r="P258" i="2"/>
  <c r="P157" i="2" s="1"/>
  <c r="AP258" i="2"/>
  <c r="AP157" i="2" s="1"/>
  <c r="AQ258" i="2"/>
  <c r="AR258" i="2"/>
  <c r="AR157" i="2" s="1"/>
  <c r="AS258" i="2"/>
  <c r="AS157" i="2" s="1"/>
  <c r="AT258" i="2"/>
  <c r="AT157" i="2" s="1"/>
  <c r="AU258" i="2"/>
  <c r="AV258" i="2"/>
  <c r="AV157" i="2" s="1"/>
  <c r="AW258" i="2"/>
  <c r="AW157" i="2" s="1"/>
  <c r="AX258" i="2"/>
  <c r="AX157" i="2" s="1"/>
  <c r="BF157" i="2" s="1"/>
  <c r="AY258" i="2"/>
  <c r="AZ258" i="2"/>
  <c r="AZ157" i="2" s="1"/>
  <c r="BA258" i="2"/>
  <c r="BA157" i="2" s="1"/>
  <c r="X259" i="2"/>
  <c r="X258" i="2" s="1"/>
  <c r="BD259" i="2"/>
  <c r="BF259" i="2"/>
  <c r="E261" i="2"/>
  <c r="E160" i="2" s="1"/>
  <c r="F261" i="2"/>
  <c r="F160" i="2" s="1"/>
  <c r="G261" i="2"/>
  <c r="G160" i="2" s="1"/>
  <c r="H261" i="2"/>
  <c r="I261" i="2"/>
  <c r="I160" i="2" s="1"/>
  <c r="J261" i="2"/>
  <c r="J160" i="2" s="1"/>
  <c r="K261" i="2"/>
  <c r="K160" i="2" s="1"/>
  <c r="L261" i="2"/>
  <c r="M261" i="2"/>
  <c r="M160" i="2" s="1"/>
  <c r="N261" i="2"/>
  <c r="N160" i="2" s="1"/>
  <c r="O261" i="2"/>
  <c r="O160" i="2" s="1"/>
  <c r="P261" i="2"/>
  <c r="AP261" i="2"/>
  <c r="AP160" i="2" s="1"/>
  <c r="AQ261" i="2"/>
  <c r="AQ160" i="2" s="1"/>
  <c r="AR261" i="2"/>
  <c r="AR160" i="2" s="1"/>
  <c r="AS261" i="2"/>
  <c r="AT261" i="2"/>
  <c r="AT160" i="2" s="1"/>
  <c r="AU261" i="2"/>
  <c r="AU160" i="2" s="1"/>
  <c r="AV261" i="2"/>
  <c r="AV160" i="2" s="1"/>
  <c r="AW261" i="2"/>
  <c r="AX261" i="2"/>
  <c r="AX160" i="2" s="1"/>
  <c r="AY261" i="2"/>
  <c r="AY160" i="2" s="1"/>
  <c r="AZ261" i="2"/>
  <c r="AZ160" i="2" s="1"/>
  <c r="BA261" i="2"/>
  <c r="X262" i="2"/>
  <c r="X261" i="2" s="1"/>
  <c r="BD262" i="2"/>
  <c r="BF262" i="2"/>
  <c r="E264" i="2"/>
  <c r="F264" i="2"/>
  <c r="F163" i="2" s="1"/>
  <c r="G264" i="2"/>
  <c r="G163" i="2" s="1"/>
  <c r="H264" i="2"/>
  <c r="H163" i="2" s="1"/>
  <c r="I264" i="2"/>
  <c r="J264" i="2"/>
  <c r="J163" i="2" s="1"/>
  <c r="K264" i="2"/>
  <c r="K163" i="2" s="1"/>
  <c r="L264" i="2"/>
  <c r="L163" i="2" s="1"/>
  <c r="M264" i="2"/>
  <c r="N264" i="2"/>
  <c r="N163" i="2" s="1"/>
  <c r="O264" i="2"/>
  <c r="O163" i="2" s="1"/>
  <c r="P264" i="2"/>
  <c r="P163" i="2" s="1"/>
  <c r="X264" i="2"/>
  <c r="Y264" i="2"/>
  <c r="Y163" i="2" s="1"/>
  <c r="Z264" i="2"/>
  <c r="Z163" i="2" s="1"/>
  <c r="AA264" i="2"/>
  <c r="AA163" i="2" s="1"/>
  <c r="AB264" i="2"/>
  <c r="AC264" i="2"/>
  <c r="AC163" i="2" s="1"/>
  <c r="AD264" i="2"/>
  <c r="AD163" i="2" s="1"/>
  <c r="AE264" i="2"/>
  <c r="AE163" i="2" s="1"/>
  <c r="AF264" i="2"/>
  <c r="AG264" i="2"/>
  <c r="AG163" i="2" s="1"/>
  <c r="AH264" i="2"/>
  <c r="AH163" i="2" s="1"/>
  <c r="AI264" i="2"/>
  <c r="AI163" i="2" s="1"/>
  <c r="AP264" i="2"/>
  <c r="AQ264" i="2"/>
  <c r="AQ163" i="2" s="1"/>
  <c r="AR264" i="2"/>
  <c r="AR163" i="2" s="1"/>
  <c r="AS264" i="2"/>
  <c r="AS163" i="2" s="1"/>
  <c r="AT264" i="2"/>
  <c r="AU264" i="2"/>
  <c r="AU163" i="2" s="1"/>
  <c r="AV264" i="2"/>
  <c r="AV163" i="2" s="1"/>
  <c r="AW264" i="2"/>
  <c r="AW163" i="2" s="1"/>
  <c r="AX264" i="2"/>
  <c r="AY264" i="2"/>
  <c r="AY163" i="2" s="1"/>
  <c r="AZ264" i="2"/>
  <c r="AZ163" i="2" s="1"/>
  <c r="BA264" i="2"/>
  <c r="BA163" i="2" s="1"/>
  <c r="BD265" i="2"/>
  <c r="BI265" i="2" s="1"/>
  <c r="BE265" i="2"/>
  <c r="BF265" i="2"/>
  <c r="E267" i="2"/>
  <c r="E166" i="2" s="1"/>
  <c r="F267" i="2"/>
  <c r="G267" i="2"/>
  <c r="G166" i="2" s="1"/>
  <c r="H267" i="2"/>
  <c r="H166" i="2" s="1"/>
  <c r="I267" i="2"/>
  <c r="I166" i="2" s="1"/>
  <c r="J267" i="2"/>
  <c r="K267" i="2"/>
  <c r="K166" i="2" s="1"/>
  <c r="L267" i="2"/>
  <c r="L166" i="2" s="1"/>
  <c r="M267" i="2"/>
  <c r="M166" i="2" s="1"/>
  <c r="N267" i="2"/>
  <c r="O267" i="2"/>
  <c r="O166" i="2" s="1"/>
  <c r="P267" i="2"/>
  <c r="P166" i="2" s="1"/>
  <c r="AP267" i="2"/>
  <c r="AP166" i="2" s="1"/>
  <c r="AQ267" i="2"/>
  <c r="AR267" i="2"/>
  <c r="AR166" i="2" s="1"/>
  <c r="AS267" i="2"/>
  <c r="AS166" i="2" s="1"/>
  <c r="AT267" i="2"/>
  <c r="AT166" i="2" s="1"/>
  <c r="AU267" i="2"/>
  <c r="AV267" i="2"/>
  <c r="AV166" i="2" s="1"/>
  <c r="AW267" i="2"/>
  <c r="AW166" i="2" s="1"/>
  <c r="AX267" i="2"/>
  <c r="AX166" i="2" s="1"/>
  <c r="AY267" i="2"/>
  <c r="AZ267" i="2"/>
  <c r="AZ166" i="2" s="1"/>
  <c r="BA267" i="2"/>
  <c r="BA166" i="2" s="1"/>
  <c r="X268" i="2"/>
  <c r="X167" i="2" s="1"/>
  <c r="BD268" i="2"/>
  <c r="BF268" i="2"/>
  <c r="E270" i="2"/>
  <c r="E169" i="2" s="1"/>
  <c r="F270" i="2"/>
  <c r="F169" i="2" s="1"/>
  <c r="G270" i="2"/>
  <c r="H270" i="2"/>
  <c r="H169" i="2" s="1"/>
  <c r="I270" i="2"/>
  <c r="I169" i="2" s="1"/>
  <c r="J270" i="2"/>
  <c r="J169" i="2" s="1"/>
  <c r="K270" i="2"/>
  <c r="L270" i="2"/>
  <c r="L169" i="2" s="1"/>
  <c r="M270" i="2"/>
  <c r="M169" i="2" s="1"/>
  <c r="N270" i="2"/>
  <c r="N169" i="2" s="1"/>
  <c r="O270" i="2"/>
  <c r="P270" i="2"/>
  <c r="P169" i="2" s="1"/>
  <c r="AP270" i="2"/>
  <c r="AP169" i="2" s="1"/>
  <c r="AQ270" i="2"/>
  <c r="AQ169" i="2" s="1"/>
  <c r="AR270" i="2"/>
  <c r="AS270" i="2"/>
  <c r="AS169" i="2" s="1"/>
  <c r="AT270" i="2"/>
  <c r="AT169" i="2" s="1"/>
  <c r="AU270" i="2"/>
  <c r="AU169" i="2" s="1"/>
  <c r="AV270" i="2"/>
  <c r="AW270" i="2"/>
  <c r="AW169" i="2" s="1"/>
  <c r="AX270" i="2"/>
  <c r="AX169" i="2" s="1"/>
  <c r="AY270" i="2"/>
  <c r="AY169" i="2" s="1"/>
  <c r="AZ270" i="2"/>
  <c r="BA270" i="2"/>
  <c r="BA169" i="2" s="1"/>
  <c r="X271" i="2"/>
  <c r="X270" i="2" s="1"/>
  <c r="BD271" i="2"/>
  <c r="BF271" i="2"/>
  <c r="E273" i="2"/>
  <c r="E172" i="2" s="1"/>
  <c r="F273" i="2"/>
  <c r="F172" i="2" s="1"/>
  <c r="G273" i="2"/>
  <c r="G172" i="2" s="1"/>
  <c r="H273" i="2"/>
  <c r="I273" i="2"/>
  <c r="I172" i="2" s="1"/>
  <c r="J273" i="2"/>
  <c r="J172" i="2" s="1"/>
  <c r="K273" i="2"/>
  <c r="K172" i="2" s="1"/>
  <c r="L273" i="2"/>
  <c r="M273" i="2"/>
  <c r="M172" i="2" s="1"/>
  <c r="N273" i="2"/>
  <c r="N172" i="2" s="1"/>
  <c r="O273" i="2"/>
  <c r="O172" i="2" s="1"/>
  <c r="P273" i="2"/>
  <c r="AP273" i="2"/>
  <c r="AP172" i="2" s="1"/>
  <c r="AQ273" i="2"/>
  <c r="AQ172" i="2" s="1"/>
  <c r="AR273" i="2"/>
  <c r="AR172" i="2" s="1"/>
  <c r="AS273" i="2"/>
  <c r="AT273" i="2"/>
  <c r="AT172" i="2" s="1"/>
  <c r="AU273" i="2"/>
  <c r="AU172" i="2" s="1"/>
  <c r="AV273" i="2"/>
  <c r="AV172" i="2" s="1"/>
  <c r="AW273" i="2"/>
  <c r="AX273" i="2"/>
  <c r="AX172" i="2" s="1"/>
  <c r="AY273" i="2"/>
  <c r="AY172" i="2" s="1"/>
  <c r="AZ273" i="2"/>
  <c r="AZ172" i="2" s="1"/>
  <c r="BA273" i="2"/>
  <c r="X274" i="2"/>
  <c r="X273" i="2" s="1"/>
  <c r="BD274" i="2"/>
  <c r="BF274" i="2"/>
  <c r="E276" i="2"/>
  <c r="F276" i="2"/>
  <c r="F175" i="2" s="1"/>
  <c r="G276" i="2"/>
  <c r="G175" i="2" s="1"/>
  <c r="H276" i="2"/>
  <c r="H175" i="2" s="1"/>
  <c r="I276" i="2"/>
  <c r="J276" i="2"/>
  <c r="J175" i="2" s="1"/>
  <c r="K276" i="2"/>
  <c r="K175" i="2" s="1"/>
  <c r="L276" i="2"/>
  <c r="L175" i="2" s="1"/>
  <c r="M276" i="2"/>
  <c r="N276" i="2"/>
  <c r="N175" i="2" s="1"/>
  <c r="O276" i="2"/>
  <c r="O175" i="2" s="1"/>
  <c r="P276" i="2"/>
  <c r="P175" i="2" s="1"/>
  <c r="X276" i="2"/>
  <c r="Y276" i="2"/>
  <c r="Y175" i="2" s="1"/>
  <c r="Z276" i="2"/>
  <c r="Z175" i="2" s="1"/>
  <c r="AA276" i="2"/>
  <c r="AA175" i="2" s="1"/>
  <c r="AB276" i="2"/>
  <c r="AC276" i="2"/>
  <c r="AC175" i="2" s="1"/>
  <c r="AD276" i="2"/>
  <c r="AD175" i="2" s="1"/>
  <c r="AE276" i="2"/>
  <c r="AE175" i="2" s="1"/>
  <c r="AF276" i="2"/>
  <c r="AG276" i="2"/>
  <c r="AG175" i="2" s="1"/>
  <c r="AH276" i="2"/>
  <c r="AH175" i="2" s="1"/>
  <c r="AI276" i="2"/>
  <c r="AI175" i="2" s="1"/>
  <c r="AP276" i="2"/>
  <c r="AQ276" i="2"/>
  <c r="AQ175" i="2" s="1"/>
  <c r="AR276" i="2"/>
  <c r="AR175" i="2" s="1"/>
  <c r="AS276" i="2"/>
  <c r="AS175" i="2" s="1"/>
  <c r="AT276" i="2"/>
  <c r="AU276" i="2"/>
  <c r="AU175" i="2" s="1"/>
  <c r="AV276" i="2"/>
  <c r="AV175" i="2" s="1"/>
  <c r="AW276" i="2"/>
  <c r="AW175" i="2" s="1"/>
  <c r="AX276" i="2"/>
  <c r="AY276" i="2"/>
  <c r="AY175" i="2" s="1"/>
  <c r="AZ276" i="2"/>
  <c r="AZ175" i="2" s="1"/>
  <c r="BA276" i="2"/>
  <c r="BA175" i="2" s="1"/>
  <c r="BD277" i="2"/>
  <c r="BE277" i="2"/>
  <c r="BF277" i="2"/>
  <c r="E279" i="2"/>
  <c r="E178" i="2" s="1"/>
  <c r="F279" i="2"/>
  <c r="G279" i="2"/>
  <c r="G178" i="2" s="1"/>
  <c r="H279" i="2"/>
  <c r="H178" i="2" s="1"/>
  <c r="I279" i="2"/>
  <c r="I178" i="2" s="1"/>
  <c r="J279" i="2"/>
  <c r="K279" i="2"/>
  <c r="K178" i="2" s="1"/>
  <c r="L279" i="2"/>
  <c r="L178" i="2" s="1"/>
  <c r="M279" i="2"/>
  <c r="M178" i="2" s="1"/>
  <c r="N279" i="2"/>
  <c r="O279" i="2"/>
  <c r="O178" i="2" s="1"/>
  <c r="P279" i="2"/>
  <c r="P178" i="2" s="1"/>
  <c r="X279" i="2"/>
  <c r="X178" i="2" s="1"/>
  <c r="Y279" i="2"/>
  <c r="Z279" i="2"/>
  <c r="Z178" i="2" s="1"/>
  <c r="AA279" i="2"/>
  <c r="AA178" i="2" s="1"/>
  <c r="AB279" i="2"/>
  <c r="AB178" i="2" s="1"/>
  <c r="AC279" i="2"/>
  <c r="AD279" i="2"/>
  <c r="AD178" i="2" s="1"/>
  <c r="AE279" i="2"/>
  <c r="AE178" i="2" s="1"/>
  <c r="AF279" i="2"/>
  <c r="AF178" i="2" s="1"/>
  <c r="AG279" i="2"/>
  <c r="AH279" i="2"/>
  <c r="AH178" i="2" s="1"/>
  <c r="AI279" i="2"/>
  <c r="AI178" i="2" s="1"/>
  <c r="AP279" i="2"/>
  <c r="AP178" i="2" s="1"/>
  <c r="AQ279" i="2"/>
  <c r="AR279" i="2"/>
  <c r="AR178" i="2" s="1"/>
  <c r="AS279" i="2"/>
  <c r="AS178" i="2" s="1"/>
  <c r="AT279" i="2"/>
  <c r="AT178" i="2" s="1"/>
  <c r="AU279" i="2"/>
  <c r="AV279" i="2"/>
  <c r="AV178" i="2" s="1"/>
  <c r="AW279" i="2"/>
  <c r="AW178" i="2" s="1"/>
  <c r="AX279" i="2"/>
  <c r="AX178" i="2" s="1"/>
  <c r="AY279" i="2"/>
  <c r="AZ279" i="2"/>
  <c r="AZ178" i="2" s="1"/>
  <c r="BA279" i="2"/>
  <c r="BA178" i="2" s="1"/>
  <c r="BD280" i="2"/>
  <c r="BE280" i="2"/>
  <c r="BF280" i="2"/>
  <c r="E283" i="2"/>
  <c r="E313" i="2" s="1"/>
  <c r="F283" i="2"/>
  <c r="F182" i="2" s="1"/>
  <c r="G283" i="2"/>
  <c r="G282" i="2" s="1"/>
  <c r="H283" i="2"/>
  <c r="H282" i="2" s="1"/>
  <c r="X283" i="2"/>
  <c r="X282" i="2" s="1"/>
  <c r="AP283" i="2"/>
  <c r="AP313" i="2" s="1"/>
  <c r="AQ283" i="2"/>
  <c r="AQ182" i="2" s="1"/>
  <c r="AR283" i="2"/>
  <c r="AR282" i="2" s="1"/>
  <c r="AS283" i="2"/>
  <c r="AS282" i="2" s="1"/>
  <c r="AT283" i="2"/>
  <c r="AT313" i="2" s="1"/>
  <c r="AU283" i="2"/>
  <c r="AU182" i="2" s="1"/>
  <c r="AV283" i="2"/>
  <c r="AV282" i="2" s="1"/>
  <c r="AW283" i="2"/>
  <c r="AW282" i="2" s="1"/>
  <c r="AX283" i="2"/>
  <c r="BF283" i="2" s="1"/>
  <c r="AY283" i="2"/>
  <c r="AY182" i="2" s="1"/>
  <c r="AZ283" i="2"/>
  <c r="AZ282" i="2" s="1"/>
  <c r="BA283" i="2"/>
  <c r="BA282" i="2" s="1"/>
  <c r="BC284" i="2"/>
  <c r="E285" i="2"/>
  <c r="E184" i="2" s="1"/>
  <c r="F285" i="2"/>
  <c r="F184" i="2" s="1"/>
  <c r="G285" i="2"/>
  <c r="H285" i="2"/>
  <c r="H184" i="2" s="1"/>
  <c r="I285" i="2"/>
  <c r="I184" i="2" s="1"/>
  <c r="J285" i="2"/>
  <c r="J184" i="2" s="1"/>
  <c r="K285" i="2"/>
  <c r="L285" i="2"/>
  <c r="L184" i="2" s="1"/>
  <c r="M285" i="2"/>
  <c r="M184" i="2" s="1"/>
  <c r="N285" i="2"/>
  <c r="N184" i="2" s="1"/>
  <c r="O285" i="2"/>
  <c r="P285" i="2"/>
  <c r="P184" i="2" s="1"/>
  <c r="X285" i="2"/>
  <c r="Y285" i="2"/>
  <c r="Z285" i="2"/>
  <c r="AA285" i="2"/>
  <c r="AB285" i="2"/>
  <c r="AC285" i="2"/>
  <c r="AD285" i="2"/>
  <c r="AE285" i="2"/>
  <c r="AF285" i="2"/>
  <c r="AG285" i="2"/>
  <c r="AH285" i="2"/>
  <c r="AI285" i="2"/>
  <c r="AP285" i="2"/>
  <c r="AP184" i="2" s="1"/>
  <c r="AQ285" i="2"/>
  <c r="AQ184" i="2" s="1"/>
  <c r="AR285" i="2"/>
  <c r="AS285" i="2"/>
  <c r="AS184" i="2" s="1"/>
  <c r="AT285" i="2"/>
  <c r="AT184" i="2" s="1"/>
  <c r="AU285" i="2"/>
  <c r="AU184" i="2" s="1"/>
  <c r="AV285" i="2"/>
  <c r="AW285" i="2"/>
  <c r="AW184" i="2" s="1"/>
  <c r="AX285" i="2"/>
  <c r="AX184" i="2" s="1"/>
  <c r="AY285" i="2"/>
  <c r="AY184" i="2" s="1"/>
  <c r="AZ285" i="2"/>
  <c r="BA285" i="2"/>
  <c r="BA184" i="2" s="1"/>
  <c r="BC285" i="2"/>
  <c r="BC286" i="2"/>
  <c r="BD286" i="2"/>
  <c r="BI286" i="2" s="1"/>
  <c r="BE286" i="2"/>
  <c r="BF286" i="2"/>
  <c r="BC287" i="2"/>
  <c r="E288" i="2"/>
  <c r="F288" i="2"/>
  <c r="F187" i="2" s="1"/>
  <c r="G288" i="2"/>
  <c r="G187" i="2" s="1"/>
  <c r="H288" i="2"/>
  <c r="H187" i="2" s="1"/>
  <c r="I288" i="2"/>
  <c r="J288" i="2"/>
  <c r="J187" i="2" s="1"/>
  <c r="K288" i="2"/>
  <c r="K187" i="2" s="1"/>
  <c r="L288" i="2"/>
  <c r="L187" i="2" s="1"/>
  <c r="M288" i="2"/>
  <c r="N288" i="2"/>
  <c r="N187" i="2" s="1"/>
  <c r="O288" i="2"/>
  <c r="O187" i="2" s="1"/>
  <c r="P288" i="2"/>
  <c r="P187" i="2" s="1"/>
  <c r="X288" i="2"/>
  <c r="Y288" i="2"/>
  <c r="Z288" i="2"/>
  <c r="AA288" i="2"/>
  <c r="AB288" i="2"/>
  <c r="AC288" i="2"/>
  <c r="AD288" i="2"/>
  <c r="AE288" i="2"/>
  <c r="AF288" i="2"/>
  <c r="AG288" i="2"/>
  <c r="AH288" i="2"/>
  <c r="AI288" i="2"/>
  <c r="AP288" i="2"/>
  <c r="AQ288" i="2"/>
  <c r="AQ187" i="2" s="1"/>
  <c r="AR288" i="2"/>
  <c r="AR187" i="2" s="1"/>
  <c r="AS288" i="2"/>
  <c r="AS187" i="2" s="1"/>
  <c r="AT288" i="2"/>
  <c r="AU288" i="2"/>
  <c r="AU187" i="2" s="1"/>
  <c r="AV288" i="2"/>
  <c r="AV187" i="2" s="1"/>
  <c r="AW288" i="2"/>
  <c r="AW187" i="2" s="1"/>
  <c r="AX288" i="2"/>
  <c r="AY288" i="2"/>
  <c r="AY187" i="2" s="1"/>
  <c r="AZ288" i="2"/>
  <c r="AZ187" i="2" s="1"/>
  <c r="BA288" i="2"/>
  <c r="BA187" i="2" s="1"/>
  <c r="BC288" i="2"/>
  <c r="BC289" i="2"/>
  <c r="BD289" i="2"/>
  <c r="BE289" i="2"/>
  <c r="BF289" i="2"/>
  <c r="BC290" i="2"/>
  <c r="E291" i="2"/>
  <c r="E190" i="2" s="1"/>
  <c r="F291" i="2"/>
  <c r="F190" i="2" s="1"/>
  <c r="G291" i="2"/>
  <c r="H291" i="2"/>
  <c r="H190" i="2" s="1"/>
  <c r="I291" i="2"/>
  <c r="I190" i="2" s="1"/>
  <c r="J291" i="2"/>
  <c r="J190" i="2" s="1"/>
  <c r="K291" i="2"/>
  <c r="L291" i="2"/>
  <c r="L190" i="2" s="1"/>
  <c r="M291" i="2"/>
  <c r="M190" i="2" s="1"/>
  <c r="N291" i="2"/>
  <c r="N190" i="2" s="1"/>
  <c r="O291" i="2"/>
  <c r="P291" i="2"/>
  <c r="P190" i="2" s="1"/>
  <c r="X291" i="2"/>
  <c r="Y291" i="2"/>
  <c r="Z291" i="2"/>
  <c r="AA291" i="2"/>
  <c r="AB291" i="2"/>
  <c r="AC291" i="2"/>
  <c r="AD291" i="2"/>
  <c r="AE291" i="2"/>
  <c r="AF291" i="2"/>
  <c r="AG291" i="2"/>
  <c r="AH291" i="2"/>
  <c r="AI291" i="2"/>
  <c r="AP291" i="2"/>
  <c r="AP190" i="2" s="1"/>
  <c r="AQ291" i="2"/>
  <c r="AQ190" i="2" s="1"/>
  <c r="AR291" i="2"/>
  <c r="AS291" i="2"/>
  <c r="AS190" i="2" s="1"/>
  <c r="AT291" i="2"/>
  <c r="AT190" i="2" s="1"/>
  <c r="AU291" i="2"/>
  <c r="AU190" i="2" s="1"/>
  <c r="AV291" i="2"/>
  <c r="AW291" i="2"/>
  <c r="AW190" i="2" s="1"/>
  <c r="AX291" i="2"/>
  <c r="AX190" i="2" s="1"/>
  <c r="AY291" i="2"/>
  <c r="AY190" i="2" s="1"/>
  <c r="AZ291" i="2"/>
  <c r="BA291" i="2"/>
  <c r="BA190" i="2" s="1"/>
  <c r="BC291" i="2"/>
  <c r="BC292" i="2"/>
  <c r="BD292" i="2"/>
  <c r="BE292" i="2"/>
  <c r="BF292" i="2"/>
  <c r="BC293" i="2"/>
  <c r="E294" i="2"/>
  <c r="F294" i="2"/>
  <c r="F193" i="2" s="1"/>
  <c r="G294" i="2"/>
  <c r="G193" i="2" s="1"/>
  <c r="H294" i="2"/>
  <c r="H193" i="2" s="1"/>
  <c r="I294" i="2"/>
  <c r="J294" i="2"/>
  <c r="J193" i="2" s="1"/>
  <c r="K294" i="2"/>
  <c r="K193" i="2" s="1"/>
  <c r="L294" i="2"/>
  <c r="L193" i="2" s="1"/>
  <c r="M294" i="2"/>
  <c r="N294" i="2"/>
  <c r="N193" i="2" s="1"/>
  <c r="O294" i="2"/>
  <c r="O193" i="2" s="1"/>
  <c r="P294" i="2"/>
  <c r="P193" i="2" s="1"/>
  <c r="X294" i="2"/>
  <c r="Y294" i="2"/>
  <c r="Z294" i="2"/>
  <c r="AA294" i="2"/>
  <c r="AB294" i="2"/>
  <c r="AC294" i="2"/>
  <c r="AD294" i="2"/>
  <c r="AE294" i="2"/>
  <c r="AF294" i="2"/>
  <c r="AG294" i="2"/>
  <c r="AH294" i="2"/>
  <c r="AI294" i="2"/>
  <c r="AP294" i="2"/>
  <c r="AQ294" i="2"/>
  <c r="AQ193" i="2" s="1"/>
  <c r="AR294" i="2"/>
  <c r="AR193" i="2" s="1"/>
  <c r="AS294" i="2"/>
  <c r="AS193" i="2" s="1"/>
  <c r="AT294" i="2"/>
  <c r="AU294" i="2"/>
  <c r="AU193" i="2" s="1"/>
  <c r="AV294" i="2"/>
  <c r="AV193" i="2" s="1"/>
  <c r="AW294" i="2"/>
  <c r="AW193" i="2" s="1"/>
  <c r="AX294" i="2"/>
  <c r="AY294" i="2"/>
  <c r="AY193" i="2" s="1"/>
  <c r="AZ294" i="2"/>
  <c r="AZ193" i="2" s="1"/>
  <c r="BA294" i="2"/>
  <c r="BA193" i="2" s="1"/>
  <c r="BC294" i="2"/>
  <c r="BC295" i="2"/>
  <c r="BD295" i="2"/>
  <c r="BE295" i="2"/>
  <c r="BF295" i="2"/>
  <c r="BC296" i="2"/>
  <c r="E297" i="2"/>
  <c r="E196" i="2" s="1"/>
  <c r="F297" i="2"/>
  <c r="F196" i="2" s="1"/>
  <c r="G297" i="2"/>
  <c r="H297" i="2"/>
  <c r="H196" i="2" s="1"/>
  <c r="I297" i="2"/>
  <c r="I196" i="2" s="1"/>
  <c r="J297" i="2"/>
  <c r="J196" i="2" s="1"/>
  <c r="K297" i="2"/>
  <c r="L297" i="2"/>
  <c r="L196" i="2" s="1"/>
  <c r="M297" i="2"/>
  <c r="M196" i="2" s="1"/>
  <c r="N297" i="2"/>
  <c r="N196" i="2" s="1"/>
  <c r="O297" i="2"/>
  <c r="P297" i="2"/>
  <c r="P196" i="2" s="1"/>
  <c r="X297" i="2"/>
  <c r="Y297" i="2"/>
  <c r="Z297" i="2"/>
  <c r="AA297" i="2"/>
  <c r="AB297" i="2"/>
  <c r="AC297" i="2"/>
  <c r="AD297" i="2"/>
  <c r="AE297" i="2"/>
  <c r="AF297" i="2"/>
  <c r="AG297" i="2"/>
  <c r="AH297" i="2"/>
  <c r="AI297" i="2"/>
  <c r="AP297" i="2"/>
  <c r="AP196" i="2" s="1"/>
  <c r="AQ297" i="2"/>
  <c r="AQ196" i="2" s="1"/>
  <c r="AR297" i="2"/>
  <c r="AS297" i="2"/>
  <c r="AS196" i="2" s="1"/>
  <c r="AT297" i="2"/>
  <c r="AT196" i="2" s="1"/>
  <c r="AU297" i="2"/>
  <c r="AU196" i="2" s="1"/>
  <c r="AV297" i="2"/>
  <c r="AW297" i="2"/>
  <c r="AW196" i="2" s="1"/>
  <c r="AX297" i="2"/>
  <c r="AX196" i="2" s="1"/>
  <c r="AY297" i="2"/>
  <c r="AY196" i="2" s="1"/>
  <c r="AZ297" i="2"/>
  <c r="BA297" i="2"/>
  <c r="BA196" i="2" s="1"/>
  <c r="BC297" i="2"/>
  <c r="BC298" i="2"/>
  <c r="BD298" i="2"/>
  <c r="BI298" i="2" s="1"/>
  <c r="BE298" i="2"/>
  <c r="BF298" i="2"/>
  <c r="BC299" i="2"/>
  <c r="E300" i="2"/>
  <c r="F300" i="2"/>
  <c r="F199" i="2" s="1"/>
  <c r="G300" i="2"/>
  <c r="G199" i="2" s="1"/>
  <c r="H300" i="2"/>
  <c r="H199" i="2" s="1"/>
  <c r="I300" i="2"/>
  <c r="J300" i="2"/>
  <c r="J199" i="2" s="1"/>
  <c r="K300" i="2"/>
  <c r="K199" i="2" s="1"/>
  <c r="L300" i="2"/>
  <c r="L199" i="2" s="1"/>
  <c r="M300" i="2"/>
  <c r="N300" i="2"/>
  <c r="N199" i="2" s="1"/>
  <c r="O300" i="2"/>
  <c r="O199" i="2" s="1"/>
  <c r="P300" i="2"/>
  <c r="P199" i="2" s="1"/>
  <c r="X300" i="2"/>
  <c r="Y300" i="2"/>
  <c r="Z300" i="2"/>
  <c r="AA300" i="2"/>
  <c r="AB300" i="2"/>
  <c r="AC300" i="2"/>
  <c r="AD300" i="2"/>
  <c r="AE300" i="2"/>
  <c r="AF300" i="2"/>
  <c r="AG300" i="2"/>
  <c r="AH300" i="2"/>
  <c r="AI300" i="2"/>
  <c r="AP300" i="2"/>
  <c r="AQ300" i="2"/>
  <c r="AQ199" i="2" s="1"/>
  <c r="AR300" i="2"/>
  <c r="AR199" i="2" s="1"/>
  <c r="AS300" i="2"/>
  <c r="AS199" i="2" s="1"/>
  <c r="AT300" i="2"/>
  <c r="AU300" i="2"/>
  <c r="AU199" i="2" s="1"/>
  <c r="AV300" i="2"/>
  <c r="AV199" i="2" s="1"/>
  <c r="AW300" i="2"/>
  <c r="AW199" i="2" s="1"/>
  <c r="AX300" i="2"/>
  <c r="AY300" i="2"/>
  <c r="AY199" i="2" s="1"/>
  <c r="AZ300" i="2"/>
  <c r="AZ199" i="2" s="1"/>
  <c r="BA300" i="2"/>
  <c r="BA199" i="2" s="1"/>
  <c r="BC300" i="2"/>
  <c r="BC301" i="2"/>
  <c r="BD301" i="2"/>
  <c r="BE301" i="2"/>
  <c r="BG301" i="2" s="1"/>
  <c r="BF301" i="2"/>
  <c r="BC302" i="2"/>
  <c r="E303" i="2"/>
  <c r="E202" i="2" s="1"/>
  <c r="F303" i="2"/>
  <c r="F202" i="2" s="1"/>
  <c r="G303" i="2"/>
  <c r="H303" i="2"/>
  <c r="H202" i="2" s="1"/>
  <c r="I303" i="2"/>
  <c r="I202" i="2" s="1"/>
  <c r="J303" i="2"/>
  <c r="J202" i="2" s="1"/>
  <c r="K303" i="2"/>
  <c r="L303" i="2"/>
  <c r="L202" i="2" s="1"/>
  <c r="M303" i="2"/>
  <c r="M202" i="2" s="1"/>
  <c r="N303" i="2"/>
  <c r="N202" i="2" s="1"/>
  <c r="O303" i="2"/>
  <c r="P303" i="2"/>
  <c r="P202" i="2" s="1"/>
  <c r="X303" i="2"/>
  <c r="Y303" i="2"/>
  <c r="Z303" i="2"/>
  <c r="AA303" i="2"/>
  <c r="AB303" i="2"/>
  <c r="AC303" i="2"/>
  <c r="AD303" i="2"/>
  <c r="AE303" i="2"/>
  <c r="AF303" i="2"/>
  <c r="AG303" i="2"/>
  <c r="AH303" i="2"/>
  <c r="AI303" i="2"/>
  <c r="AP303" i="2"/>
  <c r="AP202" i="2" s="1"/>
  <c r="AQ303" i="2"/>
  <c r="AQ202" i="2" s="1"/>
  <c r="AR303" i="2"/>
  <c r="AS303" i="2"/>
  <c r="AS202" i="2" s="1"/>
  <c r="AT303" i="2"/>
  <c r="AT202" i="2" s="1"/>
  <c r="AU303" i="2"/>
  <c r="AU202" i="2" s="1"/>
  <c r="AV303" i="2"/>
  <c r="AW303" i="2"/>
  <c r="AW202" i="2" s="1"/>
  <c r="AX303" i="2"/>
  <c r="AX202" i="2" s="1"/>
  <c r="AY303" i="2"/>
  <c r="AY202" i="2" s="1"/>
  <c r="AZ303" i="2"/>
  <c r="BA303" i="2"/>
  <c r="BA202" i="2" s="1"/>
  <c r="BC303" i="2"/>
  <c r="BC304" i="2"/>
  <c r="BD304" i="2"/>
  <c r="BE304" i="2"/>
  <c r="BF304" i="2"/>
  <c r="BC305" i="2"/>
  <c r="E306" i="2"/>
  <c r="F306" i="2"/>
  <c r="F205" i="2" s="1"/>
  <c r="G306" i="2"/>
  <c r="G205" i="2" s="1"/>
  <c r="H306" i="2"/>
  <c r="H205" i="2" s="1"/>
  <c r="I306" i="2"/>
  <c r="J306" i="2"/>
  <c r="J205" i="2" s="1"/>
  <c r="K306" i="2"/>
  <c r="K205" i="2" s="1"/>
  <c r="L306" i="2"/>
  <c r="L205" i="2" s="1"/>
  <c r="M306" i="2"/>
  <c r="N306" i="2"/>
  <c r="N205" i="2" s="1"/>
  <c r="O306" i="2"/>
  <c r="O205" i="2" s="1"/>
  <c r="P306" i="2"/>
  <c r="P205" i="2" s="1"/>
  <c r="X306" i="2"/>
  <c r="Y306" i="2"/>
  <c r="Z306" i="2"/>
  <c r="AA306" i="2"/>
  <c r="AB306" i="2"/>
  <c r="AC306" i="2"/>
  <c r="AD306" i="2"/>
  <c r="AE306" i="2"/>
  <c r="AF306" i="2"/>
  <c r="AG306" i="2"/>
  <c r="AH306" i="2"/>
  <c r="AI306" i="2"/>
  <c r="AP306" i="2"/>
  <c r="AQ306" i="2"/>
  <c r="AQ205" i="2" s="1"/>
  <c r="AR306" i="2"/>
  <c r="AR205" i="2" s="1"/>
  <c r="AS306" i="2"/>
  <c r="AS205" i="2" s="1"/>
  <c r="AT306" i="2"/>
  <c r="AU306" i="2"/>
  <c r="AU205" i="2" s="1"/>
  <c r="AV306" i="2"/>
  <c r="AV205" i="2" s="1"/>
  <c r="AW306" i="2"/>
  <c r="AW205" i="2" s="1"/>
  <c r="AX306" i="2"/>
  <c r="AY306" i="2"/>
  <c r="AY205" i="2" s="1"/>
  <c r="AZ306" i="2"/>
  <c r="AZ205" i="2" s="1"/>
  <c r="BA306" i="2"/>
  <c r="BA205" i="2" s="1"/>
  <c r="BC306" i="2"/>
  <c r="BC307" i="2"/>
  <c r="BD307" i="2"/>
  <c r="BE307" i="2"/>
  <c r="BH307" i="2" s="1"/>
  <c r="BF307" i="2"/>
  <c r="BC308" i="2"/>
  <c r="E309" i="2"/>
  <c r="E208" i="2" s="1"/>
  <c r="F309" i="2"/>
  <c r="F208" i="2" s="1"/>
  <c r="G309" i="2"/>
  <c r="H309" i="2"/>
  <c r="H208" i="2" s="1"/>
  <c r="I309" i="2"/>
  <c r="I208" i="2" s="1"/>
  <c r="J309" i="2"/>
  <c r="J208" i="2" s="1"/>
  <c r="K309" i="2"/>
  <c r="L309" i="2"/>
  <c r="L208" i="2" s="1"/>
  <c r="M309" i="2"/>
  <c r="M208" i="2" s="1"/>
  <c r="N309" i="2"/>
  <c r="N208" i="2" s="1"/>
  <c r="O309" i="2"/>
  <c r="P309" i="2"/>
  <c r="P208" i="2" s="1"/>
  <c r="X309" i="2"/>
  <c r="X208" i="2" s="1"/>
  <c r="Y309" i="2"/>
  <c r="Y208" i="2" s="1"/>
  <c r="Z309" i="2"/>
  <c r="AA309" i="2"/>
  <c r="AA208" i="2" s="1"/>
  <c r="AB309" i="2"/>
  <c r="AB208" i="2" s="1"/>
  <c r="AC309" i="2"/>
  <c r="AC208" i="2" s="1"/>
  <c r="AD309" i="2"/>
  <c r="AE309" i="2"/>
  <c r="AE208" i="2" s="1"/>
  <c r="AF309" i="2"/>
  <c r="AF208" i="2" s="1"/>
  <c r="AG309" i="2"/>
  <c r="AG208" i="2" s="1"/>
  <c r="AH309" i="2"/>
  <c r="AI309" i="2"/>
  <c r="AI208" i="2" s="1"/>
  <c r="AP309" i="2"/>
  <c r="AP208" i="2" s="1"/>
  <c r="AQ309" i="2"/>
  <c r="AQ208" i="2" s="1"/>
  <c r="AR309" i="2"/>
  <c r="AS309" i="2"/>
  <c r="AS208" i="2" s="1"/>
  <c r="AT309" i="2"/>
  <c r="AT208" i="2" s="1"/>
  <c r="AU309" i="2"/>
  <c r="AU208" i="2" s="1"/>
  <c r="AV309" i="2"/>
  <c r="AW309" i="2"/>
  <c r="AW208" i="2" s="1"/>
  <c r="AX309" i="2"/>
  <c r="AX208" i="2" s="1"/>
  <c r="AY309" i="2"/>
  <c r="AY208" i="2" s="1"/>
  <c r="AZ309" i="2"/>
  <c r="BA309" i="2"/>
  <c r="BA208" i="2" s="1"/>
  <c r="BC309" i="2"/>
  <c r="BC310" i="2"/>
  <c r="BD310" i="2"/>
  <c r="BE310" i="2"/>
  <c r="BF310" i="2"/>
  <c r="BC311" i="2"/>
  <c r="F313" i="2"/>
  <c r="F212" i="2" s="1"/>
  <c r="G313" i="2"/>
  <c r="G212" i="2" s="1"/>
  <c r="AQ313" i="2"/>
  <c r="AQ212" i="2" s="1"/>
  <c r="AR313" i="2"/>
  <c r="AR212" i="2" s="1"/>
  <c r="AU313" i="2"/>
  <c r="AU212" i="2" s="1"/>
  <c r="AV313" i="2"/>
  <c r="AV212" i="2" s="1"/>
  <c r="AY313" i="2"/>
  <c r="AY212" i="2" s="1"/>
  <c r="AZ313" i="2"/>
  <c r="AZ212" i="2" s="1"/>
  <c r="A319" i="2"/>
  <c r="T319" i="2"/>
  <c r="AL319" i="2"/>
  <c r="E323" i="2"/>
  <c r="F323" i="2"/>
  <c r="G323" i="2"/>
  <c r="H323" i="2"/>
  <c r="L323" i="2"/>
  <c r="M323" i="2"/>
  <c r="N323" i="2"/>
  <c r="O323" i="2"/>
  <c r="P323" i="2"/>
  <c r="X323" i="2"/>
  <c r="AP323" i="2"/>
  <c r="AQ323" i="2"/>
  <c r="AR323" i="2"/>
  <c r="AS323" i="2"/>
  <c r="AT323" i="2"/>
  <c r="AU323" i="2"/>
  <c r="AV323" i="2"/>
  <c r="AW323" i="2"/>
  <c r="AX323" i="2"/>
  <c r="AY323" i="2"/>
  <c r="AZ323" i="2"/>
  <c r="BA323" i="2"/>
  <c r="I324" i="2"/>
  <c r="I323" i="2" s="1"/>
  <c r="X324" i="2"/>
  <c r="Y324" i="2"/>
  <c r="Y193" i="2" s="1"/>
  <c r="BD324" i="2"/>
  <c r="BI324" i="2" s="1"/>
  <c r="BF324" i="2"/>
  <c r="E326" i="2"/>
  <c r="F326" i="2"/>
  <c r="G326" i="2"/>
  <c r="H326" i="2"/>
  <c r="L326" i="2"/>
  <c r="M326" i="2"/>
  <c r="N326" i="2"/>
  <c r="O326" i="2"/>
  <c r="P326" i="2"/>
  <c r="AP326" i="2"/>
  <c r="AQ326" i="2"/>
  <c r="AR326" i="2"/>
  <c r="AS326" i="2"/>
  <c r="AT326" i="2"/>
  <c r="AU326" i="2"/>
  <c r="AV326" i="2"/>
  <c r="AW326" i="2"/>
  <c r="AX326" i="2"/>
  <c r="AY326" i="2"/>
  <c r="AZ326" i="2"/>
  <c r="BA326" i="2"/>
  <c r="I327" i="2"/>
  <c r="J327" i="2" s="1"/>
  <c r="X327" i="2"/>
  <c r="Y327" i="2" s="1"/>
  <c r="BD327" i="2"/>
  <c r="BF327" i="2"/>
  <c r="E329" i="2"/>
  <c r="F329" i="2"/>
  <c r="F430" i="2" s="1"/>
  <c r="G329" i="2"/>
  <c r="H329" i="2"/>
  <c r="I329" i="2"/>
  <c r="J329" i="2"/>
  <c r="J430" i="2" s="1"/>
  <c r="K329" i="2"/>
  <c r="L329" i="2"/>
  <c r="M329" i="2"/>
  <c r="N329" i="2"/>
  <c r="N430" i="2" s="1"/>
  <c r="O329" i="2"/>
  <c r="P329" i="2"/>
  <c r="AP329" i="2"/>
  <c r="AQ329" i="2"/>
  <c r="AQ430" i="2" s="1"/>
  <c r="AR329" i="2"/>
  <c r="AS329" i="2"/>
  <c r="AT329" i="2"/>
  <c r="AU329" i="2"/>
  <c r="AU430" i="2" s="1"/>
  <c r="AV329" i="2"/>
  <c r="AW329" i="2"/>
  <c r="AX329" i="2"/>
  <c r="AY329" i="2"/>
  <c r="AY430" i="2" s="1"/>
  <c r="AZ329" i="2"/>
  <c r="BA329" i="2"/>
  <c r="X330" i="2"/>
  <c r="X329" i="2" s="1"/>
  <c r="Y330" i="2"/>
  <c r="Y329" i="2" s="1"/>
  <c r="BD330" i="2"/>
  <c r="BF330" i="2"/>
  <c r="BI330" i="2"/>
  <c r="E332" i="2"/>
  <c r="F332" i="2"/>
  <c r="G332" i="2"/>
  <c r="H332" i="2"/>
  <c r="L332" i="2"/>
  <c r="M332" i="2"/>
  <c r="N332" i="2"/>
  <c r="O332" i="2"/>
  <c r="P332" i="2"/>
  <c r="AP332" i="2"/>
  <c r="AQ332" i="2"/>
  <c r="AR332" i="2"/>
  <c r="AS332" i="2"/>
  <c r="AT332" i="2"/>
  <c r="AU332" i="2"/>
  <c r="AV332" i="2"/>
  <c r="AW332" i="2"/>
  <c r="AX332" i="2"/>
  <c r="AY332" i="2"/>
  <c r="AZ332" i="2"/>
  <c r="BA332" i="2"/>
  <c r="I333" i="2"/>
  <c r="J333" i="2" s="1"/>
  <c r="X333" i="2"/>
  <c r="Y333" i="2" s="1"/>
  <c r="BD333" i="2"/>
  <c r="BF333" i="2"/>
  <c r="E335" i="2"/>
  <c r="F335" i="2"/>
  <c r="F436" i="2" s="1"/>
  <c r="G335" i="2"/>
  <c r="H335" i="2"/>
  <c r="J335" i="2"/>
  <c r="J436" i="2" s="1"/>
  <c r="K335" i="2"/>
  <c r="L335" i="2"/>
  <c r="M335" i="2"/>
  <c r="N335" i="2"/>
  <c r="N436" i="2" s="1"/>
  <c r="O335" i="2"/>
  <c r="P335" i="2"/>
  <c r="AP335" i="2"/>
  <c r="AQ335" i="2"/>
  <c r="AQ436" i="2" s="1"/>
  <c r="AR335" i="2"/>
  <c r="AS335" i="2"/>
  <c r="AT335" i="2"/>
  <c r="AU335" i="2"/>
  <c r="AU436" i="2" s="1"/>
  <c r="AV335" i="2"/>
  <c r="AW335" i="2"/>
  <c r="AX335" i="2"/>
  <c r="AY335" i="2"/>
  <c r="AY436" i="2" s="1"/>
  <c r="AZ335" i="2"/>
  <c r="BA335" i="2"/>
  <c r="I336" i="2"/>
  <c r="I335" i="2" s="1"/>
  <c r="X336" i="2"/>
  <c r="X335" i="2" s="1"/>
  <c r="X436" i="2" s="1"/>
  <c r="BD336" i="2"/>
  <c r="BF336" i="2"/>
  <c r="E338" i="2"/>
  <c r="F338" i="2"/>
  <c r="F439" i="2" s="1"/>
  <c r="G338" i="2"/>
  <c r="H338" i="2"/>
  <c r="J338" i="2"/>
  <c r="K338" i="2"/>
  <c r="L338" i="2"/>
  <c r="M338" i="2"/>
  <c r="N338" i="2"/>
  <c r="N439" i="2" s="1"/>
  <c r="O338" i="2"/>
  <c r="P338" i="2"/>
  <c r="AP338" i="2"/>
  <c r="AQ338" i="2"/>
  <c r="AQ439" i="2" s="1"/>
  <c r="AR338" i="2"/>
  <c r="AS338" i="2"/>
  <c r="AT338" i="2"/>
  <c r="AU338" i="2"/>
  <c r="AU439" i="2" s="1"/>
  <c r="AV338" i="2"/>
  <c r="AW338" i="2"/>
  <c r="AX338" i="2"/>
  <c r="AY338" i="2"/>
  <c r="AY439" i="2" s="1"/>
  <c r="AZ338" i="2"/>
  <c r="BA338" i="2"/>
  <c r="I339" i="2"/>
  <c r="I338" i="2" s="1"/>
  <c r="I439" i="2" s="1"/>
  <c r="X339" i="2"/>
  <c r="X338" i="2" s="1"/>
  <c r="X439" i="2" s="1"/>
  <c r="BD339" i="2"/>
  <c r="BF339" i="2"/>
  <c r="E341" i="2"/>
  <c r="F341" i="2"/>
  <c r="F442" i="2" s="1"/>
  <c r="G341" i="2"/>
  <c r="H341" i="2"/>
  <c r="L341" i="2"/>
  <c r="M341" i="2"/>
  <c r="N341" i="2"/>
  <c r="N442" i="2" s="1"/>
  <c r="O341" i="2"/>
  <c r="P341" i="2"/>
  <c r="AP341" i="2"/>
  <c r="AQ341" i="2"/>
  <c r="AQ442" i="2" s="1"/>
  <c r="AR341" i="2"/>
  <c r="AS341" i="2"/>
  <c r="AT341" i="2"/>
  <c r="AU341" i="2"/>
  <c r="AU442" i="2" s="1"/>
  <c r="AV341" i="2"/>
  <c r="AW341" i="2"/>
  <c r="AX341" i="2"/>
  <c r="AY341" i="2"/>
  <c r="AY442" i="2" s="1"/>
  <c r="AZ341" i="2"/>
  <c r="BA341" i="2"/>
  <c r="I342" i="2"/>
  <c r="I341" i="2" s="1"/>
  <c r="I442" i="2" s="1"/>
  <c r="J342" i="2"/>
  <c r="J341" i="2" s="1"/>
  <c r="X342" i="2"/>
  <c r="X341" i="2" s="1"/>
  <c r="X442" i="2" s="1"/>
  <c r="BD342" i="2"/>
  <c r="BF342" i="2"/>
  <c r="E344" i="2"/>
  <c r="E445" i="2" s="1"/>
  <c r="F344" i="2"/>
  <c r="G344" i="2"/>
  <c r="H344" i="2"/>
  <c r="M344" i="2"/>
  <c r="M445" i="2" s="1"/>
  <c r="N344" i="2"/>
  <c r="O344" i="2"/>
  <c r="P344" i="2"/>
  <c r="X344" i="2"/>
  <c r="X445" i="2" s="1"/>
  <c r="AP344" i="2"/>
  <c r="AP445" i="2" s="1"/>
  <c r="AQ344" i="2"/>
  <c r="AR344" i="2"/>
  <c r="AS344" i="2"/>
  <c r="AT344" i="2"/>
  <c r="AT445" i="2" s="1"/>
  <c r="AU344" i="2"/>
  <c r="AV344" i="2"/>
  <c r="AW344" i="2"/>
  <c r="AX344" i="2"/>
  <c r="AX445" i="2" s="1"/>
  <c r="AY344" i="2"/>
  <c r="AZ344" i="2"/>
  <c r="BA344" i="2"/>
  <c r="I345" i="2"/>
  <c r="I344" i="2" s="1"/>
  <c r="I445" i="2" s="1"/>
  <c r="K345" i="2"/>
  <c r="L344" i="2" s="1"/>
  <c r="X345" i="2"/>
  <c r="Y345" i="2" s="1"/>
  <c r="BD345" i="2"/>
  <c r="BF345" i="2"/>
  <c r="E347" i="2"/>
  <c r="F347" i="2"/>
  <c r="G347" i="2"/>
  <c r="H347" i="2"/>
  <c r="K347" i="2"/>
  <c r="L347" i="2"/>
  <c r="M347" i="2"/>
  <c r="N347" i="2"/>
  <c r="O347" i="2"/>
  <c r="P347" i="2"/>
  <c r="X347" i="2"/>
  <c r="AP347" i="2"/>
  <c r="AQ347" i="2"/>
  <c r="AR347" i="2"/>
  <c r="AS347" i="2"/>
  <c r="AT347" i="2"/>
  <c r="AU347" i="2"/>
  <c r="AV347" i="2"/>
  <c r="AW347" i="2"/>
  <c r="AX347" i="2"/>
  <c r="AY347" i="2"/>
  <c r="AZ347" i="2"/>
  <c r="BA347" i="2"/>
  <c r="I348" i="2"/>
  <c r="I347" i="2" s="1"/>
  <c r="X348" i="2"/>
  <c r="Y348" i="2" s="1"/>
  <c r="BD348" i="2"/>
  <c r="BF348" i="2"/>
  <c r="E350" i="2"/>
  <c r="F350" i="2"/>
  <c r="G350" i="2"/>
  <c r="H350" i="2"/>
  <c r="K350" i="2"/>
  <c r="L350" i="2"/>
  <c r="M350" i="2"/>
  <c r="N350" i="2"/>
  <c r="O350" i="2"/>
  <c r="P350" i="2"/>
  <c r="X350" i="2"/>
  <c r="AP350" i="2"/>
  <c r="AQ350" i="2"/>
  <c r="AR350" i="2"/>
  <c r="AS350" i="2"/>
  <c r="AT350" i="2"/>
  <c r="AU350" i="2"/>
  <c r="AV350" i="2"/>
  <c r="AW350" i="2"/>
  <c r="AX350" i="2"/>
  <c r="AY350" i="2"/>
  <c r="AZ350" i="2"/>
  <c r="BA350" i="2"/>
  <c r="I351" i="2"/>
  <c r="I350" i="2" s="1"/>
  <c r="X351" i="2"/>
  <c r="Y351" i="2" s="1"/>
  <c r="BD351" i="2"/>
  <c r="BF351" i="2"/>
  <c r="E353" i="2"/>
  <c r="F353" i="2"/>
  <c r="G353" i="2"/>
  <c r="H353" i="2"/>
  <c r="L353" i="2"/>
  <c r="M353" i="2"/>
  <c r="N353" i="2"/>
  <c r="O353" i="2"/>
  <c r="P353" i="2"/>
  <c r="X353" i="2"/>
  <c r="AP353" i="2"/>
  <c r="AQ353" i="2"/>
  <c r="AR353" i="2"/>
  <c r="AS353" i="2"/>
  <c r="AT353" i="2"/>
  <c r="AU353" i="2"/>
  <c r="AV353" i="2"/>
  <c r="AW353" i="2"/>
  <c r="AX353" i="2"/>
  <c r="AY353" i="2"/>
  <c r="AZ353" i="2"/>
  <c r="BA353" i="2"/>
  <c r="I354" i="2"/>
  <c r="I353" i="2" s="1"/>
  <c r="K354" i="2"/>
  <c r="K353" i="2" s="1"/>
  <c r="K454" i="2" s="1"/>
  <c r="X354" i="2"/>
  <c r="Y354" i="2"/>
  <c r="Z354" i="2" s="1"/>
  <c r="BD354" i="2"/>
  <c r="BF354" i="2"/>
  <c r="E356" i="2"/>
  <c r="F356" i="2"/>
  <c r="G356" i="2"/>
  <c r="H356" i="2"/>
  <c r="I356" i="2"/>
  <c r="J356" i="2"/>
  <c r="K356" i="2"/>
  <c r="L356" i="2"/>
  <c r="M356" i="2"/>
  <c r="N356" i="2"/>
  <c r="O356" i="2"/>
  <c r="P356" i="2"/>
  <c r="AP356" i="2"/>
  <c r="AQ356" i="2"/>
  <c r="AR356" i="2"/>
  <c r="AS356" i="2"/>
  <c r="AT356" i="2"/>
  <c r="AU356" i="2"/>
  <c r="AV356" i="2"/>
  <c r="AW356" i="2"/>
  <c r="AX356" i="2"/>
  <c r="AY356" i="2"/>
  <c r="AZ356" i="2"/>
  <c r="BA356" i="2"/>
  <c r="X357" i="2"/>
  <c r="Y357" i="2" s="1"/>
  <c r="BD357" i="2"/>
  <c r="BF357" i="2"/>
  <c r="BJ357" i="2" s="1"/>
  <c r="E359" i="2"/>
  <c r="F359" i="2"/>
  <c r="G359" i="2"/>
  <c r="H359" i="2"/>
  <c r="I359" i="2"/>
  <c r="J359" i="2"/>
  <c r="K359" i="2"/>
  <c r="L359" i="2"/>
  <c r="M359" i="2"/>
  <c r="N359" i="2"/>
  <c r="O359" i="2"/>
  <c r="P359" i="2"/>
  <c r="AP359" i="2"/>
  <c r="AQ359" i="2"/>
  <c r="AR359" i="2"/>
  <c r="AS359" i="2"/>
  <c r="AT359" i="2"/>
  <c r="AU359" i="2"/>
  <c r="AV359" i="2"/>
  <c r="AW359" i="2"/>
  <c r="AX359" i="2"/>
  <c r="AY359" i="2"/>
  <c r="AZ359" i="2"/>
  <c r="BA359" i="2"/>
  <c r="X360" i="2"/>
  <c r="X359" i="2" s="1"/>
  <c r="X460" i="2" s="1"/>
  <c r="BD360" i="2"/>
  <c r="BF360" i="2"/>
  <c r="E362" i="2"/>
  <c r="E463" i="2" s="1"/>
  <c r="F362" i="2"/>
  <c r="G362" i="2"/>
  <c r="H362" i="2"/>
  <c r="I362" i="2"/>
  <c r="I463" i="2" s="1"/>
  <c r="J362" i="2"/>
  <c r="K362" i="2"/>
  <c r="L362" i="2"/>
  <c r="M362" i="2"/>
  <c r="M463" i="2" s="1"/>
  <c r="N362" i="2"/>
  <c r="O362" i="2"/>
  <c r="P362" i="2"/>
  <c r="AP362" i="2"/>
  <c r="AP463" i="2" s="1"/>
  <c r="AQ362" i="2"/>
  <c r="AR362" i="2"/>
  <c r="AS362" i="2"/>
  <c r="AT362" i="2"/>
  <c r="AT463" i="2" s="1"/>
  <c r="AU362" i="2"/>
  <c r="AV362" i="2"/>
  <c r="AW362" i="2"/>
  <c r="AX362" i="2"/>
  <c r="AX463" i="2" s="1"/>
  <c r="AY362" i="2"/>
  <c r="AZ362" i="2"/>
  <c r="BA362" i="2"/>
  <c r="X363" i="2"/>
  <c r="X362" i="2" s="1"/>
  <c r="X463" i="2" s="1"/>
  <c r="BD363" i="2"/>
  <c r="BF363" i="2"/>
  <c r="E365" i="2"/>
  <c r="F365" i="2"/>
  <c r="F466" i="2" s="1"/>
  <c r="G365" i="2"/>
  <c r="H365" i="2"/>
  <c r="I365" i="2"/>
  <c r="J365" i="2"/>
  <c r="J466" i="2" s="1"/>
  <c r="K365" i="2"/>
  <c r="L365" i="2"/>
  <c r="M365" i="2"/>
  <c r="N365" i="2"/>
  <c r="N466" i="2" s="1"/>
  <c r="O365" i="2"/>
  <c r="P365" i="2"/>
  <c r="X365" i="2"/>
  <c r="Y365" i="2"/>
  <c r="Y466" i="2" s="1"/>
  <c r="Z365" i="2"/>
  <c r="AA365" i="2"/>
  <c r="AB365" i="2"/>
  <c r="AC365" i="2"/>
  <c r="AC466" i="2" s="1"/>
  <c r="AD365" i="2"/>
  <c r="AE365" i="2"/>
  <c r="AF365" i="2"/>
  <c r="AG365" i="2"/>
  <c r="AG466" i="2" s="1"/>
  <c r="AH365" i="2"/>
  <c r="AI365" i="2"/>
  <c r="AP365" i="2"/>
  <c r="AQ365" i="2"/>
  <c r="AQ466" i="2" s="1"/>
  <c r="AR365" i="2"/>
  <c r="AS365" i="2"/>
  <c r="AT365" i="2"/>
  <c r="AU365" i="2"/>
  <c r="AU466" i="2" s="1"/>
  <c r="AV365" i="2"/>
  <c r="AW365" i="2"/>
  <c r="AX365" i="2"/>
  <c r="AY365" i="2"/>
  <c r="AY466" i="2" s="1"/>
  <c r="AZ365" i="2"/>
  <c r="BA365" i="2"/>
  <c r="BD366" i="2"/>
  <c r="BE366" i="2"/>
  <c r="BF366" i="2"/>
  <c r="E368" i="2"/>
  <c r="F368" i="2"/>
  <c r="F469" i="2" s="1"/>
  <c r="G368" i="2"/>
  <c r="H368" i="2"/>
  <c r="I368" i="2"/>
  <c r="J368" i="2"/>
  <c r="J469" i="2" s="1"/>
  <c r="K368" i="2"/>
  <c r="L368" i="2"/>
  <c r="M368" i="2"/>
  <c r="N368" i="2"/>
  <c r="N469" i="2" s="1"/>
  <c r="O368" i="2"/>
  <c r="P368" i="2"/>
  <c r="AP368" i="2"/>
  <c r="AQ368" i="2"/>
  <c r="AQ469" i="2" s="1"/>
  <c r="AR368" i="2"/>
  <c r="AS368" i="2"/>
  <c r="AT368" i="2"/>
  <c r="AU368" i="2"/>
  <c r="AU469" i="2" s="1"/>
  <c r="AV368" i="2"/>
  <c r="AW368" i="2"/>
  <c r="AX368" i="2"/>
  <c r="AY368" i="2"/>
  <c r="AY469" i="2" s="1"/>
  <c r="AZ368" i="2"/>
  <c r="BA368" i="2"/>
  <c r="X369" i="2"/>
  <c r="X368" i="2" s="1"/>
  <c r="X469" i="2" s="1"/>
  <c r="Y369" i="2"/>
  <c r="Y368" i="2" s="1"/>
  <c r="Y469" i="2" s="1"/>
  <c r="BD369" i="2"/>
  <c r="BF369" i="2"/>
  <c r="E371" i="2"/>
  <c r="F371" i="2"/>
  <c r="G371" i="2"/>
  <c r="H371" i="2"/>
  <c r="I371" i="2"/>
  <c r="J371" i="2"/>
  <c r="K371" i="2"/>
  <c r="L371" i="2"/>
  <c r="M371" i="2"/>
  <c r="N371" i="2"/>
  <c r="O371" i="2"/>
  <c r="P371" i="2"/>
  <c r="AP371" i="2"/>
  <c r="AQ371" i="2"/>
  <c r="AR371" i="2"/>
  <c r="AS371" i="2"/>
  <c r="AT371" i="2"/>
  <c r="AU371" i="2"/>
  <c r="AV371" i="2"/>
  <c r="AW371" i="2"/>
  <c r="AX371" i="2"/>
  <c r="AY371" i="2"/>
  <c r="AZ371" i="2"/>
  <c r="BA371" i="2"/>
  <c r="X372" i="2"/>
  <c r="X371" i="2" s="1"/>
  <c r="X472" i="2" s="1"/>
  <c r="BD372" i="2"/>
  <c r="BF372" i="2"/>
  <c r="E374" i="2"/>
  <c r="F374" i="2"/>
  <c r="G374" i="2"/>
  <c r="H374" i="2"/>
  <c r="I374" i="2"/>
  <c r="J374" i="2"/>
  <c r="K374" i="2"/>
  <c r="L374" i="2"/>
  <c r="M374" i="2"/>
  <c r="N374" i="2"/>
  <c r="O374" i="2"/>
  <c r="P374" i="2"/>
  <c r="AP374" i="2"/>
  <c r="AQ374" i="2"/>
  <c r="AR374" i="2"/>
  <c r="AS374" i="2"/>
  <c r="AT374" i="2"/>
  <c r="AU374" i="2"/>
  <c r="AV374" i="2"/>
  <c r="AW374" i="2"/>
  <c r="AX374" i="2"/>
  <c r="AY374" i="2"/>
  <c r="AZ374" i="2"/>
  <c r="BA374" i="2"/>
  <c r="X375" i="2"/>
  <c r="X374" i="2" s="1"/>
  <c r="X475" i="2" s="1"/>
  <c r="BD375" i="2"/>
  <c r="BF375" i="2"/>
  <c r="E377" i="2"/>
  <c r="F377" i="2"/>
  <c r="F478" i="2" s="1"/>
  <c r="G377" i="2"/>
  <c r="H377" i="2"/>
  <c r="I377" i="2"/>
  <c r="J377" i="2"/>
  <c r="J478" i="2" s="1"/>
  <c r="K377" i="2"/>
  <c r="L377" i="2"/>
  <c r="M377" i="2"/>
  <c r="N377" i="2"/>
  <c r="N478" i="2" s="1"/>
  <c r="O377" i="2"/>
  <c r="P377" i="2"/>
  <c r="X377" i="2"/>
  <c r="Y377" i="2"/>
  <c r="Y478" i="2" s="1"/>
  <c r="Z377" i="2"/>
  <c r="AA377" i="2"/>
  <c r="AB377" i="2"/>
  <c r="AC377" i="2"/>
  <c r="AC478" i="2" s="1"/>
  <c r="AD377" i="2"/>
  <c r="AE377" i="2"/>
  <c r="AF377" i="2"/>
  <c r="AG377" i="2"/>
  <c r="AG478" i="2" s="1"/>
  <c r="AH377" i="2"/>
  <c r="AI377" i="2"/>
  <c r="AP377" i="2"/>
  <c r="AQ377" i="2"/>
  <c r="AQ478" i="2" s="1"/>
  <c r="AR377" i="2"/>
  <c r="AS377" i="2"/>
  <c r="AT377" i="2"/>
  <c r="AU377" i="2"/>
  <c r="AU478" i="2" s="1"/>
  <c r="AV377" i="2"/>
  <c r="AW377" i="2"/>
  <c r="AX377" i="2"/>
  <c r="AY377" i="2"/>
  <c r="AY478" i="2" s="1"/>
  <c r="AZ377" i="2"/>
  <c r="BA377" i="2"/>
  <c r="BD378" i="2"/>
  <c r="BE378" i="2"/>
  <c r="BF378" i="2"/>
  <c r="E380" i="2"/>
  <c r="F380" i="2"/>
  <c r="F481" i="2" s="1"/>
  <c r="G380" i="2"/>
  <c r="H380" i="2"/>
  <c r="I380" i="2"/>
  <c r="J380" i="2"/>
  <c r="J481" i="2" s="1"/>
  <c r="K380" i="2"/>
  <c r="L380" i="2"/>
  <c r="M380" i="2"/>
  <c r="N380" i="2"/>
  <c r="N481" i="2" s="1"/>
  <c r="O380" i="2"/>
  <c r="P380" i="2"/>
  <c r="X380" i="2"/>
  <c r="Y380" i="2"/>
  <c r="Y481" i="2" s="1"/>
  <c r="Z380" i="2"/>
  <c r="AA380" i="2"/>
  <c r="AB380" i="2"/>
  <c r="AC380" i="2"/>
  <c r="AC481" i="2" s="1"/>
  <c r="AD380" i="2"/>
  <c r="AE380" i="2"/>
  <c r="AF380" i="2"/>
  <c r="AG380" i="2"/>
  <c r="AG481" i="2" s="1"/>
  <c r="AH380" i="2"/>
  <c r="AI380" i="2"/>
  <c r="AP380" i="2"/>
  <c r="AQ380" i="2"/>
  <c r="AQ481" i="2" s="1"/>
  <c r="AR380" i="2"/>
  <c r="AS380" i="2"/>
  <c r="AT380" i="2"/>
  <c r="AU380" i="2"/>
  <c r="AU481" i="2" s="1"/>
  <c r="AV380" i="2"/>
  <c r="AW380" i="2"/>
  <c r="AX380" i="2"/>
  <c r="AY380" i="2"/>
  <c r="AY481" i="2" s="1"/>
  <c r="AZ380" i="2"/>
  <c r="BA380" i="2"/>
  <c r="BD381" i="2"/>
  <c r="BE381" i="2"/>
  <c r="BF381" i="2"/>
  <c r="E384" i="2"/>
  <c r="E383" i="2" s="1"/>
  <c r="E413" i="2" s="1"/>
  <c r="F384" i="2"/>
  <c r="F383" i="2" s="1"/>
  <c r="F413" i="2" s="1"/>
  <c r="G384" i="2"/>
  <c r="G383" i="2" s="1"/>
  <c r="G484" i="2" s="1"/>
  <c r="H384" i="2"/>
  <c r="H383" i="2" s="1"/>
  <c r="H484" i="2" s="1"/>
  <c r="K384" i="2"/>
  <c r="X384" i="2"/>
  <c r="X383" i="2" s="1"/>
  <c r="AP384" i="2"/>
  <c r="AP383" i="2" s="1"/>
  <c r="AP413" i="2" s="1"/>
  <c r="AQ384" i="2"/>
  <c r="AQ383" i="2" s="1"/>
  <c r="AQ413" i="2" s="1"/>
  <c r="AR384" i="2"/>
  <c r="AR383" i="2" s="1"/>
  <c r="AR484" i="2" s="1"/>
  <c r="AS384" i="2"/>
  <c r="AS383" i="2" s="1"/>
  <c r="AS484" i="2" s="1"/>
  <c r="AT384" i="2"/>
  <c r="AT383" i="2" s="1"/>
  <c r="AT413" i="2" s="1"/>
  <c r="AU384" i="2"/>
  <c r="AU383" i="2" s="1"/>
  <c r="AU413" i="2" s="1"/>
  <c r="AV384" i="2"/>
  <c r="AV383" i="2" s="1"/>
  <c r="AV484" i="2" s="1"/>
  <c r="AW384" i="2"/>
  <c r="AW383" i="2" s="1"/>
  <c r="AW484" i="2" s="1"/>
  <c r="AX384" i="2"/>
  <c r="AX383" i="2" s="1"/>
  <c r="AX413" i="2" s="1"/>
  <c r="AY384" i="2"/>
  <c r="AY383" i="2" s="1"/>
  <c r="AY413" i="2" s="1"/>
  <c r="AZ384" i="2"/>
  <c r="AZ383" i="2" s="1"/>
  <c r="AZ484" i="2" s="1"/>
  <c r="BA384" i="2"/>
  <c r="BA383" i="2" s="1"/>
  <c r="BA484" i="2" s="1"/>
  <c r="BF384" i="2"/>
  <c r="BC385" i="2"/>
  <c r="E386" i="2"/>
  <c r="F386" i="2"/>
  <c r="G386" i="2"/>
  <c r="H386" i="2"/>
  <c r="I386" i="2"/>
  <c r="J386" i="2"/>
  <c r="K386" i="2"/>
  <c r="L386" i="2"/>
  <c r="M386" i="2"/>
  <c r="N386" i="2"/>
  <c r="O386" i="2"/>
  <c r="P386" i="2"/>
  <c r="X386" i="2"/>
  <c r="Y386" i="2"/>
  <c r="Z386" i="2"/>
  <c r="AA386" i="2"/>
  <c r="AB386" i="2"/>
  <c r="AC386" i="2"/>
  <c r="AD386" i="2"/>
  <c r="AE386" i="2"/>
  <c r="AF386" i="2"/>
  <c r="AG386" i="2"/>
  <c r="AH386" i="2"/>
  <c r="AI386" i="2"/>
  <c r="AP386" i="2"/>
  <c r="AQ386" i="2"/>
  <c r="AR386" i="2"/>
  <c r="AS386" i="2"/>
  <c r="AT386" i="2"/>
  <c r="AU386" i="2"/>
  <c r="AV386" i="2"/>
  <c r="AW386" i="2"/>
  <c r="AX386" i="2"/>
  <c r="AY386" i="2"/>
  <c r="AZ386" i="2"/>
  <c r="BA386" i="2"/>
  <c r="BC386" i="2"/>
  <c r="BC387" i="2"/>
  <c r="BD387" i="2"/>
  <c r="BE387" i="2"/>
  <c r="BF387" i="2"/>
  <c r="BC388" i="2"/>
  <c r="E389" i="2"/>
  <c r="F389" i="2"/>
  <c r="F490" i="2" s="1"/>
  <c r="G389" i="2"/>
  <c r="H389" i="2"/>
  <c r="I389" i="2"/>
  <c r="J389" i="2"/>
  <c r="J490" i="2" s="1"/>
  <c r="K389" i="2"/>
  <c r="L389" i="2"/>
  <c r="M389" i="2"/>
  <c r="N389" i="2"/>
  <c r="N490" i="2" s="1"/>
  <c r="O389" i="2"/>
  <c r="P389" i="2"/>
  <c r="X389" i="2"/>
  <c r="Y389" i="2"/>
  <c r="Y490" i="2" s="1"/>
  <c r="Z389" i="2"/>
  <c r="AA389" i="2"/>
  <c r="AB389" i="2"/>
  <c r="AC389" i="2"/>
  <c r="AC490" i="2" s="1"/>
  <c r="AD389" i="2"/>
  <c r="AE389" i="2"/>
  <c r="AF389" i="2"/>
  <c r="AG389" i="2"/>
  <c r="AG490" i="2" s="1"/>
  <c r="AH389" i="2"/>
  <c r="AI389" i="2"/>
  <c r="AP389" i="2"/>
  <c r="AQ389" i="2"/>
  <c r="AQ490" i="2" s="1"/>
  <c r="AR389" i="2"/>
  <c r="AS389" i="2"/>
  <c r="AT389" i="2"/>
  <c r="AU389" i="2"/>
  <c r="AU490" i="2" s="1"/>
  <c r="AV389" i="2"/>
  <c r="AW389" i="2"/>
  <c r="AX389" i="2"/>
  <c r="AY389" i="2"/>
  <c r="AY490" i="2" s="1"/>
  <c r="AZ389" i="2"/>
  <c r="BA389" i="2"/>
  <c r="BC389" i="2"/>
  <c r="BC390" i="2"/>
  <c r="BD390" i="2"/>
  <c r="BE390" i="2"/>
  <c r="BF390" i="2"/>
  <c r="BJ390" i="2" s="1"/>
  <c r="BC391" i="2"/>
  <c r="E392" i="2"/>
  <c r="F392" i="2"/>
  <c r="G392" i="2"/>
  <c r="H392" i="2"/>
  <c r="I392" i="2"/>
  <c r="J392" i="2"/>
  <c r="K392" i="2"/>
  <c r="L392" i="2"/>
  <c r="M392" i="2"/>
  <c r="N392" i="2"/>
  <c r="O392" i="2"/>
  <c r="P392" i="2"/>
  <c r="X392" i="2"/>
  <c r="Y392" i="2"/>
  <c r="Z392" i="2"/>
  <c r="AA392" i="2"/>
  <c r="AB392" i="2"/>
  <c r="AC392" i="2"/>
  <c r="AD392" i="2"/>
  <c r="AE392" i="2"/>
  <c r="AF392" i="2"/>
  <c r="AG392" i="2"/>
  <c r="AH392" i="2"/>
  <c r="AI392" i="2"/>
  <c r="AP392" i="2"/>
  <c r="AQ392" i="2"/>
  <c r="AR392" i="2"/>
  <c r="AS392" i="2"/>
  <c r="AT392" i="2"/>
  <c r="AU392" i="2"/>
  <c r="AV392" i="2"/>
  <c r="AW392" i="2"/>
  <c r="AX392" i="2"/>
  <c r="AY392" i="2"/>
  <c r="AZ392" i="2"/>
  <c r="BA392" i="2"/>
  <c r="BC392" i="2"/>
  <c r="BC393" i="2"/>
  <c r="BD393" i="2"/>
  <c r="BE393" i="2"/>
  <c r="BF393" i="2"/>
  <c r="BC394" i="2"/>
  <c r="E395" i="2"/>
  <c r="F395" i="2"/>
  <c r="F496" i="2" s="1"/>
  <c r="G395" i="2"/>
  <c r="H395" i="2"/>
  <c r="I395" i="2"/>
  <c r="J395" i="2"/>
  <c r="J496" i="2" s="1"/>
  <c r="K395" i="2"/>
  <c r="L395" i="2"/>
  <c r="M395" i="2"/>
  <c r="N395" i="2"/>
  <c r="N496" i="2" s="1"/>
  <c r="O395" i="2"/>
  <c r="P395" i="2"/>
  <c r="X395" i="2"/>
  <c r="Y395" i="2"/>
  <c r="Y496" i="2" s="1"/>
  <c r="Z395" i="2"/>
  <c r="AA395" i="2"/>
  <c r="AB395" i="2"/>
  <c r="AC395" i="2"/>
  <c r="AC496" i="2" s="1"/>
  <c r="AD395" i="2"/>
  <c r="AE395" i="2"/>
  <c r="AF395" i="2"/>
  <c r="AG395" i="2"/>
  <c r="AG496" i="2" s="1"/>
  <c r="AH395" i="2"/>
  <c r="AI395" i="2"/>
  <c r="AP395" i="2"/>
  <c r="AQ395" i="2"/>
  <c r="AQ496" i="2" s="1"/>
  <c r="AR395" i="2"/>
  <c r="AS395" i="2"/>
  <c r="AT395" i="2"/>
  <c r="AU395" i="2"/>
  <c r="AU496" i="2" s="1"/>
  <c r="AV395" i="2"/>
  <c r="AW395" i="2"/>
  <c r="AX395" i="2"/>
  <c r="AY395" i="2"/>
  <c r="AY496" i="2" s="1"/>
  <c r="AZ395" i="2"/>
  <c r="BA395" i="2"/>
  <c r="BC395" i="2"/>
  <c r="BC396" i="2"/>
  <c r="BD396" i="2"/>
  <c r="BE396" i="2"/>
  <c r="BF396" i="2"/>
  <c r="BC397" i="2"/>
  <c r="E398" i="2"/>
  <c r="F398" i="2"/>
  <c r="G398" i="2"/>
  <c r="H398" i="2"/>
  <c r="I398" i="2"/>
  <c r="J398" i="2"/>
  <c r="K398" i="2"/>
  <c r="L398" i="2"/>
  <c r="M398" i="2"/>
  <c r="N398" i="2"/>
  <c r="O398" i="2"/>
  <c r="P398" i="2"/>
  <c r="X398" i="2"/>
  <c r="Y398" i="2"/>
  <c r="Z398" i="2"/>
  <c r="AA398" i="2"/>
  <c r="AB398" i="2"/>
  <c r="AC398" i="2"/>
  <c r="AD398" i="2"/>
  <c r="AE398" i="2"/>
  <c r="AF398" i="2"/>
  <c r="AG398" i="2"/>
  <c r="AH398" i="2"/>
  <c r="AI398" i="2"/>
  <c r="AP398" i="2"/>
  <c r="AQ398" i="2"/>
  <c r="AR398" i="2"/>
  <c r="AS398" i="2"/>
  <c r="AT398" i="2"/>
  <c r="AU398" i="2"/>
  <c r="AV398" i="2"/>
  <c r="AW398" i="2"/>
  <c r="AX398" i="2"/>
  <c r="AY398" i="2"/>
  <c r="AZ398" i="2"/>
  <c r="BA398" i="2"/>
  <c r="BC398" i="2"/>
  <c r="BC399" i="2"/>
  <c r="BD399" i="2"/>
  <c r="BE399" i="2"/>
  <c r="BF399" i="2"/>
  <c r="BC400" i="2"/>
  <c r="E401" i="2"/>
  <c r="F401" i="2"/>
  <c r="F502" i="2" s="1"/>
  <c r="G401" i="2"/>
  <c r="H401" i="2"/>
  <c r="I401" i="2"/>
  <c r="J401" i="2"/>
  <c r="J502" i="2" s="1"/>
  <c r="K401" i="2"/>
  <c r="L401" i="2"/>
  <c r="M401" i="2"/>
  <c r="N401" i="2"/>
  <c r="N502" i="2" s="1"/>
  <c r="O401" i="2"/>
  <c r="P401" i="2"/>
  <c r="X401" i="2"/>
  <c r="Y401" i="2"/>
  <c r="Y502" i="2" s="1"/>
  <c r="Z401" i="2"/>
  <c r="AA401" i="2"/>
  <c r="AB401" i="2"/>
  <c r="AC401" i="2"/>
  <c r="AC502" i="2" s="1"/>
  <c r="AD401" i="2"/>
  <c r="AE401" i="2"/>
  <c r="AF401" i="2"/>
  <c r="AG401" i="2"/>
  <c r="AG502" i="2" s="1"/>
  <c r="AH401" i="2"/>
  <c r="AI401" i="2"/>
  <c r="AP401" i="2"/>
  <c r="AQ401" i="2"/>
  <c r="AQ502" i="2" s="1"/>
  <c r="AR401" i="2"/>
  <c r="AS401" i="2"/>
  <c r="AT401" i="2"/>
  <c r="AU401" i="2"/>
  <c r="AU502" i="2" s="1"/>
  <c r="AV401" i="2"/>
  <c r="AW401" i="2"/>
  <c r="AX401" i="2"/>
  <c r="AY401" i="2"/>
  <c r="AY502" i="2" s="1"/>
  <c r="AZ401" i="2"/>
  <c r="BA401" i="2"/>
  <c r="BC401" i="2"/>
  <c r="BC402" i="2"/>
  <c r="BD402" i="2"/>
  <c r="BE402" i="2"/>
  <c r="BF402" i="2"/>
  <c r="BC403" i="2"/>
  <c r="E404" i="2"/>
  <c r="F404" i="2"/>
  <c r="G404" i="2"/>
  <c r="H404" i="2"/>
  <c r="I404" i="2"/>
  <c r="J404" i="2"/>
  <c r="K404" i="2"/>
  <c r="L404" i="2"/>
  <c r="M404" i="2"/>
  <c r="N404" i="2"/>
  <c r="O404" i="2"/>
  <c r="P404" i="2"/>
  <c r="X404" i="2"/>
  <c r="Y404" i="2"/>
  <c r="Z404" i="2"/>
  <c r="AA404" i="2"/>
  <c r="AB404" i="2"/>
  <c r="AC404" i="2"/>
  <c r="AD404" i="2"/>
  <c r="AE404" i="2"/>
  <c r="AF404" i="2"/>
  <c r="AG404" i="2"/>
  <c r="AH404" i="2"/>
  <c r="AI404" i="2"/>
  <c r="AP404" i="2"/>
  <c r="AQ404" i="2"/>
  <c r="AR404" i="2"/>
  <c r="AS404" i="2"/>
  <c r="AT404" i="2"/>
  <c r="AU404" i="2"/>
  <c r="AV404" i="2"/>
  <c r="AW404" i="2"/>
  <c r="AX404" i="2"/>
  <c r="AY404" i="2"/>
  <c r="AZ404" i="2"/>
  <c r="BA404" i="2"/>
  <c r="BC404" i="2"/>
  <c r="BC405" i="2"/>
  <c r="BD405" i="2"/>
  <c r="BE405" i="2"/>
  <c r="BF405" i="2"/>
  <c r="BC406" i="2"/>
  <c r="E407" i="2"/>
  <c r="F407" i="2"/>
  <c r="F508" i="2" s="1"/>
  <c r="G407" i="2"/>
  <c r="H407" i="2"/>
  <c r="I407" i="2"/>
  <c r="J407" i="2"/>
  <c r="J508" i="2" s="1"/>
  <c r="K407" i="2"/>
  <c r="L407" i="2"/>
  <c r="M407" i="2"/>
  <c r="N407" i="2"/>
  <c r="N508" i="2" s="1"/>
  <c r="O407" i="2"/>
  <c r="P407" i="2"/>
  <c r="X407" i="2"/>
  <c r="Y407" i="2"/>
  <c r="Y508" i="2" s="1"/>
  <c r="Z407" i="2"/>
  <c r="AA407" i="2"/>
  <c r="AB407" i="2"/>
  <c r="AC407" i="2"/>
  <c r="AC508" i="2" s="1"/>
  <c r="AD407" i="2"/>
  <c r="AE407" i="2"/>
  <c r="AF407" i="2"/>
  <c r="AG407" i="2"/>
  <c r="AG508" i="2" s="1"/>
  <c r="AH407" i="2"/>
  <c r="AI407" i="2"/>
  <c r="AP407" i="2"/>
  <c r="AQ407" i="2"/>
  <c r="AQ508" i="2" s="1"/>
  <c r="AR407" i="2"/>
  <c r="AS407" i="2"/>
  <c r="AT407" i="2"/>
  <c r="AU407" i="2"/>
  <c r="AU508" i="2" s="1"/>
  <c r="AV407" i="2"/>
  <c r="AW407" i="2"/>
  <c r="AX407" i="2"/>
  <c r="AY407" i="2"/>
  <c r="AY508" i="2" s="1"/>
  <c r="AZ407" i="2"/>
  <c r="BA407" i="2"/>
  <c r="BC407" i="2"/>
  <c r="BC408" i="2"/>
  <c r="BD408" i="2"/>
  <c r="BE408" i="2"/>
  <c r="BF408" i="2"/>
  <c r="BC409" i="2"/>
  <c r="E410" i="2"/>
  <c r="F410" i="2"/>
  <c r="G410" i="2"/>
  <c r="H410" i="2"/>
  <c r="I410" i="2"/>
  <c r="J410" i="2"/>
  <c r="K410" i="2"/>
  <c r="L410" i="2"/>
  <c r="M410" i="2"/>
  <c r="N410" i="2"/>
  <c r="O410" i="2"/>
  <c r="P410" i="2"/>
  <c r="X410" i="2"/>
  <c r="Y410" i="2"/>
  <c r="Z410" i="2"/>
  <c r="AA410" i="2"/>
  <c r="AB410" i="2"/>
  <c r="AC410" i="2"/>
  <c r="AD410" i="2"/>
  <c r="AE410" i="2"/>
  <c r="AF410" i="2"/>
  <c r="AG410" i="2"/>
  <c r="AH410" i="2"/>
  <c r="AI410" i="2"/>
  <c r="AP410" i="2"/>
  <c r="AQ410" i="2"/>
  <c r="AR410" i="2"/>
  <c r="AS410" i="2"/>
  <c r="AT410" i="2"/>
  <c r="AU410" i="2"/>
  <c r="AV410" i="2"/>
  <c r="AW410" i="2"/>
  <c r="AX410" i="2"/>
  <c r="AY410" i="2"/>
  <c r="AZ410" i="2"/>
  <c r="BA410" i="2"/>
  <c r="BC410" i="2"/>
  <c r="BC411" i="2"/>
  <c r="BD411" i="2"/>
  <c r="BE411" i="2"/>
  <c r="BF411" i="2"/>
  <c r="BC412" i="2"/>
  <c r="E414" i="2"/>
  <c r="F414" i="2"/>
  <c r="F515" i="2" s="1"/>
  <c r="X414" i="2"/>
  <c r="AP414" i="2"/>
  <c r="AQ414" i="2"/>
  <c r="AQ515" i="2" s="1"/>
  <c r="AT414" i="2"/>
  <c r="AU414" i="2"/>
  <c r="AU515" i="2" s="1"/>
  <c r="AX414" i="2"/>
  <c r="BF414" i="2" s="1"/>
  <c r="AY414" i="2"/>
  <c r="AY515" i="2" s="1"/>
  <c r="A420" i="2"/>
  <c r="T420" i="2"/>
  <c r="AL420" i="2"/>
  <c r="E424" i="2"/>
  <c r="F424" i="2"/>
  <c r="G424" i="2"/>
  <c r="H424" i="2"/>
  <c r="L424" i="2"/>
  <c r="M424" i="2"/>
  <c r="N424" i="2"/>
  <c r="O424" i="2"/>
  <c r="P424" i="2"/>
  <c r="X424" i="2"/>
  <c r="AP424" i="2"/>
  <c r="AQ424" i="2"/>
  <c r="AR424" i="2"/>
  <c r="AS424" i="2"/>
  <c r="AT424" i="2"/>
  <c r="AU424" i="2"/>
  <c r="AV424" i="2"/>
  <c r="AW424" i="2"/>
  <c r="AX424" i="2"/>
  <c r="AY424" i="2"/>
  <c r="AZ424" i="2"/>
  <c r="BA424" i="2"/>
  <c r="E425" i="2"/>
  <c r="F425" i="2"/>
  <c r="G425" i="2"/>
  <c r="H425" i="2"/>
  <c r="I425" i="2"/>
  <c r="K425" i="2"/>
  <c r="L425" i="2"/>
  <c r="M425" i="2"/>
  <c r="N425" i="2"/>
  <c r="O425" i="2"/>
  <c r="P425" i="2"/>
  <c r="X425" i="2"/>
  <c r="AP425" i="2"/>
  <c r="AQ425" i="2"/>
  <c r="AR425" i="2"/>
  <c r="AS425" i="2"/>
  <c r="AT425" i="2"/>
  <c r="AU425" i="2"/>
  <c r="AV425" i="2"/>
  <c r="AW425" i="2"/>
  <c r="AX425" i="2"/>
  <c r="AY425" i="2"/>
  <c r="AZ425" i="2"/>
  <c r="BA425" i="2"/>
  <c r="E427" i="2"/>
  <c r="F427" i="2"/>
  <c r="G427" i="2"/>
  <c r="H427" i="2"/>
  <c r="L427" i="2"/>
  <c r="M427" i="2"/>
  <c r="N427" i="2"/>
  <c r="O427" i="2"/>
  <c r="P427" i="2"/>
  <c r="AP427" i="2"/>
  <c r="AQ427" i="2"/>
  <c r="AR427" i="2"/>
  <c r="AS427" i="2"/>
  <c r="AT427" i="2"/>
  <c r="AU427" i="2"/>
  <c r="AV427" i="2"/>
  <c r="AW427" i="2"/>
  <c r="AX427" i="2"/>
  <c r="AY427" i="2"/>
  <c r="AZ427" i="2"/>
  <c r="BA427" i="2"/>
  <c r="E428" i="2"/>
  <c r="F428" i="2"/>
  <c r="G428" i="2"/>
  <c r="H428" i="2"/>
  <c r="I428" i="2"/>
  <c r="K428" i="2"/>
  <c r="L428" i="2"/>
  <c r="M428" i="2"/>
  <c r="N428" i="2"/>
  <c r="O428" i="2"/>
  <c r="P428" i="2"/>
  <c r="AP428" i="2"/>
  <c r="AQ428" i="2"/>
  <c r="AR428" i="2"/>
  <c r="AS428" i="2"/>
  <c r="AT428" i="2"/>
  <c r="AU428" i="2"/>
  <c r="AV428" i="2"/>
  <c r="AW428" i="2"/>
  <c r="AX428" i="2"/>
  <c r="AY428" i="2"/>
  <c r="AZ428" i="2"/>
  <c r="BA428" i="2"/>
  <c r="E430" i="2"/>
  <c r="G430" i="2"/>
  <c r="H430" i="2"/>
  <c r="I430" i="2"/>
  <c r="K430" i="2"/>
  <c r="L430" i="2"/>
  <c r="M430" i="2"/>
  <c r="O430" i="2"/>
  <c r="P430" i="2"/>
  <c r="AP430" i="2"/>
  <c r="AR430" i="2"/>
  <c r="AS430" i="2"/>
  <c r="AT430" i="2"/>
  <c r="AV430" i="2"/>
  <c r="AW430" i="2"/>
  <c r="AX430" i="2"/>
  <c r="AZ430" i="2"/>
  <c r="BA430" i="2"/>
  <c r="E431" i="2"/>
  <c r="F431" i="2"/>
  <c r="G431" i="2"/>
  <c r="H431" i="2"/>
  <c r="I431" i="2"/>
  <c r="J431" i="2"/>
  <c r="K431" i="2"/>
  <c r="L431" i="2"/>
  <c r="M431" i="2"/>
  <c r="N431" i="2"/>
  <c r="O431" i="2"/>
  <c r="P431" i="2"/>
  <c r="X431" i="2"/>
  <c r="AP431" i="2"/>
  <c r="AQ431" i="2"/>
  <c r="AR431" i="2"/>
  <c r="AS431" i="2"/>
  <c r="AT431" i="2"/>
  <c r="AU431" i="2"/>
  <c r="AV431" i="2"/>
  <c r="AW431" i="2"/>
  <c r="AX431" i="2"/>
  <c r="AY431" i="2"/>
  <c r="AZ431" i="2"/>
  <c r="BA431" i="2"/>
  <c r="E433" i="2"/>
  <c r="F433" i="2"/>
  <c r="G433" i="2"/>
  <c r="H433" i="2"/>
  <c r="L433" i="2"/>
  <c r="M433" i="2"/>
  <c r="N433" i="2"/>
  <c r="O433" i="2"/>
  <c r="P433" i="2"/>
  <c r="AP433" i="2"/>
  <c r="AQ433" i="2"/>
  <c r="AR433" i="2"/>
  <c r="AS433" i="2"/>
  <c r="AT433" i="2"/>
  <c r="AU433" i="2"/>
  <c r="AV433" i="2"/>
  <c r="AW433" i="2"/>
  <c r="AX433" i="2"/>
  <c r="AY433" i="2"/>
  <c r="AZ433" i="2"/>
  <c r="BA433" i="2"/>
  <c r="E434" i="2"/>
  <c r="F434" i="2"/>
  <c r="G434" i="2"/>
  <c r="H434" i="2"/>
  <c r="I434" i="2"/>
  <c r="K434" i="2"/>
  <c r="L434" i="2"/>
  <c r="M434" i="2"/>
  <c r="N434" i="2"/>
  <c r="O434" i="2"/>
  <c r="P434" i="2"/>
  <c r="AP434" i="2"/>
  <c r="AQ434" i="2"/>
  <c r="AR434" i="2"/>
  <c r="AS434" i="2"/>
  <c r="AT434" i="2"/>
  <c r="AU434" i="2"/>
  <c r="AV434" i="2"/>
  <c r="AW434" i="2"/>
  <c r="AX434" i="2"/>
  <c r="AY434" i="2"/>
  <c r="AZ434" i="2"/>
  <c r="BA434" i="2"/>
  <c r="E436" i="2"/>
  <c r="G436" i="2"/>
  <c r="H436" i="2"/>
  <c r="K436" i="2"/>
  <c r="L436" i="2"/>
  <c r="M436" i="2"/>
  <c r="O436" i="2"/>
  <c r="P436" i="2"/>
  <c r="AP436" i="2"/>
  <c r="AR436" i="2"/>
  <c r="AS436" i="2"/>
  <c r="AT436" i="2"/>
  <c r="AV436" i="2"/>
  <c r="AW436" i="2"/>
  <c r="AX436" i="2"/>
  <c r="AZ436" i="2"/>
  <c r="BA436" i="2"/>
  <c r="E437" i="2"/>
  <c r="F437" i="2"/>
  <c r="G437" i="2"/>
  <c r="H437" i="2"/>
  <c r="I437" i="2"/>
  <c r="J437" i="2"/>
  <c r="K437" i="2"/>
  <c r="L437" i="2"/>
  <c r="M437" i="2"/>
  <c r="N437" i="2"/>
  <c r="O437" i="2"/>
  <c r="P437" i="2"/>
  <c r="AP437" i="2"/>
  <c r="AQ437" i="2"/>
  <c r="AR437" i="2"/>
  <c r="AS437" i="2"/>
  <c r="AT437" i="2"/>
  <c r="AU437" i="2"/>
  <c r="AV437" i="2"/>
  <c r="AW437" i="2"/>
  <c r="AX437" i="2"/>
  <c r="AY437" i="2"/>
  <c r="AZ437" i="2"/>
  <c r="BA437" i="2"/>
  <c r="E439" i="2"/>
  <c r="G439" i="2"/>
  <c r="H439" i="2"/>
  <c r="K439" i="2"/>
  <c r="L439" i="2"/>
  <c r="M439" i="2"/>
  <c r="O439" i="2"/>
  <c r="P439" i="2"/>
  <c r="AP439" i="2"/>
  <c r="AR439" i="2"/>
  <c r="AS439" i="2"/>
  <c r="AT439" i="2"/>
  <c r="AV439" i="2"/>
  <c r="AW439" i="2"/>
  <c r="AX439" i="2"/>
  <c r="AZ439" i="2"/>
  <c r="BA439" i="2"/>
  <c r="E440" i="2"/>
  <c r="F440" i="2"/>
  <c r="G440" i="2"/>
  <c r="H440" i="2"/>
  <c r="I440" i="2"/>
  <c r="J440" i="2"/>
  <c r="K440" i="2"/>
  <c r="L440" i="2"/>
  <c r="M440" i="2"/>
  <c r="N440" i="2"/>
  <c r="O440" i="2"/>
  <c r="P440" i="2"/>
  <c r="AP440" i="2"/>
  <c r="AQ440" i="2"/>
  <c r="AR440" i="2"/>
  <c r="AS440" i="2"/>
  <c r="AT440" i="2"/>
  <c r="AU440" i="2"/>
  <c r="AV440" i="2"/>
  <c r="AW440" i="2"/>
  <c r="AX440" i="2"/>
  <c r="AY440" i="2"/>
  <c r="AZ440" i="2"/>
  <c r="BA440" i="2"/>
  <c r="E442" i="2"/>
  <c r="G442" i="2"/>
  <c r="H442" i="2"/>
  <c r="L442" i="2"/>
  <c r="M442" i="2"/>
  <c r="O442" i="2"/>
  <c r="P442" i="2"/>
  <c r="AP442" i="2"/>
  <c r="AR442" i="2"/>
  <c r="AS442" i="2"/>
  <c r="AT442" i="2"/>
  <c r="AV442" i="2"/>
  <c r="AW442" i="2"/>
  <c r="AX442" i="2"/>
  <c r="AZ442" i="2"/>
  <c r="BA442" i="2"/>
  <c r="E443" i="2"/>
  <c r="F443" i="2"/>
  <c r="G443" i="2"/>
  <c r="H443" i="2"/>
  <c r="I443" i="2"/>
  <c r="K443" i="2"/>
  <c r="L443" i="2"/>
  <c r="M443" i="2"/>
  <c r="N443" i="2"/>
  <c r="O443" i="2"/>
  <c r="P443" i="2"/>
  <c r="X443" i="2"/>
  <c r="AP443" i="2"/>
  <c r="AQ443" i="2"/>
  <c r="AR443" i="2"/>
  <c r="AS443" i="2"/>
  <c r="AT443" i="2"/>
  <c r="AU443" i="2"/>
  <c r="AV443" i="2"/>
  <c r="AW443" i="2"/>
  <c r="AX443" i="2"/>
  <c r="AY443" i="2"/>
  <c r="AZ443" i="2"/>
  <c r="BA443" i="2"/>
  <c r="F445" i="2"/>
  <c r="G445" i="2"/>
  <c r="H445" i="2"/>
  <c r="N445" i="2"/>
  <c r="O445" i="2"/>
  <c r="P445" i="2"/>
  <c r="AQ445" i="2"/>
  <c r="AR445" i="2"/>
  <c r="AS445" i="2"/>
  <c r="AU445" i="2"/>
  <c r="AV445" i="2"/>
  <c r="AW445" i="2"/>
  <c r="AY445" i="2"/>
  <c r="AZ445" i="2"/>
  <c r="BA445" i="2"/>
  <c r="E446" i="2"/>
  <c r="F446" i="2"/>
  <c r="G446" i="2"/>
  <c r="H446" i="2"/>
  <c r="J446" i="2"/>
  <c r="K446" i="2"/>
  <c r="L446" i="2"/>
  <c r="M446" i="2"/>
  <c r="N446" i="2"/>
  <c r="O446" i="2"/>
  <c r="P446" i="2"/>
  <c r="X446" i="2"/>
  <c r="AP446" i="2"/>
  <c r="AQ446" i="2"/>
  <c r="AR446" i="2"/>
  <c r="AS446" i="2"/>
  <c r="AT446" i="2"/>
  <c r="AU446" i="2"/>
  <c r="AV446" i="2"/>
  <c r="AW446" i="2"/>
  <c r="AX446" i="2"/>
  <c r="AY446" i="2"/>
  <c r="AZ446" i="2"/>
  <c r="BA446" i="2"/>
  <c r="E448" i="2"/>
  <c r="F448" i="2"/>
  <c r="G448" i="2"/>
  <c r="H448" i="2"/>
  <c r="K448" i="2"/>
  <c r="L448" i="2"/>
  <c r="M448" i="2"/>
  <c r="N448" i="2"/>
  <c r="O448" i="2"/>
  <c r="P448" i="2"/>
  <c r="X448" i="2"/>
  <c r="AP448" i="2"/>
  <c r="AQ448" i="2"/>
  <c r="AR448" i="2"/>
  <c r="AS448" i="2"/>
  <c r="AT448" i="2"/>
  <c r="AU448" i="2"/>
  <c r="AV448" i="2"/>
  <c r="AW448" i="2"/>
  <c r="AX448" i="2"/>
  <c r="AY448" i="2"/>
  <c r="AZ448" i="2"/>
  <c r="BA448" i="2"/>
  <c r="E449" i="2"/>
  <c r="F449" i="2"/>
  <c r="G449" i="2"/>
  <c r="H449" i="2"/>
  <c r="I449" i="2"/>
  <c r="J449" i="2"/>
  <c r="K449" i="2"/>
  <c r="L449" i="2"/>
  <c r="M449" i="2"/>
  <c r="N449" i="2"/>
  <c r="O449" i="2"/>
  <c r="P449" i="2"/>
  <c r="X449" i="2"/>
  <c r="AP449" i="2"/>
  <c r="AQ449" i="2"/>
  <c r="AR449" i="2"/>
  <c r="AS449" i="2"/>
  <c r="AT449" i="2"/>
  <c r="AU449" i="2"/>
  <c r="AV449" i="2"/>
  <c r="AW449" i="2"/>
  <c r="AX449" i="2"/>
  <c r="AY449" i="2"/>
  <c r="AZ449" i="2"/>
  <c r="BA449" i="2"/>
  <c r="E451" i="2"/>
  <c r="F451" i="2"/>
  <c r="G451" i="2"/>
  <c r="H451" i="2"/>
  <c r="K451" i="2"/>
  <c r="L451" i="2"/>
  <c r="M451" i="2"/>
  <c r="N451" i="2"/>
  <c r="O451" i="2"/>
  <c r="P451" i="2"/>
  <c r="X451" i="2"/>
  <c r="AP451" i="2"/>
  <c r="AQ451" i="2"/>
  <c r="AR451" i="2"/>
  <c r="AS451" i="2"/>
  <c r="AT451" i="2"/>
  <c r="AU451" i="2"/>
  <c r="AV451" i="2"/>
  <c r="AW451" i="2"/>
  <c r="AX451" i="2"/>
  <c r="AY451" i="2"/>
  <c r="AZ451" i="2"/>
  <c r="BA451" i="2"/>
  <c r="E452" i="2"/>
  <c r="F452" i="2"/>
  <c r="G452" i="2"/>
  <c r="H452" i="2"/>
  <c r="I452" i="2"/>
  <c r="J452" i="2"/>
  <c r="K452" i="2"/>
  <c r="L452" i="2"/>
  <c r="M452" i="2"/>
  <c r="N452" i="2"/>
  <c r="O452" i="2"/>
  <c r="P452" i="2"/>
  <c r="X452" i="2"/>
  <c r="AP452" i="2"/>
  <c r="AQ452" i="2"/>
  <c r="AR452" i="2"/>
  <c r="AS452" i="2"/>
  <c r="AT452" i="2"/>
  <c r="AU452" i="2"/>
  <c r="AV452" i="2"/>
  <c r="AW452" i="2"/>
  <c r="AX452" i="2"/>
  <c r="AY452" i="2"/>
  <c r="AZ452" i="2"/>
  <c r="BA452" i="2"/>
  <c r="E454" i="2"/>
  <c r="F454" i="2"/>
  <c r="G454" i="2"/>
  <c r="H454" i="2"/>
  <c r="L454" i="2"/>
  <c r="M454" i="2"/>
  <c r="N454" i="2"/>
  <c r="O454" i="2"/>
  <c r="P454" i="2"/>
  <c r="X454" i="2"/>
  <c r="AP454" i="2"/>
  <c r="AQ454" i="2"/>
  <c r="AR454" i="2"/>
  <c r="AS454" i="2"/>
  <c r="AT454" i="2"/>
  <c r="AU454" i="2"/>
  <c r="AV454" i="2"/>
  <c r="AW454" i="2"/>
  <c r="AX454" i="2"/>
  <c r="AY454" i="2"/>
  <c r="AZ454" i="2"/>
  <c r="BA454" i="2"/>
  <c r="E455" i="2"/>
  <c r="F455" i="2"/>
  <c r="G455" i="2"/>
  <c r="H455" i="2"/>
  <c r="I455" i="2"/>
  <c r="J455" i="2"/>
  <c r="K455" i="2"/>
  <c r="L455" i="2"/>
  <c r="M455" i="2"/>
  <c r="N455" i="2"/>
  <c r="O455" i="2"/>
  <c r="P455" i="2"/>
  <c r="X455" i="2"/>
  <c r="AP455" i="2"/>
  <c r="AQ455" i="2"/>
  <c r="AR455" i="2"/>
  <c r="AS455" i="2"/>
  <c r="AT455" i="2"/>
  <c r="AU455" i="2"/>
  <c r="AV455" i="2"/>
  <c r="AW455" i="2"/>
  <c r="AX455" i="2"/>
  <c r="AY455" i="2"/>
  <c r="AZ455" i="2"/>
  <c r="BA455" i="2"/>
  <c r="E457" i="2"/>
  <c r="F457" i="2"/>
  <c r="G457" i="2"/>
  <c r="H457" i="2"/>
  <c r="I457" i="2"/>
  <c r="J457" i="2"/>
  <c r="K457" i="2"/>
  <c r="L457" i="2"/>
  <c r="M457" i="2"/>
  <c r="N457" i="2"/>
  <c r="O457" i="2"/>
  <c r="P457" i="2"/>
  <c r="AP457" i="2"/>
  <c r="AQ457" i="2"/>
  <c r="AR457" i="2"/>
  <c r="AS457" i="2"/>
  <c r="AT457" i="2"/>
  <c r="AU457" i="2"/>
  <c r="AV457" i="2"/>
  <c r="AW457" i="2"/>
  <c r="AX457" i="2"/>
  <c r="AY457" i="2"/>
  <c r="AZ457" i="2"/>
  <c r="BA457" i="2"/>
  <c r="E458" i="2"/>
  <c r="F458" i="2"/>
  <c r="G458" i="2"/>
  <c r="H458" i="2"/>
  <c r="I458" i="2"/>
  <c r="J458" i="2"/>
  <c r="K458" i="2"/>
  <c r="L458" i="2"/>
  <c r="M458" i="2"/>
  <c r="N458" i="2"/>
  <c r="O458" i="2"/>
  <c r="P458" i="2"/>
  <c r="X458" i="2"/>
  <c r="AP458" i="2"/>
  <c r="AQ458" i="2"/>
  <c r="AR458" i="2"/>
  <c r="AS458" i="2"/>
  <c r="AT458" i="2"/>
  <c r="AU458" i="2"/>
  <c r="AV458" i="2"/>
  <c r="AW458" i="2"/>
  <c r="AX458" i="2"/>
  <c r="AY458" i="2"/>
  <c r="AZ458" i="2"/>
  <c r="BA458" i="2"/>
  <c r="E460" i="2"/>
  <c r="F460" i="2"/>
  <c r="G460" i="2"/>
  <c r="H460" i="2"/>
  <c r="I460" i="2"/>
  <c r="J460" i="2"/>
  <c r="K460" i="2"/>
  <c r="L460" i="2"/>
  <c r="M460" i="2"/>
  <c r="N460" i="2"/>
  <c r="O460" i="2"/>
  <c r="P460" i="2"/>
  <c r="AP460" i="2"/>
  <c r="AQ460" i="2"/>
  <c r="AR460" i="2"/>
  <c r="AS460" i="2"/>
  <c r="AT460" i="2"/>
  <c r="AU460" i="2"/>
  <c r="AV460" i="2"/>
  <c r="AW460" i="2"/>
  <c r="AX460" i="2"/>
  <c r="AY460" i="2"/>
  <c r="AZ460" i="2"/>
  <c r="BA460" i="2"/>
  <c r="E461" i="2"/>
  <c r="F461" i="2"/>
  <c r="G461" i="2"/>
  <c r="H461" i="2"/>
  <c r="I461" i="2"/>
  <c r="J461" i="2"/>
  <c r="K461" i="2"/>
  <c r="L461" i="2"/>
  <c r="M461" i="2"/>
  <c r="N461" i="2"/>
  <c r="O461" i="2"/>
  <c r="P461" i="2"/>
  <c r="X461" i="2"/>
  <c r="AP461" i="2"/>
  <c r="AQ461" i="2"/>
  <c r="AR461" i="2"/>
  <c r="AS461" i="2"/>
  <c r="AT461" i="2"/>
  <c r="AU461" i="2"/>
  <c r="AV461" i="2"/>
  <c r="AW461" i="2"/>
  <c r="AX461" i="2"/>
  <c r="AY461" i="2"/>
  <c r="AZ461" i="2"/>
  <c r="BA461" i="2"/>
  <c r="F463" i="2"/>
  <c r="G463" i="2"/>
  <c r="H463" i="2"/>
  <c r="J463" i="2"/>
  <c r="K463" i="2"/>
  <c r="L463" i="2"/>
  <c r="N463" i="2"/>
  <c r="O463" i="2"/>
  <c r="P463" i="2"/>
  <c r="AQ463" i="2"/>
  <c r="AR463" i="2"/>
  <c r="AS463" i="2"/>
  <c r="AU463" i="2"/>
  <c r="AV463" i="2"/>
  <c r="AW463" i="2"/>
  <c r="AY463" i="2"/>
  <c r="AZ463" i="2"/>
  <c r="BA463" i="2"/>
  <c r="E464" i="2"/>
  <c r="F464" i="2"/>
  <c r="G464" i="2"/>
  <c r="H464" i="2"/>
  <c r="I464" i="2"/>
  <c r="J464" i="2"/>
  <c r="K464" i="2"/>
  <c r="L464" i="2"/>
  <c r="M464" i="2"/>
  <c r="N464" i="2"/>
  <c r="O464" i="2"/>
  <c r="P464" i="2"/>
  <c r="X464" i="2"/>
  <c r="AP464" i="2"/>
  <c r="AQ464" i="2"/>
  <c r="AR464" i="2"/>
  <c r="AS464" i="2"/>
  <c r="AT464" i="2"/>
  <c r="AU464" i="2"/>
  <c r="AV464" i="2"/>
  <c r="AW464" i="2"/>
  <c r="AX464" i="2"/>
  <c r="AY464" i="2"/>
  <c r="AZ464" i="2"/>
  <c r="BA464" i="2"/>
  <c r="E466" i="2"/>
  <c r="G466" i="2"/>
  <c r="H466" i="2"/>
  <c r="I466" i="2"/>
  <c r="K466" i="2"/>
  <c r="L466" i="2"/>
  <c r="M466" i="2"/>
  <c r="O466" i="2"/>
  <c r="P466" i="2"/>
  <c r="X466" i="2"/>
  <c r="Z466" i="2"/>
  <c r="AA466" i="2"/>
  <c r="AB466" i="2"/>
  <c r="AD466" i="2"/>
  <c r="AE466" i="2"/>
  <c r="AF466" i="2"/>
  <c r="AH466" i="2"/>
  <c r="AI466" i="2"/>
  <c r="AP466" i="2"/>
  <c r="AR466" i="2"/>
  <c r="AS466" i="2"/>
  <c r="AT466" i="2"/>
  <c r="AV466" i="2"/>
  <c r="AW466" i="2"/>
  <c r="AX466" i="2"/>
  <c r="AZ466" i="2"/>
  <c r="BA466" i="2"/>
  <c r="E467" i="2"/>
  <c r="F467" i="2"/>
  <c r="G467" i="2"/>
  <c r="H467" i="2"/>
  <c r="I467" i="2"/>
  <c r="J467" i="2"/>
  <c r="K467" i="2"/>
  <c r="L467" i="2"/>
  <c r="M467" i="2"/>
  <c r="N467" i="2"/>
  <c r="O467" i="2"/>
  <c r="P467" i="2"/>
  <c r="X467" i="2"/>
  <c r="Y467" i="2"/>
  <c r="Z467" i="2"/>
  <c r="AA467" i="2"/>
  <c r="AB467" i="2"/>
  <c r="AC467" i="2"/>
  <c r="AD467" i="2"/>
  <c r="AE467" i="2"/>
  <c r="AF467" i="2"/>
  <c r="AG467" i="2"/>
  <c r="AH467" i="2"/>
  <c r="AI467" i="2"/>
  <c r="AP467" i="2"/>
  <c r="AQ467" i="2"/>
  <c r="AR467" i="2"/>
  <c r="AS467" i="2"/>
  <c r="AT467" i="2"/>
  <c r="AU467" i="2"/>
  <c r="AV467" i="2"/>
  <c r="AW467" i="2"/>
  <c r="AX467" i="2"/>
  <c r="AY467" i="2"/>
  <c r="AZ467" i="2"/>
  <c r="BA467" i="2"/>
  <c r="E469" i="2"/>
  <c r="G469" i="2"/>
  <c r="H469" i="2"/>
  <c r="I469" i="2"/>
  <c r="K469" i="2"/>
  <c r="L469" i="2"/>
  <c r="M469" i="2"/>
  <c r="O469" i="2"/>
  <c r="P469" i="2"/>
  <c r="AP469" i="2"/>
  <c r="AR469" i="2"/>
  <c r="AS469" i="2"/>
  <c r="AT469" i="2"/>
  <c r="AV469" i="2"/>
  <c r="AW469" i="2"/>
  <c r="AX469" i="2"/>
  <c r="AZ469" i="2"/>
  <c r="BA469" i="2"/>
  <c r="E470" i="2"/>
  <c r="F470" i="2"/>
  <c r="G470" i="2"/>
  <c r="H470" i="2"/>
  <c r="I470" i="2"/>
  <c r="J470" i="2"/>
  <c r="K470" i="2"/>
  <c r="L470" i="2"/>
  <c r="M470" i="2"/>
  <c r="N470" i="2"/>
  <c r="O470" i="2"/>
  <c r="P470" i="2"/>
  <c r="X470" i="2"/>
  <c r="AP470" i="2"/>
  <c r="AQ470" i="2"/>
  <c r="AR470" i="2"/>
  <c r="AS470" i="2"/>
  <c r="AT470" i="2"/>
  <c r="AU470" i="2"/>
  <c r="AV470" i="2"/>
  <c r="AW470" i="2"/>
  <c r="AX470" i="2"/>
  <c r="AY470" i="2"/>
  <c r="AZ470" i="2"/>
  <c r="BA470" i="2"/>
  <c r="E472" i="2"/>
  <c r="F472" i="2"/>
  <c r="G472" i="2"/>
  <c r="H472" i="2"/>
  <c r="I472" i="2"/>
  <c r="J472" i="2"/>
  <c r="K472" i="2"/>
  <c r="L472" i="2"/>
  <c r="M472" i="2"/>
  <c r="N472" i="2"/>
  <c r="O472" i="2"/>
  <c r="P472" i="2"/>
  <c r="AP472" i="2"/>
  <c r="AQ472" i="2"/>
  <c r="AR472" i="2"/>
  <c r="AS472" i="2"/>
  <c r="AT472" i="2"/>
  <c r="AU472" i="2"/>
  <c r="AV472" i="2"/>
  <c r="AW472" i="2"/>
  <c r="AX472" i="2"/>
  <c r="AY472" i="2"/>
  <c r="AZ472" i="2"/>
  <c r="BA472" i="2"/>
  <c r="E473" i="2"/>
  <c r="F473" i="2"/>
  <c r="G473" i="2"/>
  <c r="H473" i="2"/>
  <c r="I473" i="2"/>
  <c r="J473" i="2"/>
  <c r="K473" i="2"/>
  <c r="L473" i="2"/>
  <c r="M473" i="2"/>
  <c r="N473" i="2"/>
  <c r="O473" i="2"/>
  <c r="P473" i="2"/>
  <c r="X473" i="2"/>
  <c r="AP473" i="2"/>
  <c r="AQ473" i="2"/>
  <c r="AR473" i="2"/>
  <c r="AS473" i="2"/>
  <c r="AT473" i="2"/>
  <c r="AU473" i="2"/>
  <c r="AV473" i="2"/>
  <c r="AW473" i="2"/>
  <c r="AX473" i="2"/>
  <c r="AY473" i="2"/>
  <c r="AZ473" i="2"/>
  <c r="BA473" i="2"/>
  <c r="E475" i="2"/>
  <c r="F475" i="2"/>
  <c r="G475" i="2"/>
  <c r="H475" i="2"/>
  <c r="I475" i="2"/>
  <c r="J475" i="2"/>
  <c r="K475" i="2"/>
  <c r="L475" i="2"/>
  <c r="M475" i="2"/>
  <c r="N475" i="2"/>
  <c r="O475" i="2"/>
  <c r="P475" i="2"/>
  <c r="AP475" i="2"/>
  <c r="AQ475" i="2"/>
  <c r="AR475" i="2"/>
  <c r="AS475" i="2"/>
  <c r="AT475" i="2"/>
  <c r="AU475" i="2"/>
  <c r="AV475" i="2"/>
  <c r="AW475" i="2"/>
  <c r="AX475" i="2"/>
  <c r="AY475" i="2"/>
  <c r="AZ475" i="2"/>
  <c r="BA475" i="2"/>
  <c r="E476" i="2"/>
  <c r="F476" i="2"/>
  <c r="G476" i="2"/>
  <c r="H476" i="2"/>
  <c r="I476" i="2"/>
  <c r="J476" i="2"/>
  <c r="K476" i="2"/>
  <c r="L476" i="2"/>
  <c r="M476" i="2"/>
  <c r="N476" i="2"/>
  <c r="O476" i="2"/>
  <c r="P476" i="2"/>
  <c r="X476" i="2"/>
  <c r="AP476" i="2"/>
  <c r="AQ476" i="2"/>
  <c r="AR476" i="2"/>
  <c r="AS476" i="2"/>
  <c r="AT476" i="2"/>
  <c r="AU476" i="2"/>
  <c r="AV476" i="2"/>
  <c r="AW476" i="2"/>
  <c r="AX476" i="2"/>
  <c r="AY476" i="2"/>
  <c r="AZ476" i="2"/>
  <c r="BA476" i="2"/>
  <c r="E478" i="2"/>
  <c r="G478" i="2"/>
  <c r="H478" i="2"/>
  <c r="I478" i="2"/>
  <c r="K478" i="2"/>
  <c r="L478" i="2"/>
  <c r="M478" i="2"/>
  <c r="O478" i="2"/>
  <c r="P478" i="2"/>
  <c r="X478" i="2"/>
  <c r="Z478" i="2"/>
  <c r="AA478" i="2"/>
  <c r="AB478" i="2"/>
  <c r="AD478" i="2"/>
  <c r="AE478" i="2"/>
  <c r="AF478" i="2"/>
  <c r="AH478" i="2"/>
  <c r="AI478" i="2"/>
  <c r="AP478" i="2"/>
  <c r="AR478" i="2"/>
  <c r="AS478" i="2"/>
  <c r="AT478" i="2"/>
  <c r="AV478" i="2"/>
  <c r="AW478" i="2"/>
  <c r="AX478" i="2"/>
  <c r="AZ478" i="2"/>
  <c r="BA478" i="2"/>
  <c r="E479" i="2"/>
  <c r="F479" i="2"/>
  <c r="G479" i="2"/>
  <c r="H479" i="2"/>
  <c r="I479" i="2"/>
  <c r="J479" i="2"/>
  <c r="K479" i="2"/>
  <c r="L479" i="2"/>
  <c r="M479" i="2"/>
  <c r="N479" i="2"/>
  <c r="O479" i="2"/>
  <c r="P479" i="2"/>
  <c r="X479" i="2"/>
  <c r="Y479" i="2"/>
  <c r="Z479" i="2"/>
  <c r="AA479" i="2"/>
  <c r="AB479" i="2"/>
  <c r="AC479" i="2"/>
  <c r="AD479" i="2"/>
  <c r="AE479" i="2"/>
  <c r="AF479" i="2"/>
  <c r="AG479" i="2"/>
  <c r="AH479" i="2"/>
  <c r="AI479" i="2"/>
  <c r="AP479" i="2"/>
  <c r="AQ479" i="2"/>
  <c r="AR479" i="2"/>
  <c r="AS479" i="2"/>
  <c r="AT479" i="2"/>
  <c r="AU479" i="2"/>
  <c r="AV479" i="2"/>
  <c r="AW479" i="2"/>
  <c r="AX479" i="2"/>
  <c r="AY479" i="2"/>
  <c r="AZ479" i="2"/>
  <c r="BA479" i="2"/>
  <c r="E481" i="2"/>
  <c r="G481" i="2"/>
  <c r="H481" i="2"/>
  <c r="I481" i="2"/>
  <c r="K481" i="2"/>
  <c r="L481" i="2"/>
  <c r="M481" i="2"/>
  <c r="O481" i="2"/>
  <c r="P481" i="2"/>
  <c r="X481" i="2"/>
  <c r="Z481" i="2"/>
  <c r="AA481" i="2"/>
  <c r="AB481" i="2"/>
  <c r="AD481" i="2"/>
  <c r="AE481" i="2"/>
  <c r="AF481" i="2"/>
  <c r="AH481" i="2"/>
  <c r="AI481" i="2"/>
  <c r="AP481" i="2"/>
  <c r="AR481" i="2"/>
  <c r="AS481" i="2"/>
  <c r="AT481" i="2"/>
  <c r="AV481" i="2"/>
  <c r="AW481" i="2"/>
  <c r="AX481" i="2"/>
  <c r="AZ481" i="2"/>
  <c r="BA481" i="2"/>
  <c r="E482" i="2"/>
  <c r="F482" i="2"/>
  <c r="G482" i="2"/>
  <c r="H482" i="2"/>
  <c r="I482" i="2"/>
  <c r="J482" i="2"/>
  <c r="K482" i="2"/>
  <c r="L482" i="2"/>
  <c r="M482" i="2"/>
  <c r="N482" i="2"/>
  <c r="O482" i="2"/>
  <c r="P482" i="2"/>
  <c r="X482" i="2"/>
  <c r="Y482" i="2"/>
  <c r="Z482" i="2"/>
  <c r="AA482" i="2"/>
  <c r="AB482" i="2"/>
  <c r="AC482" i="2"/>
  <c r="AD482" i="2"/>
  <c r="AE482" i="2"/>
  <c r="AF482" i="2"/>
  <c r="AG482" i="2"/>
  <c r="AH482" i="2"/>
  <c r="AI482" i="2"/>
  <c r="AP482" i="2"/>
  <c r="AQ482" i="2"/>
  <c r="AR482" i="2"/>
  <c r="AS482" i="2"/>
  <c r="AT482" i="2"/>
  <c r="AU482" i="2"/>
  <c r="AV482" i="2"/>
  <c r="AW482" i="2"/>
  <c r="AX482" i="2"/>
  <c r="AY482" i="2"/>
  <c r="AZ482" i="2"/>
  <c r="BA482" i="2"/>
  <c r="E485" i="2"/>
  <c r="F485" i="2"/>
  <c r="G485" i="2"/>
  <c r="H485" i="2"/>
  <c r="X485" i="2"/>
  <c r="AP485" i="2"/>
  <c r="AQ485" i="2"/>
  <c r="AR485" i="2"/>
  <c r="AS485" i="2"/>
  <c r="AT485" i="2"/>
  <c r="AU485" i="2"/>
  <c r="AV485" i="2"/>
  <c r="AW485" i="2"/>
  <c r="AX485" i="2"/>
  <c r="AY485" i="2"/>
  <c r="AZ485" i="2"/>
  <c r="BA485" i="2"/>
  <c r="E487" i="2"/>
  <c r="F487" i="2"/>
  <c r="G487" i="2"/>
  <c r="H487" i="2"/>
  <c r="I487" i="2"/>
  <c r="J487" i="2"/>
  <c r="K487" i="2"/>
  <c r="L487" i="2"/>
  <c r="M487" i="2"/>
  <c r="N487" i="2"/>
  <c r="O487" i="2"/>
  <c r="P487" i="2"/>
  <c r="X487" i="2"/>
  <c r="Y487" i="2"/>
  <c r="Z487" i="2"/>
  <c r="AA487" i="2"/>
  <c r="AB487" i="2"/>
  <c r="AC487" i="2"/>
  <c r="AD487" i="2"/>
  <c r="AE487" i="2"/>
  <c r="AF487" i="2"/>
  <c r="AG487" i="2"/>
  <c r="AH487" i="2"/>
  <c r="AI487" i="2"/>
  <c r="AP487" i="2"/>
  <c r="AQ487" i="2"/>
  <c r="AR487" i="2"/>
  <c r="AS487" i="2"/>
  <c r="AT487" i="2"/>
  <c r="AU487" i="2"/>
  <c r="AV487" i="2"/>
  <c r="AW487" i="2"/>
  <c r="AX487" i="2"/>
  <c r="AY487" i="2"/>
  <c r="AZ487" i="2"/>
  <c r="BA487" i="2"/>
  <c r="E488" i="2"/>
  <c r="F488" i="2"/>
  <c r="G488" i="2"/>
  <c r="H488" i="2"/>
  <c r="I488" i="2"/>
  <c r="J488" i="2"/>
  <c r="K488" i="2"/>
  <c r="L488" i="2"/>
  <c r="M488" i="2"/>
  <c r="N488" i="2"/>
  <c r="O488" i="2"/>
  <c r="P488" i="2"/>
  <c r="X488" i="2"/>
  <c r="Y488" i="2"/>
  <c r="Z488" i="2"/>
  <c r="AA488" i="2"/>
  <c r="AB488" i="2"/>
  <c r="AC488" i="2"/>
  <c r="AD488" i="2"/>
  <c r="AE488" i="2"/>
  <c r="AF488" i="2"/>
  <c r="AG488" i="2"/>
  <c r="AH488" i="2"/>
  <c r="AI488" i="2"/>
  <c r="AP488" i="2"/>
  <c r="AQ488" i="2"/>
  <c r="AR488" i="2"/>
  <c r="AS488" i="2"/>
  <c r="AT488" i="2"/>
  <c r="AU488" i="2"/>
  <c r="AV488" i="2"/>
  <c r="AW488" i="2"/>
  <c r="AX488" i="2"/>
  <c r="AY488" i="2"/>
  <c r="AZ488" i="2"/>
  <c r="BA488" i="2"/>
  <c r="E490" i="2"/>
  <c r="G490" i="2"/>
  <c r="H490" i="2"/>
  <c r="I490" i="2"/>
  <c r="K490" i="2"/>
  <c r="L490" i="2"/>
  <c r="M490" i="2"/>
  <c r="O490" i="2"/>
  <c r="P490" i="2"/>
  <c r="X490" i="2"/>
  <c r="Z490" i="2"/>
  <c r="AA490" i="2"/>
  <c r="AB490" i="2"/>
  <c r="AD490" i="2"/>
  <c r="AE490" i="2"/>
  <c r="AF490" i="2"/>
  <c r="AH490" i="2"/>
  <c r="AI490" i="2"/>
  <c r="AP490" i="2"/>
  <c r="AR490" i="2"/>
  <c r="AS490" i="2"/>
  <c r="AT490" i="2"/>
  <c r="AV490" i="2"/>
  <c r="AW490" i="2"/>
  <c r="AX490" i="2"/>
  <c r="AZ490" i="2"/>
  <c r="BA490" i="2"/>
  <c r="E491" i="2"/>
  <c r="F491" i="2"/>
  <c r="G491" i="2"/>
  <c r="H491" i="2"/>
  <c r="I491" i="2"/>
  <c r="J491" i="2"/>
  <c r="K491" i="2"/>
  <c r="L491" i="2"/>
  <c r="M491" i="2"/>
  <c r="N491" i="2"/>
  <c r="O491" i="2"/>
  <c r="P491" i="2"/>
  <c r="X491" i="2"/>
  <c r="Y491" i="2"/>
  <c r="Z491" i="2"/>
  <c r="AA491" i="2"/>
  <c r="AB491" i="2"/>
  <c r="AC491" i="2"/>
  <c r="AD491" i="2"/>
  <c r="AE491" i="2"/>
  <c r="AF491" i="2"/>
  <c r="AG491" i="2"/>
  <c r="AH491" i="2"/>
  <c r="AI491" i="2"/>
  <c r="AP491" i="2"/>
  <c r="AQ491" i="2"/>
  <c r="AR491" i="2"/>
  <c r="AS491" i="2"/>
  <c r="AT491" i="2"/>
  <c r="AU491" i="2"/>
  <c r="AV491" i="2"/>
  <c r="AW491" i="2"/>
  <c r="AX491" i="2"/>
  <c r="AY491" i="2"/>
  <c r="AZ491" i="2"/>
  <c r="BA491" i="2"/>
  <c r="E493" i="2"/>
  <c r="F493" i="2"/>
  <c r="G493" i="2"/>
  <c r="H493" i="2"/>
  <c r="I493" i="2"/>
  <c r="J493" i="2"/>
  <c r="K493" i="2"/>
  <c r="L493" i="2"/>
  <c r="M493" i="2"/>
  <c r="N493" i="2"/>
  <c r="O493" i="2"/>
  <c r="P493" i="2"/>
  <c r="X493" i="2"/>
  <c r="Y493" i="2"/>
  <c r="Z493" i="2"/>
  <c r="AA493" i="2"/>
  <c r="AB493" i="2"/>
  <c r="AC493" i="2"/>
  <c r="AD493" i="2"/>
  <c r="AE493" i="2"/>
  <c r="AF493" i="2"/>
  <c r="AG493" i="2"/>
  <c r="AH493" i="2"/>
  <c r="AI493" i="2"/>
  <c r="AP493" i="2"/>
  <c r="AQ493" i="2"/>
  <c r="AR493" i="2"/>
  <c r="AS493" i="2"/>
  <c r="AT493" i="2"/>
  <c r="AU493" i="2"/>
  <c r="AV493" i="2"/>
  <c r="AW493" i="2"/>
  <c r="AX493" i="2"/>
  <c r="AY493" i="2"/>
  <c r="AZ493" i="2"/>
  <c r="BA493" i="2"/>
  <c r="E494" i="2"/>
  <c r="F494" i="2"/>
  <c r="G494" i="2"/>
  <c r="H494" i="2"/>
  <c r="I494" i="2"/>
  <c r="J494" i="2"/>
  <c r="K494" i="2"/>
  <c r="L494" i="2"/>
  <c r="M494" i="2"/>
  <c r="N494" i="2"/>
  <c r="O494" i="2"/>
  <c r="P494" i="2"/>
  <c r="X494" i="2"/>
  <c r="Y494" i="2"/>
  <c r="Z494" i="2"/>
  <c r="AA494" i="2"/>
  <c r="AB494" i="2"/>
  <c r="AC494" i="2"/>
  <c r="AD494" i="2"/>
  <c r="AE494" i="2"/>
  <c r="AF494" i="2"/>
  <c r="AG494" i="2"/>
  <c r="AH494" i="2"/>
  <c r="AI494" i="2"/>
  <c r="AP494" i="2"/>
  <c r="AQ494" i="2"/>
  <c r="AR494" i="2"/>
  <c r="AS494" i="2"/>
  <c r="AT494" i="2"/>
  <c r="AU494" i="2"/>
  <c r="AV494" i="2"/>
  <c r="AW494" i="2"/>
  <c r="AX494" i="2"/>
  <c r="AY494" i="2"/>
  <c r="AZ494" i="2"/>
  <c r="BA494" i="2"/>
  <c r="E496" i="2"/>
  <c r="G496" i="2"/>
  <c r="H496" i="2"/>
  <c r="I496" i="2"/>
  <c r="K496" i="2"/>
  <c r="L496" i="2"/>
  <c r="M496" i="2"/>
  <c r="O496" i="2"/>
  <c r="P496" i="2"/>
  <c r="X496" i="2"/>
  <c r="Z496" i="2"/>
  <c r="AA496" i="2"/>
  <c r="AB496" i="2"/>
  <c r="AD496" i="2"/>
  <c r="AE496" i="2"/>
  <c r="AF496" i="2"/>
  <c r="AH496" i="2"/>
  <c r="AI496" i="2"/>
  <c r="AP496" i="2"/>
  <c r="AR496" i="2"/>
  <c r="AS496" i="2"/>
  <c r="AT496" i="2"/>
  <c r="AV496" i="2"/>
  <c r="AW496" i="2"/>
  <c r="AX496" i="2"/>
  <c r="AZ496" i="2"/>
  <c r="BA496" i="2"/>
  <c r="E497" i="2"/>
  <c r="F497" i="2"/>
  <c r="G497" i="2"/>
  <c r="H497" i="2"/>
  <c r="I497" i="2"/>
  <c r="J497" i="2"/>
  <c r="K497" i="2"/>
  <c r="L497" i="2"/>
  <c r="M497" i="2"/>
  <c r="N497" i="2"/>
  <c r="O497" i="2"/>
  <c r="P497" i="2"/>
  <c r="X497" i="2"/>
  <c r="Y497" i="2"/>
  <c r="Z497" i="2"/>
  <c r="AA497" i="2"/>
  <c r="AB497" i="2"/>
  <c r="AC497" i="2"/>
  <c r="AD497" i="2"/>
  <c r="AE497" i="2"/>
  <c r="AF497" i="2"/>
  <c r="AG497" i="2"/>
  <c r="AH497" i="2"/>
  <c r="AI497" i="2"/>
  <c r="AP497" i="2"/>
  <c r="AQ497" i="2"/>
  <c r="AR497" i="2"/>
  <c r="AS497" i="2"/>
  <c r="AT497" i="2"/>
  <c r="AU497" i="2"/>
  <c r="AV497" i="2"/>
  <c r="AW497" i="2"/>
  <c r="AX497" i="2"/>
  <c r="AY497" i="2"/>
  <c r="AZ497" i="2"/>
  <c r="BA497" i="2"/>
  <c r="E499" i="2"/>
  <c r="F499" i="2"/>
  <c r="G499" i="2"/>
  <c r="H499" i="2"/>
  <c r="I499" i="2"/>
  <c r="J499" i="2"/>
  <c r="K499" i="2"/>
  <c r="L499" i="2"/>
  <c r="M499" i="2"/>
  <c r="N499" i="2"/>
  <c r="O499" i="2"/>
  <c r="P499" i="2"/>
  <c r="X499" i="2"/>
  <c r="Y499" i="2"/>
  <c r="Z499" i="2"/>
  <c r="AA499" i="2"/>
  <c r="AB499" i="2"/>
  <c r="AC499" i="2"/>
  <c r="AD499" i="2"/>
  <c r="AE499" i="2"/>
  <c r="AF499" i="2"/>
  <c r="AG499" i="2"/>
  <c r="AH499" i="2"/>
  <c r="AI499" i="2"/>
  <c r="AP499" i="2"/>
  <c r="AQ499" i="2"/>
  <c r="AR499" i="2"/>
  <c r="AS499" i="2"/>
  <c r="AT499" i="2"/>
  <c r="AU499" i="2"/>
  <c r="AV499" i="2"/>
  <c r="AW499" i="2"/>
  <c r="AX499" i="2"/>
  <c r="AY499" i="2"/>
  <c r="AZ499" i="2"/>
  <c r="BA499" i="2"/>
  <c r="E500" i="2"/>
  <c r="F500" i="2"/>
  <c r="G500" i="2"/>
  <c r="H500" i="2"/>
  <c r="I500" i="2"/>
  <c r="J500" i="2"/>
  <c r="K500" i="2"/>
  <c r="L500" i="2"/>
  <c r="M500" i="2"/>
  <c r="N500" i="2"/>
  <c r="O500" i="2"/>
  <c r="P500" i="2"/>
  <c r="X500" i="2"/>
  <c r="Y500" i="2"/>
  <c r="Z500" i="2"/>
  <c r="AA500" i="2"/>
  <c r="AB500" i="2"/>
  <c r="AC500" i="2"/>
  <c r="AD500" i="2"/>
  <c r="AE500" i="2"/>
  <c r="AF500" i="2"/>
  <c r="AG500" i="2"/>
  <c r="AH500" i="2"/>
  <c r="AI500" i="2"/>
  <c r="AP500" i="2"/>
  <c r="AQ500" i="2"/>
  <c r="AR500" i="2"/>
  <c r="AS500" i="2"/>
  <c r="AT500" i="2"/>
  <c r="AU500" i="2"/>
  <c r="AV500" i="2"/>
  <c r="AW500" i="2"/>
  <c r="AX500" i="2"/>
  <c r="AY500" i="2"/>
  <c r="AZ500" i="2"/>
  <c r="BA500" i="2"/>
  <c r="E502" i="2"/>
  <c r="G502" i="2"/>
  <c r="H502" i="2"/>
  <c r="I502" i="2"/>
  <c r="K502" i="2"/>
  <c r="L502" i="2"/>
  <c r="M502" i="2"/>
  <c r="O502" i="2"/>
  <c r="P502" i="2"/>
  <c r="X502" i="2"/>
  <c r="Z502" i="2"/>
  <c r="AA502" i="2"/>
  <c r="AB502" i="2"/>
  <c r="AD502" i="2"/>
  <c r="AE502" i="2"/>
  <c r="AF502" i="2"/>
  <c r="AH502" i="2"/>
  <c r="AI502" i="2"/>
  <c r="AP502" i="2"/>
  <c r="AR502" i="2"/>
  <c r="AS502" i="2"/>
  <c r="AT502" i="2"/>
  <c r="AV502" i="2"/>
  <c r="AW502" i="2"/>
  <c r="AX502" i="2"/>
  <c r="AZ502" i="2"/>
  <c r="BA502" i="2"/>
  <c r="E503" i="2"/>
  <c r="F503" i="2"/>
  <c r="G503" i="2"/>
  <c r="H503" i="2"/>
  <c r="I503" i="2"/>
  <c r="J503" i="2"/>
  <c r="K503" i="2"/>
  <c r="L503" i="2"/>
  <c r="M503" i="2"/>
  <c r="N503" i="2"/>
  <c r="O503" i="2"/>
  <c r="P503" i="2"/>
  <c r="X503" i="2"/>
  <c r="Y503" i="2"/>
  <c r="Z503" i="2"/>
  <c r="AA503" i="2"/>
  <c r="AB503" i="2"/>
  <c r="AC503" i="2"/>
  <c r="AD503" i="2"/>
  <c r="AE503" i="2"/>
  <c r="AF503" i="2"/>
  <c r="AG503" i="2"/>
  <c r="AH503" i="2"/>
  <c r="AI503" i="2"/>
  <c r="AP503" i="2"/>
  <c r="AQ503" i="2"/>
  <c r="AR503" i="2"/>
  <c r="AS503" i="2"/>
  <c r="AT503" i="2"/>
  <c r="AU503" i="2"/>
  <c r="AV503" i="2"/>
  <c r="AW503" i="2"/>
  <c r="AX503" i="2"/>
  <c r="AY503" i="2"/>
  <c r="AZ503" i="2"/>
  <c r="BA503" i="2"/>
  <c r="E505" i="2"/>
  <c r="F505" i="2"/>
  <c r="G505" i="2"/>
  <c r="H505" i="2"/>
  <c r="I505" i="2"/>
  <c r="J505" i="2"/>
  <c r="K505" i="2"/>
  <c r="L505" i="2"/>
  <c r="M505" i="2"/>
  <c r="N505" i="2"/>
  <c r="O505" i="2"/>
  <c r="P505" i="2"/>
  <c r="X505" i="2"/>
  <c r="Y505" i="2"/>
  <c r="Z505" i="2"/>
  <c r="AA505" i="2"/>
  <c r="AB505" i="2"/>
  <c r="AC505" i="2"/>
  <c r="AD505" i="2"/>
  <c r="AE505" i="2"/>
  <c r="AF505" i="2"/>
  <c r="AG505" i="2"/>
  <c r="AH505" i="2"/>
  <c r="AI505" i="2"/>
  <c r="AP505" i="2"/>
  <c r="AQ505" i="2"/>
  <c r="AR505" i="2"/>
  <c r="AS505" i="2"/>
  <c r="AT505" i="2"/>
  <c r="AU505" i="2"/>
  <c r="AV505" i="2"/>
  <c r="AW505" i="2"/>
  <c r="AX505" i="2"/>
  <c r="AY505" i="2"/>
  <c r="AZ505" i="2"/>
  <c r="BA505" i="2"/>
  <c r="E506" i="2"/>
  <c r="F506" i="2"/>
  <c r="G506" i="2"/>
  <c r="H506" i="2"/>
  <c r="I506" i="2"/>
  <c r="J506" i="2"/>
  <c r="K506" i="2"/>
  <c r="L506" i="2"/>
  <c r="M506" i="2"/>
  <c r="N506" i="2"/>
  <c r="O506" i="2"/>
  <c r="P506" i="2"/>
  <c r="X506" i="2"/>
  <c r="Y506" i="2"/>
  <c r="Z506" i="2"/>
  <c r="AA506" i="2"/>
  <c r="AB506" i="2"/>
  <c r="AC506" i="2"/>
  <c r="AD506" i="2"/>
  <c r="AE506" i="2"/>
  <c r="AF506" i="2"/>
  <c r="AG506" i="2"/>
  <c r="AH506" i="2"/>
  <c r="AI506" i="2"/>
  <c r="AP506" i="2"/>
  <c r="AQ506" i="2"/>
  <c r="AR506" i="2"/>
  <c r="AS506" i="2"/>
  <c r="AT506" i="2"/>
  <c r="AU506" i="2"/>
  <c r="AV506" i="2"/>
  <c r="AW506" i="2"/>
  <c r="AX506" i="2"/>
  <c r="AY506" i="2"/>
  <c r="AZ506" i="2"/>
  <c r="BA506" i="2"/>
  <c r="E508" i="2"/>
  <c r="G508" i="2"/>
  <c r="H508" i="2"/>
  <c r="I508" i="2"/>
  <c r="K508" i="2"/>
  <c r="L508" i="2"/>
  <c r="M508" i="2"/>
  <c r="O508" i="2"/>
  <c r="P508" i="2"/>
  <c r="X508" i="2"/>
  <c r="Z508" i="2"/>
  <c r="AA508" i="2"/>
  <c r="AB508" i="2"/>
  <c r="AD508" i="2"/>
  <c r="AE508" i="2"/>
  <c r="AF508" i="2"/>
  <c r="AH508" i="2"/>
  <c r="AI508" i="2"/>
  <c r="AP508" i="2"/>
  <c r="AR508" i="2"/>
  <c r="AS508" i="2"/>
  <c r="AT508" i="2"/>
  <c r="AV508" i="2"/>
  <c r="AW508" i="2"/>
  <c r="AX508" i="2"/>
  <c r="AZ508" i="2"/>
  <c r="BA508" i="2"/>
  <c r="E509" i="2"/>
  <c r="F509" i="2"/>
  <c r="G509" i="2"/>
  <c r="H509" i="2"/>
  <c r="I509" i="2"/>
  <c r="J509" i="2"/>
  <c r="K509" i="2"/>
  <c r="L509" i="2"/>
  <c r="M509" i="2"/>
  <c r="N509" i="2"/>
  <c r="O509" i="2"/>
  <c r="P509" i="2"/>
  <c r="X509" i="2"/>
  <c r="Y509" i="2"/>
  <c r="Z509" i="2"/>
  <c r="AA509" i="2"/>
  <c r="AB509" i="2"/>
  <c r="AC509" i="2"/>
  <c r="AD509" i="2"/>
  <c r="AE509" i="2"/>
  <c r="AF509" i="2"/>
  <c r="AG509" i="2"/>
  <c r="AH509" i="2"/>
  <c r="AI509" i="2"/>
  <c r="AP509" i="2"/>
  <c r="AQ509" i="2"/>
  <c r="AR509" i="2"/>
  <c r="AS509" i="2"/>
  <c r="AT509" i="2"/>
  <c r="AU509" i="2"/>
  <c r="AV509" i="2"/>
  <c r="AW509" i="2"/>
  <c r="AX509" i="2"/>
  <c r="AY509" i="2"/>
  <c r="AZ509" i="2"/>
  <c r="BA509" i="2"/>
  <c r="E511" i="2"/>
  <c r="F511" i="2"/>
  <c r="G511" i="2"/>
  <c r="H511" i="2"/>
  <c r="I511" i="2"/>
  <c r="J511" i="2"/>
  <c r="K511" i="2"/>
  <c r="L511" i="2"/>
  <c r="M511" i="2"/>
  <c r="N511" i="2"/>
  <c r="O511" i="2"/>
  <c r="P511" i="2"/>
  <c r="X511" i="2"/>
  <c r="Y511" i="2"/>
  <c r="Z511" i="2"/>
  <c r="AA511" i="2"/>
  <c r="AB511" i="2"/>
  <c r="AC511" i="2"/>
  <c r="AD511" i="2"/>
  <c r="AE511" i="2"/>
  <c r="AF511" i="2"/>
  <c r="AG511" i="2"/>
  <c r="AH511" i="2"/>
  <c r="AI511" i="2"/>
  <c r="AP511" i="2"/>
  <c r="AQ511" i="2"/>
  <c r="AR511" i="2"/>
  <c r="AS511" i="2"/>
  <c r="AT511" i="2"/>
  <c r="AU511" i="2"/>
  <c r="AV511" i="2"/>
  <c r="AW511" i="2"/>
  <c r="AX511" i="2"/>
  <c r="AY511" i="2"/>
  <c r="AZ511" i="2"/>
  <c r="BA511" i="2"/>
  <c r="E512" i="2"/>
  <c r="F512" i="2"/>
  <c r="G512" i="2"/>
  <c r="H512" i="2"/>
  <c r="I512" i="2"/>
  <c r="J512" i="2"/>
  <c r="K512" i="2"/>
  <c r="L512" i="2"/>
  <c r="M512" i="2"/>
  <c r="N512" i="2"/>
  <c r="O512" i="2"/>
  <c r="P512" i="2"/>
  <c r="X512" i="2"/>
  <c r="Y512" i="2"/>
  <c r="Z512" i="2"/>
  <c r="AA512" i="2"/>
  <c r="AB512" i="2"/>
  <c r="AC512" i="2"/>
  <c r="AD512" i="2"/>
  <c r="AE512" i="2"/>
  <c r="AF512" i="2"/>
  <c r="AG512" i="2"/>
  <c r="AH512" i="2"/>
  <c r="AI512" i="2"/>
  <c r="AP512" i="2"/>
  <c r="AQ512" i="2"/>
  <c r="AR512" i="2"/>
  <c r="AS512" i="2"/>
  <c r="AT512" i="2"/>
  <c r="AU512" i="2"/>
  <c r="AV512" i="2"/>
  <c r="AW512" i="2"/>
  <c r="AX512" i="2"/>
  <c r="AY512" i="2"/>
  <c r="AZ512" i="2"/>
  <c r="BA512" i="2"/>
  <c r="E515" i="2"/>
  <c r="AP515" i="2"/>
  <c r="AT515" i="2"/>
  <c r="A521" i="2"/>
  <c r="T521" i="2"/>
  <c r="AL521" i="2"/>
  <c r="E525" i="2"/>
  <c r="F525" i="2"/>
  <c r="G525" i="2"/>
  <c r="H525" i="2"/>
  <c r="L525" i="2"/>
  <c r="M525" i="2"/>
  <c r="N525" i="2"/>
  <c r="O525" i="2"/>
  <c r="P525" i="2"/>
  <c r="AP525" i="2"/>
  <c r="AQ525" i="2"/>
  <c r="AR525" i="2"/>
  <c r="AS525" i="2"/>
  <c r="AT525" i="2"/>
  <c r="AU525" i="2"/>
  <c r="AV525" i="2"/>
  <c r="AW525" i="2"/>
  <c r="AX525" i="2"/>
  <c r="AY525" i="2"/>
  <c r="AZ525" i="2"/>
  <c r="BA525" i="2"/>
  <c r="E526" i="2"/>
  <c r="F526" i="2"/>
  <c r="G526" i="2"/>
  <c r="H526" i="2"/>
  <c r="I526" i="2"/>
  <c r="K526" i="2"/>
  <c r="L526" i="2"/>
  <c r="M526" i="2"/>
  <c r="N526" i="2"/>
  <c r="O526" i="2"/>
  <c r="P526" i="2"/>
  <c r="X526" i="2"/>
  <c r="AP526" i="2"/>
  <c r="AQ526" i="2"/>
  <c r="AR526" i="2"/>
  <c r="AS526" i="2"/>
  <c r="AT526" i="2"/>
  <c r="AU526" i="2"/>
  <c r="AV526" i="2"/>
  <c r="AW526" i="2"/>
  <c r="AX526" i="2"/>
  <c r="AY526" i="2"/>
  <c r="AZ526" i="2"/>
  <c r="BA526" i="2"/>
  <c r="E528" i="2"/>
  <c r="F528" i="2"/>
  <c r="G528" i="2"/>
  <c r="H528" i="2"/>
  <c r="L528" i="2"/>
  <c r="M528" i="2"/>
  <c r="N528" i="2"/>
  <c r="O528" i="2"/>
  <c r="P528" i="2"/>
  <c r="AP528" i="2"/>
  <c r="AQ528" i="2"/>
  <c r="AR528" i="2"/>
  <c r="AS528" i="2"/>
  <c r="AT528" i="2"/>
  <c r="AU528" i="2"/>
  <c r="AV528" i="2"/>
  <c r="AW528" i="2"/>
  <c r="AX528" i="2"/>
  <c r="AY528" i="2"/>
  <c r="AZ528" i="2"/>
  <c r="BA528" i="2"/>
  <c r="E529" i="2"/>
  <c r="F529" i="2"/>
  <c r="G529" i="2"/>
  <c r="H529" i="2"/>
  <c r="I529" i="2"/>
  <c r="K529" i="2"/>
  <c r="L529" i="2"/>
  <c r="M529" i="2"/>
  <c r="N529" i="2"/>
  <c r="O529" i="2"/>
  <c r="P529" i="2"/>
  <c r="X529" i="2"/>
  <c r="AP529" i="2"/>
  <c r="AQ529" i="2"/>
  <c r="AR529" i="2"/>
  <c r="AS529" i="2"/>
  <c r="AT529" i="2"/>
  <c r="AU529" i="2"/>
  <c r="AV529" i="2"/>
  <c r="AW529" i="2"/>
  <c r="AX529" i="2"/>
  <c r="AY529" i="2"/>
  <c r="AZ529" i="2"/>
  <c r="BA529" i="2"/>
  <c r="E531" i="2"/>
  <c r="F531" i="2"/>
  <c r="G531" i="2"/>
  <c r="H531" i="2"/>
  <c r="I531" i="2"/>
  <c r="J531" i="2"/>
  <c r="K531" i="2"/>
  <c r="L531" i="2"/>
  <c r="M531" i="2"/>
  <c r="N531" i="2"/>
  <c r="O531" i="2"/>
  <c r="P531" i="2"/>
  <c r="AP531" i="2"/>
  <c r="AQ531" i="2"/>
  <c r="AR531" i="2"/>
  <c r="AS531" i="2"/>
  <c r="AT531" i="2"/>
  <c r="AU531" i="2"/>
  <c r="AV531" i="2"/>
  <c r="AW531" i="2"/>
  <c r="AX531" i="2"/>
  <c r="AY531" i="2"/>
  <c r="AZ531" i="2"/>
  <c r="BA531" i="2"/>
  <c r="E532" i="2"/>
  <c r="F532" i="2"/>
  <c r="G532" i="2"/>
  <c r="H532" i="2"/>
  <c r="I532" i="2"/>
  <c r="J532" i="2"/>
  <c r="K532" i="2"/>
  <c r="L532" i="2"/>
  <c r="M532" i="2"/>
  <c r="N532" i="2"/>
  <c r="O532" i="2"/>
  <c r="P532" i="2"/>
  <c r="X532" i="2"/>
  <c r="Y532" i="2"/>
  <c r="AP532" i="2"/>
  <c r="AQ532" i="2"/>
  <c r="AR532" i="2"/>
  <c r="AS532" i="2"/>
  <c r="AT532" i="2"/>
  <c r="AU532" i="2"/>
  <c r="AV532" i="2"/>
  <c r="AW532" i="2"/>
  <c r="AX532" i="2"/>
  <c r="AY532" i="2"/>
  <c r="AZ532" i="2"/>
  <c r="BA532" i="2"/>
  <c r="E534" i="2"/>
  <c r="F534" i="2"/>
  <c r="G534" i="2"/>
  <c r="H534" i="2"/>
  <c r="L534" i="2"/>
  <c r="M534" i="2"/>
  <c r="N534" i="2"/>
  <c r="O534" i="2"/>
  <c r="P534" i="2"/>
  <c r="AP534" i="2"/>
  <c r="AQ534" i="2"/>
  <c r="AR534" i="2"/>
  <c r="AS534" i="2"/>
  <c r="AT534" i="2"/>
  <c r="AU534" i="2"/>
  <c r="AV534" i="2"/>
  <c r="AW534" i="2"/>
  <c r="AX534" i="2"/>
  <c r="AY534" i="2"/>
  <c r="AZ534" i="2"/>
  <c r="BA534" i="2"/>
  <c r="E535" i="2"/>
  <c r="F535" i="2"/>
  <c r="G535" i="2"/>
  <c r="H535" i="2"/>
  <c r="I535" i="2"/>
  <c r="K535" i="2"/>
  <c r="L535" i="2"/>
  <c r="M535" i="2"/>
  <c r="N535" i="2"/>
  <c r="O535" i="2"/>
  <c r="P535" i="2"/>
  <c r="X535" i="2"/>
  <c r="AP535" i="2"/>
  <c r="AQ535" i="2"/>
  <c r="AR535" i="2"/>
  <c r="AS535" i="2"/>
  <c r="AT535" i="2"/>
  <c r="AU535" i="2"/>
  <c r="AV535" i="2"/>
  <c r="AW535" i="2"/>
  <c r="AX535" i="2"/>
  <c r="AY535" i="2"/>
  <c r="AZ535" i="2"/>
  <c r="BA535" i="2"/>
  <c r="E537" i="2"/>
  <c r="F537" i="2"/>
  <c r="G537" i="2"/>
  <c r="H537" i="2"/>
  <c r="J537" i="2"/>
  <c r="K537" i="2"/>
  <c r="L537" i="2"/>
  <c r="M537" i="2"/>
  <c r="N537" i="2"/>
  <c r="O537" i="2"/>
  <c r="P537" i="2"/>
  <c r="AP537" i="2"/>
  <c r="AQ537" i="2"/>
  <c r="AR537" i="2"/>
  <c r="AS537" i="2"/>
  <c r="AT537" i="2"/>
  <c r="AU537" i="2"/>
  <c r="AV537" i="2"/>
  <c r="AW537" i="2"/>
  <c r="AX537" i="2"/>
  <c r="AY537" i="2"/>
  <c r="AZ537" i="2"/>
  <c r="BA537" i="2"/>
  <c r="E538" i="2"/>
  <c r="F538" i="2"/>
  <c r="G538" i="2"/>
  <c r="H538" i="2"/>
  <c r="I538" i="2"/>
  <c r="J538" i="2"/>
  <c r="K538" i="2"/>
  <c r="L538" i="2"/>
  <c r="M538" i="2"/>
  <c r="N538" i="2"/>
  <c r="O538" i="2"/>
  <c r="P538" i="2"/>
  <c r="X538" i="2"/>
  <c r="AP538" i="2"/>
  <c r="AQ538" i="2"/>
  <c r="AR538" i="2"/>
  <c r="AS538" i="2"/>
  <c r="AT538" i="2"/>
  <c r="AU538" i="2"/>
  <c r="AV538" i="2"/>
  <c r="AW538" i="2"/>
  <c r="AX538" i="2"/>
  <c r="AY538" i="2"/>
  <c r="AZ538" i="2"/>
  <c r="BA538" i="2"/>
  <c r="E540" i="2"/>
  <c r="F540" i="2"/>
  <c r="G540" i="2"/>
  <c r="H540" i="2"/>
  <c r="J540" i="2"/>
  <c r="K540" i="2"/>
  <c r="L540" i="2"/>
  <c r="M540" i="2"/>
  <c r="N540" i="2"/>
  <c r="O540" i="2"/>
  <c r="P540" i="2"/>
  <c r="AP540" i="2"/>
  <c r="AQ540" i="2"/>
  <c r="AR540" i="2"/>
  <c r="AS540" i="2"/>
  <c r="AT540" i="2"/>
  <c r="AU540" i="2"/>
  <c r="AV540" i="2"/>
  <c r="AW540" i="2"/>
  <c r="AX540" i="2"/>
  <c r="AY540" i="2"/>
  <c r="AZ540" i="2"/>
  <c r="BA540" i="2"/>
  <c r="E541" i="2"/>
  <c r="F541" i="2"/>
  <c r="G541" i="2"/>
  <c r="H541" i="2"/>
  <c r="I541" i="2"/>
  <c r="J541" i="2"/>
  <c r="K541" i="2"/>
  <c r="L541" i="2"/>
  <c r="M541" i="2"/>
  <c r="N541" i="2"/>
  <c r="O541" i="2"/>
  <c r="P541" i="2"/>
  <c r="X541" i="2"/>
  <c r="AP541" i="2"/>
  <c r="AQ541" i="2"/>
  <c r="AR541" i="2"/>
  <c r="AS541" i="2"/>
  <c r="AT541" i="2"/>
  <c r="AU541" i="2"/>
  <c r="AV541" i="2"/>
  <c r="AW541" i="2"/>
  <c r="AX541" i="2"/>
  <c r="AY541" i="2"/>
  <c r="AZ541" i="2"/>
  <c r="BA541" i="2"/>
  <c r="E543" i="2"/>
  <c r="F543" i="2"/>
  <c r="G543" i="2"/>
  <c r="H543" i="2"/>
  <c r="L543" i="2"/>
  <c r="M543" i="2"/>
  <c r="N543" i="2"/>
  <c r="O543" i="2"/>
  <c r="P543" i="2"/>
  <c r="AP543" i="2"/>
  <c r="AQ543" i="2"/>
  <c r="AR543" i="2"/>
  <c r="AS543" i="2"/>
  <c r="AT543" i="2"/>
  <c r="AU543" i="2"/>
  <c r="AV543" i="2"/>
  <c r="AW543" i="2"/>
  <c r="AX543" i="2"/>
  <c r="AY543" i="2"/>
  <c r="AZ543" i="2"/>
  <c r="BA543" i="2"/>
  <c r="E544" i="2"/>
  <c r="F544" i="2"/>
  <c r="G544" i="2"/>
  <c r="H544" i="2"/>
  <c r="I544" i="2"/>
  <c r="J544" i="2"/>
  <c r="K544" i="2"/>
  <c r="L544" i="2"/>
  <c r="M544" i="2"/>
  <c r="N544" i="2"/>
  <c r="O544" i="2"/>
  <c r="P544" i="2"/>
  <c r="X544" i="2"/>
  <c r="AP544" i="2"/>
  <c r="AQ544" i="2"/>
  <c r="AR544" i="2"/>
  <c r="AS544" i="2"/>
  <c r="AT544" i="2"/>
  <c r="AU544" i="2"/>
  <c r="AV544" i="2"/>
  <c r="AW544" i="2"/>
  <c r="AX544" i="2"/>
  <c r="AY544" i="2"/>
  <c r="AZ544" i="2"/>
  <c r="BA544" i="2"/>
  <c r="E546" i="2"/>
  <c r="F546" i="2"/>
  <c r="G546" i="2"/>
  <c r="H546" i="2"/>
  <c r="M546" i="2"/>
  <c r="N546" i="2"/>
  <c r="O546" i="2"/>
  <c r="P546" i="2"/>
  <c r="X546" i="2"/>
  <c r="AP546" i="2"/>
  <c r="AQ546" i="2"/>
  <c r="AR546" i="2"/>
  <c r="AS546" i="2"/>
  <c r="AT546" i="2"/>
  <c r="AU546" i="2"/>
  <c r="AV546" i="2"/>
  <c r="AW546" i="2"/>
  <c r="AX546" i="2"/>
  <c r="AY546" i="2"/>
  <c r="AZ546" i="2"/>
  <c r="BA546" i="2"/>
  <c r="E547" i="2"/>
  <c r="F547" i="2"/>
  <c r="G547" i="2"/>
  <c r="H547" i="2"/>
  <c r="I547" i="2"/>
  <c r="J547" i="2"/>
  <c r="K547" i="2"/>
  <c r="L547" i="2"/>
  <c r="M547" i="2"/>
  <c r="N547" i="2"/>
  <c r="O547" i="2"/>
  <c r="P547" i="2"/>
  <c r="X547" i="2"/>
  <c r="AP547" i="2"/>
  <c r="AQ547" i="2"/>
  <c r="AR547" i="2"/>
  <c r="AS547" i="2"/>
  <c r="AT547" i="2"/>
  <c r="AU547" i="2"/>
  <c r="AV547" i="2"/>
  <c r="AW547" i="2"/>
  <c r="AX547" i="2"/>
  <c r="AY547" i="2"/>
  <c r="AZ547" i="2"/>
  <c r="BA547" i="2"/>
  <c r="E549" i="2"/>
  <c r="F549" i="2"/>
  <c r="G549" i="2"/>
  <c r="H549" i="2"/>
  <c r="K549" i="2"/>
  <c r="L549" i="2"/>
  <c r="M549" i="2"/>
  <c r="N549" i="2"/>
  <c r="O549" i="2"/>
  <c r="P549" i="2"/>
  <c r="X549" i="2"/>
  <c r="AP549" i="2"/>
  <c r="AQ549" i="2"/>
  <c r="AR549" i="2"/>
  <c r="AS549" i="2"/>
  <c r="AT549" i="2"/>
  <c r="AU549" i="2"/>
  <c r="AV549" i="2"/>
  <c r="AW549" i="2"/>
  <c r="AX549" i="2"/>
  <c r="AY549" i="2"/>
  <c r="AZ549" i="2"/>
  <c r="BA549" i="2"/>
  <c r="E550" i="2"/>
  <c r="F550" i="2"/>
  <c r="G550" i="2"/>
  <c r="H550" i="2"/>
  <c r="I550" i="2"/>
  <c r="J550" i="2"/>
  <c r="K550" i="2"/>
  <c r="L550" i="2"/>
  <c r="M550" i="2"/>
  <c r="N550" i="2"/>
  <c r="O550" i="2"/>
  <c r="P550" i="2"/>
  <c r="X550" i="2"/>
  <c r="AP550" i="2"/>
  <c r="AQ550" i="2"/>
  <c r="AR550" i="2"/>
  <c r="AS550" i="2"/>
  <c r="AT550" i="2"/>
  <c r="AU550" i="2"/>
  <c r="AV550" i="2"/>
  <c r="AW550" i="2"/>
  <c r="AX550" i="2"/>
  <c r="AY550" i="2"/>
  <c r="AZ550" i="2"/>
  <c r="BA550" i="2"/>
  <c r="E552" i="2"/>
  <c r="F552" i="2"/>
  <c r="G552" i="2"/>
  <c r="H552" i="2"/>
  <c r="K552" i="2"/>
  <c r="L552" i="2"/>
  <c r="M552" i="2"/>
  <c r="N552" i="2"/>
  <c r="O552" i="2"/>
  <c r="P552" i="2"/>
  <c r="X552" i="2"/>
  <c r="AP552" i="2"/>
  <c r="AQ552" i="2"/>
  <c r="AR552" i="2"/>
  <c r="AS552" i="2"/>
  <c r="AT552" i="2"/>
  <c r="AU552" i="2"/>
  <c r="AV552" i="2"/>
  <c r="AW552" i="2"/>
  <c r="AX552" i="2"/>
  <c r="AY552" i="2"/>
  <c r="AZ552" i="2"/>
  <c r="BA552" i="2"/>
  <c r="E553" i="2"/>
  <c r="F553" i="2"/>
  <c r="G553" i="2"/>
  <c r="H553" i="2"/>
  <c r="I553" i="2"/>
  <c r="J553" i="2"/>
  <c r="K553" i="2"/>
  <c r="L553" i="2"/>
  <c r="M553" i="2"/>
  <c r="N553" i="2"/>
  <c r="O553" i="2"/>
  <c r="P553" i="2"/>
  <c r="X553" i="2"/>
  <c r="AP553" i="2"/>
  <c r="AQ553" i="2"/>
  <c r="AR553" i="2"/>
  <c r="AS553" i="2"/>
  <c r="AT553" i="2"/>
  <c r="AU553" i="2"/>
  <c r="AV553" i="2"/>
  <c r="AW553" i="2"/>
  <c r="AX553" i="2"/>
  <c r="AY553" i="2"/>
  <c r="AZ553" i="2"/>
  <c r="BA553" i="2"/>
  <c r="E555" i="2"/>
  <c r="F555" i="2"/>
  <c r="G555" i="2"/>
  <c r="H555" i="2"/>
  <c r="L555" i="2"/>
  <c r="M555" i="2"/>
  <c r="N555" i="2"/>
  <c r="O555" i="2"/>
  <c r="P555" i="2"/>
  <c r="X555" i="2"/>
  <c r="AP555" i="2"/>
  <c r="AQ555" i="2"/>
  <c r="AR555" i="2"/>
  <c r="AS555" i="2"/>
  <c r="AT555" i="2"/>
  <c r="AU555" i="2"/>
  <c r="AV555" i="2"/>
  <c r="AW555" i="2"/>
  <c r="AX555" i="2"/>
  <c r="AY555" i="2"/>
  <c r="AZ555" i="2"/>
  <c r="BA555" i="2"/>
  <c r="E556" i="2"/>
  <c r="F556" i="2"/>
  <c r="G556" i="2"/>
  <c r="H556" i="2"/>
  <c r="I556" i="2"/>
  <c r="J556" i="2"/>
  <c r="K556" i="2"/>
  <c r="L556" i="2"/>
  <c r="M556" i="2"/>
  <c r="N556" i="2"/>
  <c r="O556" i="2"/>
  <c r="P556" i="2"/>
  <c r="X556" i="2"/>
  <c r="Y556" i="2"/>
  <c r="AP556" i="2"/>
  <c r="AQ556" i="2"/>
  <c r="AR556" i="2"/>
  <c r="AS556" i="2"/>
  <c r="AT556" i="2"/>
  <c r="AU556" i="2"/>
  <c r="AV556" i="2"/>
  <c r="AW556" i="2"/>
  <c r="AX556" i="2"/>
  <c r="AY556" i="2"/>
  <c r="AZ556" i="2"/>
  <c r="BA556" i="2"/>
  <c r="E558" i="2"/>
  <c r="F558" i="2"/>
  <c r="G558" i="2"/>
  <c r="H558" i="2"/>
  <c r="I558" i="2"/>
  <c r="J558" i="2"/>
  <c r="K558" i="2"/>
  <c r="L558" i="2"/>
  <c r="M558" i="2"/>
  <c r="N558" i="2"/>
  <c r="O558" i="2"/>
  <c r="P558" i="2"/>
  <c r="AP558" i="2"/>
  <c r="AQ558" i="2"/>
  <c r="AR558" i="2"/>
  <c r="AS558" i="2"/>
  <c r="AT558" i="2"/>
  <c r="AU558" i="2"/>
  <c r="AV558" i="2"/>
  <c r="AW558" i="2"/>
  <c r="AX558" i="2"/>
  <c r="AY558" i="2"/>
  <c r="AZ558" i="2"/>
  <c r="BA558" i="2"/>
  <c r="E559" i="2"/>
  <c r="F559" i="2"/>
  <c r="G559" i="2"/>
  <c r="H559" i="2"/>
  <c r="I559" i="2"/>
  <c r="J559" i="2"/>
  <c r="K559" i="2"/>
  <c r="L559" i="2"/>
  <c r="M559" i="2"/>
  <c r="N559" i="2"/>
  <c r="O559" i="2"/>
  <c r="P559" i="2"/>
  <c r="X559" i="2"/>
  <c r="AP559" i="2"/>
  <c r="AQ559" i="2"/>
  <c r="AR559" i="2"/>
  <c r="AS559" i="2"/>
  <c r="AT559" i="2"/>
  <c r="AU559" i="2"/>
  <c r="AV559" i="2"/>
  <c r="AW559" i="2"/>
  <c r="AX559" i="2"/>
  <c r="AY559" i="2"/>
  <c r="AZ559" i="2"/>
  <c r="BA559" i="2"/>
  <c r="E561" i="2"/>
  <c r="F561" i="2"/>
  <c r="G561" i="2"/>
  <c r="H561" i="2"/>
  <c r="I561" i="2"/>
  <c r="J561" i="2"/>
  <c r="K561" i="2"/>
  <c r="L561" i="2"/>
  <c r="M561" i="2"/>
  <c r="N561" i="2"/>
  <c r="O561" i="2"/>
  <c r="P561" i="2"/>
  <c r="AP561" i="2"/>
  <c r="AQ561" i="2"/>
  <c r="AR561" i="2"/>
  <c r="AS561" i="2"/>
  <c r="AT561" i="2"/>
  <c r="AU561" i="2"/>
  <c r="AV561" i="2"/>
  <c r="AW561" i="2"/>
  <c r="AX561" i="2"/>
  <c r="AY561" i="2"/>
  <c r="AZ561" i="2"/>
  <c r="BA561" i="2"/>
  <c r="E562" i="2"/>
  <c r="F562" i="2"/>
  <c r="G562" i="2"/>
  <c r="H562" i="2"/>
  <c r="I562" i="2"/>
  <c r="J562" i="2"/>
  <c r="K562" i="2"/>
  <c r="L562" i="2"/>
  <c r="M562" i="2"/>
  <c r="N562" i="2"/>
  <c r="O562" i="2"/>
  <c r="P562" i="2"/>
  <c r="X562" i="2"/>
  <c r="AP562" i="2"/>
  <c r="AQ562" i="2"/>
  <c r="AR562" i="2"/>
  <c r="AS562" i="2"/>
  <c r="AT562" i="2"/>
  <c r="AU562" i="2"/>
  <c r="AV562" i="2"/>
  <c r="AW562" i="2"/>
  <c r="AX562" i="2"/>
  <c r="AY562" i="2"/>
  <c r="AZ562" i="2"/>
  <c r="BA562" i="2"/>
  <c r="E564" i="2"/>
  <c r="F564" i="2"/>
  <c r="G564" i="2"/>
  <c r="H564" i="2"/>
  <c r="I564" i="2"/>
  <c r="J564" i="2"/>
  <c r="K564" i="2"/>
  <c r="L564" i="2"/>
  <c r="M564" i="2"/>
  <c r="N564" i="2"/>
  <c r="O564" i="2"/>
  <c r="P564" i="2"/>
  <c r="AP564" i="2"/>
  <c r="AQ564" i="2"/>
  <c r="AR564" i="2"/>
  <c r="AS564" i="2"/>
  <c r="AT564" i="2"/>
  <c r="AU564" i="2"/>
  <c r="AV564" i="2"/>
  <c r="AW564" i="2"/>
  <c r="AX564" i="2"/>
  <c r="AY564" i="2"/>
  <c r="AZ564" i="2"/>
  <c r="BA564" i="2"/>
  <c r="E565" i="2"/>
  <c r="F565" i="2"/>
  <c r="G565" i="2"/>
  <c r="H565" i="2"/>
  <c r="I565" i="2"/>
  <c r="J565" i="2"/>
  <c r="K565" i="2"/>
  <c r="L565" i="2"/>
  <c r="M565" i="2"/>
  <c r="N565" i="2"/>
  <c r="O565" i="2"/>
  <c r="P565" i="2"/>
  <c r="X565" i="2"/>
  <c r="AP565" i="2"/>
  <c r="AQ565" i="2"/>
  <c r="AR565" i="2"/>
  <c r="AS565" i="2"/>
  <c r="AT565" i="2"/>
  <c r="AU565" i="2"/>
  <c r="AV565" i="2"/>
  <c r="AW565" i="2"/>
  <c r="AX565" i="2"/>
  <c r="AY565" i="2"/>
  <c r="AZ565" i="2"/>
  <c r="BA565" i="2"/>
  <c r="E567" i="2"/>
  <c r="F567" i="2"/>
  <c r="G567" i="2"/>
  <c r="H567" i="2"/>
  <c r="I567" i="2"/>
  <c r="J567" i="2"/>
  <c r="K567" i="2"/>
  <c r="L567" i="2"/>
  <c r="M567" i="2"/>
  <c r="N567" i="2"/>
  <c r="O567" i="2"/>
  <c r="P567" i="2"/>
  <c r="X567" i="2"/>
  <c r="Y567" i="2"/>
  <c r="Z567" i="2"/>
  <c r="AA567" i="2"/>
  <c r="AB567" i="2"/>
  <c r="AC567" i="2"/>
  <c r="AD567" i="2"/>
  <c r="AE567" i="2"/>
  <c r="AF567" i="2"/>
  <c r="AG567" i="2"/>
  <c r="AH567" i="2"/>
  <c r="AI567" i="2"/>
  <c r="AP567" i="2"/>
  <c r="AQ567" i="2"/>
  <c r="AR567" i="2"/>
  <c r="AS567" i="2"/>
  <c r="AT567" i="2"/>
  <c r="AU567" i="2"/>
  <c r="AV567" i="2"/>
  <c r="AW567" i="2"/>
  <c r="AX567" i="2"/>
  <c r="AY567" i="2"/>
  <c r="AZ567" i="2"/>
  <c r="BA567" i="2"/>
  <c r="E568" i="2"/>
  <c r="F568" i="2"/>
  <c r="G568" i="2"/>
  <c r="H568" i="2"/>
  <c r="I568" i="2"/>
  <c r="J568" i="2"/>
  <c r="K568" i="2"/>
  <c r="L568" i="2"/>
  <c r="M568" i="2"/>
  <c r="N568" i="2"/>
  <c r="O568" i="2"/>
  <c r="P568" i="2"/>
  <c r="X568" i="2"/>
  <c r="Y568" i="2"/>
  <c r="Z568" i="2"/>
  <c r="AA568" i="2"/>
  <c r="AB568" i="2"/>
  <c r="AC568" i="2"/>
  <c r="AD568" i="2"/>
  <c r="AE568" i="2"/>
  <c r="AF568" i="2"/>
  <c r="AG568" i="2"/>
  <c r="AH568" i="2"/>
  <c r="AI568" i="2"/>
  <c r="AP568" i="2"/>
  <c r="AQ568" i="2"/>
  <c r="AR568" i="2"/>
  <c r="AS568" i="2"/>
  <c r="AT568" i="2"/>
  <c r="AU568" i="2"/>
  <c r="AV568" i="2"/>
  <c r="AW568" i="2"/>
  <c r="AX568" i="2"/>
  <c r="AY568" i="2"/>
  <c r="AZ568" i="2"/>
  <c r="BA568" i="2"/>
  <c r="E570" i="2"/>
  <c r="F570" i="2"/>
  <c r="G570" i="2"/>
  <c r="H570" i="2"/>
  <c r="I570" i="2"/>
  <c r="J570" i="2"/>
  <c r="K570" i="2"/>
  <c r="L570" i="2"/>
  <c r="M570" i="2"/>
  <c r="N570" i="2"/>
  <c r="O570" i="2"/>
  <c r="P570" i="2"/>
  <c r="AP570" i="2"/>
  <c r="AQ570" i="2"/>
  <c r="AR570" i="2"/>
  <c r="AS570" i="2"/>
  <c r="AT570" i="2"/>
  <c r="AU570" i="2"/>
  <c r="AV570" i="2"/>
  <c r="AW570" i="2"/>
  <c r="AX570" i="2"/>
  <c r="AY570" i="2"/>
  <c r="AZ570" i="2"/>
  <c r="BA570" i="2"/>
  <c r="E571" i="2"/>
  <c r="F571" i="2"/>
  <c r="G571" i="2"/>
  <c r="H571" i="2"/>
  <c r="I571" i="2"/>
  <c r="J571" i="2"/>
  <c r="K571" i="2"/>
  <c r="L571" i="2"/>
  <c r="M571" i="2"/>
  <c r="N571" i="2"/>
  <c r="O571" i="2"/>
  <c r="P571" i="2"/>
  <c r="X571" i="2"/>
  <c r="AP571" i="2"/>
  <c r="AQ571" i="2"/>
  <c r="AR571" i="2"/>
  <c r="AS571" i="2"/>
  <c r="AT571" i="2"/>
  <c r="AU571" i="2"/>
  <c r="AV571" i="2"/>
  <c r="AW571" i="2"/>
  <c r="AX571" i="2"/>
  <c r="AY571" i="2"/>
  <c r="AZ571" i="2"/>
  <c r="BA571" i="2"/>
  <c r="E573" i="2"/>
  <c r="F573" i="2"/>
  <c r="G573" i="2"/>
  <c r="H573" i="2"/>
  <c r="I573" i="2"/>
  <c r="J573" i="2"/>
  <c r="K573" i="2"/>
  <c r="L573" i="2"/>
  <c r="M573" i="2"/>
  <c r="N573" i="2"/>
  <c r="O573" i="2"/>
  <c r="P573" i="2"/>
  <c r="AP573" i="2"/>
  <c r="AQ573" i="2"/>
  <c r="AR573" i="2"/>
  <c r="AS573" i="2"/>
  <c r="AT573" i="2"/>
  <c r="AU573" i="2"/>
  <c r="AV573" i="2"/>
  <c r="AW573" i="2"/>
  <c r="AX573" i="2"/>
  <c r="AY573" i="2"/>
  <c r="AZ573" i="2"/>
  <c r="BA573" i="2"/>
  <c r="E574" i="2"/>
  <c r="F574" i="2"/>
  <c r="G574" i="2"/>
  <c r="H574" i="2"/>
  <c r="I574" i="2"/>
  <c r="J574" i="2"/>
  <c r="K574" i="2"/>
  <c r="L574" i="2"/>
  <c r="M574" i="2"/>
  <c r="N574" i="2"/>
  <c r="O574" i="2"/>
  <c r="P574" i="2"/>
  <c r="X574" i="2"/>
  <c r="AP574" i="2"/>
  <c r="AQ574" i="2"/>
  <c r="AR574" i="2"/>
  <c r="AS574" i="2"/>
  <c r="AT574" i="2"/>
  <c r="AU574" i="2"/>
  <c r="AV574" i="2"/>
  <c r="AW574" i="2"/>
  <c r="AX574" i="2"/>
  <c r="AY574" i="2"/>
  <c r="AZ574" i="2"/>
  <c r="BA574" i="2"/>
  <c r="E576" i="2"/>
  <c r="F576" i="2"/>
  <c r="G576" i="2"/>
  <c r="H576" i="2"/>
  <c r="I576" i="2"/>
  <c r="J576" i="2"/>
  <c r="K576" i="2"/>
  <c r="L576" i="2"/>
  <c r="M576" i="2"/>
  <c r="N576" i="2"/>
  <c r="O576" i="2"/>
  <c r="P576" i="2"/>
  <c r="AP576" i="2"/>
  <c r="AQ576" i="2"/>
  <c r="AR576" i="2"/>
  <c r="AS576" i="2"/>
  <c r="AT576" i="2"/>
  <c r="AU576" i="2"/>
  <c r="AV576" i="2"/>
  <c r="AW576" i="2"/>
  <c r="AX576" i="2"/>
  <c r="AY576" i="2"/>
  <c r="AZ576" i="2"/>
  <c r="BA576" i="2"/>
  <c r="E577" i="2"/>
  <c r="F577" i="2"/>
  <c r="G577" i="2"/>
  <c r="H577" i="2"/>
  <c r="I577" i="2"/>
  <c r="J577" i="2"/>
  <c r="K577" i="2"/>
  <c r="L577" i="2"/>
  <c r="M577" i="2"/>
  <c r="N577" i="2"/>
  <c r="O577" i="2"/>
  <c r="P577" i="2"/>
  <c r="X577" i="2"/>
  <c r="AP577" i="2"/>
  <c r="AQ577" i="2"/>
  <c r="AR577" i="2"/>
  <c r="AS577" i="2"/>
  <c r="AT577" i="2"/>
  <c r="AU577" i="2"/>
  <c r="AV577" i="2"/>
  <c r="AW577" i="2"/>
  <c r="AX577" i="2"/>
  <c r="AY577" i="2"/>
  <c r="AZ577" i="2"/>
  <c r="BA577" i="2"/>
  <c r="E579" i="2"/>
  <c r="F579" i="2"/>
  <c r="G579" i="2"/>
  <c r="H579" i="2"/>
  <c r="I579" i="2"/>
  <c r="J579" i="2"/>
  <c r="K579" i="2"/>
  <c r="L579" i="2"/>
  <c r="M579" i="2"/>
  <c r="N579" i="2"/>
  <c r="O579" i="2"/>
  <c r="P579" i="2"/>
  <c r="X579" i="2"/>
  <c r="Y579" i="2"/>
  <c r="Z579" i="2"/>
  <c r="AA579" i="2"/>
  <c r="AB579" i="2"/>
  <c r="AC579" i="2"/>
  <c r="AD579" i="2"/>
  <c r="AE579" i="2"/>
  <c r="AF579" i="2"/>
  <c r="AG579" i="2"/>
  <c r="AH579" i="2"/>
  <c r="AI579" i="2"/>
  <c r="AP579" i="2"/>
  <c r="AQ579" i="2"/>
  <c r="AR579" i="2"/>
  <c r="AS579" i="2"/>
  <c r="AT579" i="2"/>
  <c r="AU579" i="2"/>
  <c r="AV579" i="2"/>
  <c r="AW579" i="2"/>
  <c r="AX579" i="2"/>
  <c r="AY579" i="2"/>
  <c r="AZ579" i="2"/>
  <c r="BA579" i="2"/>
  <c r="E580" i="2"/>
  <c r="F580" i="2"/>
  <c r="G580" i="2"/>
  <c r="H580" i="2"/>
  <c r="I580" i="2"/>
  <c r="J580" i="2"/>
  <c r="K580" i="2"/>
  <c r="L580" i="2"/>
  <c r="M580" i="2"/>
  <c r="N580" i="2"/>
  <c r="O580" i="2"/>
  <c r="P580" i="2"/>
  <c r="X580" i="2"/>
  <c r="Y580" i="2"/>
  <c r="Z580" i="2"/>
  <c r="AA580" i="2"/>
  <c r="AB580" i="2"/>
  <c r="AC580" i="2"/>
  <c r="AD580" i="2"/>
  <c r="AE580" i="2"/>
  <c r="AF580" i="2"/>
  <c r="AG580" i="2"/>
  <c r="AH580" i="2"/>
  <c r="AI580" i="2"/>
  <c r="AP580" i="2"/>
  <c r="AQ580" i="2"/>
  <c r="AR580" i="2"/>
  <c r="AS580" i="2"/>
  <c r="AT580" i="2"/>
  <c r="AU580" i="2"/>
  <c r="AV580" i="2"/>
  <c r="AW580" i="2"/>
  <c r="AX580" i="2"/>
  <c r="AY580" i="2"/>
  <c r="AZ580" i="2"/>
  <c r="BA580" i="2"/>
  <c r="E582" i="2"/>
  <c r="F582" i="2"/>
  <c r="G582" i="2"/>
  <c r="H582" i="2"/>
  <c r="I582" i="2"/>
  <c r="J582" i="2"/>
  <c r="K582" i="2"/>
  <c r="L582" i="2"/>
  <c r="M582" i="2"/>
  <c r="N582" i="2"/>
  <c r="O582" i="2"/>
  <c r="P582" i="2"/>
  <c r="X582" i="2"/>
  <c r="Y582" i="2"/>
  <c r="Z582" i="2"/>
  <c r="AA582" i="2"/>
  <c r="AB582" i="2"/>
  <c r="AC582" i="2"/>
  <c r="AD582" i="2"/>
  <c r="AE582" i="2"/>
  <c r="AF582" i="2"/>
  <c r="AG582" i="2"/>
  <c r="AH582" i="2"/>
  <c r="AI582" i="2"/>
  <c r="AP582" i="2"/>
  <c r="AQ582" i="2"/>
  <c r="AR582" i="2"/>
  <c r="AS582" i="2"/>
  <c r="AT582" i="2"/>
  <c r="AU582" i="2"/>
  <c r="AV582" i="2"/>
  <c r="AW582" i="2"/>
  <c r="AX582" i="2"/>
  <c r="AY582" i="2"/>
  <c r="AZ582" i="2"/>
  <c r="BA582" i="2"/>
  <c r="E583" i="2"/>
  <c r="F583" i="2"/>
  <c r="G583" i="2"/>
  <c r="H583" i="2"/>
  <c r="I583" i="2"/>
  <c r="J583" i="2"/>
  <c r="K583" i="2"/>
  <c r="L583" i="2"/>
  <c r="M583" i="2"/>
  <c r="N583" i="2"/>
  <c r="O583" i="2"/>
  <c r="P583" i="2"/>
  <c r="X583" i="2"/>
  <c r="Y583" i="2"/>
  <c r="Z583" i="2"/>
  <c r="AA583" i="2"/>
  <c r="AB583" i="2"/>
  <c r="AC583" i="2"/>
  <c r="AD583" i="2"/>
  <c r="AE583" i="2"/>
  <c r="AF583" i="2"/>
  <c r="AG583" i="2"/>
  <c r="AH583" i="2"/>
  <c r="AI583" i="2"/>
  <c r="AP583" i="2"/>
  <c r="AQ583" i="2"/>
  <c r="AR583" i="2"/>
  <c r="AS583" i="2"/>
  <c r="AT583" i="2"/>
  <c r="AU583" i="2"/>
  <c r="AV583" i="2"/>
  <c r="AW583" i="2"/>
  <c r="AX583" i="2"/>
  <c r="AY583" i="2"/>
  <c r="AZ583" i="2"/>
  <c r="BA583" i="2"/>
  <c r="E586" i="2"/>
  <c r="F586" i="2"/>
  <c r="G586" i="2"/>
  <c r="H586" i="2"/>
  <c r="X586" i="2"/>
  <c r="AP586" i="2"/>
  <c r="AQ586" i="2"/>
  <c r="AR586" i="2"/>
  <c r="AS586" i="2"/>
  <c r="AT586" i="2"/>
  <c r="AU586" i="2"/>
  <c r="AV586" i="2"/>
  <c r="AW586" i="2"/>
  <c r="AX586" i="2"/>
  <c r="AY586" i="2"/>
  <c r="AZ586" i="2"/>
  <c r="BA586" i="2"/>
  <c r="E588" i="2"/>
  <c r="F588" i="2"/>
  <c r="G588" i="2"/>
  <c r="H588" i="2"/>
  <c r="I588" i="2"/>
  <c r="J588" i="2"/>
  <c r="K588" i="2"/>
  <c r="L588" i="2"/>
  <c r="M588" i="2"/>
  <c r="N588" i="2"/>
  <c r="O588" i="2"/>
  <c r="P588" i="2"/>
  <c r="X588" i="2"/>
  <c r="Y588" i="2"/>
  <c r="Z588" i="2"/>
  <c r="AA588" i="2"/>
  <c r="AB588" i="2"/>
  <c r="AC588" i="2"/>
  <c r="AD588" i="2"/>
  <c r="AE588" i="2"/>
  <c r="AF588" i="2"/>
  <c r="AG588" i="2"/>
  <c r="AH588" i="2"/>
  <c r="AI588" i="2"/>
  <c r="AP588" i="2"/>
  <c r="AQ588" i="2"/>
  <c r="AR588" i="2"/>
  <c r="AS588" i="2"/>
  <c r="AT588" i="2"/>
  <c r="AU588" i="2"/>
  <c r="AV588" i="2"/>
  <c r="AW588" i="2"/>
  <c r="AX588" i="2"/>
  <c r="AY588" i="2"/>
  <c r="AZ588" i="2"/>
  <c r="BA588" i="2"/>
  <c r="E589" i="2"/>
  <c r="F589" i="2"/>
  <c r="G589" i="2"/>
  <c r="H589" i="2"/>
  <c r="I589" i="2"/>
  <c r="J589" i="2"/>
  <c r="K589" i="2"/>
  <c r="L589" i="2"/>
  <c r="M589" i="2"/>
  <c r="N589" i="2"/>
  <c r="O589" i="2"/>
  <c r="P589" i="2"/>
  <c r="X589" i="2"/>
  <c r="Y589" i="2"/>
  <c r="Z589" i="2"/>
  <c r="AA589" i="2"/>
  <c r="AB589" i="2"/>
  <c r="AC589" i="2"/>
  <c r="AD589" i="2"/>
  <c r="AE589" i="2"/>
  <c r="AF589" i="2"/>
  <c r="AG589" i="2"/>
  <c r="AH589" i="2"/>
  <c r="AI589" i="2"/>
  <c r="AP589" i="2"/>
  <c r="AQ589" i="2"/>
  <c r="AR589" i="2"/>
  <c r="AS589" i="2"/>
  <c r="AT589" i="2"/>
  <c r="AU589" i="2"/>
  <c r="AV589" i="2"/>
  <c r="AW589" i="2"/>
  <c r="AX589" i="2"/>
  <c r="AY589" i="2"/>
  <c r="AZ589" i="2"/>
  <c r="BA589" i="2"/>
  <c r="E591" i="2"/>
  <c r="F591" i="2"/>
  <c r="G591" i="2"/>
  <c r="H591" i="2"/>
  <c r="I591" i="2"/>
  <c r="J591" i="2"/>
  <c r="K591" i="2"/>
  <c r="L591" i="2"/>
  <c r="M591" i="2"/>
  <c r="N591" i="2"/>
  <c r="O591" i="2"/>
  <c r="P591" i="2"/>
  <c r="X591" i="2"/>
  <c r="Y591" i="2"/>
  <c r="Z591" i="2"/>
  <c r="AA591" i="2"/>
  <c r="AB591" i="2"/>
  <c r="AC591" i="2"/>
  <c r="AD591" i="2"/>
  <c r="AE591" i="2"/>
  <c r="AF591" i="2"/>
  <c r="AG591" i="2"/>
  <c r="AH591" i="2"/>
  <c r="AI591" i="2"/>
  <c r="AP591" i="2"/>
  <c r="AQ591" i="2"/>
  <c r="AR591" i="2"/>
  <c r="AS591" i="2"/>
  <c r="AT591" i="2"/>
  <c r="AU591" i="2"/>
  <c r="AV591" i="2"/>
  <c r="AW591" i="2"/>
  <c r="AX591" i="2"/>
  <c r="AY591" i="2"/>
  <c r="AZ591" i="2"/>
  <c r="BA591" i="2"/>
  <c r="E592" i="2"/>
  <c r="F592" i="2"/>
  <c r="G592" i="2"/>
  <c r="H592" i="2"/>
  <c r="I592" i="2"/>
  <c r="J592" i="2"/>
  <c r="K592" i="2"/>
  <c r="L592" i="2"/>
  <c r="M592" i="2"/>
  <c r="N592" i="2"/>
  <c r="O592" i="2"/>
  <c r="P592" i="2"/>
  <c r="X592" i="2"/>
  <c r="Y592" i="2"/>
  <c r="Z592" i="2"/>
  <c r="AA592" i="2"/>
  <c r="AB592" i="2"/>
  <c r="AC592" i="2"/>
  <c r="AD592" i="2"/>
  <c r="AE592" i="2"/>
  <c r="AF592" i="2"/>
  <c r="AG592" i="2"/>
  <c r="AH592" i="2"/>
  <c r="AI592" i="2"/>
  <c r="AP592" i="2"/>
  <c r="AQ592" i="2"/>
  <c r="AR592" i="2"/>
  <c r="AS592" i="2"/>
  <c r="AT592" i="2"/>
  <c r="AU592" i="2"/>
  <c r="AV592" i="2"/>
  <c r="AW592" i="2"/>
  <c r="AX592" i="2"/>
  <c r="AY592" i="2"/>
  <c r="AZ592" i="2"/>
  <c r="BA592" i="2"/>
  <c r="E594" i="2"/>
  <c r="F594" i="2"/>
  <c r="G594" i="2"/>
  <c r="H594" i="2"/>
  <c r="I594" i="2"/>
  <c r="J594" i="2"/>
  <c r="K594" i="2"/>
  <c r="L594" i="2"/>
  <c r="M594" i="2"/>
  <c r="N594" i="2"/>
  <c r="O594" i="2"/>
  <c r="P594" i="2"/>
  <c r="X594" i="2"/>
  <c r="Y594" i="2"/>
  <c r="Z594" i="2"/>
  <c r="AA594" i="2"/>
  <c r="AB594" i="2"/>
  <c r="AC594" i="2"/>
  <c r="AD594" i="2"/>
  <c r="AE594" i="2"/>
  <c r="AF594" i="2"/>
  <c r="AG594" i="2"/>
  <c r="AH594" i="2"/>
  <c r="AI594" i="2"/>
  <c r="AP594" i="2"/>
  <c r="AQ594" i="2"/>
  <c r="AR594" i="2"/>
  <c r="AS594" i="2"/>
  <c r="AT594" i="2"/>
  <c r="AU594" i="2"/>
  <c r="AV594" i="2"/>
  <c r="AW594" i="2"/>
  <c r="AX594" i="2"/>
  <c r="AY594" i="2"/>
  <c r="AZ594" i="2"/>
  <c r="BA594" i="2"/>
  <c r="E595" i="2"/>
  <c r="F595" i="2"/>
  <c r="G595" i="2"/>
  <c r="H595" i="2"/>
  <c r="I595" i="2"/>
  <c r="J595" i="2"/>
  <c r="K595" i="2"/>
  <c r="L595" i="2"/>
  <c r="M595" i="2"/>
  <c r="N595" i="2"/>
  <c r="O595" i="2"/>
  <c r="P595" i="2"/>
  <c r="X595" i="2"/>
  <c r="Y595" i="2"/>
  <c r="Z595" i="2"/>
  <c r="AA595" i="2"/>
  <c r="AB595" i="2"/>
  <c r="AC595" i="2"/>
  <c r="AD595" i="2"/>
  <c r="AE595" i="2"/>
  <c r="AF595" i="2"/>
  <c r="AG595" i="2"/>
  <c r="AH595" i="2"/>
  <c r="AI595" i="2"/>
  <c r="AP595" i="2"/>
  <c r="AQ595" i="2"/>
  <c r="AR595" i="2"/>
  <c r="AS595" i="2"/>
  <c r="AT595" i="2"/>
  <c r="AU595" i="2"/>
  <c r="AV595" i="2"/>
  <c r="AW595" i="2"/>
  <c r="AX595" i="2"/>
  <c r="AY595" i="2"/>
  <c r="AZ595" i="2"/>
  <c r="BA595" i="2"/>
  <c r="E597" i="2"/>
  <c r="F597" i="2"/>
  <c r="G597" i="2"/>
  <c r="H597" i="2"/>
  <c r="I597" i="2"/>
  <c r="J597" i="2"/>
  <c r="K597" i="2"/>
  <c r="L597" i="2"/>
  <c r="M597" i="2"/>
  <c r="N597" i="2"/>
  <c r="O597" i="2"/>
  <c r="P597" i="2"/>
  <c r="X597" i="2"/>
  <c r="Y597" i="2"/>
  <c r="Z597" i="2"/>
  <c r="AA597" i="2"/>
  <c r="AB597" i="2"/>
  <c r="AC597" i="2"/>
  <c r="AD597" i="2"/>
  <c r="AE597" i="2"/>
  <c r="AF597" i="2"/>
  <c r="AG597" i="2"/>
  <c r="AH597" i="2"/>
  <c r="AI597" i="2"/>
  <c r="AP597" i="2"/>
  <c r="AQ597" i="2"/>
  <c r="AR597" i="2"/>
  <c r="AS597" i="2"/>
  <c r="AT597" i="2"/>
  <c r="AU597" i="2"/>
  <c r="AV597" i="2"/>
  <c r="AW597" i="2"/>
  <c r="AX597" i="2"/>
  <c r="AY597" i="2"/>
  <c r="AZ597" i="2"/>
  <c r="BA597" i="2"/>
  <c r="E598" i="2"/>
  <c r="F598" i="2"/>
  <c r="G598" i="2"/>
  <c r="H598" i="2"/>
  <c r="I598" i="2"/>
  <c r="J598" i="2"/>
  <c r="K598" i="2"/>
  <c r="L598" i="2"/>
  <c r="M598" i="2"/>
  <c r="N598" i="2"/>
  <c r="O598" i="2"/>
  <c r="P598" i="2"/>
  <c r="X598" i="2"/>
  <c r="Y598" i="2"/>
  <c r="Z598" i="2"/>
  <c r="AA598" i="2"/>
  <c r="AB598" i="2"/>
  <c r="AC598" i="2"/>
  <c r="AD598" i="2"/>
  <c r="AE598" i="2"/>
  <c r="AF598" i="2"/>
  <c r="AG598" i="2"/>
  <c r="AH598" i="2"/>
  <c r="AI598" i="2"/>
  <c r="AP598" i="2"/>
  <c r="AQ598" i="2"/>
  <c r="AR598" i="2"/>
  <c r="AS598" i="2"/>
  <c r="AT598" i="2"/>
  <c r="AU598" i="2"/>
  <c r="AV598" i="2"/>
  <c r="AW598" i="2"/>
  <c r="AX598" i="2"/>
  <c r="AY598" i="2"/>
  <c r="AZ598" i="2"/>
  <c r="BA598" i="2"/>
  <c r="E600" i="2"/>
  <c r="F600" i="2"/>
  <c r="G600" i="2"/>
  <c r="H600" i="2"/>
  <c r="I600" i="2"/>
  <c r="J600" i="2"/>
  <c r="K600" i="2"/>
  <c r="L600" i="2"/>
  <c r="M600" i="2"/>
  <c r="N600" i="2"/>
  <c r="O600" i="2"/>
  <c r="P600" i="2"/>
  <c r="X600" i="2"/>
  <c r="Y600" i="2"/>
  <c r="Z600" i="2"/>
  <c r="AA600" i="2"/>
  <c r="AB600" i="2"/>
  <c r="AC600" i="2"/>
  <c r="AD600" i="2"/>
  <c r="AE600" i="2"/>
  <c r="AF600" i="2"/>
  <c r="AG600" i="2"/>
  <c r="AH600" i="2"/>
  <c r="AI600" i="2"/>
  <c r="AP600" i="2"/>
  <c r="AQ600" i="2"/>
  <c r="AR600" i="2"/>
  <c r="AS600" i="2"/>
  <c r="AT600" i="2"/>
  <c r="AU600" i="2"/>
  <c r="AV600" i="2"/>
  <c r="AW600" i="2"/>
  <c r="AX600" i="2"/>
  <c r="AY600" i="2"/>
  <c r="AZ600" i="2"/>
  <c r="BA600" i="2"/>
  <c r="E601" i="2"/>
  <c r="F601" i="2"/>
  <c r="G601" i="2"/>
  <c r="H601" i="2"/>
  <c r="I601" i="2"/>
  <c r="J601" i="2"/>
  <c r="K601" i="2"/>
  <c r="L601" i="2"/>
  <c r="M601" i="2"/>
  <c r="N601" i="2"/>
  <c r="O601" i="2"/>
  <c r="P601" i="2"/>
  <c r="X601" i="2"/>
  <c r="Y601" i="2"/>
  <c r="Z601" i="2"/>
  <c r="AA601" i="2"/>
  <c r="AB601" i="2"/>
  <c r="AC601" i="2"/>
  <c r="AD601" i="2"/>
  <c r="AE601" i="2"/>
  <c r="AF601" i="2"/>
  <c r="AG601" i="2"/>
  <c r="AH601" i="2"/>
  <c r="AI601" i="2"/>
  <c r="AP601" i="2"/>
  <c r="AQ601" i="2"/>
  <c r="AR601" i="2"/>
  <c r="AS601" i="2"/>
  <c r="AT601" i="2"/>
  <c r="AU601" i="2"/>
  <c r="AV601" i="2"/>
  <c r="AW601" i="2"/>
  <c r="AX601" i="2"/>
  <c r="AY601" i="2"/>
  <c r="AZ601" i="2"/>
  <c r="BA601" i="2"/>
  <c r="E603" i="2"/>
  <c r="F603" i="2"/>
  <c r="G603" i="2"/>
  <c r="H603" i="2"/>
  <c r="I603" i="2"/>
  <c r="J603" i="2"/>
  <c r="K603" i="2"/>
  <c r="L603" i="2"/>
  <c r="M603" i="2"/>
  <c r="N603" i="2"/>
  <c r="O603" i="2"/>
  <c r="P603" i="2"/>
  <c r="X603" i="2"/>
  <c r="Y603" i="2"/>
  <c r="Z603" i="2"/>
  <c r="AA603" i="2"/>
  <c r="AB603" i="2"/>
  <c r="AC603" i="2"/>
  <c r="AD603" i="2"/>
  <c r="AE603" i="2"/>
  <c r="AF603" i="2"/>
  <c r="AG603" i="2"/>
  <c r="AH603" i="2"/>
  <c r="AI603" i="2"/>
  <c r="AP603" i="2"/>
  <c r="AQ603" i="2"/>
  <c r="AR603" i="2"/>
  <c r="AS603" i="2"/>
  <c r="AT603" i="2"/>
  <c r="AU603" i="2"/>
  <c r="AV603" i="2"/>
  <c r="AW603" i="2"/>
  <c r="AX603" i="2"/>
  <c r="AY603" i="2"/>
  <c r="AZ603" i="2"/>
  <c r="BA603" i="2"/>
  <c r="E604" i="2"/>
  <c r="F604" i="2"/>
  <c r="G604" i="2"/>
  <c r="H604" i="2"/>
  <c r="I604" i="2"/>
  <c r="J604" i="2"/>
  <c r="K604" i="2"/>
  <c r="L604" i="2"/>
  <c r="M604" i="2"/>
  <c r="N604" i="2"/>
  <c r="O604" i="2"/>
  <c r="P604" i="2"/>
  <c r="X604" i="2"/>
  <c r="Y604" i="2"/>
  <c r="Z604" i="2"/>
  <c r="AA604" i="2"/>
  <c r="AB604" i="2"/>
  <c r="AC604" i="2"/>
  <c r="AD604" i="2"/>
  <c r="AE604" i="2"/>
  <c r="AF604" i="2"/>
  <c r="AG604" i="2"/>
  <c r="AH604" i="2"/>
  <c r="AI604" i="2"/>
  <c r="AP604" i="2"/>
  <c r="AQ604" i="2"/>
  <c r="AR604" i="2"/>
  <c r="AS604" i="2"/>
  <c r="AT604" i="2"/>
  <c r="AU604" i="2"/>
  <c r="AV604" i="2"/>
  <c r="AW604" i="2"/>
  <c r="AX604" i="2"/>
  <c r="AY604" i="2"/>
  <c r="AZ604" i="2"/>
  <c r="BA604" i="2"/>
  <c r="E606" i="2"/>
  <c r="F606" i="2"/>
  <c r="G606" i="2"/>
  <c r="H606" i="2"/>
  <c r="I606" i="2"/>
  <c r="J606" i="2"/>
  <c r="K606" i="2"/>
  <c r="L606" i="2"/>
  <c r="M606" i="2"/>
  <c r="N606" i="2"/>
  <c r="O606" i="2"/>
  <c r="P606" i="2"/>
  <c r="X606" i="2"/>
  <c r="Y606" i="2"/>
  <c r="Z606" i="2"/>
  <c r="AA606" i="2"/>
  <c r="AB606" i="2"/>
  <c r="AC606" i="2"/>
  <c r="AD606" i="2"/>
  <c r="AE606" i="2"/>
  <c r="AF606" i="2"/>
  <c r="AG606" i="2"/>
  <c r="AH606" i="2"/>
  <c r="AI606" i="2"/>
  <c r="AP606" i="2"/>
  <c r="AQ606" i="2"/>
  <c r="AR606" i="2"/>
  <c r="AS606" i="2"/>
  <c r="AT606" i="2"/>
  <c r="AU606" i="2"/>
  <c r="AV606" i="2"/>
  <c r="AW606" i="2"/>
  <c r="AX606" i="2"/>
  <c r="AY606" i="2"/>
  <c r="AZ606" i="2"/>
  <c r="BA606" i="2"/>
  <c r="E607" i="2"/>
  <c r="F607" i="2"/>
  <c r="G607" i="2"/>
  <c r="H607" i="2"/>
  <c r="I607" i="2"/>
  <c r="J607" i="2"/>
  <c r="K607" i="2"/>
  <c r="L607" i="2"/>
  <c r="M607" i="2"/>
  <c r="N607" i="2"/>
  <c r="O607" i="2"/>
  <c r="P607" i="2"/>
  <c r="X607" i="2"/>
  <c r="Y607" i="2"/>
  <c r="Z607" i="2"/>
  <c r="AA607" i="2"/>
  <c r="AB607" i="2"/>
  <c r="AC607" i="2"/>
  <c r="AD607" i="2"/>
  <c r="AE607" i="2"/>
  <c r="AF607" i="2"/>
  <c r="AG607" i="2"/>
  <c r="AH607" i="2"/>
  <c r="AI607" i="2"/>
  <c r="AP607" i="2"/>
  <c r="AQ607" i="2"/>
  <c r="AR607" i="2"/>
  <c r="AS607" i="2"/>
  <c r="AT607" i="2"/>
  <c r="AU607" i="2"/>
  <c r="AV607" i="2"/>
  <c r="AW607" i="2"/>
  <c r="AX607" i="2"/>
  <c r="AY607" i="2"/>
  <c r="AZ607" i="2"/>
  <c r="BA607" i="2"/>
  <c r="E609" i="2"/>
  <c r="F609" i="2"/>
  <c r="G609" i="2"/>
  <c r="H609" i="2"/>
  <c r="I609" i="2"/>
  <c r="J609" i="2"/>
  <c r="K609" i="2"/>
  <c r="L609" i="2"/>
  <c r="M609" i="2"/>
  <c r="N609" i="2"/>
  <c r="O609" i="2"/>
  <c r="P609" i="2"/>
  <c r="X609" i="2"/>
  <c r="Y609" i="2"/>
  <c r="Z609" i="2"/>
  <c r="AA609" i="2"/>
  <c r="AB609" i="2"/>
  <c r="AC609" i="2"/>
  <c r="AD609" i="2"/>
  <c r="AE609" i="2"/>
  <c r="AF609" i="2"/>
  <c r="AG609" i="2"/>
  <c r="AH609" i="2"/>
  <c r="AI609" i="2"/>
  <c r="AP609" i="2"/>
  <c r="AQ609" i="2"/>
  <c r="AR609" i="2"/>
  <c r="AS609" i="2"/>
  <c r="AT609" i="2"/>
  <c r="AU609" i="2"/>
  <c r="AV609" i="2"/>
  <c r="AW609" i="2"/>
  <c r="AX609" i="2"/>
  <c r="AY609" i="2"/>
  <c r="AZ609" i="2"/>
  <c r="BA609" i="2"/>
  <c r="E610" i="2"/>
  <c r="F610" i="2"/>
  <c r="G610" i="2"/>
  <c r="H610" i="2"/>
  <c r="I610" i="2"/>
  <c r="J610" i="2"/>
  <c r="K610" i="2"/>
  <c r="L610" i="2"/>
  <c r="M610" i="2"/>
  <c r="N610" i="2"/>
  <c r="O610" i="2"/>
  <c r="P610" i="2"/>
  <c r="X610" i="2"/>
  <c r="Y610" i="2"/>
  <c r="Z610" i="2"/>
  <c r="AA610" i="2"/>
  <c r="AB610" i="2"/>
  <c r="AC610" i="2"/>
  <c r="AD610" i="2"/>
  <c r="AE610" i="2"/>
  <c r="AF610" i="2"/>
  <c r="AG610" i="2"/>
  <c r="AH610" i="2"/>
  <c r="AI610" i="2"/>
  <c r="AP610" i="2"/>
  <c r="AQ610" i="2"/>
  <c r="AR610" i="2"/>
  <c r="AS610" i="2"/>
  <c r="AT610" i="2"/>
  <c r="AU610" i="2"/>
  <c r="AV610" i="2"/>
  <c r="AW610" i="2"/>
  <c r="AX610" i="2"/>
  <c r="AY610" i="2"/>
  <c r="AZ610" i="2"/>
  <c r="BA610" i="2"/>
  <c r="E612" i="2"/>
  <c r="F612" i="2"/>
  <c r="G612" i="2"/>
  <c r="H612" i="2"/>
  <c r="I612" i="2"/>
  <c r="J612" i="2"/>
  <c r="K612" i="2"/>
  <c r="L612" i="2"/>
  <c r="M612" i="2"/>
  <c r="N612" i="2"/>
  <c r="O612" i="2"/>
  <c r="P612" i="2"/>
  <c r="X612" i="2"/>
  <c r="Y612" i="2"/>
  <c r="Z612" i="2"/>
  <c r="AA612" i="2"/>
  <c r="AB612" i="2"/>
  <c r="AC612" i="2"/>
  <c r="AD612" i="2"/>
  <c r="AE612" i="2"/>
  <c r="AF612" i="2"/>
  <c r="AG612" i="2"/>
  <c r="AH612" i="2"/>
  <c r="AI612" i="2"/>
  <c r="AP612" i="2"/>
  <c r="AQ612" i="2"/>
  <c r="AR612" i="2"/>
  <c r="AS612" i="2"/>
  <c r="AT612" i="2"/>
  <c r="AU612" i="2"/>
  <c r="AV612" i="2"/>
  <c r="AW612" i="2"/>
  <c r="AX612" i="2"/>
  <c r="AY612" i="2"/>
  <c r="AZ612" i="2"/>
  <c r="BA612" i="2"/>
  <c r="E613" i="2"/>
  <c r="F613" i="2"/>
  <c r="G613" i="2"/>
  <c r="H613" i="2"/>
  <c r="I613" i="2"/>
  <c r="J613" i="2"/>
  <c r="K613" i="2"/>
  <c r="L613" i="2"/>
  <c r="M613" i="2"/>
  <c r="N613" i="2"/>
  <c r="O613" i="2"/>
  <c r="P613" i="2"/>
  <c r="X613" i="2"/>
  <c r="Y613" i="2"/>
  <c r="Z613" i="2"/>
  <c r="AA613" i="2"/>
  <c r="AB613" i="2"/>
  <c r="AC613" i="2"/>
  <c r="AD613" i="2"/>
  <c r="AE613" i="2"/>
  <c r="AF613" i="2"/>
  <c r="AG613" i="2"/>
  <c r="AH613" i="2"/>
  <c r="AI613" i="2"/>
  <c r="AP613" i="2"/>
  <c r="AQ613" i="2"/>
  <c r="AR613" i="2"/>
  <c r="AS613" i="2"/>
  <c r="AT613" i="2"/>
  <c r="AU613" i="2"/>
  <c r="AV613" i="2"/>
  <c r="AW613" i="2"/>
  <c r="AX613" i="2"/>
  <c r="AY613" i="2"/>
  <c r="AZ613" i="2"/>
  <c r="BA613" i="2"/>
  <c r="F616" i="2"/>
  <c r="AQ616" i="2"/>
  <c r="AU616" i="2"/>
  <c r="AY616" i="2"/>
  <c r="A622" i="2"/>
  <c r="T622" i="2"/>
  <c r="AL622" i="2"/>
  <c r="E626" i="2"/>
  <c r="F626" i="2"/>
  <c r="F716" i="2" s="1"/>
  <c r="G626" i="2"/>
  <c r="G716" i="2" s="1"/>
  <c r="H626" i="2"/>
  <c r="I626" i="2"/>
  <c r="J626" i="2"/>
  <c r="J716" i="2" s="1"/>
  <c r="K626" i="2"/>
  <c r="K716" i="2" s="1"/>
  <c r="L626" i="2"/>
  <c r="M626" i="2"/>
  <c r="N626" i="2"/>
  <c r="N716" i="2" s="1"/>
  <c r="O626" i="2"/>
  <c r="O716" i="2" s="1"/>
  <c r="P626" i="2"/>
  <c r="AP626" i="2"/>
  <c r="AQ626" i="2"/>
  <c r="AQ716" i="2" s="1"/>
  <c r="AR626" i="2"/>
  <c r="AS626" i="2"/>
  <c r="AT626" i="2"/>
  <c r="AU626" i="2"/>
  <c r="AV626" i="2"/>
  <c r="AW626" i="2"/>
  <c r="AX626" i="2"/>
  <c r="AY626" i="2"/>
  <c r="AZ626" i="2"/>
  <c r="AZ716" i="2" s="1"/>
  <c r="BA626" i="2"/>
  <c r="AJ627" i="2"/>
  <c r="X627" i="2" s="1"/>
  <c r="E629" i="2"/>
  <c r="F629" i="2"/>
  <c r="G629" i="2"/>
  <c r="H629" i="2"/>
  <c r="I629" i="2"/>
  <c r="J629" i="2"/>
  <c r="K629" i="2"/>
  <c r="L629" i="2"/>
  <c r="M629" i="2"/>
  <c r="N629" i="2"/>
  <c r="O629" i="2"/>
  <c r="P629" i="2"/>
  <c r="X629" i="2"/>
  <c r="Y629" i="2"/>
  <c r="Z629" i="2"/>
  <c r="AA629" i="2"/>
  <c r="AB629" i="2"/>
  <c r="AC629" i="2"/>
  <c r="AD629" i="2"/>
  <c r="AE629" i="2"/>
  <c r="AF629" i="2"/>
  <c r="AG629" i="2"/>
  <c r="AH629" i="2"/>
  <c r="AI629" i="2"/>
  <c r="AP629" i="2"/>
  <c r="AZ629" i="2"/>
  <c r="BA629" i="2"/>
  <c r="AQ630" i="2"/>
  <c r="AQ629" i="2" s="1"/>
  <c r="AV630" i="2"/>
  <c r="AW630" i="2" s="1"/>
  <c r="E632" i="2"/>
  <c r="F632" i="2"/>
  <c r="G632" i="2"/>
  <c r="H632" i="2"/>
  <c r="I632" i="2"/>
  <c r="J632" i="2"/>
  <c r="K632" i="2"/>
  <c r="L632" i="2"/>
  <c r="M632" i="2"/>
  <c r="N632" i="2"/>
  <c r="O632" i="2"/>
  <c r="P632" i="2"/>
  <c r="AP632" i="2"/>
  <c r="AQ632" i="2"/>
  <c r="AR632" i="2"/>
  <c r="AS632" i="2"/>
  <c r="AT632" i="2"/>
  <c r="AU632" i="2"/>
  <c r="AV632" i="2"/>
  <c r="AW632" i="2"/>
  <c r="AX632" i="2"/>
  <c r="AY632" i="2"/>
  <c r="AZ632" i="2"/>
  <c r="BA632" i="2"/>
  <c r="AJ633" i="2"/>
  <c r="X633" i="2" s="1"/>
  <c r="E635" i="2"/>
  <c r="F635" i="2"/>
  <c r="G635" i="2"/>
  <c r="H635" i="2"/>
  <c r="I635" i="2"/>
  <c r="J635" i="2"/>
  <c r="K635" i="2"/>
  <c r="L635" i="2"/>
  <c r="M635" i="2"/>
  <c r="N635" i="2"/>
  <c r="O635" i="2"/>
  <c r="P635" i="2"/>
  <c r="X635" i="2"/>
  <c r="Y635" i="2"/>
  <c r="Z635" i="2"/>
  <c r="AA635" i="2"/>
  <c r="AB635" i="2"/>
  <c r="AC635" i="2"/>
  <c r="AD635" i="2"/>
  <c r="AE635" i="2"/>
  <c r="AF635" i="2"/>
  <c r="AG635" i="2"/>
  <c r="AH635" i="2"/>
  <c r="AI635" i="2"/>
  <c r="AP635" i="2"/>
  <c r="AQ635" i="2"/>
  <c r="AR635" i="2"/>
  <c r="AS635" i="2"/>
  <c r="AT635" i="2"/>
  <c r="AU635" i="2"/>
  <c r="AV635" i="2"/>
  <c r="AW635" i="2"/>
  <c r="AX635" i="2"/>
  <c r="AY635" i="2"/>
  <c r="AZ635" i="2"/>
  <c r="BA635" i="2"/>
  <c r="E638" i="2"/>
  <c r="F638" i="2"/>
  <c r="G638" i="2"/>
  <c r="H638" i="2"/>
  <c r="I638" i="2"/>
  <c r="J638" i="2"/>
  <c r="K638" i="2"/>
  <c r="L638" i="2"/>
  <c r="M638" i="2"/>
  <c r="N638" i="2"/>
  <c r="O638" i="2"/>
  <c r="P638" i="2"/>
  <c r="X638" i="2"/>
  <c r="Y638" i="2"/>
  <c r="Z638" i="2"/>
  <c r="AA638" i="2"/>
  <c r="AB638" i="2"/>
  <c r="AC638" i="2"/>
  <c r="AD638" i="2"/>
  <c r="AE638" i="2"/>
  <c r="AF638" i="2"/>
  <c r="AG638" i="2"/>
  <c r="AH638" i="2"/>
  <c r="AI638" i="2"/>
  <c r="AP638" i="2"/>
  <c r="AQ638" i="2"/>
  <c r="AR638" i="2"/>
  <c r="AS638" i="2"/>
  <c r="AT638" i="2"/>
  <c r="AU638" i="2"/>
  <c r="AV638" i="2"/>
  <c r="AW638" i="2"/>
  <c r="AX638" i="2"/>
  <c r="AY638" i="2"/>
  <c r="AZ638" i="2"/>
  <c r="BA638" i="2"/>
  <c r="E641" i="2"/>
  <c r="F641" i="2"/>
  <c r="G641" i="2"/>
  <c r="H641" i="2"/>
  <c r="I641" i="2"/>
  <c r="J641" i="2"/>
  <c r="K641" i="2"/>
  <c r="L641" i="2"/>
  <c r="M641" i="2"/>
  <c r="N641" i="2"/>
  <c r="O641" i="2"/>
  <c r="P641" i="2"/>
  <c r="X641" i="2"/>
  <c r="Y641" i="2"/>
  <c r="Z641" i="2"/>
  <c r="AA641" i="2"/>
  <c r="AB641" i="2"/>
  <c r="AC641" i="2"/>
  <c r="AD641" i="2"/>
  <c r="AE641" i="2"/>
  <c r="AF641" i="2"/>
  <c r="AG641" i="2"/>
  <c r="AH641" i="2"/>
  <c r="AI641" i="2"/>
  <c r="AP641" i="2"/>
  <c r="AQ641" i="2"/>
  <c r="AR641" i="2"/>
  <c r="AS641" i="2"/>
  <c r="AT641" i="2"/>
  <c r="AU641" i="2"/>
  <c r="AV641" i="2"/>
  <c r="AW641" i="2"/>
  <c r="AX641" i="2"/>
  <c r="AY641" i="2"/>
  <c r="AZ641" i="2"/>
  <c r="BA641" i="2"/>
  <c r="E644" i="2"/>
  <c r="F644" i="2"/>
  <c r="G644" i="2"/>
  <c r="H644" i="2"/>
  <c r="I644" i="2"/>
  <c r="J644" i="2"/>
  <c r="K644" i="2"/>
  <c r="L644" i="2"/>
  <c r="M644" i="2"/>
  <c r="N644" i="2"/>
  <c r="O644" i="2"/>
  <c r="P644" i="2"/>
  <c r="X644" i="2"/>
  <c r="Y644" i="2"/>
  <c r="Z644" i="2"/>
  <c r="AA644" i="2"/>
  <c r="AB644" i="2"/>
  <c r="AC644" i="2"/>
  <c r="AD644" i="2"/>
  <c r="AE644" i="2"/>
  <c r="AF644" i="2"/>
  <c r="AG644" i="2"/>
  <c r="AH644" i="2"/>
  <c r="AI644" i="2"/>
  <c r="AP644" i="2"/>
  <c r="AQ644" i="2"/>
  <c r="AR644" i="2"/>
  <c r="AS644" i="2"/>
  <c r="AT644" i="2"/>
  <c r="AU644" i="2"/>
  <c r="AV644" i="2"/>
  <c r="AW644" i="2"/>
  <c r="AX644" i="2"/>
  <c r="AY644" i="2"/>
  <c r="AZ644" i="2"/>
  <c r="BA644" i="2"/>
  <c r="E647" i="2"/>
  <c r="F647" i="2"/>
  <c r="G647" i="2"/>
  <c r="H647" i="2"/>
  <c r="I647" i="2"/>
  <c r="J647" i="2"/>
  <c r="K647" i="2"/>
  <c r="L647" i="2"/>
  <c r="M647" i="2"/>
  <c r="N647" i="2"/>
  <c r="O647" i="2"/>
  <c r="P647" i="2"/>
  <c r="X647" i="2"/>
  <c r="Y647" i="2"/>
  <c r="Z647" i="2"/>
  <c r="AA647" i="2"/>
  <c r="AB647" i="2"/>
  <c r="AC647" i="2"/>
  <c r="AD647" i="2"/>
  <c r="AE647" i="2"/>
  <c r="AF647" i="2"/>
  <c r="AG647" i="2"/>
  <c r="AH647" i="2"/>
  <c r="AI647" i="2"/>
  <c r="AP647" i="2"/>
  <c r="AQ647" i="2"/>
  <c r="AR647" i="2"/>
  <c r="AS647" i="2"/>
  <c r="AT647" i="2"/>
  <c r="AU647" i="2"/>
  <c r="AV647" i="2"/>
  <c r="AW647" i="2"/>
  <c r="AX647" i="2"/>
  <c r="AY647" i="2"/>
  <c r="AZ647" i="2"/>
  <c r="BA647" i="2"/>
  <c r="E650" i="2"/>
  <c r="F650" i="2"/>
  <c r="G650" i="2"/>
  <c r="H650" i="2"/>
  <c r="I650" i="2"/>
  <c r="J650" i="2"/>
  <c r="K650" i="2"/>
  <c r="L650" i="2"/>
  <c r="M650" i="2"/>
  <c r="N650" i="2"/>
  <c r="O650" i="2"/>
  <c r="P650" i="2"/>
  <c r="X650" i="2"/>
  <c r="Y650" i="2"/>
  <c r="Z650" i="2"/>
  <c r="AA650" i="2"/>
  <c r="AB650" i="2"/>
  <c r="AC650" i="2"/>
  <c r="AD650" i="2"/>
  <c r="AE650" i="2"/>
  <c r="AF650" i="2"/>
  <c r="AG650" i="2"/>
  <c r="AH650" i="2"/>
  <c r="AI650" i="2"/>
  <c r="AP650" i="2"/>
  <c r="AQ650" i="2"/>
  <c r="AR650" i="2"/>
  <c r="AS650" i="2"/>
  <c r="AT650" i="2"/>
  <c r="AU650" i="2"/>
  <c r="AV650" i="2"/>
  <c r="AW650" i="2"/>
  <c r="AX650" i="2"/>
  <c r="AY650" i="2"/>
  <c r="AZ650" i="2"/>
  <c r="BA650" i="2"/>
  <c r="E653" i="2"/>
  <c r="F653" i="2"/>
  <c r="G653" i="2"/>
  <c r="H653" i="2"/>
  <c r="I653" i="2"/>
  <c r="J653" i="2"/>
  <c r="K653" i="2"/>
  <c r="L653" i="2"/>
  <c r="M653" i="2"/>
  <c r="N653" i="2"/>
  <c r="O653" i="2"/>
  <c r="P653" i="2"/>
  <c r="X653" i="2"/>
  <c r="Y653" i="2"/>
  <c r="Z653" i="2"/>
  <c r="AA653" i="2"/>
  <c r="AB653" i="2"/>
  <c r="AC653" i="2"/>
  <c r="AD653" i="2"/>
  <c r="AE653" i="2"/>
  <c r="AF653" i="2"/>
  <c r="AG653" i="2"/>
  <c r="AH653" i="2"/>
  <c r="AI653" i="2"/>
  <c r="AP653" i="2"/>
  <c r="AQ653" i="2"/>
  <c r="AR653" i="2"/>
  <c r="AS653" i="2"/>
  <c r="AT653" i="2"/>
  <c r="AU653" i="2"/>
  <c r="AV653" i="2"/>
  <c r="AW653" i="2"/>
  <c r="AX653" i="2"/>
  <c r="AY653" i="2"/>
  <c r="AZ653" i="2"/>
  <c r="BA653" i="2"/>
  <c r="E656" i="2"/>
  <c r="F656" i="2"/>
  <c r="G656" i="2"/>
  <c r="H656" i="2"/>
  <c r="I656" i="2"/>
  <c r="J656" i="2"/>
  <c r="K656" i="2"/>
  <c r="L656" i="2"/>
  <c r="M656" i="2"/>
  <c r="N656" i="2"/>
  <c r="O656" i="2"/>
  <c r="P656" i="2"/>
  <c r="X656" i="2"/>
  <c r="Y656" i="2"/>
  <c r="Z656" i="2"/>
  <c r="AA656" i="2"/>
  <c r="AB656" i="2"/>
  <c r="AC656" i="2"/>
  <c r="AD656" i="2"/>
  <c r="AE656" i="2"/>
  <c r="AF656" i="2"/>
  <c r="AG656" i="2"/>
  <c r="AH656" i="2"/>
  <c r="AI656" i="2"/>
  <c r="AP656" i="2"/>
  <c r="AQ656" i="2"/>
  <c r="AR656" i="2"/>
  <c r="AS656" i="2"/>
  <c r="AT656" i="2"/>
  <c r="AU656" i="2"/>
  <c r="AV656" i="2"/>
  <c r="AW656" i="2"/>
  <c r="AX656" i="2"/>
  <c r="AY656" i="2"/>
  <c r="AZ656" i="2"/>
  <c r="BA656" i="2"/>
  <c r="E659" i="2"/>
  <c r="F659" i="2"/>
  <c r="G659" i="2"/>
  <c r="H659" i="2"/>
  <c r="I659" i="2"/>
  <c r="J659" i="2"/>
  <c r="K659" i="2"/>
  <c r="L659" i="2"/>
  <c r="M659" i="2"/>
  <c r="N659" i="2"/>
  <c r="O659" i="2"/>
  <c r="P659" i="2"/>
  <c r="X659" i="2"/>
  <c r="Y659" i="2"/>
  <c r="Z659" i="2"/>
  <c r="AA659" i="2"/>
  <c r="AB659" i="2"/>
  <c r="AC659" i="2"/>
  <c r="AD659" i="2"/>
  <c r="AE659" i="2"/>
  <c r="AF659" i="2"/>
  <c r="AG659" i="2"/>
  <c r="AH659" i="2"/>
  <c r="AI659" i="2"/>
  <c r="AP659" i="2"/>
  <c r="AQ659" i="2"/>
  <c r="AR659" i="2"/>
  <c r="AS659" i="2"/>
  <c r="AT659" i="2"/>
  <c r="AU659" i="2"/>
  <c r="AV659" i="2"/>
  <c r="AW659" i="2"/>
  <c r="AX659" i="2"/>
  <c r="AY659" i="2"/>
  <c r="AZ659" i="2"/>
  <c r="BA659" i="2"/>
  <c r="E662" i="2"/>
  <c r="F662" i="2"/>
  <c r="G662" i="2"/>
  <c r="H662" i="2"/>
  <c r="I662" i="2"/>
  <c r="J662" i="2"/>
  <c r="K662" i="2"/>
  <c r="L662" i="2"/>
  <c r="M662" i="2"/>
  <c r="N662" i="2"/>
  <c r="O662" i="2"/>
  <c r="P662" i="2"/>
  <c r="X662" i="2"/>
  <c r="Y662" i="2"/>
  <c r="Z662" i="2"/>
  <c r="AA662" i="2"/>
  <c r="AB662" i="2"/>
  <c r="AC662" i="2"/>
  <c r="AD662" i="2"/>
  <c r="AE662" i="2"/>
  <c r="AF662" i="2"/>
  <c r="AG662" i="2"/>
  <c r="AH662" i="2"/>
  <c r="AI662" i="2"/>
  <c r="AP662" i="2"/>
  <c r="AQ662" i="2"/>
  <c r="AR662" i="2"/>
  <c r="AS662" i="2"/>
  <c r="AT662" i="2"/>
  <c r="AU662" i="2"/>
  <c r="AV662" i="2"/>
  <c r="AW662" i="2"/>
  <c r="AX662" i="2"/>
  <c r="AY662" i="2"/>
  <c r="AZ662" i="2"/>
  <c r="BA662" i="2"/>
  <c r="E665" i="2"/>
  <c r="F665" i="2"/>
  <c r="G665" i="2"/>
  <c r="H665" i="2"/>
  <c r="I665" i="2"/>
  <c r="J665" i="2"/>
  <c r="K665" i="2"/>
  <c r="L665" i="2"/>
  <c r="M665" i="2"/>
  <c r="N665" i="2"/>
  <c r="O665" i="2"/>
  <c r="P665" i="2"/>
  <c r="X665" i="2"/>
  <c r="Y665" i="2"/>
  <c r="Z665" i="2"/>
  <c r="AA665" i="2"/>
  <c r="AB665" i="2"/>
  <c r="AC665" i="2"/>
  <c r="AD665" i="2"/>
  <c r="AE665" i="2"/>
  <c r="AF665" i="2"/>
  <c r="AG665" i="2"/>
  <c r="AH665" i="2"/>
  <c r="AI665" i="2"/>
  <c r="AP665" i="2"/>
  <c r="AQ665" i="2"/>
  <c r="AR665" i="2"/>
  <c r="AS665" i="2"/>
  <c r="AT665" i="2"/>
  <c r="AU665" i="2"/>
  <c r="AV665" i="2"/>
  <c r="AW665" i="2"/>
  <c r="AX665" i="2"/>
  <c r="AY665" i="2"/>
  <c r="AZ665" i="2"/>
  <c r="BA665" i="2"/>
  <c r="E668" i="2"/>
  <c r="F668" i="2"/>
  <c r="G668" i="2"/>
  <c r="H668" i="2"/>
  <c r="I668" i="2"/>
  <c r="J668" i="2"/>
  <c r="K668" i="2"/>
  <c r="L668" i="2"/>
  <c r="M668" i="2"/>
  <c r="N668" i="2"/>
  <c r="O668" i="2"/>
  <c r="P668" i="2"/>
  <c r="X668" i="2"/>
  <c r="Y668" i="2"/>
  <c r="Z668" i="2"/>
  <c r="AA668" i="2"/>
  <c r="AB668" i="2"/>
  <c r="AC668" i="2"/>
  <c r="AD668" i="2"/>
  <c r="AE668" i="2"/>
  <c r="AF668" i="2"/>
  <c r="AG668" i="2"/>
  <c r="AH668" i="2"/>
  <c r="AI668" i="2"/>
  <c r="AP668" i="2"/>
  <c r="AQ668" i="2"/>
  <c r="AR668" i="2"/>
  <c r="AS668" i="2"/>
  <c r="AT668" i="2"/>
  <c r="AU668" i="2"/>
  <c r="AV668" i="2"/>
  <c r="AW668" i="2"/>
  <c r="AX668" i="2"/>
  <c r="AY668" i="2"/>
  <c r="AZ668" i="2"/>
  <c r="BA668" i="2"/>
  <c r="E671" i="2"/>
  <c r="F671" i="2"/>
  <c r="G671" i="2"/>
  <c r="H671" i="2"/>
  <c r="I671" i="2"/>
  <c r="J671" i="2"/>
  <c r="K671" i="2"/>
  <c r="L671" i="2"/>
  <c r="M671" i="2"/>
  <c r="N671" i="2"/>
  <c r="O671" i="2"/>
  <c r="P671" i="2"/>
  <c r="X671" i="2"/>
  <c r="Y671" i="2"/>
  <c r="Z671" i="2"/>
  <c r="AA671" i="2"/>
  <c r="AB671" i="2"/>
  <c r="AC671" i="2"/>
  <c r="AD671" i="2"/>
  <c r="AE671" i="2"/>
  <c r="AF671" i="2"/>
  <c r="AG671" i="2"/>
  <c r="AH671" i="2"/>
  <c r="AI671" i="2"/>
  <c r="AP671" i="2"/>
  <c r="AQ671" i="2"/>
  <c r="AR671" i="2"/>
  <c r="AS671" i="2"/>
  <c r="AT671" i="2"/>
  <c r="AU671" i="2"/>
  <c r="AV671" i="2"/>
  <c r="AW671" i="2"/>
  <c r="AX671" i="2"/>
  <c r="AY671" i="2"/>
  <c r="AZ671" i="2"/>
  <c r="BA671" i="2"/>
  <c r="E674" i="2"/>
  <c r="F674" i="2"/>
  <c r="G674" i="2"/>
  <c r="H674" i="2"/>
  <c r="I674" i="2"/>
  <c r="J674" i="2"/>
  <c r="K674" i="2"/>
  <c r="L674" i="2"/>
  <c r="M674" i="2"/>
  <c r="N674" i="2"/>
  <c r="O674" i="2"/>
  <c r="P674" i="2"/>
  <c r="X674" i="2"/>
  <c r="Y674" i="2"/>
  <c r="Z674" i="2"/>
  <c r="AA674" i="2"/>
  <c r="AB674" i="2"/>
  <c r="AC674" i="2"/>
  <c r="AD674" i="2"/>
  <c r="AE674" i="2"/>
  <c r="AF674" i="2"/>
  <c r="AG674" i="2"/>
  <c r="AH674" i="2"/>
  <c r="AI674" i="2"/>
  <c r="AP674" i="2"/>
  <c r="AQ674" i="2"/>
  <c r="AR674" i="2"/>
  <c r="AS674" i="2"/>
  <c r="AT674" i="2"/>
  <c r="AU674" i="2"/>
  <c r="AV674" i="2"/>
  <c r="AW674" i="2"/>
  <c r="AX674" i="2"/>
  <c r="AY674" i="2"/>
  <c r="AZ674" i="2"/>
  <c r="BA674" i="2"/>
  <c r="E677" i="2"/>
  <c r="F677" i="2"/>
  <c r="G677" i="2"/>
  <c r="H677" i="2"/>
  <c r="I677" i="2"/>
  <c r="J677" i="2"/>
  <c r="K677" i="2"/>
  <c r="L677" i="2"/>
  <c r="M677" i="2"/>
  <c r="N677" i="2"/>
  <c r="O677" i="2"/>
  <c r="P677" i="2"/>
  <c r="X677" i="2"/>
  <c r="Y677" i="2"/>
  <c r="Z677" i="2"/>
  <c r="AA677" i="2"/>
  <c r="AB677" i="2"/>
  <c r="AC677" i="2"/>
  <c r="AD677" i="2"/>
  <c r="AE677" i="2"/>
  <c r="AF677" i="2"/>
  <c r="AG677" i="2"/>
  <c r="AH677" i="2"/>
  <c r="AI677" i="2"/>
  <c r="AP677" i="2"/>
  <c r="AQ677" i="2"/>
  <c r="AR677" i="2"/>
  <c r="AS677" i="2"/>
  <c r="AT677" i="2"/>
  <c r="AU677" i="2"/>
  <c r="AV677" i="2"/>
  <c r="AW677" i="2"/>
  <c r="AX677" i="2"/>
  <c r="AY677" i="2"/>
  <c r="AZ677" i="2"/>
  <c r="BA677" i="2"/>
  <c r="E680" i="2"/>
  <c r="F680" i="2"/>
  <c r="G680" i="2"/>
  <c r="H680" i="2"/>
  <c r="I680" i="2"/>
  <c r="J680" i="2"/>
  <c r="K680" i="2"/>
  <c r="L680" i="2"/>
  <c r="M680" i="2"/>
  <c r="N680" i="2"/>
  <c r="O680" i="2"/>
  <c r="P680" i="2"/>
  <c r="X680" i="2"/>
  <c r="Y680" i="2"/>
  <c r="Z680" i="2"/>
  <c r="AA680" i="2"/>
  <c r="AB680" i="2"/>
  <c r="AC680" i="2"/>
  <c r="AD680" i="2"/>
  <c r="AE680" i="2"/>
  <c r="AF680" i="2"/>
  <c r="AG680" i="2"/>
  <c r="AH680" i="2"/>
  <c r="AI680" i="2"/>
  <c r="AP680" i="2"/>
  <c r="AQ680" i="2"/>
  <c r="AR680" i="2"/>
  <c r="AS680" i="2"/>
  <c r="AT680" i="2"/>
  <c r="AU680" i="2"/>
  <c r="AV680" i="2"/>
  <c r="AW680" i="2"/>
  <c r="AX680" i="2"/>
  <c r="AY680" i="2"/>
  <c r="AZ680" i="2"/>
  <c r="BA680" i="2"/>
  <c r="E683" i="2"/>
  <c r="F683" i="2"/>
  <c r="G683" i="2"/>
  <c r="H683" i="2"/>
  <c r="I683" i="2"/>
  <c r="J683" i="2"/>
  <c r="K683" i="2"/>
  <c r="L683" i="2"/>
  <c r="M683" i="2"/>
  <c r="N683" i="2"/>
  <c r="O683" i="2"/>
  <c r="P683" i="2"/>
  <c r="X683" i="2"/>
  <c r="Y683" i="2"/>
  <c r="Z683" i="2"/>
  <c r="AA683" i="2"/>
  <c r="AB683" i="2"/>
  <c r="AC683" i="2"/>
  <c r="AD683" i="2"/>
  <c r="AE683" i="2"/>
  <c r="AF683" i="2"/>
  <c r="AG683" i="2"/>
  <c r="AH683" i="2"/>
  <c r="AI683" i="2"/>
  <c r="AP683" i="2"/>
  <c r="AQ683" i="2"/>
  <c r="AR683" i="2"/>
  <c r="AS683" i="2"/>
  <c r="AT683" i="2"/>
  <c r="AU683" i="2"/>
  <c r="AV683" i="2"/>
  <c r="AW683" i="2"/>
  <c r="AX683" i="2"/>
  <c r="AY683" i="2"/>
  <c r="AZ683" i="2"/>
  <c r="BA683" i="2"/>
  <c r="E686" i="2"/>
  <c r="F686" i="2"/>
  <c r="G686" i="2"/>
  <c r="H686" i="2"/>
  <c r="I686" i="2"/>
  <c r="J686" i="2"/>
  <c r="K686" i="2"/>
  <c r="L686" i="2"/>
  <c r="M686" i="2"/>
  <c r="N686" i="2"/>
  <c r="O686" i="2"/>
  <c r="P686" i="2"/>
  <c r="X686" i="2"/>
  <c r="Y686" i="2"/>
  <c r="Z686" i="2"/>
  <c r="AA686" i="2"/>
  <c r="AB686" i="2"/>
  <c r="AC686" i="2"/>
  <c r="AD686" i="2"/>
  <c r="AE686" i="2"/>
  <c r="AF686" i="2"/>
  <c r="AG686" i="2"/>
  <c r="AH686" i="2"/>
  <c r="AI686" i="2"/>
  <c r="AP686" i="2"/>
  <c r="AQ686" i="2"/>
  <c r="AR686" i="2"/>
  <c r="AS686" i="2"/>
  <c r="AT686" i="2"/>
  <c r="AU686" i="2"/>
  <c r="AV686" i="2"/>
  <c r="AW686" i="2"/>
  <c r="AX686" i="2"/>
  <c r="AY686" i="2"/>
  <c r="AZ686" i="2"/>
  <c r="BA686" i="2"/>
  <c r="E689" i="2"/>
  <c r="F689" i="2"/>
  <c r="G689" i="2"/>
  <c r="H689" i="2"/>
  <c r="I689" i="2"/>
  <c r="J689" i="2"/>
  <c r="K689" i="2"/>
  <c r="L689" i="2"/>
  <c r="M689" i="2"/>
  <c r="N689" i="2"/>
  <c r="O689" i="2"/>
  <c r="P689" i="2"/>
  <c r="X689" i="2"/>
  <c r="Y689" i="2"/>
  <c r="Z689" i="2"/>
  <c r="AA689" i="2"/>
  <c r="AB689" i="2"/>
  <c r="AC689" i="2"/>
  <c r="AD689" i="2"/>
  <c r="AE689" i="2"/>
  <c r="AF689" i="2"/>
  <c r="AG689" i="2"/>
  <c r="AH689" i="2"/>
  <c r="AI689" i="2"/>
  <c r="AP689" i="2"/>
  <c r="AQ689" i="2"/>
  <c r="AR689" i="2"/>
  <c r="AS689" i="2"/>
  <c r="AT689" i="2"/>
  <c r="AU689" i="2"/>
  <c r="AV689" i="2"/>
  <c r="AW689" i="2"/>
  <c r="AX689" i="2"/>
  <c r="AY689" i="2"/>
  <c r="AZ689" i="2"/>
  <c r="BA689" i="2"/>
  <c r="E692" i="2"/>
  <c r="F692" i="2"/>
  <c r="G692" i="2"/>
  <c r="H692" i="2"/>
  <c r="I692" i="2"/>
  <c r="J692" i="2"/>
  <c r="K692" i="2"/>
  <c r="L692" i="2"/>
  <c r="M692" i="2"/>
  <c r="N692" i="2"/>
  <c r="O692" i="2"/>
  <c r="P692" i="2"/>
  <c r="X692" i="2"/>
  <c r="Y692" i="2"/>
  <c r="Z692" i="2"/>
  <c r="AA692" i="2"/>
  <c r="AB692" i="2"/>
  <c r="AC692" i="2"/>
  <c r="AD692" i="2"/>
  <c r="AE692" i="2"/>
  <c r="AF692" i="2"/>
  <c r="AG692" i="2"/>
  <c r="AH692" i="2"/>
  <c r="AI692" i="2"/>
  <c r="AP692" i="2"/>
  <c r="AQ692" i="2"/>
  <c r="AR692" i="2"/>
  <c r="AS692" i="2"/>
  <c r="AT692" i="2"/>
  <c r="AU692" i="2"/>
  <c r="AV692" i="2"/>
  <c r="AW692" i="2"/>
  <c r="AX692" i="2"/>
  <c r="AY692" i="2"/>
  <c r="AZ692" i="2"/>
  <c r="BA692" i="2"/>
  <c r="E695" i="2"/>
  <c r="F695" i="2"/>
  <c r="G695" i="2"/>
  <c r="H695" i="2"/>
  <c r="I695" i="2"/>
  <c r="J695" i="2"/>
  <c r="K695" i="2"/>
  <c r="L695" i="2"/>
  <c r="M695" i="2"/>
  <c r="N695" i="2"/>
  <c r="O695" i="2"/>
  <c r="P695" i="2"/>
  <c r="X695" i="2"/>
  <c r="Y695" i="2"/>
  <c r="Z695" i="2"/>
  <c r="AA695" i="2"/>
  <c r="AB695" i="2"/>
  <c r="AC695" i="2"/>
  <c r="AD695" i="2"/>
  <c r="AE695" i="2"/>
  <c r="AF695" i="2"/>
  <c r="AG695" i="2"/>
  <c r="AH695" i="2"/>
  <c r="AI695" i="2"/>
  <c r="AP695" i="2"/>
  <c r="AQ695" i="2"/>
  <c r="AR695" i="2"/>
  <c r="AS695" i="2"/>
  <c r="AT695" i="2"/>
  <c r="AU695" i="2"/>
  <c r="AV695" i="2"/>
  <c r="AW695" i="2"/>
  <c r="AX695" i="2"/>
  <c r="AY695" i="2"/>
  <c r="AZ695" i="2"/>
  <c r="BA695" i="2"/>
  <c r="E698" i="2"/>
  <c r="F698" i="2"/>
  <c r="G698" i="2"/>
  <c r="H698" i="2"/>
  <c r="I698" i="2"/>
  <c r="J698" i="2"/>
  <c r="K698" i="2"/>
  <c r="L698" i="2"/>
  <c r="M698" i="2"/>
  <c r="N698" i="2"/>
  <c r="O698" i="2"/>
  <c r="P698" i="2"/>
  <c r="X698" i="2"/>
  <c r="Y698" i="2"/>
  <c r="Z698" i="2"/>
  <c r="AA698" i="2"/>
  <c r="AB698" i="2"/>
  <c r="AC698" i="2"/>
  <c r="AD698" i="2"/>
  <c r="AE698" i="2"/>
  <c r="AF698" i="2"/>
  <c r="AG698" i="2"/>
  <c r="AH698" i="2"/>
  <c r="AI698" i="2"/>
  <c r="AP698" i="2"/>
  <c r="AQ698" i="2"/>
  <c r="AR698" i="2"/>
  <c r="AS698" i="2"/>
  <c r="AT698" i="2"/>
  <c r="AU698" i="2"/>
  <c r="AV698" i="2"/>
  <c r="AW698" i="2"/>
  <c r="AX698" i="2"/>
  <c r="AY698" i="2"/>
  <c r="AZ698" i="2"/>
  <c r="BA698" i="2"/>
  <c r="E701" i="2"/>
  <c r="F701" i="2"/>
  <c r="G701" i="2"/>
  <c r="H701" i="2"/>
  <c r="I701" i="2"/>
  <c r="J701" i="2"/>
  <c r="K701" i="2"/>
  <c r="L701" i="2"/>
  <c r="M701" i="2"/>
  <c r="N701" i="2"/>
  <c r="O701" i="2"/>
  <c r="P701" i="2"/>
  <c r="X701" i="2"/>
  <c r="Y701" i="2"/>
  <c r="Z701" i="2"/>
  <c r="AA701" i="2"/>
  <c r="AB701" i="2"/>
  <c r="AC701" i="2"/>
  <c r="AD701" i="2"/>
  <c r="AE701" i="2"/>
  <c r="AF701" i="2"/>
  <c r="AG701" i="2"/>
  <c r="AH701" i="2"/>
  <c r="AI701" i="2"/>
  <c r="AP701" i="2"/>
  <c r="AQ701" i="2"/>
  <c r="AR701" i="2"/>
  <c r="AS701" i="2"/>
  <c r="AT701" i="2"/>
  <c r="AU701" i="2"/>
  <c r="AV701" i="2"/>
  <c r="AW701" i="2"/>
  <c r="AX701" i="2"/>
  <c r="AY701" i="2"/>
  <c r="AZ701" i="2"/>
  <c r="BA701" i="2"/>
  <c r="E704" i="2"/>
  <c r="F704" i="2"/>
  <c r="G704" i="2"/>
  <c r="H704" i="2"/>
  <c r="I704" i="2"/>
  <c r="J704" i="2"/>
  <c r="K704" i="2"/>
  <c r="L704" i="2"/>
  <c r="M704" i="2"/>
  <c r="N704" i="2"/>
  <c r="O704" i="2"/>
  <c r="P704" i="2"/>
  <c r="X704" i="2"/>
  <c r="Y704" i="2"/>
  <c r="Z704" i="2"/>
  <c r="AA704" i="2"/>
  <c r="AB704" i="2"/>
  <c r="AC704" i="2"/>
  <c r="AD704" i="2"/>
  <c r="AE704" i="2"/>
  <c r="AF704" i="2"/>
  <c r="AG704" i="2"/>
  <c r="AH704" i="2"/>
  <c r="AI704" i="2"/>
  <c r="AP704" i="2"/>
  <c r="AQ704" i="2"/>
  <c r="AR704" i="2"/>
  <c r="AS704" i="2"/>
  <c r="AT704" i="2"/>
  <c r="AU704" i="2"/>
  <c r="AV704" i="2"/>
  <c r="AW704" i="2"/>
  <c r="AX704" i="2"/>
  <c r="AY704" i="2"/>
  <c r="AZ704" i="2"/>
  <c r="BA704" i="2"/>
  <c r="E707" i="2"/>
  <c r="F707" i="2"/>
  <c r="G707" i="2"/>
  <c r="H707" i="2"/>
  <c r="I707" i="2"/>
  <c r="J707" i="2"/>
  <c r="K707" i="2"/>
  <c r="L707" i="2"/>
  <c r="M707" i="2"/>
  <c r="N707" i="2"/>
  <c r="O707" i="2"/>
  <c r="P707" i="2"/>
  <c r="X707" i="2"/>
  <c r="Y707" i="2"/>
  <c r="Z707" i="2"/>
  <c r="AA707" i="2"/>
  <c r="AB707" i="2"/>
  <c r="AC707" i="2"/>
  <c r="AD707" i="2"/>
  <c r="AE707" i="2"/>
  <c r="AF707" i="2"/>
  <c r="AG707" i="2"/>
  <c r="AH707" i="2"/>
  <c r="AI707" i="2"/>
  <c r="AP707" i="2"/>
  <c r="AQ707" i="2"/>
  <c r="AR707" i="2"/>
  <c r="AS707" i="2"/>
  <c r="AT707" i="2"/>
  <c r="AU707" i="2"/>
  <c r="AV707" i="2"/>
  <c r="AW707" i="2"/>
  <c r="AX707" i="2"/>
  <c r="AY707" i="2"/>
  <c r="AZ707" i="2"/>
  <c r="BA707" i="2"/>
  <c r="E710" i="2"/>
  <c r="F710" i="2"/>
  <c r="G710" i="2"/>
  <c r="H710" i="2"/>
  <c r="I710" i="2"/>
  <c r="J710" i="2"/>
  <c r="K710" i="2"/>
  <c r="L710" i="2"/>
  <c r="M710" i="2"/>
  <c r="N710" i="2"/>
  <c r="O710" i="2"/>
  <c r="P710" i="2"/>
  <c r="X710" i="2"/>
  <c r="Y710" i="2"/>
  <c r="Z710" i="2"/>
  <c r="AA710" i="2"/>
  <c r="AB710" i="2"/>
  <c r="AC710" i="2"/>
  <c r="AD710" i="2"/>
  <c r="AE710" i="2"/>
  <c r="AF710" i="2"/>
  <c r="AG710" i="2"/>
  <c r="AH710" i="2"/>
  <c r="AI710" i="2"/>
  <c r="AP710" i="2"/>
  <c r="AQ710" i="2"/>
  <c r="AR710" i="2"/>
  <c r="AS710" i="2"/>
  <c r="AT710" i="2"/>
  <c r="AU710" i="2"/>
  <c r="AV710" i="2"/>
  <c r="AW710" i="2"/>
  <c r="AX710" i="2"/>
  <c r="AY710" i="2"/>
  <c r="AZ710" i="2"/>
  <c r="BA710" i="2"/>
  <c r="E713" i="2"/>
  <c r="F713" i="2"/>
  <c r="G713" i="2"/>
  <c r="H713" i="2"/>
  <c r="I713" i="2"/>
  <c r="J713" i="2"/>
  <c r="K713" i="2"/>
  <c r="L713" i="2"/>
  <c r="M713" i="2"/>
  <c r="N713" i="2"/>
  <c r="O713" i="2"/>
  <c r="P713" i="2"/>
  <c r="X713" i="2"/>
  <c r="Y713" i="2"/>
  <c r="Z713" i="2"/>
  <c r="AA713" i="2"/>
  <c r="AB713" i="2"/>
  <c r="AC713" i="2"/>
  <c r="AD713" i="2"/>
  <c r="AE713" i="2"/>
  <c r="AF713" i="2"/>
  <c r="AG713" i="2"/>
  <c r="AH713" i="2"/>
  <c r="AI713" i="2"/>
  <c r="AP713" i="2"/>
  <c r="AQ713" i="2"/>
  <c r="AR713" i="2"/>
  <c r="AS713" i="2"/>
  <c r="AT713" i="2"/>
  <c r="AU713" i="2"/>
  <c r="AV713" i="2"/>
  <c r="AW713" i="2"/>
  <c r="AX713" i="2"/>
  <c r="AY713" i="2"/>
  <c r="AZ713" i="2"/>
  <c r="BA713" i="2"/>
  <c r="E716" i="2"/>
  <c r="H716" i="2"/>
  <c r="I716" i="2"/>
  <c r="L716" i="2"/>
  <c r="M716" i="2"/>
  <c r="P716" i="2"/>
  <c r="AP716" i="2"/>
  <c r="BA716" i="2"/>
  <c r="E717" i="2"/>
  <c r="F717" i="2"/>
  <c r="G717" i="2"/>
  <c r="H717" i="2"/>
  <c r="I717" i="2"/>
  <c r="J717" i="2"/>
  <c r="K717" i="2"/>
  <c r="L717" i="2"/>
  <c r="M717" i="2"/>
  <c r="N717" i="2"/>
  <c r="O717" i="2"/>
  <c r="P717" i="2"/>
  <c r="AP717" i="2"/>
  <c r="AU717" i="2"/>
  <c r="AY717" i="2"/>
  <c r="AZ717" i="2"/>
  <c r="BA717" i="2"/>
  <c r="E727" i="2"/>
  <c r="E817" i="2" s="1"/>
  <c r="F727" i="2"/>
  <c r="G727" i="2"/>
  <c r="H727" i="2"/>
  <c r="H817" i="2" s="1"/>
  <c r="I727" i="2"/>
  <c r="I817" i="2" s="1"/>
  <c r="J727" i="2"/>
  <c r="K727" i="2"/>
  <c r="L727" i="2"/>
  <c r="L817" i="2" s="1"/>
  <c r="M727" i="2"/>
  <c r="M817" i="2" s="1"/>
  <c r="N727" i="2"/>
  <c r="O727" i="2"/>
  <c r="P727" i="2"/>
  <c r="P817" i="2" s="1"/>
  <c r="AP727" i="2"/>
  <c r="AP817" i="2" s="1"/>
  <c r="AQ727" i="2"/>
  <c r="AR727" i="2"/>
  <c r="AS727" i="2"/>
  <c r="AS817" i="2" s="1"/>
  <c r="AT727" i="2"/>
  <c r="AT817" i="2" s="1"/>
  <c r="AU727" i="2"/>
  <c r="AV727" i="2"/>
  <c r="AW727" i="2"/>
  <c r="AW817" i="2" s="1"/>
  <c r="AX727" i="2"/>
  <c r="AX817" i="2" s="1"/>
  <c r="AY727" i="2"/>
  <c r="AZ727" i="2"/>
  <c r="BA727" i="2"/>
  <c r="BA817" i="2" s="1"/>
  <c r="AJ728" i="2"/>
  <c r="X728" i="2" s="1"/>
  <c r="E730" i="2"/>
  <c r="F730" i="2"/>
  <c r="G730" i="2"/>
  <c r="H730" i="2"/>
  <c r="I730" i="2"/>
  <c r="J730" i="2"/>
  <c r="K730" i="2"/>
  <c r="L730" i="2"/>
  <c r="M730" i="2"/>
  <c r="N730" i="2"/>
  <c r="O730" i="2"/>
  <c r="P730" i="2"/>
  <c r="X730" i="2"/>
  <c r="Y730" i="2"/>
  <c r="Z730" i="2"/>
  <c r="AA730" i="2"/>
  <c r="AB730" i="2"/>
  <c r="AC730" i="2"/>
  <c r="AD730" i="2"/>
  <c r="AE730" i="2"/>
  <c r="AF730" i="2"/>
  <c r="AG730" i="2"/>
  <c r="AH730" i="2"/>
  <c r="AI730" i="2"/>
  <c r="AP730" i="2"/>
  <c r="AQ730" i="2"/>
  <c r="AR730" i="2"/>
  <c r="AS730" i="2"/>
  <c r="AT730" i="2"/>
  <c r="AU730" i="2"/>
  <c r="AV730" i="2"/>
  <c r="AW730" i="2"/>
  <c r="AX730" i="2"/>
  <c r="AY730" i="2"/>
  <c r="AZ730" i="2"/>
  <c r="BA730" i="2"/>
  <c r="E733" i="2"/>
  <c r="F733" i="2"/>
  <c r="G733" i="2"/>
  <c r="H733" i="2"/>
  <c r="I733" i="2"/>
  <c r="J733" i="2"/>
  <c r="K733" i="2"/>
  <c r="L733" i="2"/>
  <c r="M733" i="2"/>
  <c r="N733" i="2"/>
  <c r="O733" i="2"/>
  <c r="P733" i="2"/>
  <c r="X733" i="2"/>
  <c r="Y733" i="2"/>
  <c r="Z733" i="2"/>
  <c r="AA733" i="2"/>
  <c r="AB733" i="2"/>
  <c r="AC733" i="2"/>
  <c r="AD733" i="2"/>
  <c r="AE733" i="2"/>
  <c r="AF733" i="2"/>
  <c r="AG733" i="2"/>
  <c r="AH733" i="2"/>
  <c r="AI733" i="2"/>
  <c r="AP733" i="2"/>
  <c r="AQ733" i="2"/>
  <c r="AR733" i="2"/>
  <c r="AS733" i="2"/>
  <c r="AT733" i="2"/>
  <c r="AU733" i="2"/>
  <c r="AV733" i="2"/>
  <c r="AW733" i="2"/>
  <c r="AX733" i="2"/>
  <c r="AY733" i="2"/>
  <c r="AZ733" i="2"/>
  <c r="BA733" i="2"/>
  <c r="E736" i="2"/>
  <c r="F736" i="2"/>
  <c r="G736" i="2"/>
  <c r="H736" i="2"/>
  <c r="I736" i="2"/>
  <c r="J736" i="2"/>
  <c r="K736" i="2"/>
  <c r="L736" i="2"/>
  <c r="M736" i="2"/>
  <c r="N736" i="2"/>
  <c r="O736" i="2"/>
  <c r="P736" i="2"/>
  <c r="X736" i="2"/>
  <c r="Y736" i="2"/>
  <c r="Z736" i="2"/>
  <c r="AA736" i="2"/>
  <c r="AB736" i="2"/>
  <c r="AC736" i="2"/>
  <c r="AD736" i="2"/>
  <c r="AE736" i="2"/>
  <c r="AF736" i="2"/>
  <c r="AG736" i="2"/>
  <c r="AH736" i="2"/>
  <c r="AI736" i="2"/>
  <c r="AP736" i="2"/>
  <c r="AQ736" i="2"/>
  <c r="AR736" i="2"/>
  <c r="AS736" i="2"/>
  <c r="AT736" i="2"/>
  <c r="AU736" i="2"/>
  <c r="AV736" i="2"/>
  <c r="AW736" i="2"/>
  <c r="AX736" i="2"/>
  <c r="AY736" i="2"/>
  <c r="AZ736" i="2"/>
  <c r="BA736" i="2"/>
  <c r="E739" i="2"/>
  <c r="F739" i="2"/>
  <c r="G739" i="2"/>
  <c r="H739" i="2"/>
  <c r="I739" i="2"/>
  <c r="J739" i="2"/>
  <c r="K739" i="2"/>
  <c r="L739" i="2"/>
  <c r="M739" i="2"/>
  <c r="N739" i="2"/>
  <c r="O739" i="2"/>
  <c r="P739" i="2"/>
  <c r="X739" i="2"/>
  <c r="Y739" i="2"/>
  <c r="Z739" i="2"/>
  <c r="AA739" i="2"/>
  <c r="AB739" i="2"/>
  <c r="AC739" i="2"/>
  <c r="AD739" i="2"/>
  <c r="AE739" i="2"/>
  <c r="AF739" i="2"/>
  <c r="AG739" i="2"/>
  <c r="AH739" i="2"/>
  <c r="AI739" i="2"/>
  <c r="AP739" i="2"/>
  <c r="AQ739" i="2"/>
  <c r="AR739" i="2"/>
  <c r="AS739" i="2"/>
  <c r="AT739" i="2"/>
  <c r="AV739" i="2"/>
  <c r="AW739" i="2"/>
  <c r="AX739" i="2"/>
  <c r="AY739" i="2"/>
  <c r="AZ739" i="2"/>
  <c r="BA739" i="2"/>
  <c r="AU740" i="2"/>
  <c r="AU739" i="2" s="1"/>
  <c r="AU817" i="2" s="1"/>
  <c r="E742" i="2"/>
  <c r="F742" i="2"/>
  <c r="G742" i="2"/>
  <c r="H742" i="2"/>
  <c r="I742" i="2"/>
  <c r="J742" i="2"/>
  <c r="K742" i="2"/>
  <c r="L742" i="2"/>
  <c r="M742" i="2"/>
  <c r="N742" i="2"/>
  <c r="O742" i="2"/>
  <c r="P742" i="2"/>
  <c r="X742" i="2"/>
  <c r="Y742" i="2"/>
  <c r="Z742" i="2"/>
  <c r="AA742" i="2"/>
  <c r="AB742" i="2"/>
  <c r="AC742" i="2"/>
  <c r="AD742" i="2"/>
  <c r="AE742" i="2"/>
  <c r="AF742" i="2"/>
  <c r="AG742" i="2"/>
  <c r="AH742" i="2"/>
  <c r="AI742" i="2"/>
  <c r="AP742" i="2"/>
  <c r="AQ742" i="2"/>
  <c r="AR742" i="2"/>
  <c r="AS742" i="2"/>
  <c r="AT742" i="2"/>
  <c r="AU742" i="2"/>
  <c r="AV742" i="2"/>
  <c r="AW742" i="2"/>
  <c r="AX742" i="2"/>
  <c r="AY742" i="2"/>
  <c r="AZ742" i="2"/>
  <c r="BA742" i="2"/>
  <c r="E745" i="2"/>
  <c r="F745" i="2"/>
  <c r="G745" i="2"/>
  <c r="H745" i="2"/>
  <c r="I745" i="2"/>
  <c r="J745" i="2"/>
  <c r="K745" i="2"/>
  <c r="L745" i="2"/>
  <c r="M745" i="2"/>
  <c r="N745" i="2"/>
  <c r="O745" i="2"/>
  <c r="P745" i="2"/>
  <c r="X745" i="2"/>
  <c r="Y745" i="2"/>
  <c r="Z745" i="2"/>
  <c r="AA745" i="2"/>
  <c r="AB745" i="2"/>
  <c r="AC745" i="2"/>
  <c r="AD745" i="2"/>
  <c r="AE745" i="2"/>
  <c r="AF745" i="2"/>
  <c r="AG745" i="2"/>
  <c r="AH745" i="2"/>
  <c r="AI745" i="2"/>
  <c r="AP745" i="2"/>
  <c r="AQ745" i="2"/>
  <c r="AR745" i="2"/>
  <c r="AS745" i="2"/>
  <c r="AT745" i="2"/>
  <c r="AU745" i="2"/>
  <c r="AV745" i="2"/>
  <c r="AW745" i="2"/>
  <c r="AX745" i="2"/>
  <c r="AY745" i="2"/>
  <c r="AZ745" i="2"/>
  <c r="BA745" i="2"/>
  <c r="E748" i="2"/>
  <c r="F748" i="2"/>
  <c r="G748" i="2"/>
  <c r="H748" i="2"/>
  <c r="I748" i="2"/>
  <c r="J748" i="2"/>
  <c r="K748" i="2"/>
  <c r="L748" i="2"/>
  <c r="M748" i="2"/>
  <c r="N748" i="2"/>
  <c r="O748" i="2"/>
  <c r="P748" i="2"/>
  <c r="X748" i="2"/>
  <c r="Y748" i="2"/>
  <c r="Z748" i="2"/>
  <c r="AA748" i="2"/>
  <c r="AB748" i="2"/>
  <c r="AC748" i="2"/>
  <c r="AD748" i="2"/>
  <c r="AE748" i="2"/>
  <c r="AF748" i="2"/>
  <c r="AG748" i="2"/>
  <c r="AH748" i="2"/>
  <c r="AI748" i="2"/>
  <c r="AP748" i="2"/>
  <c r="AQ748" i="2"/>
  <c r="AR748" i="2"/>
  <c r="AS748" i="2"/>
  <c r="AT748" i="2"/>
  <c r="AU748" i="2"/>
  <c r="AV748" i="2"/>
  <c r="AW748" i="2"/>
  <c r="AX748" i="2"/>
  <c r="AY748" i="2"/>
  <c r="AZ748" i="2"/>
  <c r="BA748" i="2"/>
  <c r="E751" i="2"/>
  <c r="F751" i="2"/>
  <c r="G751" i="2"/>
  <c r="H751" i="2"/>
  <c r="I751" i="2"/>
  <c r="J751" i="2"/>
  <c r="K751" i="2"/>
  <c r="L751" i="2"/>
  <c r="M751" i="2"/>
  <c r="N751" i="2"/>
  <c r="O751" i="2"/>
  <c r="P751" i="2"/>
  <c r="X751" i="2"/>
  <c r="Y751" i="2"/>
  <c r="Z751" i="2"/>
  <c r="AA751" i="2"/>
  <c r="AB751" i="2"/>
  <c r="AC751" i="2"/>
  <c r="AD751" i="2"/>
  <c r="AE751" i="2"/>
  <c r="AF751" i="2"/>
  <c r="AG751" i="2"/>
  <c r="AH751" i="2"/>
  <c r="AI751" i="2"/>
  <c r="AP751" i="2"/>
  <c r="AQ751" i="2"/>
  <c r="AR751" i="2"/>
  <c r="AS751" i="2"/>
  <c r="AT751" i="2"/>
  <c r="AU751" i="2"/>
  <c r="AV751" i="2"/>
  <c r="AW751" i="2"/>
  <c r="AX751" i="2"/>
  <c r="AY751" i="2"/>
  <c r="AZ751" i="2"/>
  <c r="BA751" i="2"/>
  <c r="E754" i="2"/>
  <c r="F754" i="2"/>
  <c r="G754" i="2"/>
  <c r="H754" i="2"/>
  <c r="I754" i="2"/>
  <c r="J754" i="2"/>
  <c r="K754" i="2"/>
  <c r="L754" i="2"/>
  <c r="M754" i="2"/>
  <c r="N754" i="2"/>
  <c r="O754" i="2"/>
  <c r="P754" i="2"/>
  <c r="X754" i="2"/>
  <c r="Y754" i="2"/>
  <c r="Z754" i="2"/>
  <c r="AA754" i="2"/>
  <c r="AB754" i="2"/>
  <c r="AC754" i="2"/>
  <c r="AD754" i="2"/>
  <c r="AE754" i="2"/>
  <c r="AF754" i="2"/>
  <c r="AG754" i="2"/>
  <c r="AH754" i="2"/>
  <c r="AI754" i="2"/>
  <c r="AP754" i="2"/>
  <c r="AQ754" i="2"/>
  <c r="AR754" i="2"/>
  <c r="AS754" i="2"/>
  <c r="AT754" i="2"/>
  <c r="AU754" i="2"/>
  <c r="AV754" i="2"/>
  <c r="AW754" i="2"/>
  <c r="AX754" i="2"/>
  <c r="AY754" i="2"/>
  <c r="AZ754" i="2"/>
  <c r="BA754" i="2"/>
  <c r="E757" i="2"/>
  <c r="F757" i="2"/>
  <c r="G757" i="2"/>
  <c r="H757" i="2"/>
  <c r="I757" i="2"/>
  <c r="J757" i="2"/>
  <c r="K757" i="2"/>
  <c r="L757" i="2"/>
  <c r="M757" i="2"/>
  <c r="N757" i="2"/>
  <c r="O757" i="2"/>
  <c r="P757" i="2"/>
  <c r="X757" i="2"/>
  <c r="Y757" i="2"/>
  <c r="Z757" i="2"/>
  <c r="AA757" i="2"/>
  <c r="AB757" i="2"/>
  <c r="AC757" i="2"/>
  <c r="AD757" i="2"/>
  <c r="AE757" i="2"/>
  <c r="AF757" i="2"/>
  <c r="AG757" i="2"/>
  <c r="AH757" i="2"/>
  <c r="AI757" i="2"/>
  <c r="AP757" i="2"/>
  <c r="AQ757" i="2"/>
  <c r="AR757" i="2"/>
  <c r="AS757" i="2"/>
  <c r="AT757" i="2"/>
  <c r="AU757" i="2"/>
  <c r="AV757" i="2"/>
  <c r="AW757" i="2"/>
  <c r="AX757" i="2"/>
  <c r="AY757" i="2"/>
  <c r="AZ757" i="2"/>
  <c r="BA757" i="2"/>
  <c r="E760" i="2"/>
  <c r="F760" i="2"/>
  <c r="G760" i="2"/>
  <c r="H760" i="2"/>
  <c r="I760" i="2"/>
  <c r="J760" i="2"/>
  <c r="K760" i="2"/>
  <c r="L760" i="2"/>
  <c r="M760" i="2"/>
  <c r="N760" i="2"/>
  <c r="O760" i="2"/>
  <c r="P760" i="2"/>
  <c r="X760" i="2"/>
  <c r="Y760" i="2"/>
  <c r="Z760" i="2"/>
  <c r="AA760" i="2"/>
  <c r="AB760" i="2"/>
  <c r="AC760" i="2"/>
  <c r="AD760" i="2"/>
  <c r="AE760" i="2"/>
  <c r="AF760" i="2"/>
  <c r="AG760" i="2"/>
  <c r="AH760" i="2"/>
  <c r="AI760" i="2"/>
  <c r="AP760" i="2"/>
  <c r="AQ760" i="2"/>
  <c r="AR760" i="2"/>
  <c r="AS760" i="2"/>
  <c r="AT760" i="2"/>
  <c r="AU760" i="2"/>
  <c r="AV760" i="2"/>
  <c r="AW760" i="2"/>
  <c r="AX760" i="2"/>
  <c r="AY760" i="2"/>
  <c r="AZ760" i="2"/>
  <c r="BA760" i="2"/>
  <c r="E763" i="2"/>
  <c r="F763" i="2"/>
  <c r="G763" i="2"/>
  <c r="H763" i="2"/>
  <c r="I763" i="2"/>
  <c r="J763" i="2"/>
  <c r="K763" i="2"/>
  <c r="L763" i="2"/>
  <c r="M763" i="2"/>
  <c r="N763" i="2"/>
  <c r="O763" i="2"/>
  <c r="P763" i="2"/>
  <c r="X763" i="2"/>
  <c r="Y763" i="2"/>
  <c r="Z763" i="2"/>
  <c r="AA763" i="2"/>
  <c r="AB763" i="2"/>
  <c r="AC763" i="2"/>
  <c r="AD763" i="2"/>
  <c r="AE763" i="2"/>
  <c r="AF763" i="2"/>
  <c r="AG763" i="2"/>
  <c r="AH763" i="2"/>
  <c r="AI763" i="2"/>
  <c r="AP763" i="2"/>
  <c r="AQ763" i="2"/>
  <c r="AR763" i="2"/>
  <c r="AS763" i="2"/>
  <c r="AT763" i="2"/>
  <c r="AU763" i="2"/>
  <c r="AV763" i="2"/>
  <c r="AW763" i="2"/>
  <c r="AX763" i="2"/>
  <c r="AY763" i="2"/>
  <c r="AZ763" i="2"/>
  <c r="BA763" i="2"/>
  <c r="E766" i="2"/>
  <c r="F766" i="2"/>
  <c r="G766" i="2"/>
  <c r="H766" i="2"/>
  <c r="I766" i="2"/>
  <c r="J766" i="2"/>
  <c r="K766" i="2"/>
  <c r="L766" i="2"/>
  <c r="M766" i="2"/>
  <c r="N766" i="2"/>
  <c r="O766" i="2"/>
  <c r="P766" i="2"/>
  <c r="X766" i="2"/>
  <c r="Y766" i="2"/>
  <c r="Z766" i="2"/>
  <c r="AA766" i="2"/>
  <c r="AB766" i="2"/>
  <c r="AC766" i="2"/>
  <c r="AD766" i="2"/>
  <c r="AE766" i="2"/>
  <c r="AF766" i="2"/>
  <c r="AG766" i="2"/>
  <c r="AH766" i="2"/>
  <c r="AI766" i="2"/>
  <c r="AP766" i="2"/>
  <c r="AQ766" i="2"/>
  <c r="AR766" i="2"/>
  <c r="AS766" i="2"/>
  <c r="AT766" i="2"/>
  <c r="AU766" i="2"/>
  <c r="AV766" i="2"/>
  <c r="AW766" i="2"/>
  <c r="AX766" i="2"/>
  <c r="AY766" i="2"/>
  <c r="AZ766" i="2"/>
  <c r="BA766" i="2"/>
  <c r="E769" i="2"/>
  <c r="F769" i="2"/>
  <c r="G769" i="2"/>
  <c r="H769" i="2"/>
  <c r="I769" i="2"/>
  <c r="J769" i="2"/>
  <c r="K769" i="2"/>
  <c r="L769" i="2"/>
  <c r="M769" i="2"/>
  <c r="N769" i="2"/>
  <c r="O769" i="2"/>
  <c r="P769" i="2"/>
  <c r="X769" i="2"/>
  <c r="Y769" i="2"/>
  <c r="Z769" i="2"/>
  <c r="AA769" i="2"/>
  <c r="AB769" i="2"/>
  <c r="AC769" i="2"/>
  <c r="AD769" i="2"/>
  <c r="AE769" i="2"/>
  <c r="AF769" i="2"/>
  <c r="AG769" i="2"/>
  <c r="AH769" i="2"/>
  <c r="AI769" i="2"/>
  <c r="AP769" i="2"/>
  <c r="AQ769" i="2"/>
  <c r="AR769" i="2"/>
  <c r="AS769" i="2"/>
  <c r="AT769" i="2"/>
  <c r="AU769" i="2"/>
  <c r="AV769" i="2"/>
  <c r="AW769" i="2"/>
  <c r="AX769" i="2"/>
  <c r="AY769" i="2"/>
  <c r="AZ769" i="2"/>
  <c r="BA769" i="2"/>
  <c r="E772" i="2"/>
  <c r="F772" i="2"/>
  <c r="G772" i="2"/>
  <c r="H772" i="2"/>
  <c r="I772" i="2"/>
  <c r="J772" i="2"/>
  <c r="K772" i="2"/>
  <c r="L772" i="2"/>
  <c r="M772" i="2"/>
  <c r="N772" i="2"/>
  <c r="O772" i="2"/>
  <c r="P772" i="2"/>
  <c r="X772" i="2"/>
  <c r="Y772" i="2"/>
  <c r="Z772" i="2"/>
  <c r="AA772" i="2"/>
  <c r="AB772" i="2"/>
  <c r="AC772" i="2"/>
  <c r="AD772" i="2"/>
  <c r="AE772" i="2"/>
  <c r="AF772" i="2"/>
  <c r="AG772" i="2"/>
  <c r="AH772" i="2"/>
  <c r="AI772" i="2"/>
  <c r="AP772" i="2"/>
  <c r="AQ772" i="2"/>
  <c r="AR772" i="2"/>
  <c r="AS772" i="2"/>
  <c r="AT772" i="2"/>
  <c r="AU772" i="2"/>
  <c r="AV772" i="2"/>
  <c r="AW772" i="2"/>
  <c r="AX772" i="2"/>
  <c r="AY772" i="2"/>
  <c r="AZ772" i="2"/>
  <c r="BA772" i="2"/>
  <c r="E775" i="2"/>
  <c r="F775" i="2"/>
  <c r="G775" i="2"/>
  <c r="H775" i="2"/>
  <c r="I775" i="2"/>
  <c r="J775" i="2"/>
  <c r="K775" i="2"/>
  <c r="L775" i="2"/>
  <c r="M775" i="2"/>
  <c r="N775" i="2"/>
  <c r="O775" i="2"/>
  <c r="P775" i="2"/>
  <c r="X775" i="2"/>
  <c r="Y775" i="2"/>
  <c r="Z775" i="2"/>
  <c r="AA775" i="2"/>
  <c r="AB775" i="2"/>
  <c r="AC775" i="2"/>
  <c r="AD775" i="2"/>
  <c r="AE775" i="2"/>
  <c r="AF775" i="2"/>
  <c r="AG775" i="2"/>
  <c r="AH775" i="2"/>
  <c r="AI775" i="2"/>
  <c r="AP775" i="2"/>
  <c r="AQ775" i="2"/>
  <c r="AR775" i="2"/>
  <c r="AS775" i="2"/>
  <c r="AT775" i="2"/>
  <c r="AU775" i="2"/>
  <c r="AV775" i="2"/>
  <c r="AW775" i="2"/>
  <c r="AX775" i="2"/>
  <c r="AY775" i="2"/>
  <c r="AZ775" i="2"/>
  <c r="BA775" i="2"/>
  <c r="E778" i="2"/>
  <c r="F778" i="2"/>
  <c r="G778" i="2"/>
  <c r="H778" i="2"/>
  <c r="I778" i="2"/>
  <c r="J778" i="2"/>
  <c r="K778" i="2"/>
  <c r="L778" i="2"/>
  <c r="M778" i="2"/>
  <c r="N778" i="2"/>
  <c r="O778" i="2"/>
  <c r="P778" i="2"/>
  <c r="X778" i="2"/>
  <c r="Y778" i="2"/>
  <c r="Z778" i="2"/>
  <c r="AA778" i="2"/>
  <c r="AB778" i="2"/>
  <c r="AC778" i="2"/>
  <c r="AD778" i="2"/>
  <c r="AE778" i="2"/>
  <c r="AF778" i="2"/>
  <c r="AG778" i="2"/>
  <c r="AH778" i="2"/>
  <c r="AI778" i="2"/>
  <c r="AP778" i="2"/>
  <c r="AQ778" i="2"/>
  <c r="AR778" i="2"/>
  <c r="AS778" i="2"/>
  <c r="AT778" i="2"/>
  <c r="AU778" i="2"/>
  <c r="AV778" i="2"/>
  <c r="AW778" i="2"/>
  <c r="AX778" i="2"/>
  <c r="AY778" i="2"/>
  <c r="AZ778" i="2"/>
  <c r="BA778" i="2"/>
  <c r="E781" i="2"/>
  <c r="F781" i="2"/>
  <c r="G781" i="2"/>
  <c r="H781" i="2"/>
  <c r="I781" i="2"/>
  <c r="J781" i="2"/>
  <c r="K781" i="2"/>
  <c r="L781" i="2"/>
  <c r="M781" i="2"/>
  <c r="N781" i="2"/>
  <c r="O781" i="2"/>
  <c r="P781" i="2"/>
  <c r="X781" i="2"/>
  <c r="Y781" i="2"/>
  <c r="Z781" i="2"/>
  <c r="AA781" i="2"/>
  <c r="AB781" i="2"/>
  <c r="AC781" i="2"/>
  <c r="AD781" i="2"/>
  <c r="AE781" i="2"/>
  <c r="AF781" i="2"/>
  <c r="AG781" i="2"/>
  <c r="AH781" i="2"/>
  <c r="AI781" i="2"/>
  <c r="AP781" i="2"/>
  <c r="AQ781" i="2"/>
  <c r="AR781" i="2"/>
  <c r="AS781" i="2"/>
  <c r="AT781" i="2"/>
  <c r="AU781" i="2"/>
  <c r="AV781" i="2"/>
  <c r="AW781" i="2"/>
  <c r="AX781" i="2"/>
  <c r="AY781" i="2"/>
  <c r="AZ781" i="2"/>
  <c r="BA781" i="2"/>
  <c r="E784" i="2"/>
  <c r="F784" i="2"/>
  <c r="G784" i="2"/>
  <c r="H784" i="2"/>
  <c r="I784" i="2"/>
  <c r="J784" i="2"/>
  <c r="K784" i="2"/>
  <c r="L784" i="2"/>
  <c r="M784" i="2"/>
  <c r="N784" i="2"/>
  <c r="O784" i="2"/>
  <c r="P784" i="2"/>
  <c r="X784" i="2"/>
  <c r="Y784" i="2"/>
  <c r="Z784" i="2"/>
  <c r="AA784" i="2"/>
  <c r="AB784" i="2"/>
  <c r="AC784" i="2"/>
  <c r="AD784" i="2"/>
  <c r="AE784" i="2"/>
  <c r="AF784" i="2"/>
  <c r="AG784" i="2"/>
  <c r="AH784" i="2"/>
  <c r="AI784" i="2"/>
  <c r="AP784" i="2"/>
  <c r="AQ784" i="2"/>
  <c r="AR784" i="2"/>
  <c r="AS784" i="2"/>
  <c r="AT784" i="2"/>
  <c r="AU784" i="2"/>
  <c r="AV784" i="2"/>
  <c r="AW784" i="2"/>
  <c r="AX784" i="2"/>
  <c r="AY784" i="2"/>
  <c r="AZ784" i="2"/>
  <c r="BA784" i="2"/>
  <c r="E787" i="2"/>
  <c r="F787" i="2"/>
  <c r="G787" i="2"/>
  <c r="H787" i="2"/>
  <c r="I787" i="2"/>
  <c r="J787" i="2"/>
  <c r="K787" i="2"/>
  <c r="L787" i="2"/>
  <c r="M787" i="2"/>
  <c r="N787" i="2"/>
  <c r="O787" i="2"/>
  <c r="P787" i="2"/>
  <c r="X787" i="2"/>
  <c r="Y787" i="2"/>
  <c r="Z787" i="2"/>
  <c r="AA787" i="2"/>
  <c r="AB787" i="2"/>
  <c r="AC787" i="2"/>
  <c r="AD787" i="2"/>
  <c r="AE787" i="2"/>
  <c r="AF787" i="2"/>
  <c r="AG787" i="2"/>
  <c r="AH787" i="2"/>
  <c r="AI787" i="2"/>
  <c r="AP787" i="2"/>
  <c r="AQ787" i="2"/>
  <c r="AR787" i="2"/>
  <c r="AS787" i="2"/>
  <c r="AT787" i="2"/>
  <c r="AU787" i="2"/>
  <c r="AV787" i="2"/>
  <c r="AW787" i="2"/>
  <c r="AX787" i="2"/>
  <c r="AY787" i="2"/>
  <c r="AZ787" i="2"/>
  <c r="BA787" i="2"/>
  <c r="E790" i="2"/>
  <c r="F790" i="2"/>
  <c r="G790" i="2"/>
  <c r="H790" i="2"/>
  <c r="I790" i="2"/>
  <c r="J790" i="2"/>
  <c r="K790" i="2"/>
  <c r="L790" i="2"/>
  <c r="M790" i="2"/>
  <c r="N790" i="2"/>
  <c r="O790" i="2"/>
  <c r="P790" i="2"/>
  <c r="X790" i="2"/>
  <c r="Y790" i="2"/>
  <c r="Z790" i="2"/>
  <c r="AA790" i="2"/>
  <c r="AB790" i="2"/>
  <c r="AC790" i="2"/>
  <c r="AD790" i="2"/>
  <c r="AE790" i="2"/>
  <c r="AF790" i="2"/>
  <c r="AG790" i="2"/>
  <c r="AH790" i="2"/>
  <c r="AI790" i="2"/>
  <c r="AP790" i="2"/>
  <c r="AQ790" i="2"/>
  <c r="AR790" i="2"/>
  <c r="AS790" i="2"/>
  <c r="AT790" i="2"/>
  <c r="AU790" i="2"/>
  <c r="AV790" i="2"/>
  <c r="AW790" i="2"/>
  <c r="AX790" i="2"/>
  <c r="AY790" i="2"/>
  <c r="AZ790" i="2"/>
  <c r="BA790" i="2"/>
  <c r="E793" i="2"/>
  <c r="F793" i="2"/>
  <c r="G793" i="2"/>
  <c r="H793" i="2"/>
  <c r="I793" i="2"/>
  <c r="J793" i="2"/>
  <c r="K793" i="2"/>
  <c r="L793" i="2"/>
  <c r="M793" i="2"/>
  <c r="N793" i="2"/>
  <c r="O793" i="2"/>
  <c r="P793" i="2"/>
  <c r="X793" i="2"/>
  <c r="Y793" i="2"/>
  <c r="Z793" i="2"/>
  <c r="AA793" i="2"/>
  <c r="AB793" i="2"/>
  <c r="AC793" i="2"/>
  <c r="AD793" i="2"/>
  <c r="AE793" i="2"/>
  <c r="AF793" i="2"/>
  <c r="AG793" i="2"/>
  <c r="AH793" i="2"/>
  <c r="AI793" i="2"/>
  <c r="AP793" i="2"/>
  <c r="AQ793" i="2"/>
  <c r="AR793" i="2"/>
  <c r="AS793" i="2"/>
  <c r="AT793" i="2"/>
  <c r="AU793" i="2"/>
  <c r="AV793" i="2"/>
  <c r="AW793" i="2"/>
  <c r="AX793" i="2"/>
  <c r="AY793" i="2"/>
  <c r="AZ793" i="2"/>
  <c r="BA793" i="2"/>
  <c r="E796" i="2"/>
  <c r="F796" i="2"/>
  <c r="G796" i="2"/>
  <c r="H796" i="2"/>
  <c r="I796" i="2"/>
  <c r="J796" i="2"/>
  <c r="K796" i="2"/>
  <c r="L796" i="2"/>
  <c r="M796" i="2"/>
  <c r="N796" i="2"/>
  <c r="O796" i="2"/>
  <c r="P796" i="2"/>
  <c r="X796" i="2"/>
  <c r="Y796" i="2"/>
  <c r="Z796" i="2"/>
  <c r="AA796" i="2"/>
  <c r="AB796" i="2"/>
  <c r="AC796" i="2"/>
  <c r="AD796" i="2"/>
  <c r="AE796" i="2"/>
  <c r="AF796" i="2"/>
  <c r="AG796" i="2"/>
  <c r="AH796" i="2"/>
  <c r="AI796" i="2"/>
  <c r="AP796" i="2"/>
  <c r="AQ796" i="2"/>
  <c r="AR796" i="2"/>
  <c r="AS796" i="2"/>
  <c r="AT796" i="2"/>
  <c r="AU796" i="2"/>
  <c r="AV796" i="2"/>
  <c r="AW796" i="2"/>
  <c r="AX796" i="2"/>
  <c r="AY796" i="2"/>
  <c r="AZ796" i="2"/>
  <c r="BA796" i="2"/>
  <c r="E799" i="2"/>
  <c r="F799" i="2"/>
  <c r="G799" i="2"/>
  <c r="H799" i="2"/>
  <c r="I799" i="2"/>
  <c r="J799" i="2"/>
  <c r="K799" i="2"/>
  <c r="L799" i="2"/>
  <c r="M799" i="2"/>
  <c r="N799" i="2"/>
  <c r="O799" i="2"/>
  <c r="P799" i="2"/>
  <c r="X799" i="2"/>
  <c r="Y799" i="2"/>
  <c r="Z799" i="2"/>
  <c r="AA799" i="2"/>
  <c r="AB799" i="2"/>
  <c r="AC799" i="2"/>
  <c r="AD799" i="2"/>
  <c r="AE799" i="2"/>
  <c r="AF799" i="2"/>
  <c r="AG799" i="2"/>
  <c r="AH799" i="2"/>
  <c r="AI799" i="2"/>
  <c r="AP799" i="2"/>
  <c r="AQ799" i="2"/>
  <c r="AR799" i="2"/>
  <c r="AS799" i="2"/>
  <c r="AT799" i="2"/>
  <c r="AU799" i="2"/>
  <c r="AV799" i="2"/>
  <c r="AW799" i="2"/>
  <c r="AX799" i="2"/>
  <c r="AY799" i="2"/>
  <c r="AZ799" i="2"/>
  <c r="BA799" i="2"/>
  <c r="E802" i="2"/>
  <c r="F802" i="2"/>
  <c r="G802" i="2"/>
  <c r="H802" i="2"/>
  <c r="I802" i="2"/>
  <c r="J802" i="2"/>
  <c r="K802" i="2"/>
  <c r="L802" i="2"/>
  <c r="M802" i="2"/>
  <c r="N802" i="2"/>
  <c r="O802" i="2"/>
  <c r="P802" i="2"/>
  <c r="X802" i="2"/>
  <c r="Y802" i="2"/>
  <c r="Z802" i="2"/>
  <c r="AA802" i="2"/>
  <c r="AB802" i="2"/>
  <c r="AC802" i="2"/>
  <c r="AD802" i="2"/>
  <c r="AE802" i="2"/>
  <c r="AF802" i="2"/>
  <c r="AG802" i="2"/>
  <c r="AH802" i="2"/>
  <c r="AI802" i="2"/>
  <c r="AP802" i="2"/>
  <c r="AQ802" i="2"/>
  <c r="AR802" i="2"/>
  <c r="AS802" i="2"/>
  <c r="AT802" i="2"/>
  <c r="AU802" i="2"/>
  <c r="AV802" i="2"/>
  <c r="AW802" i="2"/>
  <c r="AX802" i="2"/>
  <c r="AY802" i="2"/>
  <c r="AZ802" i="2"/>
  <c r="BA802" i="2"/>
  <c r="E805" i="2"/>
  <c r="F805" i="2"/>
  <c r="G805" i="2"/>
  <c r="H805" i="2"/>
  <c r="I805" i="2"/>
  <c r="J805" i="2"/>
  <c r="K805" i="2"/>
  <c r="L805" i="2"/>
  <c r="M805" i="2"/>
  <c r="N805" i="2"/>
  <c r="O805" i="2"/>
  <c r="P805" i="2"/>
  <c r="X805" i="2"/>
  <c r="Y805" i="2"/>
  <c r="Z805" i="2"/>
  <c r="AA805" i="2"/>
  <c r="AB805" i="2"/>
  <c r="AC805" i="2"/>
  <c r="AD805" i="2"/>
  <c r="AE805" i="2"/>
  <c r="AF805" i="2"/>
  <c r="AG805" i="2"/>
  <c r="AH805" i="2"/>
  <c r="AI805" i="2"/>
  <c r="AP805" i="2"/>
  <c r="AQ805" i="2"/>
  <c r="AR805" i="2"/>
  <c r="AS805" i="2"/>
  <c r="AT805" i="2"/>
  <c r="AU805" i="2"/>
  <c r="AV805" i="2"/>
  <c r="AW805" i="2"/>
  <c r="AX805" i="2"/>
  <c r="AY805" i="2"/>
  <c r="AZ805" i="2"/>
  <c r="BA805" i="2"/>
  <c r="E808" i="2"/>
  <c r="F808" i="2"/>
  <c r="G808" i="2"/>
  <c r="H808" i="2"/>
  <c r="I808" i="2"/>
  <c r="J808" i="2"/>
  <c r="K808" i="2"/>
  <c r="L808" i="2"/>
  <c r="M808" i="2"/>
  <c r="N808" i="2"/>
  <c r="O808" i="2"/>
  <c r="P808" i="2"/>
  <c r="X808" i="2"/>
  <c r="Y808" i="2"/>
  <c r="Z808" i="2"/>
  <c r="AA808" i="2"/>
  <c r="AB808" i="2"/>
  <c r="AC808" i="2"/>
  <c r="AD808" i="2"/>
  <c r="AE808" i="2"/>
  <c r="AF808" i="2"/>
  <c r="AG808" i="2"/>
  <c r="AH808" i="2"/>
  <c r="AI808" i="2"/>
  <c r="AP808" i="2"/>
  <c r="AQ808" i="2"/>
  <c r="AR808" i="2"/>
  <c r="AS808" i="2"/>
  <c r="AT808" i="2"/>
  <c r="AU808" i="2"/>
  <c r="AV808" i="2"/>
  <c r="AW808" i="2"/>
  <c r="AX808" i="2"/>
  <c r="AY808" i="2"/>
  <c r="AZ808" i="2"/>
  <c r="BA808" i="2"/>
  <c r="E811" i="2"/>
  <c r="F811" i="2"/>
  <c r="G811" i="2"/>
  <c r="H811" i="2"/>
  <c r="I811" i="2"/>
  <c r="J811" i="2"/>
  <c r="K811" i="2"/>
  <c r="L811" i="2"/>
  <c r="M811" i="2"/>
  <c r="N811" i="2"/>
  <c r="O811" i="2"/>
  <c r="P811" i="2"/>
  <c r="X811" i="2"/>
  <c r="Y811" i="2"/>
  <c r="Z811" i="2"/>
  <c r="AA811" i="2"/>
  <c r="AB811" i="2"/>
  <c r="AC811" i="2"/>
  <c r="AD811" i="2"/>
  <c r="AE811" i="2"/>
  <c r="AF811" i="2"/>
  <c r="AG811" i="2"/>
  <c r="AH811" i="2"/>
  <c r="AI811" i="2"/>
  <c r="AP811" i="2"/>
  <c r="AQ811" i="2"/>
  <c r="AR811" i="2"/>
  <c r="AS811" i="2"/>
  <c r="AT811" i="2"/>
  <c r="AU811" i="2"/>
  <c r="AV811" i="2"/>
  <c r="AW811" i="2"/>
  <c r="AX811" i="2"/>
  <c r="AY811" i="2"/>
  <c r="AZ811" i="2"/>
  <c r="BA811" i="2"/>
  <c r="E814" i="2"/>
  <c r="F814" i="2"/>
  <c r="G814" i="2"/>
  <c r="H814" i="2"/>
  <c r="I814" i="2"/>
  <c r="J814" i="2"/>
  <c r="K814" i="2"/>
  <c r="L814" i="2"/>
  <c r="M814" i="2"/>
  <c r="N814" i="2"/>
  <c r="O814" i="2"/>
  <c r="P814" i="2"/>
  <c r="X814" i="2"/>
  <c r="Y814" i="2"/>
  <c r="Z814" i="2"/>
  <c r="AA814" i="2"/>
  <c r="AB814" i="2"/>
  <c r="AC814" i="2"/>
  <c r="AD814" i="2"/>
  <c r="AE814" i="2"/>
  <c r="AF814" i="2"/>
  <c r="AG814" i="2"/>
  <c r="AH814" i="2"/>
  <c r="AI814" i="2"/>
  <c r="AP814" i="2"/>
  <c r="AQ814" i="2"/>
  <c r="AR814" i="2"/>
  <c r="AS814" i="2"/>
  <c r="AT814" i="2"/>
  <c r="AU814" i="2"/>
  <c r="AV814" i="2"/>
  <c r="AW814" i="2"/>
  <c r="AX814" i="2"/>
  <c r="AY814" i="2"/>
  <c r="AZ814" i="2"/>
  <c r="BA814" i="2"/>
  <c r="F817" i="2"/>
  <c r="G817" i="2"/>
  <c r="J817" i="2"/>
  <c r="K817" i="2"/>
  <c r="N817" i="2"/>
  <c r="O817" i="2"/>
  <c r="AQ817" i="2"/>
  <c r="AR817" i="2"/>
  <c r="AV817" i="2"/>
  <c r="AY817" i="2"/>
  <c r="AZ817" i="2"/>
  <c r="E818" i="2"/>
  <c r="F818" i="2"/>
  <c r="G818" i="2"/>
  <c r="H818" i="2"/>
  <c r="I818" i="2"/>
  <c r="J818" i="2"/>
  <c r="K818" i="2"/>
  <c r="L818" i="2"/>
  <c r="M818" i="2"/>
  <c r="N818" i="2"/>
  <c r="O818" i="2"/>
  <c r="P818" i="2"/>
  <c r="AP818" i="2"/>
  <c r="AQ818" i="2"/>
  <c r="AR818" i="2"/>
  <c r="AS818" i="2"/>
  <c r="AT818" i="2"/>
  <c r="AU818" i="2"/>
  <c r="AV818" i="2"/>
  <c r="AW818" i="2"/>
  <c r="AX818" i="2"/>
  <c r="AY818" i="2"/>
  <c r="AZ818" i="2"/>
  <c r="BA818" i="2"/>
  <c r="E583" i="12" l="1"/>
  <c r="E577" i="12"/>
  <c r="E571" i="12"/>
  <c r="E565" i="12"/>
  <c r="E535" i="12"/>
  <c r="BH203" i="12"/>
  <c r="BJ396" i="12"/>
  <c r="BJ53" i="12"/>
  <c r="E553" i="12"/>
  <c r="BH396" i="12"/>
  <c r="BH375" i="12"/>
  <c r="BJ259" i="2"/>
  <c r="BI244" i="2"/>
  <c r="BH203" i="2"/>
  <c r="BH80" i="2"/>
  <c r="BH50" i="2"/>
  <c r="BI292" i="2"/>
  <c r="BG289" i="2"/>
  <c r="BJ280" i="2"/>
  <c r="BJ268" i="2"/>
  <c r="BJ265" i="2"/>
  <c r="BI253" i="2"/>
  <c r="BJ179" i="2"/>
  <c r="BJ77" i="2"/>
  <c r="BI41" i="2"/>
  <c r="BI32" i="2"/>
  <c r="BJ29" i="2"/>
  <c r="BG396" i="12"/>
  <c r="BI295" i="12"/>
  <c r="BH277" i="12"/>
  <c r="BJ274" i="12"/>
  <c r="BH265" i="12"/>
  <c r="BI262" i="12"/>
  <c r="BG235" i="12"/>
  <c r="BI68" i="12"/>
  <c r="BH41" i="12"/>
  <c r="BI26" i="12"/>
  <c r="BJ20" i="12"/>
  <c r="BI310" i="2"/>
  <c r="BI304" i="2"/>
  <c r="BH292" i="2"/>
  <c r="BJ286" i="2"/>
  <c r="BH71" i="2"/>
  <c r="BH62" i="2"/>
  <c r="BI336" i="12"/>
  <c r="BH304" i="12"/>
  <c r="BH274" i="12"/>
  <c r="BI250" i="12"/>
  <c r="BH229" i="12"/>
  <c r="BJ167" i="12"/>
  <c r="BJ369" i="2"/>
  <c r="BJ354" i="2"/>
  <c r="BI247" i="2"/>
  <c r="BG366" i="12"/>
  <c r="BH149" i="12"/>
  <c r="BJ298" i="2"/>
  <c r="BJ277" i="2"/>
  <c r="BI158" i="2"/>
  <c r="BI149" i="2"/>
  <c r="BI47" i="2"/>
  <c r="BI29" i="2"/>
  <c r="BI360" i="12"/>
  <c r="BG348" i="12"/>
  <c r="BI327" i="12"/>
  <c r="BH307" i="12"/>
  <c r="BI301" i="12"/>
  <c r="BH298" i="12"/>
  <c r="BI226" i="12"/>
  <c r="BH89" i="12"/>
  <c r="BJ77" i="12"/>
  <c r="BH71" i="12"/>
  <c r="BJ56" i="12"/>
  <c r="BI44" i="12"/>
  <c r="BJ32" i="12"/>
  <c r="BH408" i="2"/>
  <c r="BJ381" i="2"/>
  <c r="BI366" i="2"/>
  <c r="BH301" i="2"/>
  <c r="BH286" i="2"/>
  <c r="BH265" i="2"/>
  <c r="BI250" i="2"/>
  <c r="BJ241" i="2"/>
  <c r="BJ232" i="2"/>
  <c r="BH191" i="2"/>
  <c r="BG89" i="2"/>
  <c r="BJ83" i="2"/>
  <c r="BH44" i="2"/>
  <c r="BJ23" i="2"/>
  <c r="BI411" i="12"/>
  <c r="BJ387" i="12"/>
  <c r="BJ375" i="12"/>
  <c r="BH351" i="12"/>
  <c r="BJ336" i="12"/>
  <c r="BG274" i="12"/>
  <c r="BI223" i="12"/>
  <c r="BJ191" i="12"/>
  <c r="BI182" i="12"/>
  <c r="BG179" i="12"/>
  <c r="BH167" i="12"/>
  <c r="BI125" i="12"/>
  <c r="BJ89" i="12"/>
  <c r="BJ360" i="12"/>
  <c r="BI411" i="2"/>
  <c r="BH411" i="2"/>
  <c r="BI372" i="2"/>
  <c r="BJ372" i="2"/>
  <c r="BG53" i="2"/>
  <c r="BJ35" i="2"/>
  <c r="BJ402" i="2"/>
  <c r="BI399" i="2"/>
  <c r="BI393" i="2"/>
  <c r="BI375" i="2"/>
  <c r="BJ304" i="2"/>
  <c r="BI280" i="2"/>
  <c r="BJ256" i="2"/>
  <c r="BJ250" i="2"/>
  <c r="BH396" i="2"/>
  <c r="BI387" i="2"/>
  <c r="BH387" i="2"/>
  <c r="BI369" i="2"/>
  <c r="BH310" i="2"/>
  <c r="BH304" i="2"/>
  <c r="BH295" i="2"/>
  <c r="BG280" i="2"/>
  <c r="BJ226" i="2"/>
  <c r="BH209" i="2"/>
  <c r="BG185" i="2"/>
  <c r="BI179" i="2"/>
  <c r="BI170" i="2"/>
  <c r="BJ158" i="2"/>
  <c r="BJ131" i="2"/>
  <c r="BH38" i="2"/>
  <c r="BH35" i="2"/>
  <c r="BG408" i="12"/>
  <c r="BH244" i="12"/>
  <c r="BH232" i="12"/>
  <c r="BJ226" i="12"/>
  <c r="BH223" i="12"/>
  <c r="BG89" i="12"/>
  <c r="BG35" i="12"/>
  <c r="BG29" i="12"/>
  <c r="BI29" i="12"/>
  <c r="BJ408" i="2"/>
  <c r="BH74" i="2"/>
  <c r="BI405" i="2"/>
  <c r="BJ396" i="2"/>
  <c r="BJ247" i="2"/>
  <c r="BJ244" i="2"/>
  <c r="BH92" i="2"/>
  <c r="BJ89" i="2"/>
  <c r="BJ41" i="2"/>
  <c r="BI35" i="2"/>
  <c r="BH324" i="12"/>
  <c r="BI167" i="12"/>
  <c r="BH68" i="12"/>
  <c r="BG65" i="12"/>
  <c r="BH17" i="2"/>
  <c r="BH11" i="2"/>
  <c r="BJ393" i="12"/>
  <c r="BI387" i="12"/>
  <c r="BI307" i="12"/>
  <c r="BH289" i="12"/>
  <c r="BJ283" i="12"/>
  <c r="BG280" i="12"/>
  <c r="BG262" i="12"/>
  <c r="BI247" i="12"/>
  <c r="BJ241" i="12"/>
  <c r="BH200" i="12"/>
  <c r="BG191" i="12"/>
  <c r="BJ179" i="12"/>
  <c r="BJ95" i="12"/>
  <c r="BI56" i="12"/>
  <c r="BJ44" i="12"/>
  <c r="BJ8" i="12"/>
  <c r="BH399" i="2"/>
  <c r="BJ330" i="2"/>
  <c r="BJ324" i="2"/>
  <c r="BJ310" i="2"/>
  <c r="BH298" i="2"/>
  <c r="BJ292" i="2"/>
  <c r="BH289" i="2"/>
  <c r="BH280" i="2"/>
  <c r="BJ149" i="2"/>
  <c r="BI128" i="2"/>
  <c r="BJ59" i="2"/>
  <c r="BI53" i="2"/>
  <c r="BJ50" i="2"/>
  <c r="BH408" i="12"/>
  <c r="BH393" i="12"/>
  <c r="BG387" i="12"/>
  <c r="BJ384" i="12"/>
  <c r="BI348" i="12"/>
  <c r="BH342" i="12"/>
  <c r="BH327" i="12"/>
  <c r="BJ324" i="12"/>
  <c r="BJ313" i="12"/>
  <c r="BG286" i="12"/>
  <c r="BH280" i="12"/>
  <c r="BJ265" i="12"/>
  <c r="BG259" i="12"/>
  <c r="BJ253" i="12"/>
  <c r="BJ250" i="12"/>
  <c r="BG238" i="12"/>
  <c r="BG226" i="12"/>
  <c r="BI155" i="12"/>
  <c r="BG152" i="12"/>
  <c r="BH95" i="12"/>
  <c r="BJ65" i="12"/>
  <c r="BH59" i="12"/>
  <c r="BH56" i="12"/>
  <c r="BI53" i="12"/>
  <c r="BH23" i="12"/>
  <c r="BI20" i="12"/>
  <c r="BH17" i="12"/>
  <c r="BI402" i="2"/>
  <c r="BG402" i="2"/>
  <c r="BI354" i="2"/>
  <c r="BI277" i="2"/>
  <c r="BI167" i="2"/>
  <c r="BJ167" i="2"/>
  <c r="BI140" i="2"/>
  <c r="BJ140" i="2"/>
  <c r="BH41" i="2"/>
  <c r="BG41" i="2"/>
  <c r="BJ32" i="2"/>
  <c r="BG32" i="2"/>
  <c r="BI390" i="2"/>
  <c r="BG390" i="2"/>
  <c r="BI378" i="2"/>
  <c r="BH378" i="2"/>
  <c r="BJ65" i="2"/>
  <c r="BG65" i="2"/>
  <c r="BJ20" i="2"/>
  <c r="BI20" i="2"/>
  <c r="BJ8" i="2"/>
  <c r="BI8" i="2"/>
  <c r="BI408" i="2"/>
  <c r="BG408" i="2"/>
  <c r="BH405" i="2"/>
  <c r="BH402" i="2"/>
  <c r="BJ253" i="2"/>
  <c r="BG229" i="2"/>
  <c r="BH229" i="2"/>
  <c r="BG95" i="2"/>
  <c r="BH95" i="2"/>
  <c r="BI396" i="2"/>
  <c r="BG396" i="2"/>
  <c r="BH393" i="2"/>
  <c r="BH390" i="2"/>
  <c r="BI381" i="2"/>
  <c r="BJ366" i="2"/>
  <c r="BG307" i="2"/>
  <c r="BG295" i="2"/>
  <c r="BG83" i="2"/>
  <c r="BH83" i="2"/>
  <c r="BI65" i="2"/>
  <c r="BH29" i="2"/>
  <c r="BG29" i="2"/>
  <c r="BH366" i="2"/>
  <c r="BI351" i="2"/>
  <c r="BI348" i="2"/>
  <c r="BI345" i="2"/>
  <c r="BH277" i="2"/>
  <c r="BG209" i="2"/>
  <c r="BI152" i="2"/>
  <c r="BI125" i="2"/>
  <c r="BG71" i="2"/>
  <c r="BG62" i="2"/>
  <c r="BJ53" i="2"/>
  <c r="BH53" i="2"/>
  <c r="BG38" i="2"/>
  <c r="BJ95" i="2"/>
  <c r="BJ14" i="2"/>
  <c r="BG381" i="2"/>
  <c r="BJ360" i="2"/>
  <c r="BI357" i="2"/>
  <c r="BJ351" i="2"/>
  <c r="BJ348" i="2"/>
  <c r="BJ345" i="2"/>
  <c r="BJ342" i="2"/>
  <c r="BJ307" i="2"/>
  <c r="BJ301" i="2"/>
  <c r="BJ295" i="2"/>
  <c r="BJ289" i="2"/>
  <c r="BJ271" i="2"/>
  <c r="BI268" i="2"/>
  <c r="BG203" i="2"/>
  <c r="BG197" i="2"/>
  <c r="BG191" i="2"/>
  <c r="BH185" i="2"/>
  <c r="BH176" i="2"/>
  <c r="BH164" i="2"/>
  <c r="BJ152" i="2"/>
  <c r="BH128" i="2"/>
  <c r="BH89" i="2"/>
  <c r="BG77" i="2"/>
  <c r="BJ71" i="2"/>
  <c r="BH65" i="2"/>
  <c r="BG50" i="2"/>
  <c r="BJ47" i="2"/>
  <c r="BJ38" i="2"/>
  <c r="BH32" i="2"/>
  <c r="BI14" i="2"/>
  <c r="BH381" i="12"/>
  <c r="BI381" i="12"/>
  <c r="BG402" i="12"/>
  <c r="BH402" i="12"/>
  <c r="BG310" i="12"/>
  <c r="BJ310" i="12"/>
  <c r="BH292" i="12"/>
  <c r="BG292" i="12"/>
  <c r="BJ363" i="12"/>
  <c r="BI363" i="12"/>
  <c r="BI351" i="12"/>
  <c r="BG351" i="12"/>
  <c r="BJ351" i="12"/>
  <c r="BI339" i="12"/>
  <c r="BI268" i="12"/>
  <c r="BI396" i="12"/>
  <c r="BH384" i="12"/>
  <c r="BG378" i="12"/>
  <c r="BI375" i="12"/>
  <c r="BI369" i="12"/>
  <c r="BH354" i="12"/>
  <c r="BH348" i="12"/>
  <c r="BI345" i="12"/>
  <c r="BH333" i="12"/>
  <c r="BJ327" i="12"/>
  <c r="BI324" i="12"/>
  <c r="BH313" i="12"/>
  <c r="BI313" i="12"/>
  <c r="BH310" i="12"/>
  <c r="BH286" i="12"/>
  <c r="BI274" i="12"/>
  <c r="BH271" i="12"/>
  <c r="BI256" i="12"/>
  <c r="BG250" i="12"/>
  <c r="BI235" i="12"/>
  <c r="BG223" i="12"/>
  <c r="BG203" i="12"/>
  <c r="BI191" i="12"/>
  <c r="BI179" i="12"/>
  <c r="BG161" i="12"/>
  <c r="BI149" i="12"/>
  <c r="BG146" i="12"/>
  <c r="BH143" i="12"/>
  <c r="BG98" i="12"/>
  <c r="BG92" i="12"/>
  <c r="BI65" i="12"/>
  <c r="BH38" i="12"/>
  <c r="BH390" i="12"/>
  <c r="BG375" i="12"/>
  <c r="BH363" i="12"/>
  <c r="BH360" i="12"/>
  <c r="BH339" i="12"/>
  <c r="BH336" i="12"/>
  <c r="BG330" i="12"/>
  <c r="BG304" i="12"/>
  <c r="BH262" i="12"/>
  <c r="BI259" i="12"/>
  <c r="BH253" i="12"/>
  <c r="BH238" i="12"/>
  <c r="BI232" i="12"/>
  <c r="BH226" i="12"/>
  <c r="BI200" i="12"/>
  <c r="BH191" i="12"/>
  <c r="BH179" i="12"/>
  <c r="BG167" i="12"/>
  <c r="BH161" i="12"/>
  <c r="BH146" i="12"/>
  <c r="BI137" i="12"/>
  <c r="BI131" i="12"/>
  <c r="BH125" i="12"/>
  <c r="BH98" i="12"/>
  <c r="BG95" i="12"/>
  <c r="BI89" i="12"/>
  <c r="BH86" i="12"/>
  <c r="BH65" i="12"/>
  <c r="BG53" i="12"/>
  <c r="BG44" i="12"/>
  <c r="BJ41" i="12"/>
  <c r="BH32" i="12"/>
  <c r="BI32" i="12"/>
  <c r="BH29" i="12"/>
  <c r="BH8" i="12"/>
  <c r="BJ339" i="12"/>
  <c r="BI310" i="12"/>
  <c r="BJ289" i="12"/>
  <c r="BI280" i="12"/>
  <c r="BI271" i="12"/>
  <c r="BJ268" i="12"/>
  <c r="BJ262" i="12"/>
  <c r="BH152" i="12"/>
  <c r="BG77" i="12"/>
  <c r="BI38" i="12"/>
  <c r="BG20" i="12"/>
  <c r="BI17" i="12"/>
  <c r="X632" i="2"/>
  <c r="Y633" i="2"/>
  <c r="Y356" i="2"/>
  <c r="Y457" i="2" s="1"/>
  <c r="Z357" i="2"/>
  <c r="Y458" i="2"/>
  <c r="Y202" i="2"/>
  <c r="Y332" i="2"/>
  <c r="Y433" i="2" s="1"/>
  <c r="Z333" i="2"/>
  <c r="Y434" i="2"/>
  <c r="X531" i="2"/>
  <c r="X430" i="2"/>
  <c r="J326" i="2"/>
  <c r="K326" i="2"/>
  <c r="J529" i="2"/>
  <c r="I424" i="2"/>
  <c r="AZ181" i="2"/>
  <c r="AZ585" i="2"/>
  <c r="AV181" i="2"/>
  <c r="AV585" i="2"/>
  <c r="AR181" i="2"/>
  <c r="AR585" i="2"/>
  <c r="H585" i="2"/>
  <c r="H181" i="2"/>
  <c r="X573" i="2"/>
  <c r="X169" i="2"/>
  <c r="X564" i="2"/>
  <c r="X160" i="2"/>
  <c r="BI137" i="2"/>
  <c r="BJ137" i="2"/>
  <c r="AW629" i="2"/>
  <c r="AW716" i="2" s="1"/>
  <c r="AW717" i="2"/>
  <c r="AX630" i="2"/>
  <c r="Z353" i="2"/>
  <c r="Z454" i="2" s="1"/>
  <c r="Z455" i="2"/>
  <c r="AA354" i="2"/>
  <c r="J332" i="2"/>
  <c r="K332" i="2"/>
  <c r="J535" i="2"/>
  <c r="AW413" i="2"/>
  <c r="AS413" i="2"/>
  <c r="G181" i="2"/>
  <c r="G585" i="2"/>
  <c r="X576" i="2"/>
  <c r="X172" i="2"/>
  <c r="Z247" i="2"/>
  <c r="Y146" i="2"/>
  <c r="Y550" i="2"/>
  <c r="Y246" i="2"/>
  <c r="Z244" i="2"/>
  <c r="Y243" i="2"/>
  <c r="Y547" i="2"/>
  <c r="Y143" i="2"/>
  <c r="I543" i="2"/>
  <c r="I139" i="2"/>
  <c r="X136" i="2"/>
  <c r="X540" i="2"/>
  <c r="I448" i="2"/>
  <c r="AV110" i="2"/>
  <c r="AR110" i="2"/>
  <c r="X727" i="2"/>
  <c r="X817" i="2" s="1"/>
  <c r="Y728" i="2"/>
  <c r="X818" i="2"/>
  <c r="X626" i="2"/>
  <c r="X716" i="2" s="1"/>
  <c r="Y627" i="2"/>
  <c r="X717" i="2"/>
  <c r="Z351" i="2"/>
  <c r="Y350" i="2"/>
  <c r="Y451" i="2" s="1"/>
  <c r="Y452" i="2"/>
  <c r="Z348" i="2"/>
  <c r="Y347" i="2"/>
  <c r="Y448" i="2" s="1"/>
  <c r="Y449" i="2"/>
  <c r="Z345" i="2"/>
  <c r="Y344" i="2"/>
  <c r="Y445" i="2" s="1"/>
  <c r="Y446" i="2"/>
  <c r="I537" i="2"/>
  <c r="I436" i="2"/>
  <c r="AV413" i="2"/>
  <c r="AV514" i="2" s="1"/>
  <c r="AR413" i="2"/>
  <c r="AR514" i="2" s="1"/>
  <c r="AT212" i="2"/>
  <c r="AT616" i="2"/>
  <c r="AP212" i="2"/>
  <c r="AP616" i="2"/>
  <c r="K151" i="2"/>
  <c r="K555" i="2"/>
  <c r="I145" i="2"/>
  <c r="I549" i="2"/>
  <c r="I540" i="2"/>
  <c r="I136" i="2"/>
  <c r="J528" i="2"/>
  <c r="AZ312" i="2"/>
  <c r="AR312" i="2"/>
  <c r="BI200" i="2"/>
  <c r="BJ200" i="2"/>
  <c r="BG200" i="2"/>
  <c r="BH200" i="2"/>
  <c r="BI194" i="2"/>
  <c r="BJ194" i="2"/>
  <c r="BG194" i="2"/>
  <c r="BH194" i="2"/>
  <c r="BI188" i="2"/>
  <c r="BJ188" i="2"/>
  <c r="BG188" i="2"/>
  <c r="BH188" i="2"/>
  <c r="Y531" i="2"/>
  <c r="Y430" i="2"/>
  <c r="Y196" i="2"/>
  <c r="Y326" i="2"/>
  <c r="Y427" i="2" s="1"/>
  <c r="Z327" i="2"/>
  <c r="Y428" i="2"/>
  <c r="G413" i="2"/>
  <c r="G514" i="2" s="1"/>
  <c r="H413" i="2"/>
  <c r="BA585" i="2"/>
  <c r="BA181" i="2"/>
  <c r="AW585" i="2"/>
  <c r="AW181" i="2"/>
  <c r="AS585" i="2"/>
  <c r="AS181" i="2"/>
  <c r="X585" i="2"/>
  <c r="E212" i="2"/>
  <c r="E616" i="2"/>
  <c r="X157" i="2"/>
  <c r="X561" i="2"/>
  <c r="Y255" i="2"/>
  <c r="Z256" i="2"/>
  <c r="Y559" i="2"/>
  <c r="Y155" i="2"/>
  <c r="I555" i="2"/>
  <c r="X543" i="2"/>
  <c r="X139" i="2"/>
  <c r="X616" i="2"/>
  <c r="X182" i="2"/>
  <c r="G312" i="2"/>
  <c r="BI206" i="2"/>
  <c r="BJ206" i="2"/>
  <c r="BG206" i="2"/>
  <c r="BH206" i="2"/>
  <c r="BI134" i="2"/>
  <c r="BJ134" i="2"/>
  <c r="AV717" i="2"/>
  <c r="AV629" i="2"/>
  <c r="AV716" i="2" s="1"/>
  <c r="Y470" i="2"/>
  <c r="Y455" i="2"/>
  <c r="Y431" i="2"/>
  <c r="Y425" i="2"/>
  <c r="BA414" i="2"/>
  <c r="AW414" i="2"/>
  <c r="AW515" i="2" s="1"/>
  <c r="AS414" i="2"/>
  <c r="AS515" i="2" s="1"/>
  <c r="H414" i="2"/>
  <c r="H515" i="2" s="1"/>
  <c r="BG411" i="2"/>
  <c r="BG405" i="2"/>
  <c r="BG399" i="2"/>
  <c r="BG393" i="2"/>
  <c r="BG387" i="2"/>
  <c r="Y384" i="2"/>
  <c r="J384" i="2"/>
  <c r="BH381" i="2"/>
  <c r="BG378" i="2"/>
  <c r="BJ375" i="2"/>
  <c r="Y372" i="2"/>
  <c r="BG366" i="2"/>
  <c r="BJ363" i="2"/>
  <c r="BI360" i="2"/>
  <c r="Y360" i="2"/>
  <c r="X356" i="2"/>
  <c r="X457" i="2" s="1"/>
  <c r="Y353" i="2"/>
  <c r="Y454" i="2" s="1"/>
  <c r="J353" i="2"/>
  <c r="J454" i="2" s="1"/>
  <c r="J350" i="2"/>
  <c r="J451" i="2" s="1"/>
  <c r="J347" i="2"/>
  <c r="K344" i="2"/>
  <c r="BI342" i="2"/>
  <c r="Y342" i="2"/>
  <c r="BJ339" i="2"/>
  <c r="BJ336" i="2"/>
  <c r="BJ333" i="2"/>
  <c r="X332" i="2"/>
  <c r="X433" i="2" s="1"/>
  <c r="I332" i="2"/>
  <c r="I433" i="2" s="1"/>
  <c r="BJ327" i="2"/>
  <c r="X326" i="2"/>
  <c r="I326" i="2"/>
  <c r="I427" i="2" s="1"/>
  <c r="J324" i="2"/>
  <c r="Y323" i="2"/>
  <c r="BA313" i="2"/>
  <c r="AW313" i="2"/>
  <c r="AS313" i="2"/>
  <c r="H313" i="2"/>
  <c r="BA312" i="2"/>
  <c r="AW312" i="2"/>
  <c r="AS312" i="2"/>
  <c r="H312" i="2"/>
  <c r="BG310" i="2"/>
  <c r="BI307" i="2"/>
  <c r="BG304" i="2"/>
  <c r="BI301" i="2"/>
  <c r="BG298" i="2"/>
  <c r="BI295" i="2"/>
  <c r="BG292" i="2"/>
  <c r="BI289" i="2"/>
  <c r="BG286" i="2"/>
  <c r="Y283" i="2"/>
  <c r="AY282" i="2"/>
  <c r="AU282" i="2"/>
  <c r="AQ282" i="2"/>
  <c r="F282" i="2"/>
  <c r="BG277" i="2"/>
  <c r="BJ274" i="2"/>
  <c r="BI271" i="2"/>
  <c r="Y271" i="2"/>
  <c r="X267" i="2"/>
  <c r="BG265" i="2"/>
  <c r="BJ262" i="2"/>
  <c r="BI259" i="2"/>
  <c r="Y259" i="2"/>
  <c r="X255" i="2"/>
  <c r="Y252" i="2"/>
  <c r="J252" i="2"/>
  <c r="J249" i="2"/>
  <c r="J246" i="2"/>
  <c r="K243" i="2"/>
  <c r="BI241" i="2"/>
  <c r="Y241" i="2"/>
  <c r="BJ238" i="2"/>
  <c r="BJ235" i="2"/>
  <c r="BI232" i="2"/>
  <c r="Y232" i="2"/>
  <c r="BJ229" i="2"/>
  <c r="BI226" i="2"/>
  <c r="Y226" i="2"/>
  <c r="BJ223" i="2"/>
  <c r="X222" i="2"/>
  <c r="I222" i="2"/>
  <c r="BJ209" i="2"/>
  <c r="BJ203" i="2"/>
  <c r="X202" i="2"/>
  <c r="BJ197" i="2"/>
  <c r="X196" i="2"/>
  <c r="BJ191" i="2"/>
  <c r="BJ185" i="2"/>
  <c r="AX182" i="2"/>
  <c r="BF182" i="2" s="1"/>
  <c r="AT182" i="2"/>
  <c r="AP182" i="2"/>
  <c r="E182" i="2"/>
  <c r="BG179" i="2"/>
  <c r="BJ176" i="2"/>
  <c r="BI173" i="2"/>
  <c r="X170" i="2"/>
  <c r="BJ164" i="2"/>
  <c r="BI161" i="2"/>
  <c r="X158" i="2"/>
  <c r="BI155" i="2"/>
  <c r="I152" i="2"/>
  <c r="BJ146" i="2"/>
  <c r="BI143" i="2"/>
  <c r="X140" i="2"/>
  <c r="I140" i="2"/>
  <c r="BG128" i="2"/>
  <c r="X122" i="2"/>
  <c r="AZ121" i="2"/>
  <c r="AR121" i="2"/>
  <c r="O121" i="2"/>
  <c r="G121" i="2"/>
  <c r="BI74" i="2"/>
  <c r="BJ74" i="2"/>
  <c r="BG74" i="2"/>
  <c r="AY67" i="2"/>
  <c r="AY484" i="2" s="1"/>
  <c r="AU67" i="2"/>
  <c r="AU484" i="2" s="1"/>
  <c r="AQ67" i="2"/>
  <c r="AQ484" i="2" s="1"/>
  <c r="Y68" i="2"/>
  <c r="X98" i="2"/>
  <c r="AT67" i="2"/>
  <c r="AT484" i="2" s="1"/>
  <c r="X67" i="2"/>
  <c r="X484" i="2" s="1"/>
  <c r="BG47" i="2"/>
  <c r="BH47" i="2"/>
  <c r="K28" i="2"/>
  <c r="K445" i="2" s="1"/>
  <c r="L28" i="2"/>
  <c r="L445" i="2" s="1"/>
  <c r="K68" i="2"/>
  <c r="BG23" i="2"/>
  <c r="BH23" i="2"/>
  <c r="BI17" i="2"/>
  <c r="BJ17" i="2"/>
  <c r="BG17" i="2"/>
  <c r="AQ717" i="2"/>
  <c r="AR630" i="2"/>
  <c r="I446" i="2"/>
  <c r="X440" i="2"/>
  <c r="X437" i="2"/>
  <c r="X434" i="2"/>
  <c r="X428" i="2"/>
  <c r="AZ414" i="2"/>
  <c r="AV414" i="2"/>
  <c r="AR414" i="2"/>
  <c r="K414" i="2"/>
  <c r="G414" i="2"/>
  <c r="BJ411" i="2"/>
  <c r="BJ405" i="2"/>
  <c r="BJ399" i="2"/>
  <c r="BJ393" i="2"/>
  <c r="BJ387" i="2"/>
  <c r="I384" i="2"/>
  <c r="BJ378" i="2"/>
  <c r="Y375" i="2"/>
  <c r="BI363" i="2"/>
  <c r="Y363" i="2"/>
  <c r="J344" i="2"/>
  <c r="J445" i="2" s="1"/>
  <c r="K341" i="2"/>
  <c r="BI339" i="2"/>
  <c r="Y339" i="2"/>
  <c r="BI336" i="2"/>
  <c r="Y336" i="2"/>
  <c r="Y414" i="2" s="1"/>
  <c r="BI333" i="2"/>
  <c r="Z330" i="2"/>
  <c r="BI327" i="2"/>
  <c r="Z324" i="2"/>
  <c r="AV312" i="2"/>
  <c r="I283" i="2"/>
  <c r="I313" i="2" s="1"/>
  <c r="AX282" i="2"/>
  <c r="AT282" i="2"/>
  <c r="AP282" i="2"/>
  <c r="E282" i="2"/>
  <c r="BI274" i="2"/>
  <c r="Y274" i="2"/>
  <c r="BI262" i="2"/>
  <c r="Y262" i="2"/>
  <c r="Z253" i="2"/>
  <c r="I249" i="2"/>
  <c r="J243" i="2"/>
  <c r="K240" i="2"/>
  <c r="BI238" i="2"/>
  <c r="Y238" i="2"/>
  <c r="BI235" i="2"/>
  <c r="Y235" i="2"/>
  <c r="K231" i="2"/>
  <c r="BI229" i="2"/>
  <c r="K225" i="2"/>
  <c r="BI223" i="2"/>
  <c r="Y223" i="2"/>
  <c r="BI209" i="2"/>
  <c r="BI203" i="2"/>
  <c r="Y199" i="2"/>
  <c r="BI197" i="2"/>
  <c r="BI191" i="2"/>
  <c r="BI185" i="2"/>
  <c r="BA182" i="2"/>
  <c r="AW182" i="2"/>
  <c r="AS182" i="2"/>
  <c r="H182" i="2"/>
  <c r="BI176" i="2"/>
  <c r="X173" i="2"/>
  <c r="BI164" i="2"/>
  <c r="X161" i="2"/>
  <c r="X155" i="2"/>
  <c r="BI146" i="2"/>
  <c r="X143" i="2"/>
  <c r="I143" i="2"/>
  <c r="X137" i="2"/>
  <c r="I137" i="2"/>
  <c r="AP127" i="2"/>
  <c r="M127" i="2"/>
  <c r="BI80" i="2"/>
  <c r="BJ80" i="2"/>
  <c r="BG80" i="2"/>
  <c r="BF68" i="2"/>
  <c r="AX98" i="2"/>
  <c r="F67" i="2"/>
  <c r="F484" i="2" s="1"/>
  <c r="AP67" i="2"/>
  <c r="AP484" i="2" s="1"/>
  <c r="BG59" i="2"/>
  <c r="BH59" i="2"/>
  <c r="BI44" i="2"/>
  <c r="BJ44" i="2"/>
  <c r="BG44" i="2"/>
  <c r="I37" i="2"/>
  <c r="I454" i="2" s="1"/>
  <c r="BG8" i="2"/>
  <c r="BH8" i="2"/>
  <c r="BA97" i="2"/>
  <c r="AW97" i="2"/>
  <c r="AS97" i="2"/>
  <c r="Z369" i="2"/>
  <c r="I243" i="2"/>
  <c r="J240" i="2"/>
  <c r="X234" i="2"/>
  <c r="J231" i="2"/>
  <c r="X205" i="2"/>
  <c r="AT127" i="2"/>
  <c r="BI122" i="2"/>
  <c r="BI86" i="2"/>
  <c r="BJ86" i="2"/>
  <c r="BG86" i="2"/>
  <c r="BI56" i="2"/>
  <c r="BJ56" i="2"/>
  <c r="BG56" i="2"/>
  <c r="J31" i="2"/>
  <c r="J448" i="2" s="1"/>
  <c r="I98" i="2"/>
  <c r="AT97" i="2"/>
  <c r="AP97" i="2"/>
  <c r="X97" i="2"/>
  <c r="BI26" i="2"/>
  <c r="BJ26" i="2"/>
  <c r="BG26" i="2"/>
  <c r="BG14" i="2"/>
  <c r="BH14" i="2"/>
  <c r="AY97" i="2"/>
  <c r="AU97" i="2"/>
  <c r="AQ97" i="2"/>
  <c r="F97" i="2"/>
  <c r="H97" i="2"/>
  <c r="AX313" i="2"/>
  <c r="AX312" i="2"/>
  <c r="E312" i="2"/>
  <c r="K283" i="2"/>
  <c r="Y268" i="2"/>
  <c r="Y250" i="2"/>
  <c r="L243" i="2"/>
  <c r="X231" i="2"/>
  <c r="I231" i="2"/>
  <c r="X225" i="2"/>
  <c r="I225" i="2"/>
  <c r="J223" i="2"/>
  <c r="BJ128" i="2"/>
  <c r="BJ122" i="2"/>
  <c r="BI92" i="2"/>
  <c r="BJ92" i="2"/>
  <c r="BG92" i="2"/>
  <c r="BH86" i="2"/>
  <c r="AX67" i="2"/>
  <c r="AX484" i="2" s="1"/>
  <c r="E67" i="2"/>
  <c r="E484" i="2" s="1"/>
  <c r="BH56" i="2"/>
  <c r="I34" i="2"/>
  <c r="I451" i="2" s="1"/>
  <c r="BH26" i="2"/>
  <c r="BG20" i="2"/>
  <c r="BH20" i="2"/>
  <c r="BI11" i="2"/>
  <c r="BJ11" i="2"/>
  <c r="BG11" i="2"/>
  <c r="BI95" i="2"/>
  <c r="BI89" i="2"/>
  <c r="BI83" i="2"/>
  <c r="BI77" i="2"/>
  <c r="BI71" i="2"/>
  <c r="BI62" i="2"/>
  <c r="BI50" i="2"/>
  <c r="BI38" i="2"/>
  <c r="J26" i="2"/>
  <c r="J22" i="2"/>
  <c r="J439" i="2" s="1"/>
  <c r="J17" i="2"/>
  <c r="J11" i="2"/>
  <c r="K7" i="2"/>
  <c r="AI615" i="12"/>
  <c r="AI514" i="12"/>
  <c r="AE615" i="12"/>
  <c r="AE514" i="12"/>
  <c r="AA615" i="12"/>
  <c r="AA514" i="12"/>
  <c r="BH194" i="12"/>
  <c r="BI194" i="12"/>
  <c r="BI173" i="12"/>
  <c r="BJ173" i="12"/>
  <c r="BG173" i="12"/>
  <c r="BH173" i="12"/>
  <c r="BI128" i="12"/>
  <c r="BG128" i="12"/>
  <c r="BH128" i="12"/>
  <c r="BJ128" i="12"/>
  <c r="BI122" i="12"/>
  <c r="BG122" i="12"/>
  <c r="BH122" i="12"/>
  <c r="BJ122" i="12"/>
  <c r="BA97" i="12"/>
  <c r="BA499" i="12"/>
  <c r="AW97" i="12"/>
  <c r="AW499" i="12"/>
  <c r="AS97" i="12"/>
  <c r="AS499" i="12"/>
  <c r="P97" i="12"/>
  <c r="P499" i="12"/>
  <c r="L97" i="12"/>
  <c r="L499" i="12"/>
  <c r="H97" i="12"/>
  <c r="H499" i="12"/>
  <c r="AG211" i="12"/>
  <c r="AG181" i="12"/>
  <c r="AG615" i="12"/>
  <c r="AC211" i="12"/>
  <c r="AC181" i="12"/>
  <c r="AC615" i="12"/>
  <c r="Y211" i="12"/>
  <c r="Y181" i="12"/>
  <c r="Y615" i="12"/>
  <c r="BJ209" i="12"/>
  <c r="BG209" i="12"/>
  <c r="BH209" i="12"/>
  <c r="BI209" i="12"/>
  <c r="BI185" i="12"/>
  <c r="BJ185" i="12"/>
  <c r="BG185" i="12"/>
  <c r="BH185" i="12"/>
  <c r="BH176" i="12"/>
  <c r="BI176" i="12"/>
  <c r="BI134" i="12"/>
  <c r="BJ134" i="12"/>
  <c r="BG134" i="12"/>
  <c r="BH134" i="12"/>
  <c r="AZ97" i="12"/>
  <c r="AZ499" i="12"/>
  <c r="AV97" i="12"/>
  <c r="AV499" i="12"/>
  <c r="AR97" i="12"/>
  <c r="AR499" i="12"/>
  <c r="O97" i="12"/>
  <c r="O499" i="12"/>
  <c r="K97" i="12"/>
  <c r="K499" i="12"/>
  <c r="G97" i="12"/>
  <c r="G499" i="12"/>
  <c r="AC110" i="12"/>
  <c r="AC514" i="12"/>
  <c r="AF615" i="12"/>
  <c r="AF514" i="12"/>
  <c r="AB615" i="12"/>
  <c r="AB514" i="12"/>
  <c r="X615" i="12"/>
  <c r="X514" i="12"/>
  <c r="M413" i="12"/>
  <c r="I413" i="12"/>
  <c r="BI197" i="12"/>
  <c r="BJ197" i="12"/>
  <c r="BG197" i="12"/>
  <c r="BH197" i="12"/>
  <c r="BH206" i="12"/>
  <c r="BI206" i="12"/>
  <c r="BJ140" i="12"/>
  <c r="BG140" i="12"/>
  <c r="BH140" i="12"/>
  <c r="BI140" i="12"/>
  <c r="AG110" i="12"/>
  <c r="AG514" i="12"/>
  <c r="AY97" i="12"/>
  <c r="AY499" i="12"/>
  <c r="AU97" i="12"/>
  <c r="AU499" i="12"/>
  <c r="AQ97" i="12"/>
  <c r="AQ499" i="12"/>
  <c r="N499" i="12"/>
  <c r="J499" i="12"/>
  <c r="Y110" i="12"/>
  <c r="Y514" i="12"/>
  <c r="N97" i="12"/>
  <c r="J97" i="12"/>
  <c r="N413" i="12"/>
  <c r="J413" i="12"/>
  <c r="AH181" i="12"/>
  <c r="AH615" i="12"/>
  <c r="AH211" i="12"/>
  <c r="AD181" i="12"/>
  <c r="AD615" i="12"/>
  <c r="AD211" i="12"/>
  <c r="Z181" i="12"/>
  <c r="Z615" i="12"/>
  <c r="Z211" i="12"/>
  <c r="BH170" i="12"/>
  <c r="BI170" i="12"/>
  <c r="AX97" i="12"/>
  <c r="AT97" i="12"/>
  <c r="AT499" i="12"/>
  <c r="AP97" i="12"/>
  <c r="AP499" i="12"/>
  <c r="M97" i="12"/>
  <c r="M499" i="12"/>
  <c r="I97" i="12"/>
  <c r="I499" i="12"/>
  <c r="BI408" i="12"/>
  <c r="BH405" i="12"/>
  <c r="BJ402" i="12"/>
  <c r="BI393" i="12"/>
  <c r="BG393" i="12"/>
  <c r="BH387" i="12"/>
  <c r="BI384" i="12"/>
  <c r="BG384" i="12"/>
  <c r="BI372" i="12"/>
  <c r="BG372" i="12"/>
  <c r="BG363" i="12"/>
  <c r="BJ348" i="12"/>
  <c r="BG339" i="12"/>
  <c r="E332" i="12"/>
  <c r="BG327" i="12"/>
  <c r="BG313" i="12"/>
  <c r="BJ304" i="12"/>
  <c r="BG298" i="12"/>
  <c r="E298" i="12"/>
  <c r="E297" i="12" s="1"/>
  <c r="AY297" i="12"/>
  <c r="AU297" i="12"/>
  <c r="AQ297" i="12"/>
  <c r="N297" i="12"/>
  <c r="J297" i="12"/>
  <c r="BJ286" i="12"/>
  <c r="BH268" i="12"/>
  <c r="BI265" i="12"/>
  <c r="BH256" i="12"/>
  <c r="BI253" i="12"/>
  <c r="BJ247" i="12"/>
  <c r="BG247" i="12"/>
  <c r="E243" i="12"/>
  <c r="BJ238" i="12"/>
  <c r="E234" i="12"/>
  <c r="BG229" i="12"/>
  <c r="BJ223" i="12"/>
  <c r="AX212" i="12"/>
  <c r="BF212" i="12" s="1"/>
  <c r="BI212" i="12" s="1"/>
  <c r="AF212" i="12"/>
  <c r="BE212" i="12" s="1"/>
  <c r="BG212" i="12" s="1"/>
  <c r="AB212" i="12"/>
  <c r="X212" i="12"/>
  <c r="AI211" i="12"/>
  <c r="AE211" i="12"/>
  <c r="AA211" i="12"/>
  <c r="AI208" i="12"/>
  <c r="AE208" i="12"/>
  <c r="AA208" i="12"/>
  <c r="BJ203" i="12"/>
  <c r="AG182" i="12"/>
  <c r="AC182" i="12"/>
  <c r="Y182" i="12"/>
  <c r="AY181" i="12"/>
  <c r="AU181" i="12"/>
  <c r="AQ181" i="12"/>
  <c r="N181" i="12"/>
  <c r="J181" i="12"/>
  <c r="E179" i="12"/>
  <c r="AG178" i="12"/>
  <c r="AC178" i="12"/>
  <c r="Y178" i="12"/>
  <c r="E167" i="12"/>
  <c r="BJ161" i="12"/>
  <c r="BJ152" i="12"/>
  <c r="BJ146" i="12"/>
  <c r="BJ98" i="12"/>
  <c r="BD83" i="12"/>
  <c r="BI77" i="12"/>
  <c r="E73" i="12"/>
  <c r="BG56" i="12"/>
  <c r="BH53" i="12"/>
  <c r="BH44" i="12"/>
  <c r="BI41" i="12"/>
  <c r="BG41" i="12"/>
  <c r="BH35" i="12"/>
  <c r="BJ29" i="12"/>
  <c r="BH26" i="12"/>
  <c r="BG17" i="12"/>
  <c r="BG8" i="12"/>
  <c r="M414" i="12"/>
  <c r="I414" i="12"/>
  <c r="BI402" i="12"/>
  <c r="BD399" i="12"/>
  <c r="E380" i="12"/>
  <c r="BH372" i="12"/>
  <c r="E368" i="12"/>
  <c r="E469" i="12" s="1"/>
  <c r="E344" i="12"/>
  <c r="E323" i="12"/>
  <c r="AZ313" i="12"/>
  <c r="AV313" i="12"/>
  <c r="AR313" i="12"/>
  <c r="O313" i="12"/>
  <c r="K313" i="12"/>
  <c r="G313" i="12"/>
  <c r="BI304" i="12"/>
  <c r="BF298" i="12"/>
  <c r="BI298" i="12" s="1"/>
  <c r="AX297" i="12"/>
  <c r="AT297" i="12"/>
  <c r="AP297" i="12"/>
  <c r="M297" i="12"/>
  <c r="I297" i="12"/>
  <c r="BI286" i="12"/>
  <c r="BJ280" i="12"/>
  <c r="E267" i="12"/>
  <c r="E166" i="12" s="1"/>
  <c r="BG265" i="12"/>
  <c r="BJ259" i="12"/>
  <c r="BI238" i="12"/>
  <c r="BJ235" i="12"/>
  <c r="AI212" i="12"/>
  <c r="AE212" i="12"/>
  <c r="AA212" i="12"/>
  <c r="AH208" i="12"/>
  <c r="AD208" i="12"/>
  <c r="Z208" i="12"/>
  <c r="BI203" i="12"/>
  <c r="AF181" i="12"/>
  <c r="AB181" i="12"/>
  <c r="X181" i="12"/>
  <c r="AF178" i="12"/>
  <c r="AB178" i="12"/>
  <c r="X178" i="12"/>
  <c r="BI161" i="12"/>
  <c r="BI152" i="12"/>
  <c r="BI146" i="12"/>
  <c r="BI98" i="12"/>
  <c r="E79" i="12"/>
  <c r="BJ68" i="12"/>
  <c r="F481" i="12"/>
  <c r="AX398" i="12"/>
  <c r="AX499" i="12" s="1"/>
  <c r="E371" i="12"/>
  <c r="E472" i="12" s="1"/>
  <c r="BA297" i="12"/>
  <c r="AW297" i="12"/>
  <c r="AS297" i="12"/>
  <c r="P297" i="12"/>
  <c r="L297" i="12"/>
  <c r="H297" i="12"/>
  <c r="E282" i="12"/>
  <c r="E255" i="12"/>
  <c r="E151" i="12"/>
  <c r="AH212" i="12"/>
  <c r="AD212" i="12"/>
  <c r="Z212" i="12"/>
  <c r="E128" i="12"/>
  <c r="E61" i="12"/>
  <c r="E40" i="12"/>
  <c r="E457" i="12" s="1"/>
  <c r="E37" i="12"/>
  <c r="E25" i="12"/>
  <c r="F433" i="12"/>
  <c r="BH369" i="12"/>
  <c r="BH366" i="12"/>
  <c r="BG360" i="12"/>
  <c r="E356" i="12"/>
  <c r="BG336" i="12"/>
  <c r="BG324" i="12"/>
  <c r="AZ297" i="12"/>
  <c r="AV297" i="12"/>
  <c r="AR297" i="12"/>
  <c r="O297" i="12"/>
  <c r="K297" i="12"/>
  <c r="G297" i="12"/>
  <c r="E294" i="12"/>
  <c r="E193" i="12" s="1"/>
  <c r="E279" i="12"/>
  <c r="E582" i="12" s="1"/>
  <c r="E261" i="12"/>
  <c r="BH259" i="12"/>
  <c r="E139" i="12"/>
  <c r="BH235" i="12"/>
  <c r="E231" i="12"/>
  <c r="E534" i="12" s="1"/>
  <c r="E161" i="12"/>
  <c r="BI143" i="12"/>
  <c r="BH92" i="12"/>
  <c r="BH80" i="12"/>
  <c r="E70" i="12"/>
  <c r="BG68" i="12"/>
  <c r="E49" i="12"/>
  <c r="F445" i="12"/>
  <c r="E28" i="12"/>
  <c r="BG23" i="12"/>
  <c r="E13" i="12"/>
  <c r="BI8" i="12"/>
  <c r="BG411" i="12"/>
  <c r="BJ411" i="12"/>
  <c r="BJ390" i="12"/>
  <c r="BI390" i="12"/>
  <c r="F383" i="12"/>
  <c r="E350" i="12"/>
  <c r="E452" i="12"/>
  <c r="F350" i="12"/>
  <c r="F451" i="12" s="1"/>
  <c r="BG345" i="12"/>
  <c r="BJ345" i="12"/>
  <c r="BJ342" i="12"/>
  <c r="BI342" i="12"/>
  <c r="F335" i="12"/>
  <c r="F537" i="12" s="1"/>
  <c r="F297" i="12"/>
  <c r="BG283" i="12"/>
  <c r="BH283" i="12"/>
  <c r="F273" i="12"/>
  <c r="F570" i="12"/>
  <c r="E158" i="12"/>
  <c r="E258" i="12"/>
  <c r="F258" i="12"/>
  <c r="F252" i="12"/>
  <c r="BJ244" i="12"/>
  <c r="BI244" i="12"/>
  <c r="BI241" i="12"/>
  <c r="BG241" i="12"/>
  <c r="BG188" i="12"/>
  <c r="BJ188" i="12"/>
  <c r="BH188" i="12"/>
  <c r="BG158" i="12"/>
  <c r="BJ158" i="12"/>
  <c r="BH158" i="12"/>
  <c r="BJ47" i="12"/>
  <c r="BI47" i="12"/>
  <c r="BG47" i="12"/>
  <c r="E556" i="12"/>
  <c r="BH411" i="12"/>
  <c r="E383" i="12"/>
  <c r="E585" i="12" s="1"/>
  <c r="F347" i="12"/>
  <c r="BH345" i="12"/>
  <c r="BG342" i="12"/>
  <c r="E335" i="12"/>
  <c r="E537" i="12" s="1"/>
  <c r="BG301" i="12"/>
  <c r="BJ301" i="12"/>
  <c r="BI283" i="12"/>
  <c r="BI277" i="12"/>
  <c r="BJ277" i="12"/>
  <c r="E273" i="12"/>
  <c r="BG244" i="12"/>
  <c r="BH241" i="12"/>
  <c r="BJ11" i="12"/>
  <c r="BI11" i="12"/>
  <c r="BG11" i="12"/>
  <c r="BH11" i="12"/>
  <c r="E586" i="12"/>
  <c r="E562" i="12"/>
  <c r="E550" i="12"/>
  <c r="E538" i="12"/>
  <c r="E386" i="12"/>
  <c r="E487" i="12" s="1"/>
  <c r="E488" i="12"/>
  <c r="F386" i="12"/>
  <c r="F487" i="12" s="1"/>
  <c r="BG381" i="12"/>
  <c r="BJ381" i="12"/>
  <c r="BJ378" i="12"/>
  <c r="BI378" i="12"/>
  <c r="F371" i="12"/>
  <c r="E359" i="12"/>
  <c r="E460" i="12" s="1"/>
  <c r="E338" i="12"/>
  <c r="E440" i="12"/>
  <c r="F338" i="12"/>
  <c r="F439" i="12" s="1"/>
  <c r="BG333" i="12"/>
  <c r="BJ333" i="12"/>
  <c r="BJ330" i="12"/>
  <c r="BI330" i="12"/>
  <c r="F323" i="12"/>
  <c r="BG307" i="12"/>
  <c r="BJ307" i="12"/>
  <c r="BG295" i="12"/>
  <c r="BJ295" i="12"/>
  <c r="BJ292" i="12"/>
  <c r="BI292" i="12"/>
  <c r="BI289" i="12"/>
  <c r="BG289" i="12"/>
  <c r="F582" i="12"/>
  <c r="BG271" i="12"/>
  <c r="BJ271" i="12"/>
  <c r="F160" i="12"/>
  <c r="E137" i="12"/>
  <c r="E237" i="12"/>
  <c r="F237" i="12"/>
  <c r="E125" i="12"/>
  <c r="E225" i="12"/>
  <c r="E313" i="12"/>
  <c r="F225" i="12"/>
  <c r="BG200" i="12"/>
  <c r="BJ200" i="12"/>
  <c r="BG182" i="12"/>
  <c r="BJ182" i="12"/>
  <c r="BH182" i="12"/>
  <c r="F178" i="12"/>
  <c r="BG62" i="12"/>
  <c r="BJ62" i="12"/>
  <c r="BH62" i="12"/>
  <c r="BI62" i="12"/>
  <c r="F457" i="12"/>
  <c r="F454" i="12"/>
  <c r="F442" i="12"/>
  <c r="E19" i="12"/>
  <c r="E436" i="12" s="1"/>
  <c r="E437" i="12"/>
  <c r="E134" i="12"/>
  <c r="F19" i="12"/>
  <c r="F436" i="12" s="1"/>
  <c r="E570" i="12"/>
  <c r="E395" i="12"/>
  <c r="E399" i="12"/>
  <c r="E601" i="12" s="1"/>
  <c r="E497" i="12"/>
  <c r="BG390" i="12"/>
  <c r="E362" i="12"/>
  <c r="E464" i="12"/>
  <c r="F362" i="12"/>
  <c r="F463" i="12" s="1"/>
  <c r="BG357" i="12"/>
  <c r="BJ357" i="12"/>
  <c r="BJ354" i="12"/>
  <c r="BI354" i="12"/>
  <c r="E164" i="12"/>
  <c r="E264" i="12"/>
  <c r="F264" i="12"/>
  <c r="F246" i="12"/>
  <c r="BI188" i="12"/>
  <c r="BI158" i="12"/>
  <c r="BG74" i="12"/>
  <c r="BJ74" i="12"/>
  <c r="BH74" i="12"/>
  <c r="BI74" i="12"/>
  <c r="BG50" i="12"/>
  <c r="BJ50" i="12"/>
  <c r="BH50" i="12"/>
  <c r="BH47" i="12"/>
  <c r="E598" i="12"/>
  <c r="BG405" i="12"/>
  <c r="BJ405" i="12"/>
  <c r="E374" i="12"/>
  <c r="E476" i="12"/>
  <c r="F374" i="12"/>
  <c r="F475" i="12" s="1"/>
  <c r="BG369" i="12"/>
  <c r="BJ369" i="12"/>
  <c r="BJ366" i="12"/>
  <c r="BI366" i="12"/>
  <c r="F359" i="12"/>
  <c r="BH357" i="12"/>
  <c r="BG354" i="12"/>
  <c r="E347" i="12"/>
  <c r="E448" i="12" s="1"/>
  <c r="E326" i="12"/>
  <c r="E428" i="12"/>
  <c r="F326" i="12"/>
  <c r="F427" i="12" s="1"/>
  <c r="BH301" i="12"/>
  <c r="E285" i="12"/>
  <c r="E185" i="12"/>
  <c r="F285" i="12"/>
  <c r="BG277" i="12"/>
  <c r="BJ256" i="12"/>
  <c r="BG256" i="12"/>
  <c r="E246" i="12"/>
  <c r="F531" i="12"/>
  <c r="BG155" i="12"/>
  <c r="BJ155" i="12"/>
  <c r="BH155" i="12"/>
  <c r="E152" i="12"/>
  <c r="BG131" i="12"/>
  <c r="BJ131" i="12"/>
  <c r="BH131" i="12"/>
  <c r="F127" i="12"/>
  <c r="BJ80" i="12"/>
  <c r="BI80" i="12"/>
  <c r="BG80" i="12"/>
  <c r="BI50" i="12"/>
  <c r="BG164" i="12"/>
  <c r="BJ164" i="12"/>
  <c r="BG137" i="12"/>
  <c r="BJ137" i="12"/>
  <c r="E389" i="12"/>
  <c r="E377" i="12"/>
  <c r="E478" i="12" s="1"/>
  <c r="E365" i="12"/>
  <c r="E466" i="12" s="1"/>
  <c r="E353" i="12"/>
  <c r="E555" i="12" s="1"/>
  <c r="E341" i="12"/>
  <c r="E543" i="12" s="1"/>
  <c r="E329" i="12"/>
  <c r="E430" i="12" s="1"/>
  <c r="F294" i="12"/>
  <c r="E188" i="12"/>
  <c r="E288" i="12"/>
  <c r="F288" i="12"/>
  <c r="F282" i="12"/>
  <c r="E270" i="12"/>
  <c r="BG268" i="12"/>
  <c r="E154" i="12"/>
  <c r="BG253" i="12"/>
  <c r="E249" i="12"/>
  <c r="BH247" i="12"/>
  <c r="F240" i="12"/>
  <c r="E222" i="12"/>
  <c r="BG176" i="12"/>
  <c r="BJ176" i="12"/>
  <c r="BG149" i="12"/>
  <c r="BJ149" i="12"/>
  <c r="BG125" i="12"/>
  <c r="BJ125" i="12"/>
  <c r="E122" i="12"/>
  <c r="BJ71" i="12"/>
  <c r="BI71" i="12"/>
  <c r="BG71" i="12"/>
  <c r="BJ59" i="12"/>
  <c r="BI59" i="12"/>
  <c r="BG59" i="12"/>
  <c r="BI164" i="12"/>
  <c r="BJ86" i="12"/>
  <c r="BI86" i="12"/>
  <c r="BG14" i="12"/>
  <c r="BJ14" i="12"/>
  <c r="BH14" i="12"/>
  <c r="E176" i="12"/>
  <c r="E276" i="12"/>
  <c r="F276" i="12"/>
  <c r="F270" i="12"/>
  <c r="F249" i="12"/>
  <c r="E142" i="12"/>
  <c r="BG232" i="12"/>
  <c r="BJ232" i="12"/>
  <c r="BJ229" i="12"/>
  <c r="BI229" i="12"/>
  <c r="BG206" i="12"/>
  <c r="BJ206" i="12"/>
  <c r="BG194" i="12"/>
  <c r="BJ194" i="12"/>
  <c r="BG170" i="12"/>
  <c r="BJ170" i="12"/>
  <c r="BH164" i="12"/>
  <c r="BG143" i="12"/>
  <c r="BJ143" i="12"/>
  <c r="E140" i="12"/>
  <c r="BH137" i="12"/>
  <c r="BG86" i="12"/>
  <c r="E67" i="12"/>
  <c r="E83" i="12"/>
  <c r="E197" i="12" s="1"/>
  <c r="F67" i="12"/>
  <c r="F484" i="12" s="1"/>
  <c r="F52" i="12"/>
  <c r="F469" i="12" s="1"/>
  <c r="BI14" i="12"/>
  <c r="F255" i="12"/>
  <c r="F243" i="12"/>
  <c r="F231" i="12"/>
  <c r="E228" i="12"/>
  <c r="E64" i="12"/>
  <c r="E481" i="12" s="1"/>
  <c r="F55" i="12"/>
  <c r="F472" i="12" s="1"/>
  <c r="F43" i="12"/>
  <c r="F460" i="12" s="1"/>
  <c r="BG38" i="12"/>
  <c r="BJ38" i="12"/>
  <c r="BJ35" i="12"/>
  <c r="BI35" i="12"/>
  <c r="E16" i="12"/>
  <c r="E7" i="12"/>
  <c r="F7" i="12"/>
  <c r="BJ92" i="12"/>
  <c r="BI92" i="12"/>
  <c r="F31" i="12"/>
  <c r="F448" i="12" s="1"/>
  <c r="BG26" i="12"/>
  <c r="BJ26" i="12"/>
  <c r="BJ23" i="12"/>
  <c r="BI23" i="12"/>
  <c r="E58" i="12"/>
  <c r="E46" i="12"/>
  <c r="E463" i="12" s="1"/>
  <c r="E34" i="12"/>
  <c r="E451" i="12" s="1"/>
  <c r="E22" i="12"/>
  <c r="E439" i="12" s="1"/>
  <c r="E10" i="12"/>
  <c r="E427" i="12" s="1"/>
  <c r="E98" i="12" l="1"/>
  <c r="E445" i="12"/>
  <c r="E484" i="12"/>
  <c r="E490" i="12"/>
  <c r="E564" i="12"/>
  <c r="BI399" i="12"/>
  <c r="BH399" i="12"/>
  <c r="BJ399" i="12"/>
  <c r="BG399" i="12"/>
  <c r="I212" i="2"/>
  <c r="O196" i="12"/>
  <c r="O600" i="12"/>
  <c r="H312" i="12"/>
  <c r="H600" i="12"/>
  <c r="H196" i="12"/>
  <c r="AW312" i="12"/>
  <c r="AW600" i="12"/>
  <c r="AW196" i="12"/>
  <c r="AT312" i="12"/>
  <c r="AT600" i="12"/>
  <c r="AT196" i="12"/>
  <c r="G212" i="12"/>
  <c r="G616" i="12"/>
  <c r="AV212" i="12"/>
  <c r="AV616" i="12"/>
  <c r="AQ600" i="12"/>
  <c r="AQ196" i="12"/>
  <c r="O312" i="12"/>
  <c r="I110" i="12"/>
  <c r="I514" i="12"/>
  <c r="AP110" i="12"/>
  <c r="AP514" i="12"/>
  <c r="AX110" i="12"/>
  <c r="BF110" i="12" s="1"/>
  <c r="BJ298" i="12"/>
  <c r="BH212" i="12"/>
  <c r="AX413" i="12"/>
  <c r="AX514" i="12" s="1"/>
  <c r="J10" i="2"/>
  <c r="K10" i="2"/>
  <c r="K427" i="2" s="1"/>
  <c r="J428" i="2"/>
  <c r="I130" i="2"/>
  <c r="I534" i="2"/>
  <c r="Y267" i="2"/>
  <c r="Y167" i="2"/>
  <c r="Z268" i="2"/>
  <c r="Y571" i="2"/>
  <c r="AX212" i="2"/>
  <c r="BF212" i="2" s="1"/>
  <c r="AX616" i="2"/>
  <c r="BF313" i="2"/>
  <c r="H110" i="2"/>
  <c r="H514" i="2"/>
  <c r="AY110" i="2"/>
  <c r="AY514" i="2"/>
  <c r="AX97" i="2"/>
  <c r="I546" i="2"/>
  <c r="I142" i="2"/>
  <c r="K124" i="2"/>
  <c r="K528" i="2"/>
  <c r="J546" i="2"/>
  <c r="J142" i="2"/>
  <c r="AP585" i="2"/>
  <c r="AP181" i="2"/>
  <c r="AV211" i="2"/>
  <c r="AV615" i="2"/>
  <c r="AV515" i="2"/>
  <c r="AV616" i="2"/>
  <c r="I97" i="2"/>
  <c r="I121" i="2"/>
  <c r="I525" i="2"/>
  <c r="K142" i="2"/>
  <c r="K546" i="2"/>
  <c r="Y151" i="2"/>
  <c r="Y555" i="2"/>
  <c r="AQ181" i="2"/>
  <c r="AQ312" i="2"/>
  <c r="AQ585" i="2"/>
  <c r="Z283" i="2"/>
  <c r="Y586" i="2"/>
  <c r="Y282" i="2"/>
  <c r="AS211" i="2"/>
  <c r="AS615" i="2"/>
  <c r="AS212" i="2"/>
  <c r="AS616" i="2"/>
  <c r="K323" i="2"/>
  <c r="J414" i="2"/>
  <c r="J323" i="2"/>
  <c r="J425" i="2"/>
  <c r="AZ211" i="2"/>
  <c r="J136" i="2"/>
  <c r="Z143" i="2"/>
  <c r="AA244" i="2"/>
  <c r="Z243" i="2"/>
  <c r="Z547" i="2"/>
  <c r="Z246" i="2"/>
  <c r="AA247" i="2"/>
  <c r="Z146" i="2"/>
  <c r="Z550" i="2"/>
  <c r="AX629" i="2"/>
  <c r="AX716" i="2" s="1"/>
  <c r="AX717" i="2"/>
  <c r="AY629" i="2"/>
  <c r="AY716" i="2" s="1"/>
  <c r="E454" i="12"/>
  <c r="AR196" i="12"/>
  <c r="AR600" i="12"/>
  <c r="L312" i="12"/>
  <c r="L600" i="12"/>
  <c r="L196" i="12"/>
  <c r="BA312" i="12"/>
  <c r="BA600" i="12"/>
  <c r="BA196" i="12"/>
  <c r="I312" i="12"/>
  <c r="I600" i="12"/>
  <c r="I196" i="12"/>
  <c r="AX312" i="12"/>
  <c r="AX600" i="12"/>
  <c r="AX196" i="12"/>
  <c r="K212" i="12"/>
  <c r="K616" i="12"/>
  <c r="AZ212" i="12"/>
  <c r="AZ616" i="12"/>
  <c r="I616" i="12"/>
  <c r="I515" i="12"/>
  <c r="BI83" i="12"/>
  <c r="BJ83" i="12"/>
  <c r="BG83" i="12"/>
  <c r="BH83" i="12"/>
  <c r="AU600" i="12"/>
  <c r="AU196" i="12"/>
  <c r="AR312" i="12"/>
  <c r="AQ110" i="12"/>
  <c r="AQ514" i="12"/>
  <c r="AY110" i="12"/>
  <c r="AY514" i="12"/>
  <c r="G110" i="12"/>
  <c r="G514" i="12"/>
  <c r="O110" i="12"/>
  <c r="O514" i="12"/>
  <c r="AV110" i="12"/>
  <c r="AV514" i="12"/>
  <c r="AQ312" i="12"/>
  <c r="L110" i="12"/>
  <c r="L514" i="12"/>
  <c r="AS110" i="12"/>
  <c r="AS514" i="12"/>
  <c r="BA110" i="12"/>
  <c r="BA514" i="12"/>
  <c r="J16" i="2"/>
  <c r="J433" i="2" s="1"/>
  <c r="K16" i="2"/>
  <c r="K433" i="2" s="1"/>
  <c r="J434" i="2"/>
  <c r="J122" i="2"/>
  <c r="J222" i="2"/>
  <c r="K222" i="2"/>
  <c r="J526" i="2"/>
  <c r="X130" i="2"/>
  <c r="X534" i="2"/>
  <c r="K182" i="2"/>
  <c r="K313" i="2"/>
  <c r="K586" i="2"/>
  <c r="F110" i="2"/>
  <c r="F514" i="2"/>
  <c r="I111" i="2"/>
  <c r="J534" i="2"/>
  <c r="Z470" i="2"/>
  <c r="Z368" i="2"/>
  <c r="Z469" i="2" s="1"/>
  <c r="AA369" i="2"/>
  <c r="AS110" i="2"/>
  <c r="AS514" i="2"/>
  <c r="Y237" i="2"/>
  <c r="Y541" i="2"/>
  <c r="Y137" i="2"/>
  <c r="Z238" i="2"/>
  <c r="I148" i="2"/>
  <c r="I552" i="2"/>
  <c r="Y273" i="2"/>
  <c r="Y577" i="2"/>
  <c r="Y173" i="2"/>
  <c r="Z274" i="2"/>
  <c r="AT585" i="2"/>
  <c r="AT181" i="2"/>
  <c r="Z323" i="2"/>
  <c r="Z425" i="2"/>
  <c r="Z193" i="2"/>
  <c r="AA324" i="2"/>
  <c r="Y335" i="2"/>
  <c r="Y436" i="2" s="1"/>
  <c r="Y205" i="2"/>
  <c r="Z336" i="2"/>
  <c r="Y437" i="2"/>
  <c r="Y374" i="2"/>
  <c r="Y475" i="2" s="1"/>
  <c r="Z375" i="2"/>
  <c r="Y476" i="2"/>
  <c r="G515" i="2"/>
  <c r="G616" i="2"/>
  <c r="AZ515" i="2"/>
  <c r="AZ413" i="2"/>
  <c r="AZ514" i="2" s="1"/>
  <c r="AZ616" i="2"/>
  <c r="X515" i="2"/>
  <c r="X111" i="2"/>
  <c r="X121" i="2"/>
  <c r="X312" i="2"/>
  <c r="X525" i="2"/>
  <c r="J145" i="2"/>
  <c r="J549" i="2"/>
  <c r="X558" i="2"/>
  <c r="X154" i="2"/>
  <c r="AU181" i="2"/>
  <c r="AU312" i="2"/>
  <c r="AU585" i="2"/>
  <c r="AW211" i="2"/>
  <c r="AW615" i="2"/>
  <c r="AW212" i="2"/>
  <c r="AW616" i="2"/>
  <c r="Z342" i="2"/>
  <c r="Y341" i="2"/>
  <c r="Y442" i="2" s="1"/>
  <c r="Y443" i="2"/>
  <c r="Z360" i="2"/>
  <c r="Y359" i="2"/>
  <c r="Y460" i="2" s="1"/>
  <c r="Y461" i="2"/>
  <c r="Z372" i="2"/>
  <c r="Y371" i="2"/>
  <c r="Y472" i="2" s="1"/>
  <c r="Y473" i="2"/>
  <c r="J383" i="2"/>
  <c r="X212" i="2"/>
  <c r="AP312" i="2"/>
  <c r="Z350" i="2"/>
  <c r="Z451" i="2" s="1"/>
  <c r="Z452" i="2"/>
  <c r="AA351" i="2"/>
  <c r="Y145" i="2"/>
  <c r="Y549" i="2"/>
  <c r="J131" i="2"/>
  <c r="AA333" i="2"/>
  <c r="Z434" i="2"/>
  <c r="Z202" i="2"/>
  <c r="Z332" i="2"/>
  <c r="Z433" i="2" s="1"/>
  <c r="E160" i="12"/>
  <c r="G196" i="12"/>
  <c r="G600" i="12"/>
  <c r="AV196" i="12"/>
  <c r="AV600" i="12"/>
  <c r="E558" i="12"/>
  <c r="P312" i="12"/>
  <c r="P600" i="12"/>
  <c r="P196" i="12"/>
  <c r="M312" i="12"/>
  <c r="M600" i="12"/>
  <c r="M196" i="12"/>
  <c r="O212" i="12"/>
  <c r="O616" i="12"/>
  <c r="M616" i="12"/>
  <c r="BD414" i="12"/>
  <c r="M515" i="12"/>
  <c r="E546" i="12"/>
  <c r="J600" i="12"/>
  <c r="J196" i="12"/>
  <c r="AY600" i="12"/>
  <c r="AY196" i="12"/>
  <c r="G312" i="12"/>
  <c r="AV312" i="12"/>
  <c r="M110" i="12"/>
  <c r="BD110" i="12" s="1"/>
  <c r="M514" i="12"/>
  <c r="AT110" i="12"/>
  <c r="AT514" i="12"/>
  <c r="J110" i="12"/>
  <c r="J514" i="12"/>
  <c r="J312" i="12"/>
  <c r="AU312" i="12"/>
  <c r="BJ212" i="12"/>
  <c r="I124" i="2"/>
  <c r="I528" i="2"/>
  <c r="L546" i="2"/>
  <c r="L142" i="2"/>
  <c r="E615" i="2"/>
  <c r="AQ110" i="2"/>
  <c r="AQ514" i="2"/>
  <c r="AP110" i="2"/>
  <c r="AP514" i="2"/>
  <c r="X537" i="2"/>
  <c r="X133" i="2"/>
  <c r="AW514" i="2"/>
  <c r="AW110" i="2"/>
  <c r="E97" i="2"/>
  <c r="Y122" i="2"/>
  <c r="Y222" i="2"/>
  <c r="Y313" i="2"/>
  <c r="Y526" i="2"/>
  <c r="Z223" i="2"/>
  <c r="K130" i="2"/>
  <c r="K534" i="2"/>
  <c r="Z252" i="2"/>
  <c r="Z152" i="2"/>
  <c r="AA253" i="2"/>
  <c r="Z556" i="2"/>
  <c r="AX585" i="2"/>
  <c r="AX181" i="2"/>
  <c r="K485" i="2"/>
  <c r="K98" i="2"/>
  <c r="Y67" i="2"/>
  <c r="Z68" i="2"/>
  <c r="Y98" i="2"/>
  <c r="Y485" i="2"/>
  <c r="J125" i="2"/>
  <c r="Z232" i="2"/>
  <c r="Y231" i="2"/>
  <c r="Y535" i="2"/>
  <c r="Y131" i="2"/>
  <c r="Y140" i="2"/>
  <c r="Z241" i="2"/>
  <c r="Y240" i="2"/>
  <c r="Y544" i="2"/>
  <c r="J148" i="2"/>
  <c r="J552" i="2"/>
  <c r="Y158" i="2"/>
  <c r="Z259" i="2"/>
  <c r="Y562" i="2"/>
  <c r="Y258" i="2"/>
  <c r="X166" i="2"/>
  <c r="X570" i="2"/>
  <c r="AY181" i="2"/>
  <c r="AY312" i="2"/>
  <c r="AY585" i="2"/>
  <c r="H211" i="2"/>
  <c r="H615" i="2"/>
  <c r="BA211" i="2"/>
  <c r="BA212" i="2"/>
  <c r="BA616" i="2"/>
  <c r="X413" i="2"/>
  <c r="X427" i="2"/>
  <c r="Z384" i="2"/>
  <c r="Y383" i="2"/>
  <c r="G211" i="2"/>
  <c r="G615" i="2"/>
  <c r="I151" i="2"/>
  <c r="Z155" i="2"/>
  <c r="Z255" i="2"/>
  <c r="AA256" i="2"/>
  <c r="Z559" i="2"/>
  <c r="K383" i="2"/>
  <c r="AT312" i="2"/>
  <c r="Z347" i="2"/>
  <c r="Z448" i="2" s="1"/>
  <c r="Z449" i="2"/>
  <c r="AA348" i="2"/>
  <c r="Y818" i="2"/>
  <c r="Y727" i="2"/>
  <c r="Y817" i="2" s="1"/>
  <c r="Z728" i="2"/>
  <c r="Z458" i="2"/>
  <c r="Z356" i="2"/>
  <c r="Z457" i="2" s="1"/>
  <c r="AA357" i="2"/>
  <c r="K196" i="12"/>
  <c r="K600" i="12"/>
  <c r="AZ196" i="12"/>
  <c r="AZ600" i="12"/>
  <c r="AS312" i="12"/>
  <c r="AS600" i="12"/>
  <c r="AS196" i="12"/>
  <c r="AP312" i="12"/>
  <c r="AP600" i="12"/>
  <c r="AP196" i="12"/>
  <c r="AR212" i="12"/>
  <c r="AR616" i="12"/>
  <c r="N600" i="12"/>
  <c r="N196" i="12"/>
  <c r="K312" i="12"/>
  <c r="AZ312" i="12"/>
  <c r="N110" i="12"/>
  <c r="N514" i="12"/>
  <c r="AU110" i="12"/>
  <c r="AU514" i="12"/>
  <c r="K110" i="12"/>
  <c r="K514" i="12"/>
  <c r="AR110" i="12"/>
  <c r="AR514" i="12"/>
  <c r="AZ110" i="12"/>
  <c r="AZ514" i="12"/>
  <c r="N312" i="12"/>
  <c r="AY312" i="12"/>
  <c r="H110" i="12"/>
  <c r="H514" i="12"/>
  <c r="P110" i="12"/>
  <c r="P514" i="12"/>
  <c r="AW110" i="12"/>
  <c r="AW514" i="12"/>
  <c r="K424" i="2"/>
  <c r="J68" i="2"/>
  <c r="J25" i="2"/>
  <c r="J442" i="2" s="1"/>
  <c r="K25" i="2"/>
  <c r="K442" i="2" s="1"/>
  <c r="J443" i="2"/>
  <c r="X124" i="2"/>
  <c r="X528" i="2"/>
  <c r="Y149" i="2"/>
  <c r="Z250" i="2"/>
  <c r="Y553" i="2"/>
  <c r="Y249" i="2"/>
  <c r="AX211" i="2"/>
  <c r="AX615" i="2"/>
  <c r="AU110" i="2"/>
  <c r="AU514" i="2"/>
  <c r="X110" i="2"/>
  <c r="X514" i="2"/>
  <c r="AT110" i="2"/>
  <c r="AT514" i="2"/>
  <c r="J139" i="2"/>
  <c r="J543" i="2"/>
  <c r="BA110" i="2"/>
  <c r="AX111" i="2"/>
  <c r="BF111" i="2" s="1"/>
  <c r="AX515" i="2"/>
  <c r="BF98" i="2"/>
  <c r="Y134" i="2"/>
  <c r="Y234" i="2"/>
  <c r="Y538" i="2"/>
  <c r="Z235" i="2"/>
  <c r="K139" i="2"/>
  <c r="K543" i="2"/>
  <c r="Y261" i="2"/>
  <c r="Y565" i="2"/>
  <c r="Y161" i="2"/>
  <c r="Z262" i="2"/>
  <c r="E585" i="2"/>
  <c r="E181" i="2"/>
  <c r="I586" i="2"/>
  <c r="I282" i="2"/>
  <c r="I312" i="2" s="1"/>
  <c r="I182" i="2"/>
  <c r="Z431" i="2"/>
  <c r="Z329" i="2"/>
  <c r="Z199" i="2"/>
  <c r="AA330" i="2"/>
  <c r="Z532" i="2"/>
  <c r="Y338" i="2"/>
  <c r="Y439" i="2" s="1"/>
  <c r="Z339" i="2"/>
  <c r="Y440" i="2"/>
  <c r="Y362" i="2"/>
  <c r="Y463" i="2" s="1"/>
  <c r="Z363" i="2"/>
  <c r="Y464" i="2"/>
  <c r="I414" i="2"/>
  <c r="I616" i="2" s="1"/>
  <c r="I383" i="2"/>
  <c r="I484" i="2" s="1"/>
  <c r="I485" i="2"/>
  <c r="AR515" i="2"/>
  <c r="AR616" i="2"/>
  <c r="AR629" i="2"/>
  <c r="AR716" i="2" s="1"/>
  <c r="AS630" i="2"/>
  <c r="AR717" i="2"/>
  <c r="Z226" i="2"/>
  <c r="Y225" i="2"/>
  <c r="Y125" i="2"/>
  <c r="Y529" i="2"/>
  <c r="J151" i="2"/>
  <c r="J555" i="2"/>
  <c r="Y170" i="2"/>
  <c r="Z271" i="2"/>
  <c r="Y574" i="2"/>
  <c r="Y270" i="2"/>
  <c r="F181" i="2"/>
  <c r="F312" i="2"/>
  <c r="F585" i="2"/>
  <c r="J283" i="2"/>
  <c r="J313" i="2" s="1"/>
  <c r="H212" i="2"/>
  <c r="H616" i="2"/>
  <c r="Y413" i="2"/>
  <c r="Y424" i="2"/>
  <c r="BA515" i="2"/>
  <c r="BA413" i="2"/>
  <c r="BA615" i="2" s="1"/>
  <c r="Y558" i="2"/>
  <c r="Y154" i="2"/>
  <c r="AA327" i="2"/>
  <c r="Z428" i="2"/>
  <c r="Z196" i="2"/>
  <c r="Z326" i="2"/>
  <c r="Z427" i="2" s="1"/>
  <c r="AR211" i="2"/>
  <c r="AR615" i="2"/>
  <c r="Z446" i="2"/>
  <c r="AA345" i="2"/>
  <c r="Z344" i="2"/>
  <c r="Z445" i="2" s="1"/>
  <c r="Y626" i="2"/>
  <c r="Z627" i="2"/>
  <c r="Y717" i="2"/>
  <c r="Y546" i="2"/>
  <c r="Y142" i="2"/>
  <c r="AB354" i="2"/>
  <c r="AA353" i="2"/>
  <c r="AA454" i="2" s="1"/>
  <c r="AA455" i="2"/>
  <c r="J140" i="2"/>
  <c r="Y632" i="2"/>
  <c r="Z633" i="2"/>
  <c r="F184" i="12"/>
  <c r="F588" i="12"/>
  <c r="F145" i="12"/>
  <c r="F549" i="12"/>
  <c r="E576" i="12"/>
  <c r="E172" i="12"/>
  <c r="E169" i="12"/>
  <c r="E573" i="12"/>
  <c r="F163" i="12"/>
  <c r="F567" i="12"/>
  <c r="E442" i="12"/>
  <c r="E133" i="12"/>
  <c r="F157" i="12"/>
  <c r="F561" i="12"/>
  <c r="F166" i="12"/>
  <c r="E424" i="12"/>
  <c r="F154" i="12"/>
  <c r="F558" i="12"/>
  <c r="F148" i="12"/>
  <c r="F552" i="12"/>
  <c r="E312" i="12"/>
  <c r="E121" i="12"/>
  <c r="E525" i="12"/>
  <c r="F181" i="12"/>
  <c r="F585" i="12"/>
  <c r="F193" i="12"/>
  <c r="F597" i="12"/>
  <c r="E184" i="12"/>
  <c r="E588" i="12"/>
  <c r="E163" i="12"/>
  <c r="E567" i="12"/>
  <c r="E496" i="12"/>
  <c r="E597" i="12"/>
  <c r="F124" i="12"/>
  <c r="F528" i="12"/>
  <c r="F136" i="12"/>
  <c r="F540" i="12"/>
  <c r="F564" i="12"/>
  <c r="E178" i="12"/>
  <c r="F525" i="12"/>
  <c r="F133" i="12"/>
  <c r="E157" i="12"/>
  <c r="E561" i="12"/>
  <c r="F172" i="12"/>
  <c r="F576" i="12"/>
  <c r="F424" i="12"/>
  <c r="F130" i="12"/>
  <c r="F534" i="12"/>
  <c r="F175" i="12"/>
  <c r="F579" i="12"/>
  <c r="E187" i="12"/>
  <c r="E591" i="12"/>
  <c r="E124" i="12"/>
  <c r="E528" i="12"/>
  <c r="F312" i="12"/>
  <c r="F555" i="12"/>
  <c r="F151" i="12"/>
  <c r="E111" i="12"/>
  <c r="F142" i="12"/>
  <c r="F546" i="12"/>
  <c r="E175" i="12"/>
  <c r="E579" i="12"/>
  <c r="E148" i="12"/>
  <c r="E552" i="12"/>
  <c r="F398" i="12"/>
  <c r="F413" i="12" s="1"/>
  <c r="E398" i="12"/>
  <c r="E413" i="12" s="1"/>
  <c r="E475" i="12"/>
  <c r="E433" i="12"/>
  <c r="E130" i="12"/>
  <c r="E127" i="12"/>
  <c r="E531" i="12"/>
  <c r="F82" i="12"/>
  <c r="F499" i="12" s="1"/>
  <c r="E82" i="12"/>
  <c r="E500" i="12"/>
  <c r="F169" i="12"/>
  <c r="F573" i="12"/>
  <c r="F139" i="12"/>
  <c r="F543" i="12"/>
  <c r="F187" i="12"/>
  <c r="F591" i="12"/>
  <c r="E549" i="12"/>
  <c r="E145" i="12"/>
  <c r="E181" i="12"/>
  <c r="E212" i="12"/>
  <c r="E136" i="12"/>
  <c r="E540" i="12"/>
  <c r="F121" i="12"/>
  <c r="E414" i="12"/>
  <c r="E616" i="12" s="1"/>
  <c r="F600" i="12" l="1"/>
  <c r="J616" i="2"/>
  <c r="I211" i="2"/>
  <c r="Z125" i="2"/>
  <c r="AA226" i="2"/>
  <c r="Z225" i="2"/>
  <c r="Z529" i="2"/>
  <c r="AA235" i="2"/>
  <c r="Z134" i="2"/>
  <c r="Z234" i="2"/>
  <c r="Z538" i="2"/>
  <c r="AZ615" i="12"/>
  <c r="AZ211" i="12"/>
  <c r="AA458" i="2"/>
  <c r="AA356" i="2"/>
  <c r="AA457" i="2" s="1"/>
  <c r="AB357" i="2"/>
  <c r="AA347" i="2"/>
  <c r="AA448" i="2" s="1"/>
  <c r="AA449" i="2"/>
  <c r="AB348" i="2"/>
  <c r="Z154" i="2"/>
  <c r="Z558" i="2"/>
  <c r="AY211" i="2"/>
  <c r="AY615" i="2"/>
  <c r="Y157" i="2"/>
  <c r="Y561" i="2"/>
  <c r="Z140" i="2"/>
  <c r="AA241" i="2"/>
  <c r="Z240" i="2"/>
  <c r="Z544" i="2"/>
  <c r="Y130" i="2"/>
  <c r="Y534" i="2"/>
  <c r="Y111" i="2"/>
  <c r="Y515" i="2"/>
  <c r="Z151" i="2"/>
  <c r="Z555" i="2"/>
  <c r="E110" i="2"/>
  <c r="E514" i="2"/>
  <c r="E211" i="2"/>
  <c r="AB333" i="2"/>
  <c r="AA434" i="2"/>
  <c r="AA202" i="2"/>
  <c r="AA332" i="2"/>
  <c r="AA433" i="2" s="1"/>
  <c r="Z371" i="2"/>
  <c r="Z472" i="2" s="1"/>
  <c r="Z473" i="2"/>
  <c r="AA372" i="2"/>
  <c r="AU211" i="2"/>
  <c r="AU615" i="2"/>
  <c r="AA193" i="2"/>
  <c r="AB324" i="2"/>
  <c r="AA323" i="2"/>
  <c r="AA425" i="2"/>
  <c r="Z424" i="2"/>
  <c r="Y136" i="2"/>
  <c r="Y540" i="2"/>
  <c r="J121" i="2"/>
  <c r="J525" i="2"/>
  <c r="AQ211" i="12"/>
  <c r="AQ615" i="12"/>
  <c r="AR615" i="12"/>
  <c r="AR211" i="12"/>
  <c r="AA146" i="2"/>
  <c r="AA550" i="2"/>
  <c r="AA246" i="2"/>
  <c r="AB247" i="2"/>
  <c r="AA243" i="2"/>
  <c r="AA547" i="2"/>
  <c r="AA143" i="2"/>
  <c r="AB244" i="2"/>
  <c r="K413" i="2"/>
  <c r="Z632" i="2"/>
  <c r="AA633" i="2"/>
  <c r="AA344" i="2"/>
  <c r="AA445" i="2" s="1"/>
  <c r="AA446" i="2"/>
  <c r="AB345" i="2"/>
  <c r="F211" i="2"/>
  <c r="F615" i="2"/>
  <c r="Z270" i="2"/>
  <c r="Z170" i="2"/>
  <c r="AA271" i="2"/>
  <c r="Z574" i="2"/>
  <c r="AA199" i="2"/>
  <c r="AB330" i="2"/>
  <c r="AA532" i="2"/>
  <c r="AA431" i="2"/>
  <c r="AA329" i="2"/>
  <c r="Y564" i="2"/>
  <c r="Y160" i="2"/>
  <c r="Z249" i="2"/>
  <c r="Z149" i="2"/>
  <c r="AA250" i="2"/>
  <c r="Z553" i="2"/>
  <c r="J67" i="2"/>
  <c r="J484" i="2" s="1"/>
  <c r="J485" i="2"/>
  <c r="AY211" i="12"/>
  <c r="AY615" i="12"/>
  <c r="K615" i="12"/>
  <c r="K211" i="12"/>
  <c r="AA728" i="2"/>
  <c r="Z818" i="2"/>
  <c r="Z727" i="2"/>
  <c r="Z817" i="2" s="1"/>
  <c r="Z131" i="2"/>
  <c r="AA232" i="2"/>
  <c r="Z231" i="2"/>
  <c r="Z535" i="2"/>
  <c r="Z67" i="2"/>
  <c r="AA68" i="2"/>
  <c r="Z485" i="2"/>
  <c r="Z98" i="2"/>
  <c r="Y182" i="2"/>
  <c r="Y212" i="2"/>
  <c r="Y616" i="2"/>
  <c r="AU211" i="12"/>
  <c r="AU615" i="12"/>
  <c r="AV615" i="12"/>
  <c r="AV211" i="12"/>
  <c r="BH414" i="12"/>
  <c r="BI414" i="12"/>
  <c r="BJ414" i="12"/>
  <c r="BG414" i="12"/>
  <c r="P615" i="12"/>
  <c r="P211" i="12"/>
  <c r="AA336" i="2"/>
  <c r="AA414" i="2" s="1"/>
  <c r="Z437" i="2"/>
  <c r="Z335" i="2"/>
  <c r="Z436" i="2" s="1"/>
  <c r="Z205" i="2"/>
  <c r="Z137" i="2"/>
  <c r="AA238" i="2"/>
  <c r="Z237" i="2"/>
  <c r="Z541" i="2"/>
  <c r="I515" i="2"/>
  <c r="Z145" i="2"/>
  <c r="Z549" i="2"/>
  <c r="Y585" i="2"/>
  <c r="AQ211" i="2"/>
  <c r="AQ615" i="2"/>
  <c r="Z267" i="2"/>
  <c r="Z167" i="2"/>
  <c r="AA268" i="2"/>
  <c r="Z571" i="2"/>
  <c r="AT211" i="12"/>
  <c r="AT615" i="12"/>
  <c r="H615" i="12"/>
  <c r="H211" i="12"/>
  <c r="E515" i="12"/>
  <c r="F196" i="12"/>
  <c r="Z626" i="2"/>
  <c r="Z716" i="2" s="1"/>
  <c r="AA627" i="2"/>
  <c r="Z717" i="2"/>
  <c r="AA339" i="2"/>
  <c r="Z440" i="2"/>
  <c r="Z338" i="2"/>
  <c r="Z439" i="2" s="1"/>
  <c r="I585" i="2"/>
  <c r="I181" i="2"/>
  <c r="Z161" i="2"/>
  <c r="AA262" i="2"/>
  <c r="Z261" i="2"/>
  <c r="Z565" i="2"/>
  <c r="Y133" i="2"/>
  <c r="Y537" i="2"/>
  <c r="N211" i="12"/>
  <c r="N615" i="12"/>
  <c r="Z383" i="2"/>
  <c r="AA384" i="2"/>
  <c r="Z258" i="2"/>
  <c r="Z158" i="2"/>
  <c r="AA259" i="2"/>
  <c r="Z562" i="2"/>
  <c r="Y484" i="2"/>
  <c r="Y97" i="2"/>
  <c r="K67" i="2"/>
  <c r="K484" i="2" s="1"/>
  <c r="AB253" i="2"/>
  <c r="AA556" i="2"/>
  <c r="AA252" i="2"/>
  <c r="AA152" i="2"/>
  <c r="Y121" i="2"/>
  <c r="Y312" i="2"/>
  <c r="Y525" i="2"/>
  <c r="J211" i="12"/>
  <c r="J615" i="12"/>
  <c r="G615" i="12"/>
  <c r="G211" i="12"/>
  <c r="AP211" i="2"/>
  <c r="AP615" i="2"/>
  <c r="Z443" i="2"/>
  <c r="AA342" i="2"/>
  <c r="Z341" i="2"/>
  <c r="Z442" i="2" s="1"/>
  <c r="AA375" i="2"/>
  <c r="Z476" i="2"/>
  <c r="Z374" i="2"/>
  <c r="Z475" i="2" s="1"/>
  <c r="Z414" i="2"/>
  <c r="Y576" i="2"/>
  <c r="Y172" i="2"/>
  <c r="K282" i="2"/>
  <c r="I211" i="12"/>
  <c r="I615" i="12"/>
  <c r="L615" i="12"/>
  <c r="L211" i="12"/>
  <c r="J413" i="2"/>
  <c r="J424" i="2"/>
  <c r="I110" i="2"/>
  <c r="AX110" i="2"/>
  <c r="BF110" i="2" s="1"/>
  <c r="AX514" i="2"/>
  <c r="J98" i="2"/>
  <c r="AW615" i="12"/>
  <c r="AW211" i="12"/>
  <c r="AC354" i="2"/>
  <c r="AB353" i="2"/>
  <c r="AB454" i="2" s="1"/>
  <c r="AB455" i="2"/>
  <c r="Y716" i="2"/>
  <c r="AB327" i="2"/>
  <c r="AA428" i="2"/>
  <c r="AA196" i="2"/>
  <c r="AA326" i="2"/>
  <c r="AA427" i="2" s="1"/>
  <c r="J182" i="2"/>
  <c r="J586" i="2"/>
  <c r="J282" i="2"/>
  <c r="Y169" i="2"/>
  <c r="Y573" i="2"/>
  <c r="Y528" i="2"/>
  <c r="Y124" i="2"/>
  <c r="AS629" i="2"/>
  <c r="AS716" i="2" s="1"/>
  <c r="AT630" i="2"/>
  <c r="AS717" i="2"/>
  <c r="AA363" i="2"/>
  <c r="Z464" i="2"/>
  <c r="Z362" i="2"/>
  <c r="Z463" i="2" s="1"/>
  <c r="Z430" i="2"/>
  <c r="Z531" i="2"/>
  <c r="BA514" i="2"/>
  <c r="Y148" i="2"/>
  <c r="Y552" i="2"/>
  <c r="AP211" i="12"/>
  <c r="AP615" i="12"/>
  <c r="AS615" i="12"/>
  <c r="AS211" i="12"/>
  <c r="I413" i="2"/>
  <c r="I514" i="2" s="1"/>
  <c r="AT211" i="2"/>
  <c r="AT615" i="2"/>
  <c r="AA559" i="2"/>
  <c r="AA155" i="2"/>
  <c r="AA255" i="2"/>
  <c r="AB256" i="2"/>
  <c r="Y139" i="2"/>
  <c r="Y543" i="2"/>
  <c r="K111" i="2"/>
  <c r="K515" i="2"/>
  <c r="Z122" i="2"/>
  <c r="AA223" i="2"/>
  <c r="Z222" i="2"/>
  <c r="Z313" i="2"/>
  <c r="Z526" i="2"/>
  <c r="M211" i="12"/>
  <c r="M615" i="12"/>
  <c r="AA350" i="2"/>
  <c r="AA451" i="2" s="1"/>
  <c r="AA452" i="2"/>
  <c r="AB351" i="2"/>
  <c r="Z359" i="2"/>
  <c r="Z460" i="2" s="1"/>
  <c r="Z461" i="2"/>
  <c r="AA360" i="2"/>
  <c r="X211" i="2"/>
  <c r="X615" i="2"/>
  <c r="X181" i="2"/>
  <c r="Z173" i="2"/>
  <c r="AA274" i="2"/>
  <c r="Z273" i="2"/>
  <c r="Z577" i="2"/>
  <c r="AA470" i="2"/>
  <c r="AA368" i="2"/>
  <c r="AA469" i="2" s="1"/>
  <c r="AB369" i="2"/>
  <c r="J130" i="2"/>
  <c r="K212" i="2"/>
  <c r="K616" i="2"/>
  <c r="K121" i="2"/>
  <c r="K312" i="2"/>
  <c r="K525" i="2"/>
  <c r="AX211" i="12"/>
  <c r="AX615" i="12"/>
  <c r="BA615" i="12"/>
  <c r="BA211" i="12"/>
  <c r="Z142" i="2"/>
  <c r="Z546" i="2"/>
  <c r="AZ615" i="2"/>
  <c r="Z282" i="2"/>
  <c r="Z585" i="2" s="1"/>
  <c r="AA283" i="2"/>
  <c r="Z586" i="2"/>
  <c r="Y166" i="2"/>
  <c r="Y570" i="2"/>
  <c r="J427" i="2"/>
  <c r="J124" i="2"/>
  <c r="J97" i="2"/>
  <c r="O615" i="12"/>
  <c r="O211" i="12"/>
  <c r="E615" i="12"/>
  <c r="F615" i="12"/>
  <c r="E499" i="12"/>
  <c r="E97" i="12"/>
  <c r="E196" i="12"/>
  <c r="F97" i="12"/>
  <c r="F211" i="12" s="1"/>
  <c r="E600" i="12"/>
  <c r="AA443" i="2" l="1"/>
  <c r="AB342" i="2"/>
  <c r="AA341" i="2"/>
  <c r="AA442" i="2" s="1"/>
  <c r="AA383" i="2"/>
  <c r="AB384" i="2"/>
  <c r="AB627" i="2"/>
  <c r="AA717" i="2"/>
  <c r="AA626" i="2"/>
  <c r="Z136" i="2"/>
  <c r="Z540" i="2"/>
  <c r="Z111" i="2"/>
  <c r="Z515" i="2"/>
  <c r="AA553" i="2"/>
  <c r="AA249" i="2"/>
  <c r="AA149" i="2"/>
  <c r="AB250" i="2"/>
  <c r="AB329" i="2"/>
  <c r="AB199" i="2"/>
  <c r="AC330" i="2"/>
  <c r="AB532" i="2"/>
  <c r="AB431" i="2"/>
  <c r="AC345" i="2"/>
  <c r="AB344" i="2"/>
  <c r="AB445" i="2" s="1"/>
  <c r="AB446" i="2"/>
  <c r="AC244" i="2"/>
  <c r="AB243" i="2"/>
  <c r="AB547" i="2"/>
  <c r="AB143" i="2"/>
  <c r="AC247" i="2"/>
  <c r="AB146" i="2"/>
  <c r="AB550" i="2"/>
  <c r="AB246" i="2"/>
  <c r="AB414" i="2"/>
  <c r="AB193" i="2"/>
  <c r="AC324" i="2"/>
  <c r="AB323" i="2"/>
  <c r="AB425" i="2"/>
  <c r="Z124" i="2"/>
  <c r="Z528" i="2"/>
  <c r="I615" i="2"/>
  <c r="Z172" i="2"/>
  <c r="Z576" i="2"/>
  <c r="AC327" i="2"/>
  <c r="AB428" i="2"/>
  <c r="AB196" i="2"/>
  <c r="AB326" i="2"/>
  <c r="AB427" i="2" s="1"/>
  <c r="K181" i="2"/>
  <c r="K585" i="2"/>
  <c r="AA555" i="2"/>
  <c r="AA151" i="2"/>
  <c r="AA562" i="2"/>
  <c r="AA258" i="2"/>
  <c r="AA158" i="2"/>
  <c r="AB259" i="2"/>
  <c r="AB339" i="2"/>
  <c r="AA440" i="2"/>
  <c r="AA338" i="2"/>
  <c r="AA439" i="2" s="1"/>
  <c r="Z166" i="2"/>
  <c r="Z570" i="2"/>
  <c r="AA137" i="2"/>
  <c r="AA541" i="2"/>
  <c r="AB238" i="2"/>
  <c r="AA237" i="2"/>
  <c r="Z130" i="2"/>
  <c r="Z534" i="2"/>
  <c r="AA531" i="2"/>
  <c r="AA430" i="2"/>
  <c r="AA574" i="2"/>
  <c r="AA270" i="2"/>
  <c r="AA170" i="2"/>
  <c r="AB271" i="2"/>
  <c r="AA145" i="2"/>
  <c r="AA549" i="2"/>
  <c r="Z139" i="2"/>
  <c r="Z543" i="2"/>
  <c r="AC348" i="2"/>
  <c r="AB347" i="2"/>
  <c r="AB448" i="2" s="1"/>
  <c r="AB449" i="2"/>
  <c r="AC357" i="2"/>
  <c r="AB458" i="2"/>
  <c r="AB356" i="2"/>
  <c r="AB457" i="2" s="1"/>
  <c r="AA234" i="2"/>
  <c r="AA538" i="2"/>
  <c r="AB235" i="2"/>
  <c r="AA134" i="2"/>
  <c r="AA529" i="2"/>
  <c r="AB226" i="2"/>
  <c r="AA125" i="2"/>
  <c r="AA225" i="2"/>
  <c r="AA122" i="2"/>
  <c r="AA526" i="2"/>
  <c r="AB223" i="2"/>
  <c r="AA222" i="2"/>
  <c r="AA313" i="2"/>
  <c r="K211" i="2"/>
  <c r="K615" i="2"/>
  <c r="AA273" i="2"/>
  <c r="AA577" i="2"/>
  <c r="AA173" i="2"/>
  <c r="AB274" i="2"/>
  <c r="Z182" i="2"/>
  <c r="Z212" i="2"/>
  <c r="Z616" i="2"/>
  <c r="AC256" i="2"/>
  <c r="AB559" i="2"/>
  <c r="AB155" i="2"/>
  <c r="AB255" i="2"/>
  <c r="AT629" i="2"/>
  <c r="AT716" i="2" s="1"/>
  <c r="AT717" i="2"/>
  <c r="AU629" i="2"/>
  <c r="AU716" i="2" s="1"/>
  <c r="Y181" i="2"/>
  <c r="Y211" i="2"/>
  <c r="Y615" i="2"/>
  <c r="Y110" i="2"/>
  <c r="Y514" i="2"/>
  <c r="K97" i="2"/>
  <c r="Z160" i="2"/>
  <c r="Z564" i="2"/>
  <c r="AA205" i="2"/>
  <c r="AB336" i="2"/>
  <c r="AA437" i="2"/>
  <c r="AA335" i="2"/>
  <c r="AA436" i="2" s="1"/>
  <c r="AA98" i="2"/>
  <c r="AA67" i="2"/>
  <c r="AB68" i="2"/>
  <c r="AA485" i="2"/>
  <c r="AA535" i="2"/>
  <c r="AA131" i="2"/>
  <c r="AB232" i="2"/>
  <c r="AA231" i="2"/>
  <c r="AA727" i="2"/>
  <c r="AA817" i="2" s="1"/>
  <c r="AB728" i="2"/>
  <c r="AA818" i="2"/>
  <c r="Z148" i="2"/>
  <c r="Z552" i="2"/>
  <c r="AA371" i="2"/>
  <c r="AA472" i="2" s="1"/>
  <c r="AA473" i="2"/>
  <c r="AB372" i="2"/>
  <c r="AA544" i="2"/>
  <c r="AA140" i="2"/>
  <c r="AB241" i="2"/>
  <c r="AA240" i="2"/>
  <c r="AA362" i="2"/>
  <c r="AA463" i="2" s="1"/>
  <c r="AB363" i="2"/>
  <c r="AA464" i="2"/>
  <c r="J110" i="2"/>
  <c r="J514" i="2"/>
  <c r="AA586" i="2"/>
  <c r="AA282" i="2"/>
  <c r="AA585" i="2" s="1"/>
  <c r="AB283" i="2"/>
  <c r="AC369" i="2"/>
  <c r="AB470" i="2"/>
  <c r="AB368" i="2"/>
  <c r="AB469" i="2" s="1"/>
  <c r="AA359" i="2"/>
  <c r="AA460" i="2" s="1"/>
  <c r="AA461" i="2"/>
  <c r="AB360" i="2"/>
  <c r="AC351" i="2"/>
  <c r="AB350" i="2"/>
  <c r="AB451" i="2" s="1"/>
  <c r="AB452" i="2"/>
  <c r="Z121" i="2"/>
  <c r="Z312" i="2"/>
  <c r="Z525" i="2"/>
  <c r="AA558" i="2"/>
  <c r="AA154" i="2"/>
  <c r="J181" i="2"/>
  <c r="J585" i="2"/>
  <c r="AD354" i="2"/>
  <c r="AC353" i="2"/>
  <c r="AC454" i="2" s="1"/>
  <c r="AC455" i="2"/>
  <c r="J111" i="2"/>
  <c r="J515" i="2"/>
  <c r="AA374" i="2"/>
  <c r="AA475" i="2" s="1"/>
  <c r="AB375" i="2"/>
  <c r="AA476" i="2"/>
  <c r="AC253" i="2"/>
  <c r="AB556" i="2"/>
  <c r="AB252" i="2"/>
  <c r="AB152" i="2"/>
  <c r="Z157" i="2"/>
  <c r="Z561" i="2"/>
  <c r="AA261" i="2"/>
  <c r="AA565" i="2"/>
  <c r="AA161" i="2"/>
  <c r="AB262" i="2"/>
  <c r="AA571" i="2"/>
  <c r="AA267" i="2"/>
  <c r="AA167" i="2"/>
  <c r="AB268" i="2"/>
  <c r="Z484" i="2"/>
  <c r="Z97" i="2"/>
  <c r="Z169" i="2"/>
  <c r="Z573" i="2"/>
  <c r="AB633" i="2"/>
  <c r="AA632" i="2"/>
  <c r="AA546" i="2"/>
  <c r="AA142" i="2"/>
  <c r="J312" i="2"/>
  <c r="Z413" i="2"/>
  <c r="AA424" i="2"/>
  <c r="AC333" i="2"/>
  <c r="AB434" i="2"/>
  <c r="AB202" i="2"/>
  <c r="AB332" i="2"/>
  <c r="AB433" i="2" s="1"/>
  <c r="Z133" i="2"/>
  <c r="Z537" i="2"/>
  <c r="J212" i="2"/>
  <c r="E110" i="12"/>
  <c r="E514" i="12"/>
  <c r="F514" i="12"/>
  <c r="F110" i="12"/>
  <c r="E211" i="12"/>
  <c r="AD353" i="2" l="1"/>
  <c r="AD454" i="2" s="1"/>
  <c r="AD455" i="2"/>
  <c r="AE354" i="2"/>
  <c r="AB586" i="2"/>
  <c r="AB282" i="2"/>
  <c r="AC283" i="2"/>
  <c r="AA130" i="2"/>
  <c r="AA534" i="2"/>
  <c r="AC255" i="2"/>
  <c r="AD256" i="2"/>
  <c r="AC559" i="2"/>
  <c r="AC155" i="2"/>
  <c r="AD348" i="2"/>
  <c r="AC347" i="2"/>
  <c r="AC448" i="2" s="1"/>
  <c r="AC449" i="2"/>
  <c r="J211" i="2"/>
  <c r="J615" i="2"/>
  <c r="AB261" i="2"/>
  <c r="AB565" i="2"/>
  <c r="AB161" i="2"/>
  <c r="AC262" i="2"/>
  <c r="AB727" i="2"/>
  <c r="AB817" i="2" s="1"/>
  <c r="AC728" i="2"/>
  <c r="AB818" i="2"/>
  <c r="AA484" i="2"/>
  <c r="AA97" i="2"/>
  <c r="AA576" i="2"/>
  <c r="AA172" i="2"/>
  <c r="AA121" i="2"/>
  <c r="AA525" i="2"/>
  <c r="AA312" i="2"/>
  <c r="AB338" i="2"/>
  <c r="AB439" i="2" s="1"/>
  <c r="AC339" i="2"/>
  <c r="AB440" i="2"/>
  <c r="AB562" i="2"/>
  <c r="AB258" i="2"/>
  <c r="AB158" i="2"/>
  <c r="AC259" i="2"/>
  <c r="AC196" i="2"/>
  <c r="AC326" i="2"/>
  <c r="AC427" i="2" s="1"/>
  <c r="AD327" i="2"/>
  <c r="AC428" i="2"/>
  <c r="AC193" i="2"/>
  <c r="AD324" i="2"/>
  <c r="AC323" i="2"/>
  <c r="AC425" i="2"/>
  <c r="AB145" i="2"/>
  <c r="AB549" i="2"/>
  <c r="AD345" i="2"/>
  <c r="AC344" i="2"/>
  <c r="AC445" i="2" s="1"/>
  <c r="AC446" i="2"/>
  <c r="AB149" i="2"/>
  <c r="AC250" i="2"/>
  <c r="AB553" i="2"/>
  <c r="AB249" i="2"/>
  <c r="AB240" i="2"/>
  <c r="AB544" i="2"/>
  <c r="AB140" i="2"/>
  <c r="AC241" i="2"/>
  <c r="AA413" i="2"/>
  <c r="AB632" i="2"/>
  <c r="AC633" i="2"/>
  <c r="AB167" i="2"/>
  <c r="AC268" i="2"/>
  <c r="AB571" i="2"/>
  <c r="AB267" i="2"/>
  <c r="AB555" i="2"/>
  <c r="AB151" i="2"/>
  <c r="AD351" i="2"/>
  <c r="AC350" i="2"/>
  <c r="AC451" i="2" s="1"/>
  <c r="AC452" i="2"/>
  <c r="AC368" i="2"/>
  <c r="AC469" i="2" s="1"/>
  <c r="AD369" i="2"/>
  <c r="AC470" i="2"/>
  <c r="AA543" i="2"/>
  <c r="AA139" i="2"/>
  <c r="AB371" i="2"/>
  <c r="AB472" i="2" s="1"/>
  <c r="AB473" i="2"/>
  <c r="AC372" i="2"/>
  <c r="AA111" i="2"/>
  <c r="AA515" i="2"/>
  <c r="AB273" i="2"/>
  <c r="AB577" i="2"/>
  <c r="AB173" i="2"/>
  <c r="AC274" i="2"/>
  <c r="AB313" i="2"/>
  <c r="AB122" i="2"/>
  <c r="AB526" i="2"/>
  <c r="AC223" i="2"/>
  <c r="AB222" i="2"/>
  <c r="AB125" i="2"/>
  <c r="AB225" i="2"/>
  <c r="AB529" i="2"/>
  <c r="AC226" i="2"/>
  <c r="AB134" i="2"/>
  <c r="AB234" i="2"/>
  <c r="AB538" i="2"/>
  <c r="AC235" i="2"/>
  <c r="AB574" i="2"/>
  <c r="AB270" i="2"/>
  <c r="AB170" i="2"/>
  <c r="AC271" i="2"/>
  <c r="AA540" i="2"/>
  <c r="AA136" i="2"/>
  <c r="AB531" i="2"/>
  <c r="AB430" i="2"/>
  <c r="AA716" i="2"/>
  <c r="AB237" i="2"/>
  <c r="AB137" i="2"/>
  <c r="AB541" i="2"/>
  <c r="AC238" i="2"/>
  <c r="AA561" i="2"/>
  <c r="AA157" i="2"/>
  <c r="AB546" i="2"/>
  <c r="AB142" i="2"/>
  <c r="AA552" i="2"/>
  <c r="AA148" i="2"/>
  <c r="AC202" i="2"/>
  <c r="AC332" i="2"/>
  <c r="AC433" i="2" s="1"/>
  <c r="AD333" i="2"/>
  <c r="AC434" i="2"/>
  <c r="Z110" i="2"/>
  <c r="Z514" i="2"/>
  <c r="AA570" i="2"/>
  <c r="AA166" i="2"/>
  <c r="AA564" i="2"/>
  <c r="AA160" i="2"/>
  <c r="AC152" i="2"/>
  <c r="AD253" i="2"/>
  <c r="AC556" i="2"/>
  <c r="AC252" i="2"/>
  <c r="AB374" i="2"/>
  <c r="AB475" i="2" s="1"/>
  <c r="AC375" i="2"/>
  <c r="AB476" i="2"/>
  <c r="Z181" i="2"/>
  <c r="Z211" i="2"/>
  <c r="Z615" i="2"/>
  <c r="AB359" i="2"/>
  <c r="AB460" i="2" s="1"/>
  <c r="AB461" i="2"/>
  <c r="AC360" i="2"/>
  <c r="AB362" i="2"/>
  <c r="AB463" i="2" s="1"/>
  <c r="AC363" i="2"/>
  <c r="AB464" i="2"/>
  <c r="AB131" i="2"/>
  <c r="AB231" i="2"/>
  <c r="AB535" i="2"/>
  <c r="AC232" i="2"/>
  <c r="AC68" i="2"/>
  <c r="AB98" i="2"/>
  <c r="AB67" i="2"/>
  <c r="AB485" i="2"/>
  <c r="AB335" i="2"/>
  <c r="AB436" i="2" s="1"/>
  <c r="AB205" i="2"/>
  <c r="AC336" i="2"/>
  <c r="AB437" i="2"/>
  <c r="K110" i="2"/>
  <c r="K514" i="2"/>
  <c r="AB558" i="2"/>
  <c r="AB154" i="2"/>
  <c r="AA212" i="2"/>
  <c r="AA616" i="2"/>
  <c r="AA182" i="2"/>
  <c r="AA124" i="2"/>
  <c r="AA528" i="2"/>
  <c r="AA537" i="2"/>
  <c r="AA133" i="2"/>
  <c r="AC356" i="2"/>
  <c r="AC457" i="2" s="1"/>
  <c r="AD357" i="2"/>
  <c r="AC458" i="2"/>
  <c r="AA573" i="2"/>
  <c r="AA169" i="2"/>
  <c r="AB413" i="2"/>
  <c r="AB424" i="2"/>
  <c r="AD247" i="2"/>
  <c r="AC146" i="2"/>
  <c r="AC550" i="2"/>
  <c r="AC246" i="2"/>
  <c r="AD244" i="2"/>
  <c r="AC243" i="2"/>
  <c r="AC547" i="2"/>
  <c r="AC143" i="2"/>
  <c r="AC329" i="2"/>
  <c r="AC199" i="2"/>
  <c r="AD330" i="2"/>
  <c r="AC532" i="2"/>
  <c r="AC431" i="2"/>
  <c r="AB626" i="2"/>
  <c r="AB716" i="2" s="1"/>
  <c r="AC627" i="2"/>
  <c r="AB717" i="2"/>
  <c r="AB383" i="2"/>
  <c r="AC384" i="2"/>
  <c r="AB341" i="2"/>
  <c r="AB442" i="2" s="1"/>
  <c r="AB443" i="2"/>
  <c r="AC342" i="2"/>
  <c r="AC626" i="2" l="1"/>
  <c r="AD627" i="2"/>
  <c r="AC717" i="2"/>
  <c r="AC531" i="2"/>
  <c r="AC430" i="2"/>
  <c r="AD458" i="2"/>
  <c r="AD356" i="2"/>
  <c r="AD457" i="2" s="1"/>
  <c r="AE357" i="2"/>
  <c r="AC335" i="2"/>
  <c r="AC436" i="2" s="1"/>
  <c r="AC205" i="2"/>
  <c r="AD336" i="2"/>
  <c r="AC437" i="2"/>
  <c r="AB484" i="2"/>
  <c r="AB97" i="2"/>
  <c r="AC362" i="2"/>
  <c r="AC463" i="2" s="1"/>
  <c r="AD363" i="2"/>
  <c r="AC464" i="2"/>
  <c r="AD360" i="2"/>
  <c r="AC359" i="2"/>
  <c r="AC460" i="2" s="1"/>
  <c r="AC461" i="2"/>
  <c r="AC151" i="2"/>
  <c r="AC555" i="2"/>
  <c r="AC237" i="2"/>
  <c r="AC137" i="2"/>
  <c r="AC541" i="2"/>
  <c r="AD238" i="2"/>
  <c r="AD372" i="2"/>
  <c r="AC371" i="2"/>
  <c r="AC472" i="2" s="1"/>
  <c r="AC473" i="2"/>
  <c r="AD470" i="2"/>
  <c r="AD368" i="2"/>
  <c r="AD469" i="2" s="1"/>
  <c r="AE369" i="2"/>
  <c r="AD350" i="2"/>
  <c r="AD451" i="2" s="1"/>
  <c r="AD452" i="2"/>
  <c r="AE351" i="2"/>
  <c r="AD323" i="2"/>
  <c r="AD425" i="2"/>
  <c r="AD193" i="2"/>
  <c r="AE324" i="2"/>
  <c r="AB157" i="2"/>
  <c r="AB561" i="2"/>
  <c r="AC338" i="2"/>
  <c r="AC439" i="2" s="1"/>
  <c r="AD339" i="2"/>
  <c r="AD414" i="2" s="1"/>
  <c r="AC440" i="2"/>
  <c r="AA514" i="2"/>
  <c r="AA110" i="2"/>
  <c r="AD347" i="2"/>
  <c r="AD448" i="2" s="1"/>
  <c r="AD449" i="2"/>
  <c r="AE348" i="2"/>
  <c r="AD155" i="2"/>
  <c r="AD255" i="2"/>
  <c r="AE256" i="2"/>
  <c r="AD559" i="2"/>
  <c r="AD431" i="2"/>
  <c r="AD329" i="2"/>
  <c r="AD199" i="2"/>
  <c r="AE330" i="2"/>
  <c r="AD532" i="2"/>
  <c r="AC145" i="2"/>
  <c r="AC549" i="2"/>
  <c r="AC67" i="2"/>
  <c r="AD68" i="2"/>
  <c r="AC98" i="2"/>
  <c r="AC485" i="2"/>
  <c r="AD252" i="2"/>
  <c r="AD152" i="2"/>
  <c r="AE253" i="2"/>
  <c r="AD556" i="2"/>
  <c r="AD384" i="2"/>
  <c r="AC383" i="2"/>
  <c r="AC546" i="2"/>
  <c r="AC142" i="2"/>
  <c r="AD143" i="2"/>
  <c r="AE244" i="2"/>
  <c r="AD243" i="2"/>
  <c r="AD547" i="2"/>
  <c r="AD246" i="2"/>
  <c r="AE247" i="2"/>
  <c r="AD146" i="2"/>
  <c r="AD550" i="2"/>
  <c r="AB111" i="2"/>
  <c r="AB515" i="2"/>
  <c r="AB130" i="2"/>
  <c r="AB534" i="2"/>
  <c r="AC374" i="2"/>
  <c r="AC475" i="2" s="1"/>
  <c r="AD375" i="2"/>
  <c r="AC476" i="2"/>
  <c r="AB573" i="2"/>
  <c r="AB169" i="2"/>
  <c r="AC134" i="2"/>
  <c r="AC234" i="2"/>
  <c r="AC538" i="2"/>
  <c r="AD235" i="2"/>
  <c r="AC125" i="2"/>
  <c r="AD226" i="2"/>
  <c r="AC225" i="2"/>
  <c r="AC529" i="2"/>
  <c r="AB166" i="2"/>
  <c r="AB570" i="2"/>
  <c r="AC632" i="2"/>
  <c r="AD633" i="2"/>
  <c r="AC149" i="2"/>
  <c r="AD250" i="2"/>
  <c r="AC553" i="2"/>
  <c r="AC249" i="2"/>
  <c r="AD446" i="2"/>
  <c r="AE345" i="2"/>
  <c r="AD344" i="2"/>
  <c r="AD445" i="2" s="1"/>
  <c r="AE327" i="2"/>
  <c r="AD428" i="2"/>
  <c r="AD196" i="2"/>
  <c r="AD326" i="2"/>
  <c r="AD427" i="2" s="1"/>
  <c r="AB564" i="2"/>
  <c r="AB160" i="2"/>
  <c r="AC558" i="2"/>
  <c r="AC154" i="2"/>
  <c r="AF354" i="2"/>
  <c r="AE353" i="2"/>
  <c r="AE454" i="2" s="1"/>
  <c r="AE455" i="2"/>
  <c r="AB312" i="2"/>
  <c r="AB525" i="2"/>
  <c r="AB121" i="2"/>
  <c r="AB212" i="2"/>
  <c r="AB616" i="2"/>
  <c r="AB182" i="2"/>
  <c r="AB576" i="2"/>
  <c r="AB172" i="2"/>
  <c r="AB543" i="2"/>
  <c r="AB139" i="2"/>
  <c r="AC414" i="2"/>
  <c r="AC158" i="2"/>
  <c r="AD259" i="2"/>
  <c r="AC562" i="2"/>
  <c r="AC258" i="2"/>
  <c r="AA211" i="2"/>
  <c r="AA615" i="2"/>
  <c r="AA181" i="2"/>
  <c r="AC261" i="2"/>
  <c r="AC565" i="2"/>
  <c r="AC161" i="2"/>
  <c r="AD262" i="2"/>
  <c r="AD283" i="2"/>
  <c r="AC586" i="2"/>
  <c r="AC282" i="2"/>
  <c r="AC585" i="2" s="1"/>
  <c r="AD342" i="2"/>
  <c r="AC341" i="2"/>
  <c r="AC442" i="2" s="1"/>
  <c r="AC443" i="2"/>
  <c r="AD232" i="2"/>
  <c r="AC231" i="2"/>
  <c r="AC131" i="2"/>
  <c r="AC535" i="2"/>
  <c r="AE333" i="2"/>
  <c r="AD434" i="2"/>
  <c r="AD202" i="2"/>
  <c r="AD332" i="2"/>
  <c r="AD433" i="2" s="1"/>
  <c r="AB540" i="2"/>
  <c r="AB136" i="2"/>
  <c r="AC170" i="2"/>
  <c r="AD271" i="2"/>
  <c r="AC574" i="2"/>
  <c r="AC270" i="2"/>
  <c r="AB537" i="2"/>
  <c r="AB133" i="2"/>
  <c r="AB124" i="2"/>
  <c r="AB528" i="2"/>
  <c r="AC122" i="2"/>
  <c r="AC222" i="2"/>
  <c r="AC313" i="2"/>
  <c r="AC526" i="2"/>
  <c r="AD223" i="2"/>
  <c r="AC273" i="2"/>
  <c r="AC577" i="2"/>
  <c r="AC173" i="2"/>
  <c r="AD274" i="2"/>
  <c r="AC267" i="2"/>
  <c r="AC167" i="2"/>
  <c r="AD268" i="2"/>
  <c r="AC571" i="2"/>
  <c r="AC140" i="2"/>
  <c r="AD241" i="2"/>
  <c r="AC240" i="2"/>
  <c r="AC544" i="2"/>
  <c r="AB148" i="2"/>
  <c r="AB552" i="2"/>
  <c r="AC413" i="2"/>
  <c r="AC424" i="2"/>
  <c r="AC818" i="2"/>
  <c r="AC727" i="2"/>
  <c r="AC817" i="2" s="1"/>
  <c r="AD728" i="2"/>
  <c r="AB585" i="2"/>
  <c r="AC576" i="2" l="1"/>
  <c r="AC172" i="2"/>
  <c r="AE223" i="2"/>
  <c r="AD222" i="2"/>
  <c r="AD122" i="2"/>
  <c r="AD313" i="2"/>
  <c r="AD526" i="2"/>
  <c r="AC130" i="2"/>
  <c r="AC534" i="2"/>
  <c r="AD443" i="2"/>
  <c r="AE342" i="2"/>
  <c r="AD341" i="2"/>
  <c r="AD442" i="2" s="1"/>
  <c r="AC157" i="2"/>
  <c r="AC561" i="2"/>
  <c r="AD632" i="2"/>
  <c r="AE633" i="2"/>
  <c r="AD125" i="2"/>
  <c r="AE226" i="2"/>
  <c r="AD225" i="2"/>
  <c r="AD529" i="2"/>
  <c r="AC133" i="2"/>
  <c r="AC537" i="2"/>
  <c r="AD142" i="2"/>
  <c r="AD546" i="2"/>
  <c r="AD151" i="2"/>
  <c r="AD555" i="2"/>
  <c r="AC484" i="2"/>
  <c r="AC97" i="2"/>
  <c r="AE199" i="2"/>
  <c r="AF330" i="2"/>
  <c r="AE532" i="2"/>
  <c r="AE431" i="2"/>
  <c r="AE329" i="2"/>
  <c r="AD154" i="2"/>
  <c r="AD558" i="2"/>
  <c r="AE470" i="2"/>
  <c r="AE368" i="2"/>
  <c r="AE469" i="2" s="1"/>
  <c r="AF369" i="2"/>
  <c r="AD371" i="2"/>
  <c r="AD472" i="2" s="1"/>
  <c r="AD473" i="2"/>
  <c r="AE372" i="2"/>
  <c r="AD137" i="2"/>
  <c r="AE238" i="2"/>
  <c r="AD237" i="2"/>
  <c r="AD541" i="2"/>
  <c r="AD359" i="2"/>
  <c r="AD460" i="2" s="1"/>
  <c r="AD461" i="2"/>
  <c r="AE360" i="2"/>
  <c r="AD626" i="2"/>
  <c r="AD716" i="2" s="1"/>
  <c r="AE627" i="2"/>
  <c r="AD717" i="2"/>
  <c r="AC139" i="2"/>
  <c r="AC543" i="2"/>
  <c r="AC166" i="2"/>
  <c r="AC570" i="2"/>
  <c r="AD173" i="2"/>
  <c r="AE274" i="2"/>
  <c r="AD273" i="2"/>
  <c r="AD577" i="2"/>
  <c r="AD270" i="2"/>
  <c r="AD170" i="2"/>
  <c r="AE271" i="2"/>
  <c r="AD574" i="2"/>
  <c r="AE232" i="2"/>
  <c r="AD231" i="2"/>
  <c r="AD131" i="2"/>
  <c r="AD535" i="2"/>
  <c r="AD282" i="2"/>
  <c r="AE283" i="2"/>
  <c r="AD586" i="2"/>
  <c r="AC148" i="2"/>
  <c r="AC552" i="2"/>
  <c r="AE146" i="2"/>
  <c r="AE550" i="2"/>
  <c r="AE246" i="2"/>
  <c r="AF247" i="2"/>
  <c r="AE243" i="2"/>
  <c r="AE547" i="2"/>
  <c r="AE143" i="2"/>
  <c r="AF244" i="2"/>
  <c r="AE350" i="2"/>
  <c r="AE451" i="2" s="1"/>
  <c r="AE452" i="2"/>
  <c r="AF351" i="2"/>
  <c r="AB110" i="2"/>
  <c r="AB514" i="2"/>
  <c r="AE336" i="2"/>
  <c r="AD437" i="2"/>
  <c r="AD335" i="2"/>
  <c r="AD436" i="2" s="1"/>
  <c r="AD205" i="2"/>
  <c r="AC716" i="2"/>
  <c r="AE728" i="2"/>
  <c r="AD818" i="2"/>
  <c r="AD727" i="2"/>
  <c r="AD817" i="2" s="1"/>
  <c r="AD140" i="2"/>
  <c r="AE241" i="2"/>
  <c r="AD240" i="2"/>
  <c r="AD544" i="2"/>
  <c r="AC182" i="2"/>
  <c r="AC212" i="2"/>
  <c r="AC616" i="2"/>
  <c r="AC564" i="2"/>
  <c r="AC160" i="2"/>
  <c r="AD258" i="2"/>
  <c r="AD158" i="2"/>
  <c r="AE259" i="2"/>
  <c r="AD562" i="2"/>
  <c r="AG354" i="2"/>
  <c r="BE354" i="2"/>
  <c r="AF353" i="2"/>
  <c r="AF454" i="2" s="1"/>
  <c r="AF455" i="2"/>
  <c r="AE235" i="2"/>
  <c r="AD134" i="2"/>
  <c r="AD234" i="2"/>
  <c r="AD538" i="2"/>
  <c r="AD145" i="2"/>
  <c r="AD549" i="2"/>
  <c r="AD383" i="2"/>
  <c r="AE384" i="2"/>
  <c r="AF253" i="2"/>
  <c r="AE556" i="2"/>
  <c r="AE252" i="2"/>
  <c r="AE152" i="2"/>
  <c r="AC111" i="2"/>
  <c r="AC515" i="2"/>
  <c r="AD430" i="2"/>
  <c r="AD531" i="2"/>
  <c r="AE347" i="2"/>
  <c r="AE448" i="2" s="1"/>
  <c r="AE449" i="2"/>
  <c r="AF348" i="2"/>
  <c r="AE193" i="2"/>
  <c r="AF324" i="2"/>
  <c r="AE323" i="2"/>
  <c r="AE425" i="2"/>
  <c r="AD424" i="2"/>
  <c r="AE363" i="2"/>
  <c r="AD464" i="2"/>
  <c r="AD362" i="2"/>
  <c r="AD463" i="2" s="1"/>
  <c r="AD267" i="2"/>
  <c r="AD167" i="2"/>
  <c r="AE268" i="2"/>
  <c r="AD571" i="2"/>
  <c r="AC121" i="2"/>
  <c r="AC312" i="2"/>
  <c r="AC525" i="2"/>
  <c r="AC169" i="2"/>
  <c r="AC573" i="2"/>
  <c r="AF333" i="2"/>
  <c r="AE434" i="2"/>
  <c r="AE202" i="2"/>
  <c r="AE332" i="2"/>
  <c r="AE433" i="2" s="1"/>
  <c r="AD161" i="2"/>
  <c r="AE262" i="2"/>
  <c r="AD261" i="2"/>
  <c r="AD565" i="2"/>
  <c r="AB211" i="2"/>
  <c r="AB615" i="2"/>
  <c r="AB181" i="2"/>
  <c r="AF327" i="2"/>
  <c r="AE428" i="2"/>
  <c r="AE196" i="2"/>
  <c r="AE326" i="2"/>
  <c r="AE427" i="2" s="1"/>
  <c r="AE344" i="2"/>
  <c r="AE445" i="2" s="1"/>
  <c r="AE446" i="2"/>
  <c r="AF345" i="2"/>
  <c r="AD249" i="2"/>
  <c r="AD149" i="2"/>
  <c r="AE250" i="2"/>
  <c r="AD553" i="2"/>
  <c r="AC124" i="2"/>
  <c r="AC528" i="2"/>
  <c r="AE375" i="2"/>
  <c r="AD476" i="2"/>
  <c r="AD374" i="2"/>
  <c r="AD475" i="2" s="1"/>
  <c r="AD67" i="2"/>
  <c r="AE68" i="2"/>
  <c r="AD98" i="2"/>
  <c r="AD485" i="2"/>
  <c r="AE559" i="2"/>
  <c r="AE155" i="2"/>
  <c r="AE255" i="2"/>
  <c r="AF256" i="2"/>
  <c r="AE339" i="2"/>
  <c r="AD440" i="2"/>
  <c r="AD338" i="2"/>
  <c r="AD439" i="2" s="1"/>
  <c r="AC136" i="2"/>
  <c r="AC540" i="2"/>
  <c r="AE458" i="2"/>
  <c r="AE356" i="2"/>
  <c r="AE457" i="2" s="1"/>
  <c r="AF357" i="2"/>
  <c r="AG256" i="2" l="1"/>
  <c r="BE256" i="2"/>
  <c r="AF559" i="2"/>
  <c r="AF155" i="2"/>
  <c r="BE155" i="2" s="1"/>
  <c r="AF255" i="2"/>
  <c r="AD515" i="2"/>
  <c r="AD111" i="2"/>
  <c r="AE571" i="2"/>
  <c r="AE267" i="2"/>
  <c r="AE167" i="2"/>
  <c r="AF268" i="2"/>
  <c r="AD413" i="2"/>
  <c r="AE424" i="2"/>
  <c r="AE383" i="2"/>
  <c r="L384" i="2" s="1"/>
  <c r="AF384" i="2"/>
  <c r="AD139" i="2"/>
  <c r="AD543" i="2"/>
  <c r="AE546" i="2"/>
  <c r="AE142" i="2"/>
  <c r="AE586" i="2"/>
  <c r="AE282" i="2"/>
  <c r="AF283" i="2"/>
  <c r="AD169" i="2"/>
  <c r="AD573" i="2"/>
  <c r="AE273" i="2"/>
  <c r="AE577" i="2"/>
  <c r="AE173" i="2"/>
  <c r="AF274" i="2"/>
  <c r="AF627" i="2"/>
  <c r="AE717" i="2"/>
  <c r="AE626" i="2"/>
  <c r="AE541" i="2"/>
  <c r="AF238" i="2"/>
  <c r="AE137" i="2"/>
  <c r="AE237" i="2"/>
  <c r="AF329" i="2"/>
  <c r="AF199" i="2"/>
  <c r="AG330" i="2"/>
  <c r="BE330" i="2"/>
  <c r="AF532" i="2"/>
  <c r="AF431" i="2"/>
  <c r="AD124" i="2"/>
  <c r="AD528" i="2"/>
  <c r="AD312" i="2"/>
  <c r="AD121" i="2"/>
  <c r="AD525" i="2"/>
  <c r="AE558" i="2"/>
  <c r="AE154" i="2"/>
  <c r="AE98" i="2"/>
  <c r="AE67" i="2"/>
  <c r="AF68" i="2"/>
  <c r="AE485" i="2"/>
  <c r="AE374" i="2"/>
  <c r="AE475" i="2" s="1"/>
  <c r="AF375" i="2"/>
  <c r="AE476" i="2"/>
  <c r="AD148" i="2"/>
  <c r="AD552" i="2"/>
  <c r="AG333" i="2"/>
  <c r="BE333" i="2"/>
  <c r="AF434" i="2"/>
  <c r="AF202" i="2"/>
  <c r="AF332" i="2"/>
  <c r="AF433" i="2" s="1"/>
  <c r="AE362" i="2"/>
  <c r="AE463" i="2" s="1"/>
  <c r="AF363" i="2"/>
  <c r="AE464" i="2"/>
  <c r="AF193" i="2"/>
  <c r="AG324" i="2"/>
  <c r="BE324" i="2"/>
  <c r="AF323" i="2"/>
  <c r="AF425" i="2"/>
  <c r="AE555" i="2"/>
  <c r="AE151" i="2"/>
  <c r="AD133" i="2"/>
  <c r="AD537" i="2"/>
  <c r="AD157" i="2"/>
  <c r="AD561" i="2"/>
  <c r="AE544" i="2"/>
  <c r="AE140" i="2"/>
  <c r="AF241" i="2"/>
  <c r="AE240" i="2"/>
  <c r="AG244" i="2"/>
  <c r="BE244" i="2"/>
  <c r="AF243" i="2"/>
  <c r="AF547" i="2"/>
  <c r="AF143" i="2"/>
  <c r="BE143" i="2" s="1"/>
  <c r="AG247" i="2"/>
  <c r="BE247" i="2"/>
  <c r="AF146" i="2"/>
  <c r="BE146" i="2" s="1"/>
  <c r="AF550" i="2"/>
  <c r="AF246" i="2"/>
  <c r="AD585" i="2"/>
  <c r="AE531" i="2"/>
  <c r="AE430" i="2"/>
  <c r="AE529" i="2"/>
  <c r="AE125" i="2"/>
  <c r="AF226" i="2"/>
  <c r="AE225" i="2"/>
  <c r="AE122" i="2"/>
  <c r="AE526" i="2"/>
  <c r="AF223" i="2"/>
  <c r="AE222" i="2"/>
  <c r="AE313" i="2"/>
  <c r="AF339" i="2"/>
  <c r="AE440" i="2"/>
  <c r="AE338" i="2"/>
  <c r="AE439" i="2" s="1"/>
  <c r="AD484" i="2"/>
  <c r="AD97" i="2"/>
  <c r="AG345" i="2"/>
  <c r="BE345" i="2"/>
  <c r="AF344" i="2"/>
  <c r="AF445" i="2" s="1"/>
  <c r="AF446" i="2"/>
  <c r="AG327" i="2"/>
  <c r="BE327" i="2"/>
  <c r="AF428" i="2"/>
  <c r="AF196" i="2"/>
  <c r="AF326" i="2"/>
  <c r="AF427" i="2" s="1"/>
  <c r="AD160" i="2"/>
  <c r="AD564" i="2"/>
  <c r="AD166" i="2"/>
  <c r="AD570" i="2"/>
  <c r="AE414" i="2"/>
  <c r="BH354" i="2"/>
  <c r="BG354" i="2"/>
  <c r="AE727" i="2"/>
  <c r="AE817" i="2" s="1"/>
  <c r="AF728" i="2"/>
  <c r="AE818" i="2"/>
  <c r="AE205" i="2"/>
  <c r="AF336" i="2"/>
  <c r="AE437" i="2"/>
  <c r="AE335" i="2"/>
  <c r="AE436" i="2" s="1"/>
  <c r="AG351" i="2"/>
  <c r="BE351" i="2"/>
  <c r="AF350" i="2"/>
  <c r="AF451" i="2" s="1"/>
  <c r="AF452" i="2"/>
  <c r="AE145" i="2"/>
  <c r="AE549" i="2"/>
  <c r="AD130" i="2"/>
  <c r="AD534" i="2"/>
  <c r="AE574" i="2"/>
  <c r="AE270" i="2"/>
  <c r="AE170" i="2"/>
  <c r="AF271" i="2"/>
  <c r="AC110" i="2"/>
  <c r="AC514" i="2"/>
  <c r="AD182" i="2"/>
  <c r="AD212" i="2"/>
  <c r="AD616" i="2"/>
  <c r="AG357" i="2"/>
  <c r="BE357" i="2"/>
  <c r="AF458" i="2"/>
  <c r="AF356" i="2"/>
  <c r="AF457" i="2" s="1"/>
  <c r="AE553" i="2"/>
  <c r="AE249" i="2"/>
  <c r="AE149" i="2"/>
  <c r="AF250" i="2"/>
  <c r="AE261" i="2"/>
  <c r="AE565" i="2"/>
  <c r="AE161" i="2"/>
  <c r="AF262" i="2"/>
  <c r="AC181" i="2"/>
  <c r="AC211" i="2"/>
  <c r="AC615" i="2"/>
  <c r="AG348" i="2"/>
  <c r="BE348" i="2"/>
  <c r="AF347" i="2"/>
  <c r="AF448" i="2" s="1"/>
  <c r="AF449" i="2"/>
  <c r="AG253" i="2"/>
  <c r="BE253" i="2"/>
  <c r="AF556" i="2"/>
  <c r="AF252" i="2"/>
  <c r="AF152" i="2"/>
  <c r="BE152" i="2" s="1"/>
  <c r="AE234" i="2"/>
  <c r="AE538" i="2"/>
  <c r="AF235" i="2"/>
  <c r="AE134" i="2"/>
  <c r="AH354" i="2"/>
  <c r="AG353" i="2"/>
  <c r="AG454" i="2" s="1"/>
  <c r="AG455" i="2"/>
  <c r="AE562" i="2"/>
  <c r="AE258" i="2"/>
  <c r="AE158" i="2"/>
  <c r="AF259" i="2"/>
  <c r="AE131" i="2"/>
  <c r="AE535" i="2"/>
  <c r="AF232" i="2"/>
  <c r="AE231" i="2"/>
  <c r="AD172" i="2"/>
  <c r="AD576" i="2"/>
  <c r="AE359" i="2"/>
  <c r="AE460" i="2" s="1"/>
  <c r="AE461" i="2"/>
  <c r="AF360" i="2"/>
  <c r="AD136" i="2"/>
  <c r="AD540" i="2"/>
  <c r="AE371" i="2"/>
  <c r="AE472" i="2" s="1"/>
  <c r="AE473" i="2"/>
  <c r="AF372" i="2"/>
  <c r="AG369" i="2"/>
  <c r="BE369" i="2"/>
  <c r="AF470" i="2"/>
  <c r="AF368" i="2"/>
  <c r="AF469" i="2" s="1"/>
  <c r="AF633" i="2"/>
  <c r="AE632" i="2"/>
  <c r="AE443" i="2"/>
  <c r="AF342" i="2"/>
  <c r="AE341" i="2"/>
  <c r="AE442" i="2" s="1"/>
  <c r="BG152" i="2" l="1"/>
  <c r="BH152" i="2"/>
  <c r="AF341" i="2"/>
  <c r="AF442" i="2" s="1"/>
  <c r="AF443" i="2"/>
  <c r="AG342" i="2"/>
  <c r="BE342" i="2"/>
  <c r="AG368" i="2"/>
  <c r="AG469" i="2" s="1"/>
  <c r="AH369" i="2"/>
  <c r="AG470" i="2"/>
  <c r="BH253" i="2"/>
  <c r="BG253" i="2"/>
  <c r="AH348" i="2"/>
  <c r="AG347" i="2"/>
  <c r="AG448" i="2" s="1"/>
  <c r="AG449" i="2"/>
  <c r="AE564" i="2"/>
  <c r="AE160" i="2"/>
  <c r="AG356" i="2"/>
  <c r="AG457" i="2" s="1"/>
  <c r="AH357" i="2"/>
  <c r="AG458" i="2"/>
  <c r="AH351" i="2"/>
  <c r="AG350" i="2"/>
  <c r="AG451" i="2" s="1"/>
  <c r="AG452" i="2"/>
  <c r="AG196" i="2"/>
  <c r="AG326" i="2"/>
  <c r="AG427" i="2" s="1"/>
  <c r="AH327" i="2"/>
  <c r="AG428" i="2"/>
  <c r="AH345" i="2"/>
  <c r="AG344" i="2"/>
  <c r="AG445" i="2" s="1"/>
  <c r="AG446" i="2"/>
  <c r="BG247" i="2"/>
  <c r="BH247" i="2"/>
  <c r="AF546" i="2"/>
  <c r="AF142" i="2"/>
  <c r="BH324" i="2"/>
  <c r="BG324" i="2"/>
  <c r="AG202" i="2"/>
  <c r="AG332" i="2"/>
  <c r="AG433" i="2" s="1"/>
  <c r="AH333" i="2"/>
  <c r="AG434" i="2"/>
  <c r="AG68" i="2"/>
  <c r="BE68" i="2"/>
  <c r="AF98" i="2"/>
  <c r="AF67" i="2"/>
  <c r="AF485" i="2"/>
  <c r="AF626" i="2"/>
  <c r="AF716" i="2" s="1"/>
  <c r="AG627" i="2"/>
  <c r="AF717" i="2"/>
  <c r="L383" i="2"/>
  <c r="L413" i="2" s="1"/>
  <c r="L414" i="2"/>
  <c r="AE413" i="2"/>
  <c r="AF167" i="2"/>
  <c r="BE167" i="2" s="1"/>
  <c r="AG268" i="2"/>
  <c r="BE268" i="2"/>
  <c r="AF571" i="2"/>
  <c r="AF267" i="2"/>
  <c r="BG155" i="2"/>
  <c r="BH155" i="2"/>
  <c r="AF335" i="2"/>
  <c r="AF436" i="2" s="1"/>
  <c r="AF205" i="2"/>
  <c r="AG336" i="2"/>
  <c r="BE336" i="2"/>
  <c r="AF437" i="2"/>
  <c r="AD110" i="2"/>
  <c r="AD514" i="2"/>
  <c r="AF338" i="2"/>
  <c r="AF439" i="2" s="1"/>
  <c r="AG339" i="2"/>
  <c r="BE339" i="2"/>
  <c r="AF440" i="2"/>
  <c r="AE212" i="2"/>
  <c r="AE616" i="2"/>
  <c r="AE182" i="2"/>
  <c r="AF145" i="2"/>
  <c r="AF549" i="2"/>
  <c r="AH247" i="2"/>
  <c r="AG146" i="2"/>
  <c r="AG550" i="2"/>
  <c r="AG246" i="2"/>
  <c r="BG244" i="2"/>
  <c r="BH244" i="2"/>
  <c r="AE543" i="2"/>
  <c r="AE139" i="2"/>
  <c r="AG193" i="2"/>
  <c r="AH324" i="2"/>
  <c r="AG323" i="2"/>
  <c r="AG425" i="2"/>
  <c r="AE484" i="2"/>
  <c r="AE97" i="2"/>
  <c r="L68" i="2"/>
  <c r="AF531" i="2"/>
  <c r="AF430" i="2"/>
  <c r="AE540" i="2"/>
  <c r="AE136" i="2"/>
  <c r="AF586" i="2"/>
  <c r="AF282" i="2"/>
  <c r="AG283" i="2"/>
  <c r="BE283" i="2"/>
  <c r="AH353" i="2"/>
  <c r="AH454" i="2" s="1"/>
  <c r="AH455" i="2"/>
  <c r="AI354" i="2"/>
  <c r="AF632" i="2"/>
  <c r="AG633" i="2"/>
  <c r="AE534" i="2"/>
  <c r="AE130" i="2"/>
  <c r="AF555" i="2"/>
  <c r="AF151" i="2"/>
  <c r="AE121" i="2"/>
  <c r="AE525" i="2"/>
  <c r="AE312" i="2"/>
  <c r="AE528" i="2"/>
  <c r="AE124" i="2"/>
  <c r="BG143" i="2"/>
  <c r="BH143" i="2"/>
  <c r="AH244" i="2"/>
  <c r="AG243" i="2"/>
  <c r="AG547" i="2"/>
  <c r="AG143" i="2"/>
  <c r="AF240" i="2"/>
  <c r="AF544" i="2"/>
  <c r="AF140" i="2"/>
  <c r="BE140" i="2" s="1"/>
  <c r="AG241" i="2"/>
  <c r="BE241" i="2"/>
  <c r="AF374" i="2"/>
  <c r="AF475" i="2" s="1"/>
  <c r="AG375" i="2"/>
  <c r="BE375" i="2"/>
  <c r="AF476" i="2"/>
  <c r="AE111" i="2"/>
  <c r="AE515" i="2"/>
  <c r="BH330" i="2"/>
  <c r="BG330" i="2"/>
  <c r="AE716" i="2"/>
  <c r="AE576" i="2"/>
  <c r="AE172" i="2"/>
  <c r="AE585" i="2"/>
  <c r="L283" i="2"/>
  <c r="AE570" i="2"/>
  <c r="AE166" i="2"/>
  <c r="BG256" i="2"/>
  <c r="BH256" i="2"/>
  <c r="AF371" i="2"/>
  <c r="AF472" i="2" s="1"/>
  <c r="AF473" i="2"/>
  <c r="AG372" i="2"/>
  <c r="BE372" i="2"/>
  <c r="AF359" i="2"/>
  <c r="AF460" i="2" s="1"/>
  <c r="AF461" i="2"/>
  <c r="AG360" i="2"/>
  <c r="BE360" i="2"/>
  <c r="AE561" i="2"/>
  <c r="AE157" i="2"/>
  <c r="AF234" i="2"/>
  <c r="AF538" i="2"/>
  <c r="AG235" i="2"/>
  <c r="BE235" i="2"/>
  <c r="AF134" i="2"/>
  <c r="BE134" i="2" s="1"/>
  <c r="AG152" i="2"/>
  <c r="AH253" i="2"/>
  <c r="AG556" i="2"/>
  <c r="AG252" i="2"/>
  <c r="AF261" i="2"/>
  <c r="AF565" i="2"/>
  <c r="AF161" i="2"/>
  <c r="BE161" i="2" s="1"/>
  <c r="AG262" i="2"/>
  <c r="BE262" i="2"/>
  <c r="AE552" i="2"/>
  <c r="AE148" i="2"/>
  <c r="AF574" i="2"/>
  <c r="AF270" i="2"/>
  <c r="AF170" i="2"/>
  <c r="BE170" i="2" s="1"/>
  <c r="AG271" i="2"/>
  <c r="BE271" i="2"/>
  <c r="BG369" i="2"/>
  <c r="BH369" i="2"/>
  <c r="AF131" i="2"/>
  <c r="BE131" i="2" s="1"/>
  <c r="AF231" i="2"/>
  <c r="AF535" i="2"/>
  <c r="AG232" i="2"/>
  <c r="BE232" i="2"/>
  <c r="AF562" i="2"/>
  <c r="AF258" i="2"/>
  <c r="AF158" i="2"/>
  <c r="BE158" i="2" s="1"/>
  <c r="AG259" i="2"/>
  <c r="BE259" i="2"/>
  <c r="AE133" i="2"/>
  <c r="AE537" i="2"/>
  <c r="BG348" i="2"/>
  <c r="BH348" i="2"/>
  <c r="AF149" i="2"/>
  <c r="BE149" i="2" s="1"/>
  <c r="AG250" i="2"/>
  <c r="BE250" i="2"/>
  <c r="AF553" i="2"/>
  <c r="AF249" i="2"/>
  <c r="BG357" i="2"/>
  <c r="BH357" i="2"/>
  <c r="AE573" i="2"/>
  <c r="AE169" i="2"/>
  <c r="BG351" i="2"/>
  <c r="BH351" i="2"/>
  <c r="AF727" i="2"/>
  <c r="AF817" i="2" s="1"/>
  <c r="AG728" i="2"/>
  <c r="AF818" i="2"/>
  <c r="BH327" i="2"/>
  <c r="BG327" i="2"/>
  <c r="BG345" i="2"/>
  <c r="BH345" i="2"/>
  <c r="AF313" i="2"/>
  <c r="AF526" i="2"/>
  <c r="AG223" i="2"/>
  <c r="BE223" i="2"/>
  <c r="AF122" i="2"/>
  <c r="BE122" i="2" s="1"/>
  <c r="AF222" i="2"/>
  <c r="AF125" i="2"/>
  <c r="BE125" i="2" s="1"/>
  <c r="AF225" i="2"/>
  <c r="AF529" i="2"/>
  <c r="AG226" i="2"/>
  <c r="BE226" i="2"/>
  <c r="BH146" i="2"/>
  <c r="BG146" i="2"/>
  <c r="AF424" i="2"/>
  <c r="AF414" i="2"/>
  <c r="BE414" i="2" s="1"/>
  <c r="AF362" i="2"/>
  <c r="AF463" i="2" s="1"/>
  <c r="AG363" i="2"/>
  <c r="BE363" i="2"/>
  <c r="AF464" i="2"/>
  <c r="BH333" i="2"/>
  <c r="BG333" i="2"/>
  <c r="AD181" i="2"/>
  <c r="AD211" i="2"/>
  <c r="AD615" i="2"/>
  <c r="AG329" i="2"/>
  <c r="AG199" i="2"/>
  <c r="AH330" i="2"/>
  <c r="AG532" i="2"/>
  <c r="AG431" i="2"/>
  <c r="AF137" i="2"/>
  <c r="BE137" i="2" s="1"/>
  <c r="AF237" i="2"/>
  <c r="AF541" i="2"/>
  <c r="AG238" i="2"/>
  <c r="BE238" i="2"/>
  <c r="AF273" i="2"/>
  <c r="AF577" i="2"/>
  <c r="AF173" i="2"/>
  <c r="BE173" i="2" s="1"/>
  <c r="AG274" i="2"/>
  <c r="BE274" i="2"/>
  <c r="AF383" i="2"/>
  <c r="M384" i="2" s="1"/>
  <c r="AG384" i="2"/>
  <c r="BE384" i="2"/>
  <c r="AF558" i="2"/>
  <c r="AF154" i="2"/>
  <c r="AG255" i="2"/>
  <c r="AH256" i="2"/>
  <c r="AG559" i="2"/>
  <c r="AG155" i="2"/>
  <c r="M414" i="2" l="1"/>
  <c r="BD414" i="2" s="1"/>
  <c r="M383" i="2"/>
  <c r="M413" i="2" s="1"/>
  <c r="BD384" i="2"/>
  <c r="AG137" i="2"/>
  <c r="AG237" i="2"/>
  <c r="AG541" i="2"/>
  <c r="AH238" i="2"/>
  <c r="AH431" i="2"/>
  <c r="AH329" i="2"/>
  <c r="AH199" i="2"/>
  <c r="AI330" i="2"/>
  <c r="AH532" i="2"/>
  <c r="BH363" i="2"/>
  <c r="BG363" i="2"/>
  <c r="BG226" i="2"/>
  <c r="BH226" i="2"/>
  <c r="BH125" i="2"/>
  <c r="BG125" i="2"/>
  <c r="BH122" i="2"/>
  <c r="BG122" i="2"/>
  <c r="AF212" i="2"/>
  <c r="BE212" i="2" s="1"/>
  <c r="BE313" i="2"/>
  <c r="AF616" i="2"/>
  <c r="AF182" i="2"/>
  <c r="BE182" i="2" s="1"/>
  <c r="AF148" i="2"/>
  <c r="AF552" i="2"/>
  <c r="BH149" i="2"/>
  <c r="BG149" i="2"/>
  <c r="BG259" i="2"/>
  <c r="BH259" i="2"/>
  <c r="AF130" i="2"/>
  <c r="AF534" i="2"/>
  <c r="AF573" i="2"/>
  <c r="AF169" i="2"/>
  <c r="AG261" i="2"/>
  <c r="AG565" i="2"/>
  <c r="AG161" i="2"/>
  <c r="AH262" i="2"/>
  <c r="AG151" i="2"/>
  <c r="AG555" i="2"/>
  <c r="BH134" i="2"/>
  <c r="BG134" i="2"/>
  <c r="AF133" i="2"/>
  <c r="AF537" i="2"/>
  <c r="BG372" i="2"/>
  <c r="BH372" i="2"/>
  <c r="BG241" i="2"/>
  <c r="BH241" i="2"/>
  <c r="AF543" i="2"/>
  <c r="AF139" i="2"/>
  <c r="AG424" i="2"/>
  <c r="AG338" i="2"/>
  <c r="AG439" i="2" s="1"/>
  <c r="AH339" i="2"/>
  <c r="AG440" i="2"/>
  <c r="AG335" i="2"/>
  <c r="AG436" i="2" s="1"/>
  <c r="AG205" i="2"/>
  <c r="AH336" i="2"/>
  <c r="AG437" i="2"/>
  <c r="BE98" i="2"/>
  <c r="AF515" i="2"/>
  <c r="AF111" i="2"/>
  <c r="BE111" i="2" s="1"/>
  <c r="AH155" i="2"/>
  <c r="AH255" i="2"/>
  <c r="AI256" i="2"/>
  <c r="AH559" i="2"/>
  <c r="AG273" i="2"/>
  <c r="AG577" i="2"/>
  <c r="AG173" i="2"/>
  <c r="AH274" i="2"/>
  <c r="AF540" i="2"/>
  <c r="AF136" i="2"/>
  <c r="AG531" i="2"/>
  <c r="AG430" i="2"/>
  <c r="AG122" i="2"/>
  <c r="AG222" i="2"/>
  <c r="AG313" i="2"/>
  <c r="AG526" i="2"/>
  <c r="AH223" i="2"/>
  <c r="BG250" i="2"/>
  <c r="BH250" i="2"/>
  <c r="BG158" i="2"/>
  <c r="BH158" i="2"/>
  <c r="AH232" i="2"/>
  <c r="AG131" i="2"/>
  <c r="AG231" i="2"/>
  <c r="AG535" i="2"/>
  <c r="AG170" i="2"/>
  <c r="AH271" i="2"/>
  <c r="AG574" i="2"/>
  <c r="AG270" i="2"/>
  <c r="AH252" i="2"/>
  <c r="AH152" i="2"/>
  <c r="AI253" i="2"/>
  <c r="AH556" i="2"/>
  <c r="AG134" i="2"/>
  <c r="AG234" i="2"/>
  <c r="AG538" i="2"/>
  <c r="AH235" i="2"/>
  <c r="AH360" i="2"/>
  <c r="AG359" i="2"/>
  <c r="AG460" i="2" s="1"/>
  <c r="AG461" i="2"/>
  <c r="L586" i="2"/>
  <c r="L282" i="2"/>
  <c r="L182" i="2"/>
  <c r="M283" i="2"/>
  <c r="L313" i="2"/>
  <c r="BG375" i="2"/>
  <c r="BH375" i="2"/>
  <c r="BG140" i="2"/>
  <c r="BH140" i="2"/>
  <c r="AH143" i="2"/>
  <c r="AI244" i="2"/>
  <c r="AH243" i="2"/>
  <c r="AH547" i="2"/>
  <c r="AG632" i="2"/>
  <c r="AH633" i="2"/>
  <c r="AI353" i="2"/>
  <c r="AI454" i="2" s="1"/>
  <c r="AI455" i="2"/>
  <c r="AH283" i="2"/>
  <c r="AG586" i="2"/>
  <c r="AG282" i="2"/>
  <c r="AG585" i="2" s="1"/>
  <c r="L98" i="2"/>
  <c r="L67" i="2"/>
  <c r="L485" i="2"/>
  <c r="M68" i="2"/>
  <c r="AG145" i="2"/>
  <c r="AG549" i="2"/>
  <c r="AG267" i="2"/>
  <c r="AG167" i="2"/>
  <c r="AH268" i="2"/>
  <c r="AG571" i="2"/>
  <c r="AG67" i="2"/>
  <c r="AH68" i="2"/>
  <c r="AG98" i="2"/>
  <c r="AG485" i="2"/>
  <c r="AI327" i="2"/>
  <c r="AH428" i="2"/>
  <c r="AH196" i="2"/>
  <c r="AH326" i="2"/>
  <c r="AH427" i="2" s="1"/>
  <c r="AH470" i="2"/>
  <c r="AH368" i="2"/>
  <c r="AH469" i="2" s="1"/>
  <c r="AI369" i="2"/>
  <c r="AG558" i="2"/>
  <c r="AG154" i="2"/>
  <c r="BG173" i="2"/>
  <c r="BH173" i="2"/>
  <c r="BH238" i="2"/>
  <c r="BG238" i="2"/>
  <c r="BG137" i="2"/>
  <c r="BH137" i="2"/>
  <c r="AF124" i="2"/>
  <c r="AF528" i="2"/>
  <c r="AF121" i="2"/>
  <c r="AF312" i="2"/>
  <c r="AF525" i="2"/>
  <c r="AG149" i="2"/>
  <c r="AH250" i="2"/>
  <c r="AG553" i="2"/>
  <c r="AG249" i="2"/>
  <c r="AF157" i="2"/>
  <c r="BE157" i="2" s="1"/>
  <c r="AF561" i="2"/>
  <c r="BG170" i="2"/>
  <c r="BH170" i="2"/>
  <c r="BH262" i="2"/>
  <c r="BG262" i="2"/>
  <c r="AF564" i="2"/>
  <c r="AF160" i="2"/>
  <c r="AG374" i="2"/>
  <c r="AG475" i="2" s="1"/>
  <c r="AH375" i="2"/>
  <c r="AG476" i="2"/>
  <c r="AF585" i="2"/>
  <c r="AE110" i="2"/>
  <c r="AE514" i="2"/>
  <c r="AG414" i="2"/>
  <c r="BH339" i="2"/>
  <c r="BG339" i="2"/>
  <c r="BH336" i="2"/>
  <c r="BG336" i="2"/>
  <c r="AF166" i="2"/>
  <c r="AF570" i="2"/>
  <c r="BH167" i="2"/>
  <c r="BG167" i="2"/>
  <c r="AF484" i="2"/>
  <c r="AF97" i="2"/>
  <c r="AI333" i="2"/>
  <c r="AH434" i="2"/>
  <c r="AH202" i="2"/>
  <c r="AH332" i="2"/>
  <c r="AH433" i="2" s="1"/>
  <c r="AH458" i="2"/>
  <c r="AH356" i="2"/>
  <c r="AH457" i="2" s="1"/>
  <c r="AI357" i="2"/>
  <c r="AH446" i="2"/>
  <c r="AI345" i="2"/>
  <c r="AH344" i="2"/>
  <c r="AH445" i="2" s="1"/>
  <c r="BG342" i="2"/>
  <c r="BH342" i="2"/>
  <c r="AH384" i="2"/>
  <c r="AG383" i="2"/>
  <c r="N384" i="2" s="1"/>
  <c r="BH274" i="2"/>
  <c r="BG274" i="2"/>
  <c r="AF576" i="2"/>
  <c r="AF172" i="2"/>
  <c r="AG362" i="2"/>
  <c r="AG463" i="2" s="1"/>
  <c r="AH363" i="2"/>
  <c r="AG464" i="2"/>
  <c r="AF413" i="2"/>
  <c r="AH226" i="2"/>
  <c r="AG225" i="2"/>
  <c r="AG125" i="2"/>
  <c r="AG529" i="2"/>
  <c r="BH223" i="2"/>
  <c r="BG223" i="2"/>
  <c r="AG818" i="2"/>
  <c r="AG727" i="2"/>
  <c r="AG817" i="2" s="1"/>
  <c r="AH728" i="2"/>
  <c r="AG158" i="2"/>
  <c r="AH259" i="2"/>
  <c r="AG562" i="2"/>
  <c r="AG258" i="2"/>
  <c r="BG232" i="2"/>
  <c r="BH232" i="2"/>
  <c r="BH131" i="2"/>
  <c r="BG131" i="2"/>
  <c r="BG271" i="2"/>
  <c r="BH271" i="2"/>
  <c r="BG161" i="2"/>
  <c r="BH161" i="2"/>
  <c r="BH235" i="2"/>
  <c r="BG235" i="2"/>
  <c r="BG360" i="2"/>
  <c r="BH360" i="2"/>
  <c r="AH372" i="2"/>
  <c r="AG371" i="2"/>
  <c r="AG472" i="2" s="1"/>
  <c r="AG473" i="2"/>
  <c r="AG140" i="2"/>
  <c r="AH241" i="2"/>
  <c r="AG240" i="2"/>
  <c r="AG544" i="2"/>
  <c r="AG546" i="2"/>
  <c r="AG142" i="2"/>
  <c r="AE211" i="2"/>
  <c r="AE615" i="2"/>
  <c r="AE181" i="2"/>
  <c r="AH323" i="2"/>
  <c r="AH425" i="2"/>
  <c r="AH193" i="2"/>
  <c r="AI324" i="2"/>
  <c r="AH246" i="2"/>
  <c r="AI247" i="2"/>
  <c r="AH146" i="2"/>
  <c r="AH550" i="2"/>
  <c r="BG268" i="2"/>
  <c r="BH268" i="2"/>
  <c r="AG626" i="2"/>
  <c r="AG716" i="2" s="1"/>
  <c r="AH627" i="2"/>
  <c r="AG717" i="2"/>
  <c r="AH350" i="2"/>
  <c r="AH451" i="2" s="1"/>
  <c r="AH452" i="2"/>
  <c r="AI351" i="2"/>
  <c r="AH347" i="2"/>
  <c r="AH448" i="2" s="1"/>
  <c r="AH449" i="2"/>
  <c r="AI348" i="2"/>
  <c r="AH342" i="2"/>
  <c r="AG341" i="2"/>
  <c r="AG442" i="2" s="1"/>
  <c r="AG443" i="2"/>
  <c r="N414" i="2" l="1"/>
  <c r="N383" i="2"/>
  <c r="N413" i="2" s="1"/>
  <c r="AF110" i="2"/>
  <c r="BE110" i="2" s="1"/>
  <c r="AF514" i="2"/>
  <c r="AI375" i="2"/>
  <c r="AH476" i="2"/>
  <c r="AH374" i="2"/>
  <c r="AH475" i="2" s="1"/>
  <c r="AH145" i="2"/>
  <c r="AH549" i="2"/>
  <c r="AH140" i="2"/>
  <c r="AI241" i="2"/>
  <c r="AH240" i="2"/>
  <c r="AH544" i="2"/>
  <c r="AH371" i="2"/>
  <c r="AH472" i="2" s="1"/>
  <c r="AH473" i="2"/>
  <c r="AI372" i="2"/>
  <c r="AI728" i="2"/>
  <c r="AH818" i="2"/>
  <c r="AH727" i="2"/>
  <c r="AH817" i="2" s="1"/>
  <c r="AG528" i="2"/>
  <c r="AG124" i="2"/>
  <c r="AI363" i="2"/>
  <c r="AH464" i="2"/>
  <c r="AH362" i="2"/>
  <c r="AH463" i="2" s="1"/>
  <c r="AI458" i="2"/>
  <c r="AI356" i="2"/>
  <c r="AI457" i="2" s="1"/>
  <c r="AH67" i="2"/>
  <c r="AI68" i="2"/>
  <c r="AH485" i="2"/>
  <c r="AH98" i="2"/>
  <c r="AH267" i="2"/>
  <c r="AH167" i="2"/>
  <c r="AI268" i="2"/>
  <c r="AH571" i="2"/>
  <c r="AI347" i="2"/>
  <c r="AI448" i="2" s="1"/>
  <c r="AI449" i="2"/>
  <c r="AI193" i="2"/>
  <c r="AI323" i="2"/>
  <c r="AI425" i="2"/>
  <c r="AH424" i="2"/>
  <c r="AH258" i="2"/>
  <c r="AH158" i="2"/>
  <c r="AI259" i="2"/>
  <c r="AH562" i="2"/>
  <c r="AH125" i="2"/>
  <c r="AI226" i="2"/>
  <c r="AH225" i="2"/>
  <c r="AH529" i="2"/>
  <c r="AH249" i="2"/>
  <c r="AH149" i="2"/>
  <c r="AI250" i="2"/>
  <c r="AH553" i="2"/>
  <c r="AF211" i="2"/>
  <c r="AF615" i="2"/>
  <c r="AF181" i="2"/>
  <c r="AG484" i="2"/>
  <c r="AG97" i="2"/>
  <c r="L484" i="2"/>
  <c r="L97" i="2"/>
  <c r="AH282" i="2"/>
  <c r="AI283" i="2"/>
  <c r="AH586" i="2"/>
  <c r="AH632" i="2"/>
  <c r="AI633" i="2"/>
  <c r="AI632" i="2" s="1"/>
  <c r="L585" i="2"/>
  <c r="L181" i="2"/>
  <c r="L312" i="2"/>
  <c r="AH134" i="2"/>
  <c r="AI235" i="2"/>
  <c r="AH234" i="2"/>
  <c r="AH538" i="2"/>
  <c r="AG130" i="2"/>
  <c r="AG534" i="2"/>
  <c r="AG182" i="2"/>
  <c r="AG212" i="2"/>
  <c r="AG616" i="2"/>
  <c r="AH173" i="2"/>
  <c r="AI274" i="2"/>
  <c r="AH273" i="2"/>
  <c r="AH577" i="2"/>
  <c r="AI559" i="2"/>
  <c r="AI155" i="2"/>
  <c r="AI255" i="2"/>
  <c r="AI339" i="2"/>
  <c r="AH440" i="2"/>
  <c r="AH338" i="2"/>
  <c r="AH439" i="2" s="1"/>
  <c r="AI434" i="2"/>
  <c r="AI202" i="2"/>
  <c r="AI332" i="2"/>
  <c r="AI433" i="2" s="1"/>
  <c r="AI470" i="2"/>
  <c r="AI368" i="2"/>
  <c r="AI469" i="2" s="1"/>
  <c r="AI428" i="2"/>
  <c r="AI196" i="2"/>
  <c r="AI326" i="2"/>
  <c r="AI427" i="2" s="1"/>
  <c r="AG166" i="2"/>
  <c r="AG570" i="2"/>
  <c r="L111" i="2"/>
  <c r="L515" i="2"/>
  <c r="AH142" i="2"/>
  <c r="AH546" i="2"/>
  <c r="L212" i="2"/>
  <c r="L616" i="2"/>
  <c r="AI556" i="2"/>
  <c r="AI252" i="2"/>
  <c r="AI152" i="2"/>
  <c r="AH270" i="2"/>
  <c r="AH170" i="2"/>
  <c r="AI271" i="2"/>
  <c r="AH574" i="2"/>
  <c r="AG121" i="2"/>
  <c r="AG312" i="2"/>
  <c r="AG525" i="2"/>
  <c r="AH154" i="2"/>
  <c r="AH558" i="2"/>
  <c r="AG413" i="2"/>
  <c r="AI199" i="2"/>
  <c r="AI532" i="2"/>
  <c r="AI431" i="2"/>
  <c r="AI329" i="2"/>
  <c r="AI238" i="2"/>
  <c r="AH137" i="2"/>
  <c r="AH237" i="2"/>
  <c r="AH541" i="2"/>
  <c r="BJ384" i="2"/>
  <c r="BG384" i="2"/>
  <c r="BH384" i="2"/>
  <c r="BI384" i="2"/>
  <c r="AH626" i="2"/>
  <c r="AH716" i="2" s="1"/>
  <c r="AI627" i="2"/>
  <c r="AH717" i="2"/>
  <c r="AH443" i="2"/>
  <c r="AI342" i="2"/>
  <c r="AH341" i="2"/>
  <c r="AH442" i="2" s="1"/>
  <c r="AI350" i="2"/>
  <c r="AI451" i="2" s="1"/>
  <c r="AI452" i="2"/>
  <c r="AI146" i="2"/>
  <c r="AI550" i="2"/>
  <c r="AI246" i="2"/>
  <c r="AH414" i="2"/>
  <c r="AG139" i="2"/>
  <c r="AG543" i="2"/>
  <c r="AG157" i="2"/>
  <c r="AG561" i="2"/>
  <c r="AH383" i="2"/>
  <c r="O384" i="2" s="1"/>
  <c r="AI384" i="2"/>
  <c r="AI383" i="2" s="1"/>
  <c r="AI344" i="2"/>
  <c r="AI445" i="2" s="1"/>
  <c r="AI446" i="2"/>
  <c r="AG148" i="2"/>
  <c r="AG552" i="2"/>
  <c r="AG111" i="2"/>
  <c r="AG515" i="2"/>
  <c r="N68" i="2"/>
  <c r="M98" i="2"/>
  <c r="M67" i="2"/>
  <c r="BD68" i="2"/>
  <c r="M485" i="2"/>
  <c r="AI243" i="2"/>
  <c r="AI547" i="2"/>
  <c r="AI143" i="2"/>
  <c r="M313" i="2"/>
  <c r="M586" i="2"/>
  <c r="M282" i="2"/>
  <c r="BD283" i="2"/>
  <c r="M182" i="2"/>
  <c r="BD182" i="2" s="1"/>
  <c r="N283" i="2"/>
  <c r="AG133" i="2"/>
  <c r="AG537" i="2"/>
  <c r="AI232" i="2"/>
  <c r="AH131" i="2"/>
  <c r="AH231" i="2"/>
  <c r="AH535" i="2"/>
  <c r="AH122" i="2"/>
  <c r="AI223" i="2"/>
  <c r="AH222" i="2"/>
  <c r="AH313" i="2"/>
  <c r="AH526" i="2"/>
  <c r="AG564" i="2"/>
  <c r="AG160" i="2"/>
  <c r="AH359" i="2"/>
  <c r="AH460" i="2" s="1"/>
  <c r="AH461" i="2"/>
  <c r="AI360" i="2"/>
  <c r="AH151" i="2"/>
  <c r="AH555" i="2"/>
  <c r="AG169" i="2"/>
  <c r="AG573" i="2"/>
  <c r="AG576" i="2"/>
  <c r="AG172" i="2"/>
  <c r="AI336" i="2"/>
  <c r="AH437" i="2"/>
  <c r="AH335" i="2"/>
  <c r="AH436" i="2" s="1"/>
  <c r="AH205" i="2"/>
  <c r="AH161" i="2"/>
  <c r="AI262" i="2"/>
  <c r="AH261" i="2"/>
  <c r="AH565" i="2"/>
  <c r="AH430" i="2"/>
  <c r="AH531" i="2"/>
  <c r="AG540" i="2"/>
  <c r="AG136" i="2"/>
  <c r="BH414" i="2"/>
  <c r="BI414" i="2"/>
  <c r="BJ414" i="2"/>
  <c r="BG414" i="2"/>
  <c r="O383" i="2" l="1"/>
  <c r="O413" i="2" s="1"/>
  <c r="P384" i="2"/>
  <c r="O414" i="2"/>
  <c r="AH160" i="2"/>
  <c r="AH564" i="2"/>
  <c r="L514" i="2"/>
  <c r="L110" i="2"/>
  <c r="AH148" i="2"/>
  <c r="AH552" i="2"/>
  <c r="AH157" i="2"/>
  <c r="AH561" i="2"/>
  <c r="AH413" i="2"/>
  <c r="AI424" i="2"/>
  <c r="AI205" i="2"/>
  <c r="AI437" i="2"/>
  <c r="AI335" i="2"/>
  <c r="AI436" i="2" s="1"/>
  <c r="BI182" i="2"/>
  <c r="BJ182" i="2"/>
  <c r="BG182" i="2"/>
  <c r="BH182" i="2"/>
  <c r="BD313" i="2"/>
  <c r="M212" i="2"/>
  <c r="BD212" i="2" s="1"/>
  <c r="M616" i="2"/>
  <c r="BI68" i="2"/>
  <c r="BJ68" i="2"/>
  <c r="BG68" i="2"/>
  <c r="BH68" i="2"/>
  <c r="AI145" i="2"/>
  <c r="AI549" i="2"/>
  <c r="AI717" i="2"/>
  <c r="AI626" i="2"/>
  <c r="AI716" i="2" s="1"/>
  <c r="AI541" i="2"/>
  <c r="AI137" i="2"/>
  <c r="AI237" i="2"/>
  <c r="AH172" i="2"/>
  <c r="AH576" i="2"/>
  <c r="AH133" i="2"/>
  <c r="AH537" i="2"/>
  <c r="L211" i="2"/>
  <c r="L615" i="2"/>
  <c r="AG110" i="2"/>
  <c r="AG514" i="2"/>
  <c r="AH124" i="2"/>
  <c r="AH528" i="2"/>
  <c r="AH484" i="2"/>
  <c r="AH97" i="2"/>
  <c r="AI371" i="2"/>
  <c r="AI472" i="2" s="1"/>
  <c r="AI473" i="2"/>
  <c r="AI374" i="2"/>
  <c r="AI475" i="2" s="1"/>
  <c r="AI476" i="2"/>
  <c r="AH121" i="2"/>
  <c r="AH312" i="2"/>
  <c r="AH525" i="2"/>
  <c r="M585" i="2"/>
  <c r="M181" i="2"/>
  <c r="M312" i="2"/>
  <c r="BD98" i="2"/>
  <c r="M111" i="2"/>
  <c r="BD111" i="2" s="1"/>
  <c r="M515" i="2"/>
  <c r="AI261" i="2"/>
  <c r="AI565" i="2"/>
  <c r="AI161" i="2"/>
  <c r="AI122" i="2"/>
  <c r="AI526" i="2"/>
  <c r="AI222" i="2"/>
  <c r="AI313" i="2"/>
  <c r="AI535" i="2"/>
  <c r="AI131" i="2"/>
  <c r="AI231" i="2"/>
  <c r="N182" i="2"/>
  <c r="O283" i="2"/>
  <c r="N313" i="2"/>
  <c r="N586" i="2"/>
  <c r="N282" i="2"/>
  <c r="N67" i="2"/>
  <c r="O68" i="2"/>
  <c r="N98" i="2"/>
  <c r="N485" i="2"/>
  <c r="AI359" i="2"/>
  <c r="AI460" i="2" s="1"/>
  <c r="AI461" i="2"/>
  <c r="AH182" i="2"/>
  <c r="AH212" i="2"/>
  <c r="AH616" i="2"/>
  <c r="AH130" i="2"/>
  <c r="AH534" i="2"/>
  <c r="BJ283" i="2"/>
  <c r="BG283" i="2"/>
  <c r="BH283" i="2"/>
  <c r="BI283" i="2"/>
  <c r="AI546" i="2"/>
  <c r="AI142" i="2"/>
  <c r="M484" i="2"/>
  <c r="M97" i="2"/>
  <c r="AI531" i="2"/>
  <c r="AI430" i="2"/>
  <c r="AI574" i="2"/>
  <c r="AI270" i="2"/>
  <c r="AI170" i="2"/>
  <c r="AI440" i="2"/>
  <c r="AI338" i="2"/>
  <c r="AI439" i="2" s="1"/>
  <c r="AI558" i="2"/>
  <c r="AI154" i="2"/>
  <c r="AI273" i="2"/>
  <c r="AI577" i="2"/>
  <c r="AI173" i="2"/>
  <c r="AI234" i="2"/>
  <c r="AI538" i="2"/>
  <c r="AI134" i="2"/>
  <c r="AI586" i="2"/>
  <c r="AI282" i="2"/>
  <c r="AI585" i="2" s="1"/>
  <c r="AI553" i="2"/>
  <c r="AI249" i="2"/>
  <c r="AI149" i="2"/>
  <c r="AI529" i="2"/>
  <c r="AI125" i="2"/>
  <c r="AI225" i="2"/>
  <c r="AI562" i="2"/>
  <c r="AI258" i="2"/>
  <c r="AI158" i="2"/>
  <c r="AI414" i="2"/>
  <c r="AH166" i="2"/>
  <c r="AH570" i="2"/>
  <c r="AH111" i="2"/>
  <c r="AH515" i="2"/>
  <c r="AH139" i="2"/>
  <c r="AH543" i="2"/>
  <c r="AI443" i="2"/>
  <c r="AI341" i="2"/>
  <c r="AI442" i="2" s="1"/>
  <c r="AH136" i="2"/>
  <c r="AH540" i="2"/>
  <c r="AI555" i="2"/>
  <c r="AI151" i="2"/>
  <c r="AH585" i="2"/>
  <c r="AI727" i="2"/>
  <c r="AI817" i="2" s="1"/>
  <c r="AI818" i="2"/>
  <c r="AI544" i="2"/>
  <c r="AI140" i="2"/>
  <c r="AI240" i="2"/>
  <c r="AG181" i="2"/>
  <c r="AG211" i="2"/>
  <c r="AG615" i="2"/>
  <c r="AH169" i="2"/>
  <c r="AH573" i="2"/>
  <c r="AI571" i="2"/>
  <c r="AI267" i="2"/>
  <c r="AI167" i="2"/>
  <c r="AI98" i="2"/>
  <c r="AI67" i="2"/>
  <c r="AI485" i="2"/>
  <c r="AI362" i="2"/>
  <c r="AI463" i="2" s="1"/>
  <c r="AI464" i="2"/>
  <c r="AI543" i="2" l="1"/>
  <c r="AI139" i="2"/>
  <c r="AI561" i="2"/>
  <c r="AI157" i="2"/>
  <c r="AI552" i="2"/>
  <c r="AI148" i="2"/>
  <c r="AI576" i="2"/>
  <c r="AI172" i="2"/>
  <c r="AI573" i="2"/>
  <c r="AI169" i="2"/>
  <c r="M110" i="2"/>
  <c r="BD110" i="2" s="1"/>
  <c r="M514" i="2"/>
  <c r="N111" i="2"/>
  <c r="N515" i="2"/>
  <c r="AI212" i="2"/>
  <c r="AI616" i="2"/>
  <c r="AI182" i="2"/>
  <c r="AH110" i="2"/>
  <c r="AH514" i="2"/>
  <c r="BG212" i="2"/>
  <c r="BH212" i="2"/>
  <c r="BI212" i="2"/>
  <c r="BJ212" i="2"/>
  <c r="AI413" i="2"/>
  <c r="AI99" i="2"/>
  <c r="AI111" i="2"/>
  <c r="AI515" i="2"/>
  <c r="AI124" i="2"/>
  <c r="AI528" i="2"/>
  <c r="O67" i="2"/>
  <c r="P68" i="2"/>
  <c r="O485" i="2"/>
  <c r="O98" i="2"/>
  <c r="N212" i="2"/>
  <c r="N616" i="2"/>
  <c r="AI121" i="2"/>
  <c r="AI525" i="2"/>
  <c r="AI312" i="2"/>
  <c r="BG98" i="2"/>
  <c r="BH98" i="2"/>
  <c r="BI98" i="2"/>
  <c r="BJ98" i="2"/>
  <c r="AI136" i="2"/>
  <c r="AI540" i="2"/>
  <c r="BH313" i="2"/>
  <c r="BI313" i="2"/>
  <c r="BJ313" i="2"/>
  <c r="BG313" i="2"/>
  <c r="AI570" i="2"/>
  <c r="AI166" i="2"/>
  <c r="AI537" i="2"/>
  <c r="AI133" i="2"/>
  <c r="N484" i="2"/>
  <c r="N97" i="2"/>
  <c r="O282" i="2"/>
  <c r="O182" i="2"/>
  <c r="P283" i="2"/>
  <c r="O313" i="2"/>
  <c r="O586" i="2"/>
  <c r="AI534" i="2"/>
  <c r="AI130" i="2"/>
  <c r="M211" i="2"/>
  <c r="M615" i="2"/>
  <c r="AI484" i="2"/>
  <c r="AI97" i="2"/>
  <c r="N181" i="2"/>
  <c r="N312" i="2"/>
  <c r="N585" i="2"/>
  <c r="AI564" i="2"/>
  <c r="AI160" i="2"/>
  <c r="AH181" i="2"/>
  <c r="AH211" i="2"/>
  <c r="AH615" i="2"/>
  <c r="P383" i="2"/>
  <c r="P413" i="2" s="1"/>
  <c r="P414" i="2"/>
  <c r="N211" i="2" l="1"/>
  <c r="N615" i="2"/>
  <c r="AI514" i="2"/>
  <c r="AI110" i="2"/>
  <c r="O515" i="2"/>
  <c r="O111" i="2"/>
  <c r="O181" i="2"/>
  <c r="O585" i="2"/>
  <c r="O312" i="2"/>
  <c r="O212" i="2"/>
  <c r="O616" i="2"/>
  <c r="N110" i="2"/>
  <c r="N514" i="2"/>
  <c r="P98" i="2"/>
  <c r="P67" i="2"/>
  <c r="P485" i="2"/>
  <c r="P586" i="2"/>
  <c r="P282" i="2"/>
  <c r="P182" i="2"/>
  <c r="P313" i="2"/>
  <c r="AI211" i="2"/>
  <c r="AI615" i="2"/>
  <c r="AI181" i="2"/>
  <c r="O484" i="2"/>
  <c r="O97" i="2"/>
  <c r="P585" i="2" l="1"/>
  <c r="P181" i="2"/>
  <c r="P312" i="2"/>
  <c r="O110" i="2"/>
  <c r="O514" i="2"/>
  <c r="P484" i="2"/>
  <c r="P97" i="2"/>
  <c r="P111" i="2"/>
  <c r="P515" i="2"/>
  <c r="O211" i="2"/>
  <c r="O615" i="2"/>
  <c r="P212" i="2"/>
  <c r="P616" i="2"/>
  <c r="P110" i="2" l="1"/>
  <c r="P514" i="2"/>
  <c r="P211" i="2"/>
  <c r="P615" i="2"/>
</calcChain>
</file>

<file path=xl/sharedStrings.xml><?xml version="1.0" encoding="utf-8"?>
<sst xmlns="http://schemas.openxmlformats.org/spreadsheetml/2006/main" count="6094" uniqueCount="143">
  <si>
    <t>Period</t>
  </si>
  <si>
    <t>month</t>
  </si>
  <si>
    <t>SALES (ACCOUNTANCY)</t>
  </si>
  <si>
    <t>Jan</t>
  </si>
  <si>
    <t>Feb</t>
  </si>
  <si>
    <t>March</t>
  </si>
  <si>
    <t>April</t>
  </si>
  <si>
    <t>May</t>
  </si>
  <si>
    <t>June</t>
  </si>
  <si>
    <t>July</t>
  </si>
  <si>
    <t>Aug</t>
  </si>
  <si>
    <t>Dec</t>
  </si>
  <si>
    <t>mois</t>
  </si>
  <si>
    <t>cumul</t>
  </si>
  <si>
    <t>INTERCOS</t>
  </si>
  <si>
    <t>Segment</t>
  </si>
  <si>
    <t>Sept</t>
  </si>
  <si>
    <t>Oct</t>
  </si>
  <si>
    <t>Nov</t>
  </si>
  <si>
    <t>COMMISSIONS</t>
  </si>
  <si>
    <t>% GROSS MARGIN (STATISTICS)</t>
  </si>
  <si>
    <t>Budget</t>
  </si>
  <si>
    <t>N-1</t>
  </si>
  <si>
    <t>BUDGET</t>
  </si>
  <si>
    <t>ACTUAL</t>
  </si>
  <si>
    <t>COMMISSIONS IN K.EUR</t>
  </si>
  <si>
    <t>GROSS MARGIN (STATISTICS) IN K.EUR</t>
  </si>
  <si>
    <t>INTERCOS IN K.EUR</t>
  </si>
  <si>
    <t>SALES PRICE / KG</t>
  </si>
  <si>
    <t>MARGIN / KG</t>
  </si>
  <si>
    <t xml:space="preserve">SALES </t>
  </si>
  <si>
    <t>% MARGIN</t>
  </si>
  <si>
    <t>MARGIN</t>
  </si>
  <si>
    <t>KG SOLD</t>
  </si>
  <si>
    <t>SALES (STATISTICS) IN K.EUR</t>
  </si>
  <si>
    <t>SALES PRICE / TONS</t>
  </si>
  <si>
    <t>MARGIN / TONS</t>
  </si>
  <si>
    <t>QUANTITY (Tonnes) SOLD</t>
  </si>
  <si>
    <t>Actual</t>
  </si>
  <si>
    <t>SAF</t>
  </si>
  <si>
    <t>AUTRES</t>
  </si>
  <si>
    <t>DUPONT</t>
  </si>
  <si>
    <t>FILIALES</t>
  </si>
  <si>
    <t>SAFIC ALCAN DEUTSCHLAND GmbH</t>
  </si>
  <si>
    <t>SAFIC ALCAN UK LTD</t>
  </si>
  <si>
    <t>SAFIC ALCAN ESPECIALIDADES, S.A.U.</t>
  </si>
  <si>
    <t>SAFIC ALCAN ITALIA S.P.A.</t>
  </si>
  <si>
    <t>SAFIC ALCAN NORDIC</t>
  </si>
  <si>
    <t>SAFIC ALCAN BENELUX</t>
  </si>
  <si>
    <t>INTERPLAST MUHENDISLIK PLASTIKLERI</t>
  </si>
  <si>
    <t>SAFIC-ALCAN CESKO S.R.O.</t>
  </si>
  <si>
    <t>SAFIC ALCAN POLSKA SP.ZOO.</t>
  </si>
  <si>
    <t>SAFIC ALCAN ROUMANIE</t>
  </si>
  <si>
    <t>SAFIC ALCAN PORTUGAL</t>
  </si>
  <si>
    <t>NECARBO BV</t>
  </si>
  <si>
    <t>SAFIC-ALCAN ITALIA S.p.A.</t>
  </si>
  <si>
    <t>LVMH INTL GROUP</t>
  </si>
  <si>
    <t>L'OREAL INTL GROUP</t>
  </si>
  <si>
    <t>LABORATOIRES CLARINS</t>
  </si>
  <si>
    <t>CHANEL PARFUMS BEAUTE</t>
  </si>
  <si>
    <t>DIPTA S.A.</t>
  </si>
  <si>
    <t>YVES ROCHER</t>
  </si>
  <si>
    <t>FAREVA</t>
  </si>
  <si>
    <t>ALES GROUPE INDUSTRIE</t>
  </si>
  <si>
    <t>M&amp;L LABORATOIRES</t>
  </si>
  <si>
    <t>URIAGE</t>
  </si>
  <si>
    <t>LABORATOIRE NUXE</t>
  </si>
  <si>
    <t>J &amp; J GROUP</t>
  </si>
  <si>
    <t>INTERCOSMETIQUES</t>
  </si>
  <si>
    <t>FRANCOS SAS</t>
  </si>
  <si>
    <t>SICAF</t>
  </si>
  <si>
    <t>ALPOL COSMETIQUE</t>
  </si>
  <si>
    <t>AIRCOS</t>
  </si>
  <si>
    <t>BCM COSMETIQUE</t>
  </si>
  <si>
    <t>P&amp;B GROUP</t>
  </si>
  <si>
    <t>THALGO COSMETICS</t>
  </si>
  <si>
    <t>STRAND COSMETICS EUROPE</t>
  </si>
  <si>
    <t>ROVAL SAS</t>
  </si>
  <si>
    <t>PIERRE FABRE DERMOCOSMETIQUE</t>
  </si>
  <si>
    <t>BARNET PRODUCTS CORP.</t>
  </si>
  <si>
    <t>LABORATOIRES ASEPTA</t>
  </si>
  <si>
    <t>TOP 25 Clients</t>
  </si>
  <si>
    <t>SAFIC ALCAN UKRAINIA</t>
  </si>
  <si>
    <t>var. k€ vs B</t>
  </si>
  <si>
    <t>var. % vs B</t>
  </si>
  <si>
    <t>var. k€ vs N-1</t>
  </si>
  <si>
    <t>var. % vs N-1</t>
  </si>
  <si>
    <t>DUPONT / CHEMOURS</t>
  </si>
  <si>
    <t>AJUST CONSO</t>
  </si>
  <si>
    <t>CHEMSPEC LTD</t>
  </si>
  <si>
    <t>SAFIC-ALCAN ADRIATIC d.o.o. BEOGRAD</t>
  </si>
  <si>
    <t>CVLC</t>
  </si>
  <si>
    <t>GROUPE PRYSMIAN - Site CORNIMONT</t>
  </si>
  <si>
    <t>GROUPE PRYSMIAN - Site ANGY</t>
  </si>
  <si>
    <t>COOPER - Site RENNES</t>
  </si>
  <si>
    <t>GROUPE TRELLEBORG - Site CERNAY</t>
  </si>
  <si>
    <t>LABORD</t>
  </si>
  <si>
    <t>LE CHAMEAU</t>
  </si>
  <si>
    <t>ORRION CHEMICALS ORGAFORM</t>
  </si>
  <si>
    <t>BOBET</t>
  </si>
  <si>
    <t>PROSPA</t>
  </si>
  <si>
    <t>INX</t>
  </si>
  <si>
    <t>January</t>
  </si>
  <si>
    <t>February</t>
  </si>
  <si>
    <t>August</t>
  </si>
  <si>
    <t>September</t>
  </si>
  <si>
    <t>October</t>
  </si>
  <si>
    <t>November</t>
  </si>
  <si>
    <t>December</t>
  </si>
  <si>
    <t>Janv.</t>
  </si>
  <si>
    <t>Sept.</t>
  </si>
  <si>
    <t>Févr.</t>
  </si>
  <si>
    <t>Juil.</t>
  </si>
  <si>
    <t>Mars</t>
  </si>
  <si>
    <t>Avr.</t>
  </si>
  <si>
    <t>Mai</t>
  </si>
  <si>
    <t>Juin</t>
  </si>
  <si>
    <t>Août</t>
  </si>
  <si>
    <t>Nov.</t>
  </si>
  <si>
    <t>Déc.</t>
  </si>
  <si>
    <t xml:space="preserve">Oct. </t>
  </si>
  <si>
    <t>SAF - ACTUAL</t>
  </si>
  <si>
    <t/>
  </si>
  <si>
    <t>STATISTICS SALES IN K.EUR</t>
  </si>
  <si>
    <t>B</t>
  </si>
  <si>
    <t>SUB TOTAL PERF PRODUCTS</t>
  </si>
  <si>
    <t>OTHERS</t>
  </si>
  <si>
    <t>SUB TOTAL LIFE SCIENCE</t>
  </si>
  <si>
    <t>NEW</t>
  </si>
  <si>
    <t>TOTAL SALES STATISTICS</t>
  </si>
  <si>
    <t>TOTAL % MARGIN STATISTICS</t>
  </si>
  <si>
    <t>TOTAL STATISTICS MARGIN</t>
  </si>
  <si>
    <t>QUANTITY (TONS) SOLD</t>
  </si>
  <si>
    <t>TOTAL QTY SOLD</t>
  </si>
  <si>
    <t>TOTAL INTERCOS</t>
  </si>
  <si>
    <t>Feuil1</t>
  </si>
  <si>
    <t>Feuil2</t>
  </si>
  <si>
    <t>Feuil3</t>
  </si>
  <si>
    <t>Feuil4</t>
  </si>
  <si>
    <t>Feuil5</t>
  </si>
  <si>
    <t>Feuil6</t>
  </si>
  <si>
    <t>Feuil7</t>
  </si>
  <si>
    <t>Feuil8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</si>
</sst>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0.0%"/>
    <numFmt numFmtId="166" formatCode="_(* #,##0.00_);_(* \(#,##0.00\);_(* &quot;-&quot;??_);_(@_)"/>
    <numFmt numFmtId="167" formatCode="#,##0_);\(#,##0\)"/>
    <numFmt numFmtId="168" formatCode="m/d"/>
  </numFmts>
  <fonts count="93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20"/>
      <color indexed="10"/>
      <name val="Times New Roman"/>
      <family val="1"/>
    </font>
    <font>
      <sz val="10"/>
      <name val="Arial Narrow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4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sz val="12"/>
      <name val="SWISS"/>
    </font>
    <font>
      <sz val="11"/>
      <color indexed="60"/>
      <name val="Calibri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6"/>
      <color indexed="48"/>
      <name val="Arial"/>
      <family val="2"/>
    </font>
    <font>
      <b/>
      <sz val="20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8"/>
      <color indexed="61"/>
      <name val="Cambria"/>
      <family val="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8"/>
      <name val="Calibri"/>
      <family val="2"/>
      <charset val="238"/>
    </font>
    <font>
      <sz val="11"/>
      <color indexed="8"/>
      <name val="Czcionka tekstu podstawowego"/>
      <family val="2"/>
      <charset val="238"/>
    </font>
    <font>
      <sz val="11"/>
      <color indexed="9"/>
      <name val="Calibri"/>
      <family val="2"/>
      <charset val="238"/>
    </font>
    <font>
      <sz val="11"/>
      <color indexed="9"/>
      <name val="Czcionka tekstu podstawowego"/>
      <family val="2"/>
      <charset val="238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20"/>
      <name val="Calibri"/>
      <family val="2"/>
      <charset val="238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  <charset val="238"/>
    </font>
    <font>
      <b/>
      <sz val="11"/>
      <color indexed="63"/>
      <name val="Calibri"/>
      <family val="2"/>
      <charset val="16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i/>
      <sz val="11"/>
      <color indexed="23"/>
      <name val="Calibri"/>
      <family val="2"/>
      <charset val="238"/>
    </font>
    <font>
      <sz val="11"/>
      <color indexed="62"/>
      <name val="Calibri"/>
      <family val="2"/>
      <charset val="162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indexed="20"/>
      <name val="Calibri"/>
      <family val="2"/>
      <charset val="162"/>
    </font>
    <font>
      <sz val="11"/>
      <color indexed="52"/>
      <name val="Calibri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zcionka tekstu podstawowego"/>
      <family val="2"/>
      <charset val="238"/>
    </font>
    <font>
      <sz val="10"/>
      <name val="Arial"/>
      <family val="2"/>
      <charset val="238"/>
    </font>
    <font>
      <sz val="11"/>
      <color indexed="60"/>
      <name val="Calibri"/>
      <family val="2"/>
      <charset val="162"/>
    </font>
    <font>
      <b/>
      <sz val="11"/>
      <color indexed="52"/>
      <name val="Czcionka tekstu podstawowego"/>
      <family val="2"/>
      <charset val="238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  <charset val="238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1"/>
      <color indexed="10"/>
      <name val="Calibri"/>
      <family val="2"/>
      <charset val="238"/>
    </font>
    <font>
      <sz val="11"/>
      <color indexed="20"/>
      <name val="Czcionka tekstu podstawowego"/>
      <family val="2"/>
      <charset val="238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2"/>
      <color rgb="FF0000FF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C0C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</borders>
  <cellStyleXfs count="335">
    <xf numFmtId="0" fontId="0" fillId="0" borderId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43" fillId="2" borderId="0" applyNumberFormat="0" applyBorder="0" applyAlignment="0" applyProtection="0"/>
    <xf numFmtId="0" fontId="43" fillId="3" borderId="0" applyNumberFormat="0" applyBorder="0" applyAlignment="0" applyProtection="0"/>
    <xf numFmtId="0" fontId="43" fillId="4" borderId="0" applyNumberFormat="0" applyBorder="0" applyAlignment="0" applyProtection="0"/>
    <xf numFmtId="0" fontId="43" fillId="5" borderId="0" applyNumberFormat="0" applyBorder="0" applyAlignment="0" applyProtection="0"/>
    <xf numFmtId="0" fontId="43" fillId="6" borderId="0" applyNumberFormat="0" applyBorder="0" applyAlignment="0" applyProtection="0"/>
    <xf numFmtId="0" fontId="43" fillId="7" borderId="0" applyNumberFormat="0" applyBorder="0" applyAlignment="0" applyProtection="0"/>
    <xf numFmtId="0" fontId="44" fillId="2" borderId="0" applyNumberFormat="0" applyBorder="0" applyAlignment="0" applyProtection="0"/>
    <xf numFmtId="0" fontId="44" fillId="3" borderId="0" applyNumberFormat="0" applyBorder="0" applyAlignment="0" applyProtection="0"/>
    <xf numFmtId="0" fontId="44" fillId="4" borderId="0" applyNumberFormat="0" applyBorder="0" applyAlignment="0" applyProtection="0"/>
    <xf numFmtId="0" fontId="44" fillId="5" borderId="0" applyNumberFormat="0" applyBorder="0" applyAlignment="0" applyProtection="0"/>
    <xf numFmtId="0" fontId="44" fillId="6" borderId="0" applyNumberFormat="0" applyBorder="0" applyAlignment="0" applyProtection="0"/>
    <xf numFmtId="0" fontId="44" fillId="7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43" fillId="8" borderId="0" applyNumberFormat="0" applyBorder="0" applyAlignment="0" applyProtection="0"/>
    <xf numFmtId="0" fontId="43" fillId="9" borderId="0" applyNumberFormat="0" applyBorder="0" applyAlignment="0" applyProtection="0"/>
    <xf numFmtId="0" fontId="43" fillId="10" borderId="0" applyNumberFormat="0" applyBorder="0" applyAlignment="0" applyProtection="0"/>
    <xf numFmtId="0" fontId="43" fillId="5" borderId="0" applyNumberFormat="0" applyBorder="0" applyAlignment="0" applyProtection="0"/>
    <xf numFmtId="0" fontId="43" fillId="8" borderId="0" applyNumberFormat="0" applyBorder="0" applyAlignment="0" applyProtection="0"/>
    <xf numFmtId="0" fontId="43" fillId="11" borderId="0" applyNumberFormat="0" applyBorder="0" applyAlignment="0" applyProtection="0"/>
    <xf numFmtId="0" fontId="44" fillId="8" borderId="0" applyNumberFormat="0" applyBorder="0" applyAlignment="0" applyProtection="0"/>
    <xf numFmtId="0" fontId="44" fillId="9" borderId="0" applyNumberFormat="0" applyBorder="0" applyAlignment="0" applyProtection="0"/>
    <xf numFmtId="0" fontId="44" fillId="10" borderId="0" applyNumberFormat="0" applyBorder="0" applyAlignment="0" applyProtection="0"/>
    <xf numFmtId="0" fontId="44" fillId="5" borderId="0" applyNumberFormat="0" applyBorder="0" applyAlignment="0" applyProtection="0"/>
    <xf numFmtId="0" fontId="44" fillId="8" borderId="0" applyNumberFormat="0" applyBorder="0" applyAlignment="0" applyProtection="0"/>
    <xf numFmtId="0" fontId="44" fillId="11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45" fillId="12" borderId="0" applyNumberFormat="0" applyBorder="0" applyAlignment="0" applyProtection="0"/>
    <xf numFmtId="0" fontId="45" fillId="9" borderId="0" applyNumberFormat="0" applyBorder="0" applyAlignment="0" applyProtection="0"/>
    <xf numFmtId="0" fontId="45" fillId="10" borderId="0" applyNumberFormat="0" applyBorder="0" applyAlignment="0" applyProtection="0"/>
    <xf numFmtId="0" fontId="45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6" fillId="12" borderId="0" applyNumberFormat="0" applyBorder="0" applyAlignment="0" applyProtection="0"/>
    <xf numFmtId="0" fontId="46" fillId="9" borderId="0" applyNumberFormat="0" applyBorder="0" applyAlignment="0" applyProtection="0"/>
    <xf numFmtId="0" fontId="46" fillId="10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5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47" fillId="0" borderId="0" applyNumberFormat="0" applyFill="0" applyBorder="0" applyAlignment="0" applyProtection="0"/>
    <xf numFmtId="0" fontId="46" fillId="16" borderId="0" applyNumberFormat="0" applyBorder="0" applyAlignment="0" applyProtection="0"/>
    <xf numFmtId="0" fontId="46" fillId="17" borderId="0" applyNumberFormat="0" applyBorder="0" applyAlignment="0" applyProtection="0"/>
    <xf numFmtId="0" fontId="46" fillId="18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9" borderId="0" applyNumberFormat="0" applyBorder="0" applyAlignment="0" applyProtection="0"/>
    <xf numFmtId="0" fontId="4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49" fillId="3" borderId="0" applyNumberFormat="0" applyBorder="0" applyAlignment="0" applyProtection="0"/>
    <xf numFmtId="0" fontId="50" fillId="0" borderId="1" applyNumberFormat="0" applyFill="0" applyAlignment="0" applyProtection="0"/>
    <xf numFmtId="0" fontId="51" fillId="0" borderId="2" applyNumberFormat="0" applyFill="0" applyAlignment="0" applyProtection="0"/>
    <xf numFmtId="0" fontId="52" fillId="0" borderId="3" applyNumberFormat="0" applyFill="0" applyAlignment="0" applyProtection="0"/>
    <xf numFmtId="0" fontId="53" fillId="0" borderId="4" applyNumberFormat="0" applyFill="0" applyAlignment="0" applyProtection="0"/>
    <xf numFmtId="0" fontId="53" fillId="0" borderId="0" applyNumberFormat="0" applyFill="0" applyBorder="0" applyAlignment="0" applyProtection="0"/>
    <xf numFmtId="0" fontId="27" fillId="4" borderId="0" applyNumberFormat="0" applyBorder="0" applyAlignment="0" applyProtection="0"/>
    <xf numFmtId="0" fontId="27" fillId="4" borderId="0" applyNumberFormat="0" applyBorder="0" applyAlignment="0" applyProtection="0"/>
    <xf numFmtId="0" fontId="11" fillId="20" borderId="5" applyNumberFormat="0" applyAlignment="0" applyProtection="0"/>
    <xf numFmtId="0" fontId="11" fillId="20" borderId="5" applyNumberFormat="0" applyAlignment="0" applyProtection="0"/>
    <xf numFmtId="0" fontId="54" fillId="20" borderId="5" applyNumberFormat="0" applyAlignment="0" applyProtection="0"/>
    <xf numFmtId="0" fontId="11" fillId="20" borderId="5" applyNumberFormat="0" applyAlignment="0" applyProtection="0"/>
    <xf numFmtId="0" fontId="11" fillId="20" borderId="5" applyNumberFormat="0" applyAlignment="0" applyProtection="0"/>
    <xf numFmtId="0" fontId="13" fillId="21" borderId="6" applyNumberFormat="0" applyAlignment="0" applyProtection="0"/>
    <xf numFmtId="0" fontId="13" fillId="21" borderId="6" applyNumberFormat="0" applyAlignment="0" applyProtection="0"/>
    <xf numFmtId="0" fontId="12" fillId="0" borderId="1" applyNumberFormat="0" applyFill="0" applyAlignment="0" applyProtection="0"/>
    <xf numFmtId="0" fontId="12" fillId="0" borderId="1" applyNumberFormat="0" applyFill="0" applyAlignment="0" applyProtection="0"/>
    <xf numFmtId="0" fontId="12" fillId="0" borderId="1" applyNumberFormat="0" applyFill="0" applyAlignment="0" applyProtection="0"/>
    <xf numFmtId="0" fontId="13" fillId="21" borderId="6" applyNumberFormat="0" applyAlignment="0" applyProtection="0"/>
    <xf numFmtId="0" fontId="12" fillId="0" borderId="1" applyNumberFormat="0" applyFill="0" applyAlignment="0" applyProtection="0"/>
    <xf numFmtId="0" fontId="55" fillId="21" borderId="6" applyNumberFormat="0" applyAlignment="0" applyProtection="0"/>
    <xf numFmtId="0" fontId="56" fillId="20" borderId="7" applyNumberFormat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5" fillId="22" borderId="8" applyNumberFormat="0" applyFont="0" applyAlignment="0" applyProtection="0"/>
    <xf numFmtId="0" fontId="57" fillId="7" borderId="5" applyNumberFormat="0" applyAlignment="0" applyProtection="0"/>
    <xf numFmtId="0" fontId="58" fillId="20" borderId="7" applyNumberFormat="0" applyAlignment="0" applyProtection="0"/>
    <xf numFmtId="0" fontId="59" fillId="4" borderId="0" applyNumberFormat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4" fillId="7" borderId="5" applyNumberFormat="0" applyAlignment="0" applyProtection="0"/>
    <xf numFmtId="0" fontId="14" fillId="7" borderId="5" applyNumberFormat="0" applyAlignment="0" applyProtection="0"/>
    <xf numFmtId="0" fontId="14" fillId="7" borderId="5" applyNumberFormat="0" applyAlignment="0" applyProtection="0"/>
    <xf numFmtId="0" fontId="60" fillId="0" borderId="0" applyNumberFormat="0" applyFill="0" applyBorder="0" applyAlignment="0" applyProtection="0"/>
    <xf numFmtId="0" fontId="5" fillId="0" borderId="0" applyFill="0" applyBorder="0">
      <alignment horizontal="left" vertical="top" wrapText="1"/>
    </xf>
    <xf numFmtId="0" fontId="61" fillId="7" borderId="5" applyNumberFormat="0" applyAlignment="0" applyProtection="0"/>
    <xf numFmtId="0" fontId="62" fillId="4" borderId="0" applyNumberFormat="0" applyBorder="0" applyAlignment="0" applyProtection="0"/>
    <xf numFmtId="0" fontId="63" fillId="0" borderId="2" applyNumberFormat="0" applyFill="0" applyAlignment="0" applyProtection="0"/>
    <xf numFmtId="0" fontId="64" fillId="0" borderId="3" applyNumberFormat="0" applyFill="0" applyAlignment="0" applyProtection="0"/>
    <xf numFmtId="0" fontId="65" fillId="0" borderId="4" applyNumberFormat="0" applyFill="0" applyAlignment="0" applyProtection="0"/>
    <xf numFmtId="0" fontId="65" fillId="0" borderId="0" applyNumberFormat="0" applyFill="0" applyBorder="0" applyAlignment="0" applyProtection="0"/>
    <xf numFmtId="0" fontId="66" fillId="20" borderId="5" applyNumberFormat="0" applyAlignment="0" applyProtection="0"/>
    <xf numFmtId="0" fontId="26" fillId="3" borderId="0" applyNumberFormat="0" applyBorder="0" applyAlignment="0" applyProtection="0"/>
    <xf numFmtId="0" fontId="26" fillId="3" borderId="0" applyNumberFormat="0" applyBorder="0" applyAlignment="0" applyProtection="0"/>
    <xf numFmtId="0" fontId="14" fillId="7" borderId="5" applyNumberFormat="0" applyAlignment="0" applyProtection="0"/>
    <xf numFmtId="0" fontId="26" fillId="3" borderId="0" applyNumberFormat="0" applyBorder="0" applyAlignment="0" applyProtection="0"/>
    <xf numFmtId="0" fontId="67" fillId="21" borderId="6" applyNumberFormat="0" applyAlignment="0" applyProtection="0"/>
    <xf numFmtId="0" fontId="68" fillId="4" borderId="0" applyNumberFormat="0" applyBorder="0" applyAlignment="0" applyProtection="0"/>
    <xf numFmtId="0" fontId="69" fillId="0" borderId="1" applyNumberFormat="0" applyFill="0" applyAlignment="0" applyProtection="0"/>
    <xf numFmtId="0" fontId="70" fillId="21" borderId="6" applyNumberFormat="0" applyAlignment="0" applyProtection="0"/>
    <xf numFmtId="0" fontId="71" fillId="3" borderId="0" applyNumberFormat="0" applyBorder="0" applyAlignment="0" applyProtection="0"/>
    <xf numFmtId="0" fontId="72" fillId="0" borderId="1" applyNumberFormat="0" applyFill="0" applyAlignment="0" applyProtection="0"/>
    <xf numFmtId="164" fontId="17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38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17" fillId="0" borderId="0"/>
    <xf numFmtId="164" fontId="17" fillId="0" borderId="0" applyFont="0" applyFill="0" applyBorder="0" applyAlignment="0" applyProtection="0"/>
    <xf numFmtId="0" fontId="17" fillId="0" borderId="0"/>
    <xf numFmtId="166" fontId="17" fillId="0" borderId="0" applyFont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73" fillId="0" borderId="2" applyNumberFormat="0" applyFill="0" applyAlignment="0" applyProtection="0"/>
    <xf numFmtId="0" fontId="74" fillId="0" borderId="3" applyNumberFormat="0" applyFill="0" applyAlignment="0" applyProtection="0"/>
    <xf numFmtId="0" fontId="75" fillId="0" borderId="4" applyNumberFormat="0" applyFill="0" applyAlignment="0" applyProtection="0"/>
    <xf numFmtId="0" fontId="75" fillId="0" borderId="0" applyNumberFormat="0" applyFill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16" fillId="23" borderId="0" applyNumberFormat="0" applyBorder="0" applyAlignment="0" applyProtection="0"/>
    <xf numFmtId="0" fontId="76" fillId="23" borderId="0" applyNumberFormat="0" applyBorder="0" applyAlignment="0" applyProtection="0"/>
    <xf numFmtId="0" fontId="16" fillId="23" borderId="0" applyNumberFormat="0" applyBorder="0" applyAlignment="0" applyProtection="0"/>
    <xf numFmtId="0" fontId="39" fillId="0" borderId="0">
      <alignment vertical="top"/>
    </xf>
    <xf numFmtId="0" fontId="9" fillId="0" borderId="0"/>
    <xf numFmtId="0" fontId="9" fillId="0" borderId="0"/>
    <xf numFmtId="0" fontId="9" fillId="0" borderId="0"/>
    <xf numFmtId="0" fontId="17" fillId="0" borderId="0"/>
    <xf numFmtId="0" fontId="89" fillId="0" borderId="0"/>
    <xf numFmtId="0" fontId="39" fillId="0" borderId="0">
      <alignment vertical="top"/>
    </xf>
    <xf numFmtId="0" fontId="17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167" fontId="15" fillId="0" borderId="0"/>
    <xf numFmtId="0" fontId="39" fillId="0" borderId="0">
      <alignment vertical="top"/>
    </xf>
    <xf numFmtId="0" fontId="17" fillId="0" borderId="0"/>
    <xf numFmtId="167" fontId="15" fillId="0" borderId="0"/>
    <xf numFmtId="0" fontId="39" fillId="0" borderId="0">
      <alignment vertical="top"/>
    </xf>
    <xf numFmtId="0" fontId="17" fillId="0" borderId="0"/>
    <xf numFmtId="0" fontId="17" fillId="0" borderId="0"/>
    <xf numFmtId="0" fontId="89" fillId="0" borderId="0"/>
    <xf numFmtId="0" fontId="39" fillId="0" borderId="0">
      <alignment vertical="top"/>
    </xf>
    <xf numFmtId="0" fontId="9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/>
    <xf numFmtId="0" fontId="17" fillId="22" borderId="8" applyNumberFormat="0" applyFont="0" applyAlignment="0" applyProtection="0"/>
    <xf numFmtId="0" fontId="15" fillId="22" borderId="8" applyNumberFormat="0" applyFont="0" applyAlignment="0" applyProtection="0"/>
    <xf numFmtId="0" fontId="17" fillId="22" borderId="8" applyNumberFormat="0" applyFont="0" applyAlignment="0" applyProtection="0"/>
    <xf numFmtId="0" fontId="17" fillId="22" borderId="8" applyNumberFormat="0" applyFont="0" applyAlignment="0" applyProtection="0"/>
    <xf numFmtId="0" fontId="77" fillId="22" borderId="8" applyNumberFormat="0" applyFont="0" applyAlignment="0" applyProtection="0"/>
    <xf numFmtId="0" fontId="78" fillId="23" borderId="0" applyNumberFormat="0" applyBorder="0" applyAlignment="0" applyProtection="0"/>
    <xf numFmtId="0" fontId="79" fillId="20" borderId="5" applyNumberFormat="0" applyAlignment="0" applyProtection="0"/>
    <xf numFmtId="0" fontId="18" fillId="20" borderId="7" applyNumberFormat="0" applyAlignment="0" applyProtection="0"/>
    <xf numFmtId="9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8" fillId="20" borderId="7" applyNumberFormat="0" applyAlignment="0" applyProtection="0"/>
    <xf numFmtId="0" fontId="18" fillId="20" borderId="7" applyNumberFormat="0" applyAlignment="0" applyProtection="0"/>
    <xf numFmtId="0" fontId="27" fillId="4" borderId="0" applyNumberFormat="0" applyBorder="0" applyAlignment="0" applyProtection="0"/>
    <xf numFmtId="0" fontId="18" fillId="20" borderId="7" applyNumberFormat="0" applyAlignment="0" applyProtection="0"/>
    <xf numFmtId="0" fontId="80" fillId="0" borderId="9" applyNumberFormat="0" applyFill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4" fillId="0" borderId="4" applyNumberFormat="0" applyFill="0" applyAlignment="0" applyProtection="0"/>
    <xf numFmtId="0" fontId="2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4" fillId="0" borderId="4" applyNumberFormat="0" applyFill="0" applyAlignment="0" applyProtection="0"/>
    <xf numFmtId="0" fontId="2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3" applyNumberFormat="0" applyFill="0" applyAlignment="0" applyProtection="0"/>
    <xf numFmtId="0" fontId="24" fillId="0" borderId="4" applyNumberFormat="0" applyFill="0" applyAlignment="0" applyProtection="0"/>
    <xf numFmtId="0" fontId="24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84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83" fillId="0" borderId="0" applyNumberFormat="0" applyFill="0" applyBorder="0" applyAlignment="0" applyProtection="0"/>
    <xf numFmtId="0" fontId="44" fillId="22" borderId="8" applyNumberFormat="0" applyFont="0" applyAlignment="0" applyProtection="0"/>
    <xf numFmtId="0" fontId="85" fillId="0" borderId="0" applyNumberFormat="0" applyFill="0" applyBorder="0" applyAlignment="0" applyProtection="0"/>
    <xf numFmtId="0" fontId="26" fillId="3" borderId="0" applyNumberFormat="0" applyBorder="0" applyAlignment="0" applyProtection="0"/>
    <xf numFmtId="0" fontId="27" fillId="4" borderId="0" applyNumberFormat="0" applyBorder="0" applyAlignment="0" applyProtection="0"/>
    <xf numFmtId="0" fontId="13" fillId="21" borderId="6" applyNumberFormat="0" applyAlignment="0" applyProtection="0"/>
    <xf numFmtId="0" fontId="42" fillId="16" borderId="0" applyNumberFormat="0" applyBorder="0" applyAlignment="0" applyProtection="0"/>
    <xf numFmtId="0" fontId="42" fillId="17" borderId="0" applyNumberFormat="0" applyBorder="0" applyAlignment="0" applyProtection="0"/>
    <xf numFmtId="0" fontId="42" fillId="18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9" borderId="0" applyNumberFormat="0" applyBorder="0" applyAlignment="0" applyProtection="0"/>
    <xf numFmtId="0" fontId="86" fillId="0" borderId="0" applyNumberFormat="0" applyFill="0" applyBorder="0" applyAlignment="0" applyProtection="0"/>
    <xf numFmtId="0" fontId="87" fillId="3" borderId="0" applyNumberFormat="0" applyBorder="0" applyAlignment="0" applyProtection="0"/>
    <xf numFmtId="0" fontId="2" fillId="0" borderId="0"/>
    <xf numFmtId="0" fontId="1" fillId="0" borderId="0"/>
    <xf numFmtId="9" fontId="2" fillId="0" borderId="0" applyFont="0" applyFill="0" applyBorder="0" applyAlignment="0" applyProtection="0"/>
  </cellStyleXfs>
  <cellXfs count="319">
    <xf numFmtId="0" fontId="0" fillId="0" borderId="0" xfId="0"/>
    <xf numFmtId="0" fontId="3" fillId="0" borderId="0" xfId="0" applyFont="1"/>
    <xf numFmtId="0" fontId="3" fillId="0" borderId="0" xfId="0" applyFont="1" applyBorder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/>
    <xf numFmtId="0" fontId="7" fillId="0" borderId="0" xfId="0" applyFont="1" applyFill="1" applyBorder="1"/>
    <xf numFmtId="0" fontId="6" fillId="0" borderId="0" xfId="0" applyFont="1" applyAlignment="1">
      <alignment horizontal="center"/>
    </xf>
    <xf numFmtId="0" fontId="7" fillId="0" borderId="0" xfId="0" applyFont="1"/>
    <xf numFmtId="0" fontId="6" fillId="0" borderId="0" xfId="0" applyFont="1" applyFill="1" applyBorder="1"/>
    <xf numFmtId="0" fontId="7" fillId="0" borderId="0" xfId="0" applyFont="1" applyFill="1"/>
    <xf numFmtId="0" fontId="6" fillId="0" borderId="0" xfId="0" applyFont="1"/>
    <xf numFmtId="0" fontId="4" fillId="0" borderId="0" xfId="0" applyFont="1" applyBorder="1" applyAlignment="1">
      <alignment vertical="center"/>
    </xf>
    <xf numFmtId="0" fontId="28" fillId="0" borderId="0" xfId="0" applyFont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49" fontId="28" fillId="0" borderId="0" xfId="0" applyNumberFormat="1" applyFont="1"/>
    <xf numFmtId="0" fontId="30" fillId="24" borderId="10" xfId="0" applyFont="1" applyFill="1" applyBorder="1" applyAlignment="1">
      <alignment horizontal="center" vertical="center"/>
    </xf>
    <xf numFmtId="0" fontId="30" fillId="0" borderId="0" xfId="0" applyFont="1" applyAlignment="1">
      <alignment horizontal="center"/>
    </xf>
    <xf numFmtId="0" fontId="30" fillId="24" borderId="11" xfId="0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horizontal="center" vertical="center"/>
    </xf>
    <xf numFmtId="0" fontId="30" fillId="24" borderId="13" xfId="0" applyFont="1" applyFill="1" applyBorder="1" applyAlignment="1">
      <alignment horizontal="center" vertical="center"/>
    </xf>
    <xf numFmtId="0" fontId="31" fillId="0" borderId="0" xfId="0" applyFont="1"/>
    <xf numFmtId="0" fontId="31" fillId="0" borderId="0" xfId="0" applyFont="1" applyBorder="1"/>
    <xf numFmtId="0" fontId="31" fillId="0" borderId="14" xfId="0" applyFont="1" applyFill="1" applyBorder="1" applyAlignment="1">
      <alignment horizontal="left"/>
    </xf>
    <xf numFmtId="0" fontId="31" fillId="0" borderId="14" xfId="0" applyFont="1" applyBorder="1"/>
    <xf numFmtId="3" fontId="31" fillId="0" borderId="15" xfId="0" applyNumberFormat="1" applyFont="1" applyFill="1" applyBorder="1"/>
    <xf numFmtId="3" fontId="31" fillId="0" borderId="16" xfId="0" applyNumberFormat="1" applyFont="1" applyFill="1" applyBorder="1"/>
    <xf numFmtId="3" fontId="31" fillId="0" borderId="17" xfId="0" applyNumberFormat="1" applyFont="1" applyFill="1" applyBorder="1"/>
    <xf numFmtId="3" fontId="31" fillId="0" borderId="0" xfId="0" applyNumberFormat="1" applyFont="1" applyBorder="1"/>
    <xf numFmtId="0" fontId="31" fillId="0" borderId="18" xfId="0" applyFont="1" applyFill="1" applyBorder="1" applyAlignment="1">
      <alignment horizontal="left"/>
    </xf>
    <xf numFmtId="0" fontId="31" fillId="0" borderId="18" xfId="0" applyFont="1" applyBorder="1"/>
    <xf numFmtId="3" fontId="32" fillId="0" borderId="0" xfId="0" applyNumberFormat="1" applyFont="1" applyFill="1" applyBorder="1"/>
    <xf numFmtId="3" fontId="31" fillId="0" borderId="19" xfId="0" applyNumberFormat="1" applyFont="1" applyFill="1" applyBorder="1"/>
    <xf numFmtId="3" fontId="31" fillId="0" borderId="0" xfId="0" applyNumberFormat="1" applyFont="1" applyFill="1" applyBorder="1"/>
    <xf numFmtId="3" fontId="31" fillId="0" borderId="20" xfId="0" applyNumberFormat="1" applyFont="1" applyFill="1" applyBorder="1"/>
    <xf numFmtId="0" fontId="31" fillId="0" borderId="0" xfId="0" applyFont="1" applyFill="1" applyBorder="1"/>
    <xf numFmtId="0" fontId="31" fillId="0" borderId="0" xfId="0" applyFont="1" applyFill="1"/>
    <xf numFmtId="0" fontId="31" fillId="0" borderId="18" xfId="0" applyFont="1" applyBorder="1" applyAlignment="1"/>
    <xf numFmtId="0" fontId="32" fillId="0" borderId="18" xfId="0" applyFont="1" applyBorder="1"/>
    <xf numFmtId="0" fontId="32" fillId="0" borderId="18" xfId="0" applyFont="1" applyBorder="1" applyAlignment="1"/>
    <xf numFmtId="3" fontId="31" fillId="0" borderId="21" xfId="0" applyNumberFormat="1" applyFont="1" applyBorder="1"/>
    <xf numFmtId="3" fontId="31" fillId="0" borderId="22" xfId="0" applyNumberFormat="1" applyFont="1" applyBorder="1"/>
    <xf numFmtId="3" fontId="31" fillId="0" borderId="23" xfId="0" applyNumberFormat="1" applyFont="1" applyBorder="1"/>
    <xf numFmtId="0" fontId="30" fillId="0" borderId="0" xfId="0" applyFont="1" applyBorder="1"/>
    <xf numFmtId="0" fontId="30" fillId="24" borderId="14" xfId="0" applyFont="1" applyFill="1" applyBorder="1"/>
    <xf numFmtId="3" fontId="30" fillId="24" borderId="15" xfId="0" applyNumberFormat="1" applyFont="1" applyFill="1" applyBorder="1" applyAlignment="1"/>
    <xf numFmtId="3" fontId="30" fillId="24" borderId="16" xfId="0" applyNumberFormat="1" applyFont="1" applyFill="1" applyBorder="1" applyAlignment="1"/>
    <xf numFmtId="3" fontId="30" fillId="24" borderId="17" xfId="0" applyNumberFormat="1" applyFont="1" applyFill="1" applyBorder="1" applyAlignment="1"/>
    <xf numFmtId="0" fontId="30" fillId="24" borderId="24" xfId="0" applyFont="1" applyFill="1" applyBorder="1"/>
    <xf numFmtId="3" fontId="30" fillId="24" borderId="21" xfId="0" applyNumberFormat="1" applyFont="1" applyFill="1" applyBorder="1" applyAlignment="1"/>
    <xf numFmtId="3" fontId="30" fillId="24" borderId="22" xfId="0" applyNumberFormat="1" applyFont="1" applyFill="1" applyBorder="1" applyAlignment="1"/>
    <xf numFmtId="3" fontId="30" fillId="24" borderId="23" xfId="0" applyNumberFormat="1" applyFont="1" applyFill="1" applyBorder="1" applyAlignment="1"/>
    <xf numFmtId="0" fontId="30" fillId="0" borderId="0" xfId="0" applyFont="1" applyFill="1" applyBorder="1"/>
    <xf numFmtId="165" fontId="31" fillId="0" borderId="15" xfId="0" applyNumberFormat="1" applyFont="1" applyFill="1" applyBorder="1"/>
    <xf numFmtId="165" fontId="31" fillId="0" borderId="16" xfId="0" applyNumberFormat="1" applyFont="1" applyFill="1" applyBorder="1"/>
    <xf numFmtId="165" fontId="31" fillId="0" borderId="17" xfId="0" applyNumberFormat="1" applyFont="1" applyFill="1" applyBorder="1"/>
    <xf numFmtId="165" fontId="31" fillId="0" borderId="19" xfId="0" applyNumberFormat="1" applyFont="1" applyFill="1" applyBorder="1"/>
    <xf numFmtId="165" fontId="31" fillId="0" borderId="0" xfId="0" applyNumberFormat="1" applyFont="1" applyFill="1" applyBorder="1"/>
    <xf numFmtId="165" fontId="31" fillId="0" borderId="20" xfId="0" applyNumberFormat="1" applyFont="1" applyFill="1" applyBorder="1"/>
    <xf numFmtId="3" fontId="30" fillId="0" borderId="0" xfId="0" applyNumberFormat="1" applyFont="1" applyFill="1" applyBorder="1" applyAlignment="1"/>
    <xf numFmtId="165" fontId="30" fillId="24" borderId="21" xfId="0" applyNumberFormat="1" applyFont="1" applyFill="1" applyBorder="1"/>
    <xf numFmtId="165" fontId="30" fillId="24" borderId="22" xfId="0" applyNumberFormat="1" applyFont="1" applyFill="1" applyBorder="1"/>
    <xf numFmtId="165" fontId="30" fillId="24" borderId="23" xfId="0" applyNumberFormat="1" applyFont="1" applyFill="1" applyBorder="1"/>
    <xf numFmtId="0" fontId="31" fillId="0" borderId="16" xfId="0" applyFont="1" applyBorder="1"/>
    <xf numFmtId="0" fontId="30" fillId="0" borderId="22" xfId="0" applyFont="1" applyBorder="1"/>
    <xf numFmtId="3" fontId="31" fillId="0" borderId="19" xfId="0" applyNumberFormat="1" applyFont="1" applyBorder="1"/>
    <xf numFmtId="3" fontId="31" fillId="0" borderId="20" xfId="0" applyNumberFormat="1" applyFont="1" applyBorder="1"/>
    <xf numFmtId="0" fontId="31" fillId="0" borderId="18" xfId="0" applyFont="1" applyBorder="1" applyAlignment="1">
      <alignment horizontal="left"/>
    </xf>
    <xf numFmtId="3" fontId="30" fillId="0" borderId="0" xfId="0" applyNumberFormat="1" applyFont="1" applyFill="1" applyBorder="1"/>
    <xf numFmtId="0" fontId="31" fillId="0" borderId="20" xfId="0" applyFont="1" applyFill="1" applyBorder="1"/>
    <xf numFmtId="3" fontId="90" fillId="0" borderId="0" xfId="0" applyNumberFormat="1" applyFont="1" applyFill="1" applyBorder="1"/>
    <xf numFmtId="3" fontId="90" fillId="0" borderId="19" xfId="0" applyNumberFormat="1" applyFont="1" applyFill="1" applyBorder="1"/>
    <xf numFmtId="3" fontId="90" fillId="0" borderId="20" xfId="0" applyNumberFormat="1" applyFont="1" applyFill="1" applyBorder="1"/>
    <xf numFmtId="0" fontId="32" fillId="0" borderId="18" xfId="0" applyFont="1" applyFill="1" applyBorder="1" applyAlignment="1">
      <alignment horizontal="left"/>
    </xf>
    <xf numFmtId="0" fontId="32" fillId="0" borderId="18" xfId="0" applyFont="1" applyBorder="1" applyAlignment="1">
      <alignment horizontal="left"/>
    </xf>
    <xf numFmtId="0" fontId="31" fillId="27" borderId="14" xfId="0" applyFont="1" applyFill="1" applyBorder="1" applyAlignment="1"/>
    <xf numFmtId="0" fontId="31" fillId="27" borderId="0" xfId="0" applyFont="1" applyFill="1" applyBorder="1"/>
    <xf numFmtId="3" fontId="31" fillId="27" borderId="15" xfId="0" applyNumberFormat="1" applyFont="1" applyFill="1" applyBorder="1"/>
    <xf numFmtId="3" fontId="31" fillId="27" borderId="16" xfId="0" applyNumberFormat="1" applyFont="1" applyFill="1" applyBorder="1"/>
    <xf numFmtId="3" fontId="31" fillId="27" borderId="17" xfId="0" applyNumberFormat="1" applyFont="1" applyFill="1" applyBorder="1"/>
    <xf numFmtId="3" fontId="31" fillId="27" borderId="0" xfId="0" applyNumberFormat="1" applyFont="1" applyFill="1" applyBorder="1"/>
    <xf numFmtId="0" fontId="31" fillId="27" borderId="0" xfId="0" applyFont="1" applyFill="1"/>
    <xf numFmtId="0" fontId="32" fillId="27" borderId="18" xfId="0" applyFont="1" applyFill="1" applyBorder="1"/>
    <xf numFmtId="0" fontId="31" fillId="27" borderId="18" xfId="0" applyFont="1" applyFill="1" applyBorder="1" applyAlignment="1"/>
    <xf numFmtId="3" fontId="90" fillId="27" borderId="19" xfId="0" applyNumberFormat="1" applyFont="1" applyFill="1" applyBorder="1"/>
    <xf numFmtId="3" fontId="90" fillId="27" borderId="0" xfId="0" applyNumberFormat="1" applyFont="1" applyFill="1" applyBorder="1"/>
    <xf numFmtId="3" fontId="31" fillId="27" borderId="20" xfId="0" applyNumberFormat="1" applyFont="1" applyFill="1" applyBorder="1"/>
    <xf numFmtId="3" fontId="31" fillId="27" borderId="19" xfId="0" applyNumberFormat="1" applyFont="1" applyFill="1" applyBorder="1"/>
    <xf numFmtId="0" fontId="32" fillId="27" borderId="24" xfId="0" applyFont="1" applyFill="1" applyBorder="1"/>
    <xf numFmtId="0" fontId="31" fillId="27" borderId="24" xfId="0" applyFont="1" applyFill="1" applyBorder="1" applyAlignment="1"/>
    <xf numFmtId="3" fontId="31" fillId="27" borderId="21" xfId="0" applyNumberFormat="1" applyFont="1" applyFill="1" applyBorder="1"/>
    <xf numFmtId="3" fontId="31" fillId="27" borderId="22" xfId="0" applyNumberFormat="1" applyFont="1" applyFill="1" applyBorder="1"/>
    <xf numFmtId="3" fontId="31" fillId="27" borderId="23" xfId="0" applyNumberFormat="1" applyFont="1" applyFill="1" applyBorder="1"/>
    <xf numFmtId="0" fontId="30" fillId="27" borderId="14" xfId="0" applyFont="1" applyFill="1" applyBorder="1"/>
    <xf numFmtId="3" fontId="30" fillId="27" borderId="15" xfId="0" applyNumberFormat="1" applyFont="1" applyFill="1" applyBorder="1" applyAlignment="1">
      <alignment vertical="center"/>
    </xf>
    <xf numFmtId="3" fontId="30" fillId="27" borderId="16" xfId="0" applyNumberFormat="1" applyFont="1" applyFill="1" applyBorder="1" applyAlignment="1">
      <alignment vertical="center"/>
    </xf>
    <xf numFmtId="3" fontId="30" fillId="27" borderId="17" xfId="0" applyNumberFormat="1" applyFont="1" applyFill="1" applyBorder="1" applyAlignment="1">
      <alignment vertical="center"/>
    </xf>
    <xf numFmtId="0" fontId="30" fillId="27" borderId="24" xfId="0" applyFont="1" applyFill="1" applyBorder="1"/>
    <xf numFmtId="3" fontId="30" fillId="27" borderId="21" xfId="0" applyNumberFormat="1" applyFont="1" applyFill="1" applyBorder="1" applyAlignment="1">
      <alignment vertical="center"/>
    </xf>
    <xf numFmtId="3" fontId="30" fillId="27" borderId="22" xfId="0" applyNumberFormat="1" applyFont="1" applyFill="1" applyBorder="1" applyAlignment="1">
      <alignment vertical="center"/>
    </xf>
    <xf numFmtId="3" fontId="30" fillId="27" borderId="23" xfId="0" applyNumberFormat="1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3" fontId="31" fillId="0" borderId="0" xfId="0" applyNumberFormat="1" applyFont="1" applyFill="1"/>
    <xf numFmtId="165" fontId="31" fillId="0" borderId="21" xfId="0" applyNumberFormat="1" applyFont="1" applyFill="1" applyBorder="1"/>
    <xf numFmtId="165" fontId="31" fillId="0" borderId="22" xfId="0" applyNumberFormat="1" applyFont="1" applyFill="1" applyBorder="1"/>
    <xf numFmtId="0" fontId="30" fillId="0" borderId="0" xfId="0" applyFont="1" applyFill="1" applyBorder="1" applyAlignment="1">
      <alignment horizontal="center"/>
    </xf>
    <xf numFmtId="4" fontId="31" fillId="0" borderId="15" xfId="0" applyNumberFormat="1" applyFont="1" applyFill="1" applyBorder="1"/>
    <xf numFmtId="4" fontId="31" fillId="0" borderId="16" xfId="0" applyNumberFormat="1" applyFont="1" applyFill="1" applyBorder="1"/>
    <xf numFmtId="4" fontId="31" fillId="0" borderId="17" xfId="0" applyNumberFormat="1" applyFont="1" applyFill="1" applyBorder="1"/>
    <xf numFmtId="4" fontId="31" fillId="0" borderId="19" xfId="0" applyNumberFormat="1" applyFont="1" applyFill="1" applyBorder="1"/>
    <xf numFmtId="4" fontId="31" fillId="0" borderId="0" xfId="0" applyNumberFormat="1" applyFont="1" applyFill="1" applyBorder="1"/>
    <xf numFmtId="4" fontId="31" fillId="0" borderId="20" xfId="0" applyNumberFormat="1" applyFont="1" applyFill="1" applyBorder="1"/>
    <xf numFmtId="165" fontId="30" fillId="26" borderId="15" xfId="0" applyNumberFormat="1" applyFont="1" applyFill="1" applyBorder="1"/>
    <xf numFmtId="165" fontId="30" fillId="26" borderId="16" xfId="0" applyNumberFormat="1" applyFont="1" applyFill="1" applyBorder="1"/>
    <xf numFmtId="165" fontId="30" fillId="26" borderId="17" xfId="0" applyNumberFormat="1" applyFont="1" applyFill="1" applyBorder="1"/>
    <xf numFmtId="165" fontId="30" fillId="26" borderId="21" xfId="0" applyNumberFormat="1" applyFont="1" applyFill="1" applyBorder="1"/>
    <xf numFmtId="165" fontId="30" fillId="26" borderId="22" xfId="0" applyNumberFormat="1" applyFont="1" applyFill="1" applyBorder="1"/>
    <xf numFmtId="165" fontId="30" fillId="26" borderId="23" xfId="0" applyNumberFormat="1" applyFont="1" applyFill="1" applyBorder="1"/>
    <xf numFmtId="165" fontId="31" fillId="0" borderId="23" xfId="0" applyNumberFormat="1" applyFont="1" applyFill="1" applyBorder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4" fontId="30" fillId="26" borderId="15" xfId="0" applyNumberFormat="1" applyFont="1" applyFill="1" applyBorder="1"/>
    <xf numFmtId="4" fontId="30" fillId="26" borderId="16" xfId="0" applyNumberFormat="1" applyFont="1" applyFill="1" applyBorder="1"/>
    <xf numFmtId="4" fontId="30" fillId="26" borderId="17" xfId="0" applyNumberFormat="1" applyFont="1" applyFill="1" applyBorder="1"/>
    <xf numFmtId="4" fontId="30" fillId="26" borderId="21" xfId="0" applyNumberFormat="1" applyFont="1" applyFill="1" applyBorder="1"/>
    <xf numFmtId="4" fontId="30" fillId="26" borderId="22" xfId="0" applyNumberFormat="1" applyFont="1" applyFill="1" applyBorder="1"/>
    <xf numFmtId="4" fontId="30" fillId="26" borderId="23" xfId="0" applyNumberFormat="1" applyFont="1" applyFill="1" applyBorder="1"/>
    <xf numFmtId="0" fontId="88" fillId="0" borderId="18" xfId="0" applyFont="1" applyFill="1" applyBorder="1" applyAlignment="1">
      <alignment horizontal="left"/>
    </xf>
    <xf numFmtId="0" fontId="88" fillId="0" borderId="18" xfId="0" applyFont="1" applyBorder="1" applyAlignment="1">
      <alignment horizontal="left"/>
    </xf>
    <xf numFmtId="3" fontId="31" fillId="0" borderId="0" xfId="0" applyNumberFormat="1" applyFont="1"/>
    <xf numFmtId="49" fontId="4" fillId="0" borderId="0" xfId="0" applyNumberFormat="1" applyFont="1" applyBorder="1" applyAlignment="1">
      <alignment vertical="center"/>
    </xf>
    <xf numFmtId="49" fontId="29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vertical="center"/>
    </xf>
    <xf numFmtId="3" fontId="90" fillId="0" borderId="25" xfId="0" applyNumberFormat="1" applyFont="1" applyFill="1" applyBorder="1"/>
    <xf numFmtId="0" fontId="4" fillId="0" borderId="26" xfId="0" applyFont="1" applyBorder="1" applyAlignment="1">
      <alignment vertical="center"/>
    </xf>
    <xf numFmtId="0" fontId="3" fillId="0" borderId="26" xfId="0" applyFont="1" applyBorder="1"/>
    <xf numFmtId="0" fontId="30" fillId="24" borderId="27" xfId="0" applyFont="1" applyFill="1" applyBorder="1" applyAlignment="1">
      <alignment horizontal="center" vertical="center"/>
    </xf>
    <xf numFmtId="0" fontId="31" fillId="0" borderId="26" xfId="0" applyFont="1" applyBorder="1"/>
    <xf numFmtId="3" fontId="31" fillId="0" borderId="28" xfId="0" applyNumberFormat="1" applyFont="1" applyFill="1" applyBorder="1"/>
    <xf numFmtId="3" fontId="90" fillId="0" borderId="29" xfId="0" applyNumberFormat="1" applyFont="1" applyFill="1" applyBorder="1"/>
    <xf numFmtId="3" fontId="31" fillId="0" borderId="29" xfId="0" applyNumberFormat="1" applyFont="1" applyFill="1" applyBorder="1"/>
    <xf numFmtId="3" fontId="31" fillId="0" borderId="30" xfId="0" applyNumberFormat="1" applyFont="1" applyBorder="1"/>
    <xf numFmtId="3" fontId="30" fillId="24" borderId="28" xfId="0" applyNumberFormat="1" applyFont="1" applyFill="1" applyBorder="1" applyAlignment="1"/>
    <xf numFmtId="3" fontId="30" fillId="24" borderId="30" xfId="0" applyNumberFormat="1" applyFont="1" applyFill="1" applyBorder="1" applyAlignment="1"/>
    <xf numFmtId="3" fontId="32" fillId="0" borderId="26" xfId="0" applyNumberFormat="1" applyFont="1" applyFill="1" applyBorder="1"/>
    <xf numFmtId="3" fontId="31" fillId="27" borderId="28" xfId="0" applyNumberFormat="1" applyFont="1" applyFill="1" applyBorder="1"/>
    <xf numFmtId="3" fontId="31" fillId="27" borderId="29" xfId="0" applyNumberFormat="1" applyFont="1" applyFill="1" applyBorder="1"/>
    <xf numFmtId="3" fontId="31" fillId="27" borderId="30" xfId="0" applyNumberFormat="1" applyFont="1" applyFill="1" applyBorder="1"/>
    <xf numFmtId="0" fontId="31" fillId="27" borderId="26" xfId="0" applyFont="1" applyFill="1" applyBorder="1"/>
    <xf numFmtId="3" fontId="30" fillId="27" borderId="28" xfId="0" applyNumberFormat="1" applyFont="1" applyFill="1" applyBorder="1" applyAlignment="1">
      <alignment vertical="center"/>
    </xf>
    <xf numFmtId="3" fontId="30" fillId="27" borderId="30" xfId="0" applyNumberFormat="1" applyFont="1" applyFill="1" applyBorder="1" applyAlignment="1">
      <alignment vertical="center"/>
    </xf>
    <xf numFmtId="165" fontId="31" fillId="0" borderId="28" xfId="0" applyNumberFormat="1" applyFont="1" applyFill="1" applyBorder="1"/>
    <xf numFmtId="165" fontId="31" fillId="0" borderId="29" xfId="0" applyNumberFormat="1" applyFont="1" applyFill="1" applyBorder="1"/>
    <xf numFmtId="165" fontId="31" fillId="0" borderId="30" xfId="0" applyNumberFormat="1" applyFont="1" applyFill="1" applyBorder="1"/>
    <xf numFmtId="165" fontId="30" fillId="26" borderId="28" xfId="0" applyNumberFormat="1" applyFont="1" applyFill="1" applyBorder="1"/>
    <xf numFmtId="165" fontId="30" fillId="24" borderId="30" xfId="0" applyNumberFormat="1" applyFont="1" applyFill="1" applyBorder="1"/>
    <xf numFmtId="0" fontId="4" fillId="0" borderId="26" xfId="0" applyFont="1" applyBorder="1" applyAlignment="1">
      <alignment horizontal="center" vertical="center"/>
    </xf>
    <xf numFmtId="3" fontId="30" fillId="0" borderId="26" xfId="0" applyNumberFormat="1" applyFont="1" applyFill="1" applyBorder="1" applyAlignment="1"/>
    <xf numFmtId="4" fontId="31" fillId="0" borderId="28" xfId="0" applyNumberFormat="1" applyFont="1" applyFill="1" applyBorder="1"/>
    <xf numFmtId="4" fontId="31" fillId="0" borderId="29" xfId="0" applyNumberFormat="1" applyFont="1" applyFill="1" applyBorder="1"/>
    <xf numFmtId="4" fontId="30" fillId="26" borderId="28" xfId="0" applyNumberFormat="1" applyFont="1" applyFill="1" applyBorder="1"/>
    <xf numFmtId="4" fontId="30" fillId="26" borderId="30" xfId="0" applyNumberFormat="1" applyFont="1" applyFill="1" applyBorder="1"/>
    <xf numFmtId="3" fontId="31" fillId="0" borderId="29" xfId="0" applyNumberFormat="1" applyFont="1" applyBorder="1"/>
    <xf numFmtId="0" fontId="30" fillId="28" borderId="10" xfId="0" applyFont="1" applyFill="1" applyBorder="1" applyAlignment="1">
      <alignment horizontal="center" vertical="center"/>
    </xf>
    <xf numFmtId="0" fontId="30" fillId="28" borderId="12" xfId="0" applyFont="1" applyFill="1" applyBorder="1" applyAlignment="1">
      <alignment horizontal="center" vertical="center"/>
    </xf>
    <xf numFmtId="0" fontId="30" fillId="28" borderId="13" xfId="0" applyFont="1" applyFill="1" applyBorder="1" applyAlignment="1">
      <alignment horizontal="center" vertical="center"/>
    </xf>
    <xf numFmtId="3" fontId="30" fillId="28" borderId="21" xfId="0" applyNumberFormat="1" applyFont="1" applyFill="1" applyBorder="1"/>
    <xf numFmtId="3" fontId="30" fillId="28" borderId="22" xfId="0" applyNumberFormat="1" applyFont="1" applyFill="1" applyBorder="1"/>
    <xf numFmtId="10" fontId="30" fillId="28" borderId="22" xfId="0" applyNumberFormat="1" applyFont="1" applyFill="1" applyBorder="1"/>
    <xf numFmtId="10" fontId="30" fillId="28" borderId="23" xfId="0" applyNumberFormat="1" applyFont="1" applyFill="1" applyBorder="1"/>
    <xf numFmtId="10" fontId="30" fillId="0" borderId="0" xfId="0" applyNumberFormat="1" applyFont="1" applyFill="1" applyBorder="1"/>
    <xf numFmtId="10" fontId="30" fillId="0" borderId="20" xfId="0" applyNumberFormat="1" applyFont="1" applyFill="1" applyBorder="1"/>
    <xf numFmtId="0" fontId="31" fillId="0" borderId="16" xfId="0" applyFont="1" applyFill="1" applyBorder="1"/>
    <xf numFmtId="0" fontId="31" fillId="0" borderId="17" xfId="0" applyFont="1" applyFill="1" applyBorder="1"/>
    <xf numFmtId="3" fontId="31" fillId="28" borderId="15" xfId="0" applyNumberFormat="1" applyFont="1" applyFill="1" applyBorder="1"/>
    <xf numFmtId="3" fontId="31" fillId="28" borderId="16" xfId="0" applyNumberFormat="1" applyFont="1" applyFill="1" applyBorder="1"/>
    <xf numFmtId="0" fontId="30" fillId="28" borderId="16" xfId="0" applyFont="1" applyFill="1" applyBorder="1"/>
    <xf numFmtId="0" fontId="30" fillId="28" borderId="17" xfId="0" applyFont="1" applyFill="1" applyBorder="1"/>
    <xf numFmtId="165" fontId="31" fillId="0" borderId="16" xfId="268" applyNumberFormat="1" applyFont="1" applyBorder="1"/>
    <xf numFmtId="0" fontId="31" fillId="0" borderId="17" xfId="0" applyFont="1" applyBorder="1"/>
    <xf numFmtId="165" fontId="31" fillId="0" borderId="0" xfId="268" applyNumberFormat="1" applyFont="1" applyBorder="1"/>
    <xf numFmtId="0" fontId="31" fillId="0" borderId="20" xfId="0" applyFont="1" applyBorder="1"/>
    <xf numFmtId="165" fontId="31" fillId="0" borderId="0" xfId="268" applyNumberFormat="1" applyFont="1" applyFill="1" applyBorder="1"/>
    <xf numFmtId="165" fontId="31" fillId="28" borderId="15" xfId="268" applyNumberFormat="1" applyFont="1" applyFill="1" applyBorder="1"/>
    <xf numFmtId="165" fontId="31" fillId="28" borderId="16" xfId="268" applyNumberFormat="1" applyFont="1" applyFill="1" applyBorder="1"/>
    <xf numFmtId="0" fontId="31" fillId="28" borderId="16" xfId="0" applyFont="1" applyFill="1" applyBorder="1"/>
    <xf numFmtId="0" fontId="31" fillId="28" borderId="17" xfId="0" applyFont="1" applyFill="1" applyBorder="1"/>
    <xf numFmtId="165" fontId="30" fillId="28" borderId="21" xfId="268" applyNumberFormat="1" applyFont="1" applyFill="1" applyBorder="1"/>
    <xf numFmtId="165" fontId="30" fillId="28" borderId="22" xfId="268" applyNumberFormat="1" applyFont="1" applyFill="1" applyBorder="1"/>
    <xf numFmtId="164" fontId="30" fillId="28" borderId="22" xfId="211" applyFont="1" applyFill="1" applyBorder="1"/>
    <xf numFmtId="4" fontId="30" fillId="28" borderId="22" xfId="0" applyNumberFormat="1" applyFont="1" applyFill="1" applyBorder="1"/>
    <xf numFmtId="165" fontId="30" fillId="0" borderId="0" xfId="268" applyNumberFormat="1" applyFont="1" applyBorder="1"/>
    <xf numFmtId="164" fontId="30" fillId="0" borderId="0" xfId="211" applyFont="1" applyBorder="1"/>
    <xf numFmtId="10" fontId="30" fillId="0" borderId="0" xfId="0" applyNumberFormat="1" applyFont="1" applyBorder="1"/>
    <xf numFmtId="4" fontId="30" fillId="0" borderId="0" xfId="0" applyNumberFormat="1" applyFont="1" applyBorder="1"/>
    <xf numFmtId="10" fontId="30" fillId="0" borderId="20" xfId="0" applyNumberFormat="1" applyFont="1" applyBorder="1"/>
    <xf numFmtId="0" fontId="30" fillId="0" borderId="20" xfId="0" applyFont="1" applyBorder="1"/>
    <xf numFmtId="3" fontId="30" fillId="0" borderId="16" xfId="0" applyNumberFormat="1" applyFont="1" applyBorder="1"/>
    <xf numFmtId="0" fontId="30" fillId="0" borderId="16" xfId="0" applyFont="1" applyBorder="1"/>
    <xf numFmtId="0" fontId="30" fillId="0" borderId="17" xfId="0" applyFont="1" applyBorder="1"/>
    <xf numFmtId="3" fontId="30" fillId="28" borderId="15" xfId="0" applyNumberFormat="1" applyFont="1" applyFill="1" applyBorder="1"/>
    <xf numFmtId="3" fontId="30" fillId="28" borderId="16" xfId="0" applyNumberFormat="1" applyFont="1" applyFill="1" applyBorder="1"/>
    <xf numFmtId="3" fontId="30" fillId="0" borderId="0" xfId="0" applyNumberFormat="1" applyFont="1" applyBorder="1"/>
    <xf numFmtId="0" fontId="30" fillId="0" borderId="0" xfId="0" applyFont="1" applyFill="1" applyAlignment="1">
      <alignment horizontal="center"/>
    </xf>
    <xf numFmtId="3" fontId="30" fillId="0" borderId="0" xfId="0" applyNumberFormat="1" applyFont="1" applyFill="1" applyAlignment="1">
      <alignment horizontal="center"/>
    </xf>
    <xf numFmtId="10" fontId="31" fillId="0" borderId="0" xfId="0" applyNumberFormat="1" applyFont="1" applyFill="1"/>
    <xf numFmtId="0" fontId="30" fillId="0" borderId="20" xfId="0" applyFont="1" applyFill="1" applyBorder="1"/>
    <xf numFmtId="0" fontId="4" fillId="0" borderId="25" xfId="0" applyFont="1" applyBorder="1" applyAlignment="1">
      <alignment vertical="center"/>
    </xf>
    <xf numFmtId="0" fontId="29" fillId="0" borderId="25" xfId="0" applyFont="1" applyBorder="1" applyAlignment="1">
      <alignment horizontal="center" vertical="center"/>
    </xf>
    <xf numFmtId="0" fontId="3" fillId="0" borderId="25" xfId="0" applyFont="1" applyBorder="1"/>
    <xf numFmtId="0" fontId="30" fillId="24" borderId="31" xfId="0" applyFont="1" applyFill="1" applyBorder="1" applyAlignment="1">
      <alignment horizontal="center" vertical="center"/>
    </xf>
    <xf numFmtId="0" fontId="31" fillId="0" borderId="25" xfId="0" applyFont="1" applyBorder="1"/>
    <xf numFmtId="3" fontId="31" fillId="0" borderId="32" xfId="0" applyNumberFormat="1" applyFont="1" applyFill="1" applyBorder="1"/>
    <xf numFmtId="3" fontId="31" fillId="0" borderId="25" xfId="0" applyNumberFormat="1" applyFont="1" applyFill="1" applyBorder="1"/>
    <xf numFmtId="3" fontId="31" fillId="0" borderId="33" xfId="0" applyNumberFormat="1" applyFont="1" applyBorder="1"/>
    <xf numFmtId="3" fontId="30" fillId="24" borderId="32" xfId="0" applyNumberFormat="1" applyFont="1" applyFill="1" applyBorder="1" applyAlignment="1"/>
    <xf numFmtId="3" fontId="30" fillId="24" borderId="33" xfId="0" applyNumberFormat="1" applyFont="1" applyFill="1" applyBorder="1" applyAlignment="1"/>
    <xf numFmtId="3" fontId="32" fillId="0" borderId="25" xfId="0" applyNumberFormat="1" applyFont="1" applyFill="1" applyBorder="1"/>
    <xf numFmtId="3" fontId="31" fillId="27" borderId="32" xfId="0" applyNumberFormat="1" applyFont="1" applyFill="1" applyBorder="1"/>
    <xf numFmtId="3" fontId="90" fillId="27" borderId="25" xfId="0" applyNumberFormat="1" applyFont="1" applyFill="1" applyBorder="1"/>
    <xf numFmtId="3" fontId="31" fillId="27" borderId="25" xfId="0" applyNumberFormat="1" applyFont="1" applyFill="1" applyBorder="1"/>
    <xf numFmtId="3" fontId="31" fillId="27" borderId="33" xfId="0" applyNumberFormat="1" applyFont="1" applyFill="1" applyBorder="1"/>
    <xf numFmtId="0" fontId="31" fillId="27" borderId="25" xfId="0" applyFont="1" applyFill="1" applyBorder="1"/>
    <xf numFmtId="3" fontId="30" fillId="27" borderId="32" xfId="0" applyNumberFormat="1" applyFont="1" applyFill="1" applyBorder="1" applyAlignment="1">
      <alignment vertical="center"/>
    </xf>
    <xf numFmtId="3" fontId="30" fillId="27" borderId="33" xfId="0" applyNumberFormat="1" applyFont="1" applyFill="1" applyBorder="1" applyAlignment="1">
      <alignment vertical="center"/>
    </xf>
    <xf numFmtId="165" fontId="31" fillId="0" borderId="32" xfId="0" applyNumberFormat="1" applyFont="1" applyFill="1" applyBorder="1"/>
    <xf numFmtId="165" fontId="31" fillId="0" borderId="25" xfId="0" applyNumberFormat="1" applyFont="1" applyFill="1" applyBorder="1"/>
    <xf numFmtId="165" fontId="31" fillId="0" borderId="33" xfId="0" applyNumberFormat="1" applyFont="1" applyFill="1" applyBorder="1"/>
    <xf numFmtId="165" fontId="30" fillId="26" borderId="32" xfId="0" applyNumberFormat="1" applyFont="1" applyFill="1" applyBorder="1"/>
    <xf numFmtId="165" fontId="30" fillId="26" borderId="33" xfId="0" applyNumberFormat="1" applyFont="1" applyFill="1" applyBorder="1"/>
    <xf numFmtId="0" fontId="4" fillId="0" borderId="25" xfId="0" applyFont="1" applyBorder="1" applyAlignment="1">
      <alignment horizontal="center" vertical="center"/>
    </xf>
    <xf numFmtId="3" fontId="30" fillId="0" borderId="25" xfId="0" applyNumberFormat="1" applyFont="1" applyFill="1" applyBorder="1" applyAlignment="1"/>
    <xf numFmtId="4" fontId="31" fillId="0" borderId="32" xfId="0" applyNumberFormat="1" applyFont="1" applyFill="1" applyBorder="1"/>
    <xf numFmtId="4" fontId="31" fillId="0" borderId="25" xfId="0" applyNumberFormat="1" applyFont="1" applyFill="1" applyBorder="1"/>
    <xf numFmtId="4" fontId="30" fillId="26" borderId="32" xfId="0" applyNumberFormat="1" applyFont="1" applyFill="1" applyBorder="1"/>
    <xf numFmtId="4" fontId="30" fillId="26" borderId="33" xfId="0" applyNumberFormat="1" applyFont="1" applyFill="1" applyBorder="1"/>
    <xf numFmtId="3" fontId="31" fillId="0" borderId="25" xfId="0" applyNumberFormat="1" applyFont="1" applyBorder="1"/>
    <xf numFmtId="165" fontId="30" fillId="24" borderId="33" xfId="0" applyNumberFormat="1" applyFont="1" applyFill="1" applyBorder="1"/>
    <xf numFmtId="3" fontId="7" fillId="0" borderId="0" xfId="0" applyNumberFormat="1" applyFont="1"/>
    <xf numFmtId="49" fontId="28" fillId="0" borderId="0" xfId="0" applyNumberFormat="1" applyFont="1" applyBorder="1"/>
    <xf numFmtId="4" fontId="3" fillId="0" borderId="0" xfId="0" applyNumberFormat="1" applyFont="1" applyBorder="1"/>
    <xf numFmtId="4" fontId="6" fillId="0" borderId="0" xfId="0" applyNumberFormat="1" applyFont="1"/>
    <xf numFmtId="4" fontId="7" fillId="0" borderId="0" xfId="0" applyNumberFormat="1" applyFont="1"/>
    <xf numFmtId="4" fontId="3" fillId="0" borderId="25" xfId="0" applyNumberFormat="1" applyFont="1" applyBorder="1"/>
    <xf numFmtId="0" fontId="6" fillId="0" borderId="0" xfId="0" applyFont="1" applyFill="1" applyBorder="1" applyAlignment="1">
      <alignment horizontal="center"/>
    </xf>
    <xf numFmtId="0" fontId="92" fillId="0" borderId="0" xfId="0" applyFont="1"/>
    <xf numFmtId="0" fontId="92" fillId="0" borderId="0" xfId="0" applyFont="1" applyBorder="1"/>
    <xf numFmtId="0" fontId="92" fillId="0" borderId="25" xfId="0" applyFont="1" applyBorder="1"/>
    <xf numFmtId="168" fontId="31" fillId="0" borderId="0" xfId="0" applyNumberFormat="1" applyFont="1"/>
    <xf numFmtId="168" fontId="31" fillId="0" borderId="0" xfId="0" applyNumberFormat="1" applyFont="1" applyBorder="1"/>
    <xf numFmtId="168" fontId="31" fillId="0" borderId="25" xfId="0" applyNumberFormat="1" applyFont="1" applyBorder="1"/>
    <xf numFmtId="168" fontId="31" fillId="0" borderId="34" xfId="0" applyNumberFormat="1" applyFont="1" applyBorder="1"/>
    <xf numFmtId="168" fontId="31" fillId="0" borderId="12" xfId="0" applyNumberFormat="1" applyFont="1" applyBorder="1"/>
    <xf numFmtId="0" fontId="2" fillId="0" borderId="0" xfId="332"/>
    <xf numFmtId="0" fontId="92" fillId="0" borderId="0" xfId="332" applyFont="1"/>
    <xf numFmtId="0" fontId="91" fillId="0" borderId="0" xfId="332" applyFont="1"/>
    <xf numFmtId="0" fontId="92" fillId="0" borderId="0" xfId="332" applyFont="1" applyBorder="1"/>
    <xf numFmtId="3" fontId="32" fillId="0" borderId="14" xfId="0" applyNumberFormat="1" applyFont="1" applyFill="1" applyBorder="1"/>
    <xf numFmtId="3" fontId="32" fillId="0" borderId="17" xfId="0" applyNumberFormat="1" applyFont="1" applyFill="1" applyBorder="1"/>
    <xf numFmtId="3" fontId="31" fillId="0" borderId="18" xfId="0" applyNumberFormat="1" applyFont="1" applyFill="1" applyBorder="1"/>
    <xf numFmtId="3" fontId="32" fillId="0" borderId="18" xfId="0" applyNumberFormat="1" applyFont="1" applyFill="1" applyBorder="1"/>
    <xf numFmtId="3" fontId="32" fillId="0" borderId="20" xfId="0" applyNumberFormat="1" applyFont="1" applyFill="1" applyBorder="1"/>
    <xf numFmtId="0" fontId="30" fillId="26" borderId="18" xfId="0" applyFont="1" applyFill="1" applyBorder="1" applyAlignment="1">
      <alignment horizontal="left"/>
    </xf>
    <xf numFmtId="0" fontId="31" fillId="26" borderId="18" xfId="0" applyFont="1" applyFill="1" applyBorder="1"/>
    <xf numFmtId="3" fontId="31" fillId="26" borderId="19" xfId="0" applyNumberFormat="1" applyFont="1" applyFill="1" applyBorder="1"/>
    <xf numFmtId="3" fontId="31" fillId="26" borderId="0" xfId="0" applyNumberFormat="1" applyFont="1" applyFill="1" applyBorder="1"/>
    <xf numFmtId="3" fontId="31" fillId="26" borderId="18" xfId="0" applyNumberFormat="1" applyFont="1" applyFill="1" applyBorder="1"/>
    <xf numFmtId="3" fontId="31" fillId="26" borderId="20" xfId="0" applyNumberFormat="1" applyFont="1" applyFill="1" applyBorder="1"/>
    <xf numFmtId="0" fontId="32" fillId="26" borderId="18" xfId="0" applyFont="1" applyFill="1" applyBorder="1" applyAlignment="1">
      <alignment horizontal="left"/>
    </xf>
    <xf numFmtId="3" fontId="31" fillId="0" borderId="18" xfId="0" applyNumberFormat="1" applyFont="1" applyBorder="1"/>
    <xf numFmtId="3" fontId="30" fillId="24" borderId="14" xfId="0" applyNumberFormat="1" applyFont="1" applyFill="1" applyBorder="1" applyAlignment="1"/>
    <xf numFmtId="3" fontId="30" fillId="24" borderId="24" xfId="0" applyNumberFormat="1" applyFont="1" applyFill="1" applyBorder="1" applyAlignment="1"/>
    <xf numFmtId="3" fontId="90" fillId="0" borderId="0" xfId="0" applyNumberFormat="1" applyFont="1" applyBorder="1"/>
    <xf numFmtId="0" fontId="31" fillId="0" borderId="14" xfId="0" applyFont="1" applyFill="1" applyBorder="1" applyAlignment="1"/>
    <xf numFmtId="0" fontId="32" fillId="0" borderId="18" xfId="0" applyFont="1" applyFill="1" applyBorder="1"/>
    <xf numFmtId="0" fontId="31" fillId="0" borderId="18" xfId="0" applyFont="1" applyFill="1" applyBorder="1" applyAlignment="1"/>
    <xf numFmtId="0" fontId="32" fillId="0" borderId="24" xfId="0" applyFont="1" applyFill="1" applyBorder="1"/>
    <xf numFmtId="0" fontId="31" fillId="0" borderId="24" xfId="0" applyFont="1" applyFill="1" applyBorder="1" applyAlignment="1"/>
    <xf numFmtId="3" fontId="31" fillId="0" borderId="21" xfId="0" applyNumberFormat="1" applyFont="1" applyFill="1" applyBorder="1"/>
    <xf numFmtId="3" fontId="31" fillId="0" borderId="22" xfId="0" applyNumberFormat="1" applyFont="1" applyFill="1" applyBorder="1"/>
    <xf numFmtId="3" fontId="32" fillId="0" borderId="24" xfId="0" applyNumberFormat="1" applyFont="1" applyFill="1" applyBorder="1"/>
    <xf numFmtId="0" fontId="30" fillId="26" borderId="14" xfId="0" applyFont="1" applyFill="1" applyBorder="1"/>
    <xf numFmtId="3" fontId="30" fillId="26" borderId="15" xfId="0" applyNumberFormat="1" applyFont="1" applyFill="1" applyBorder="1" applyAlignment="1">
      <alignment vertical="center"/>
    </xf>
    <xf numFmtId="3" fontId="30" fillId="26" borderId="16" xfId="0" applyNumberFormat="1" applyFont="1" applyFill="1" applyBorder="1" applyAlignment="1">
      <alignment vertical="center"/>
    </xf>
    <xf numFmtId="3" fontId="30" fillId="26" borderId="14" xfId="0" applyNumberFormat="1" applyFont="1" applyFill="1" applyBorder="1" applyAlignment="1">
      <alignment vertical="center"/>
    </xf>
    <xf numFmtId="0" fontId="30" fillId="26" borderId="24" xfId="0" applyFont="1" applyFill="1" applyBorder="1"/>
    <xf numFmtId="3" fontId="30" fillId="26" borderId="21" xfId="0" applyNumberFormat="1" applyFont="1" applyFill="1" applyBorder="1" applyAlignment="1">
      <alignment vertical="center"/>
    </xf>
    <xf numFmtId="3" fontId="30" fillId="26" borderId="22" xfId="0" applyNumberFormat="1" applyFont="1" applyFill="1" applyBorder="1" applyAlignment="1">
      <alignment vertical="center"/>
    </xf>
    <xf numFmtId="3" fontId="30" fillId="26" borderId="24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5" fontId="31" fillId="0" borderId="19" xfId="0" applyNumberFormat="1" applyFont="1" applyBorder="1"/>
    <xf numFmtId="165" fontId="31" fillId="0" borderId="0" xfId="0" applyNumberFormat="1" applyFont="1" applyBorder="1"/>
    <xf numFmtId="165" fontId="31" fillId="0" borderId="20" xfId="0" applyNumberFormat="1" applyFont="1" applyBorder="1"/>
    <xf numFmtId="165" fontId="31" fillId="26" borderId="19" xfId="0" applyNumberFormat="1" applyFont="1" applyFill="1" applyBorder="1"/>
    <xf numFmtId="165" fontId="31" fillId="26" borderId="0" xfId="0" applyNumberFormat="1" applyFont="1" applyFill="1" applyBorder="1"/>
    <xf numFmtId="165" fontId="31" fillId="26" borderId="20" xfId="0" applyNumberFormat="1" applyFont="1" applyFill="1" applyBorder="1"/>
    <xf numFmtId="165" fontId="31" fillId="26" borderId="15" xfId="0" applyNumberFormat="1" applyFont="1" applyFill="1" applyBorder="1"/>
    <xf numFmtId="165" fontId="31" fillId="26" borderId="16" xfId="0" applyNumberFormat="1" applyFont="1" applyFill="1" applyBorder="1"/>
    <xf numFmtId="165" fontId="31" fillId="26" borderId="17" xfId="0" applyNumberFormat="1" applyFont="1" applyFill="1" applyBorder="1"/>
    <xf numFmtId="165" fontId="31" fillId="26" borderId="21" xfId="0" applyNumberFormat="1" applyFont="1" applyFill="1" applyBorder="1"/>
    <xf numFmtId="165" fontId="31" fillId="26" borderId="22" xfId="0" applyNumberFormat="1" applyFont="1" applyFill="1" applyBorder="1"/>
    <xf numFmtId="165" fontId="31" fillId="26" borderId="23" xfId="0" applyNumberFormat="1" applyFont="1" applyFill="1" applyBorder="1"/>
    <xf numFmtId="3" fontId="90" fillId="0" borderId="0" xfId="0" applyNumberFormat="1" applyFont="1"/>
    <xf numFmtId="0" fontId="7" fillId="0" borderId="0" xfId="0" applyFont="1" applyBorder="1"/>
    <xf numFmtId="0" fontId="6" fillId="0" borderId="0" xfId="0" applyFont="1" applyBorder="1"/>
    <xf numFmtId="0" fontId="28" fillId="0" borderId="0" xfId="0" applyFont="1" applyAlignment="1">
      <alignment horizontal="center" vertical="center"/>
    </xf>
    <xf numFmtId="0" fontId="30" fillId="24" borderId="14" xfId="0" applyFont="1" applyFill="1" applyBorder="1" applyAlignment="1">
      <alignment vertical="center"/>
    </xf>
    <xf numFmtId="0" fontId="30" fillId="24" borderId="24" xfId="0" applyFont="1" applyFill="1" applyBorder="1" applyAlignment="1">
      <alignment vertical="center"/>
    </xf>
    <xf numFmtId="0" fontId="30" fillId="27" borderId="14" xfId="0" applyFont="1" applyFill="1" applyBorder="1" applyAlignment="1">
      <alignment vertical="center"/>
    </xf>
    <xf numFmtId="0" fontId="30" fillId="27" borderId="24" xfId="0" applyFont="1" applyFill="1" applyBorder="1" applyAlignment="1">
      <alignment vertical="center"/>
    </xf>
    <xf numFmtId="0" fontId="30" fillId="28" borderId="14" xfId="0" applyFont="1" applyFill="1" applyBorder="1" applyAlignment="1">
      <alignment vertical="center"/>
    </xf>
    <xf numFmtId="0" fontId="30" fillId="28" borderId="24" xfId="0" applyFont="1" applyFill="1" applyBorder="1" applyAlignment="1">
      <alignment vertical="center"/>
    </xf>
    <xf numFmtId="0" fontId="30" fillId="26" borderId="14" xfId="0" applyFont="1" applyFill="1" applyBorder="1" applyAlignment="1">
      <alignment vertical="center"/>
    </xf>
    <xf numFmtId="0" fontId="30" fillId="26" borderId="24" xfId="0" applyFont="1" applyFill="1" applyBorder="1" applyAlignment="1">
      <alignment vertical="center"/>
    </xf>
    <xf numFmtId="0" fontId="8" fillId="25" borderId="10" xfId="332" applyFont="1" applyFill="1" applyBorder="1" applyAlignment="1">
      <alignment horizontal="center"/>
    </xf>
    <xf numFmtId="0" fontId="8" fillId="0" borderId="10" xfId="332" applyFont="1" applyBorder="1" applyAlignment="1">
      <alignment horizontal="center"/>
    </xf>
  </cellXfs>
  <cellStyles count="335">
    <cellStyle name="%20 - Vurgu1" xfId="1"/>
    <cellStyle name="%20 - Vurgu2" xfId="2"/>
    <cellStyle name="%20 - Vurgu3" xfId="3"/>
    <cellStyle name="%20 - Vurgu4" xfId="4"/>
    <cellStyle name="%20 - Vurgu5" xfId="5"/>
    <cellStyle name="%20 - Vurgu6" xfId="6"/>
    <cellStyle name="%40 - Vurgu1" xfId="7"/>
    <cellStyle name="%40 - Vurgu2" xfId="8"/>
    <cellStyle name="%40 - Vurgu3" xfId="9"/>
    <cellStyle name="%40 - Vurgu4" xfId="10"/>
    <cellStyle name="%40 - Vurgu5" xfId="11"/>
    <cellStyle name="%40 - Vurgu6" xfId="12"/>
    <cellStyle name="%60 - Vurgu1" xfId="13"/>
    <cellStyle name="%60 - Vurgu2" xfId="14"/>
    <cellStyle name="%60 - Vurgu3" xfId="15"/>
    <cellStyle name="%60 - Vurgu4" xfId="16"/>
    <cellStyle name="%60 - Vurgu5" xfId="17"/>
    <cellStyle name="%60 - Vurgu6" xfId="18"/>
    <cellStyle name="20 % - Accent1 2" xfId="19"/>
    <cellStyle name="20 % - Accent2 2" xfId="20"/>
    <cellStyle name="20 % - Accent3 2" xfId="21"/>
    <cellStyle name="20 % - Accent4 2" xfId="22"/>
    <cellStyle name="20 % - Accent5 2" xfId="23"/>
    <cellStyle name="20 % - Accent6 2" xfId="24"/>
    <cellStyle name="20% - Accent1" xfId="25"/>
    <cellStyle name="20% - Accent2" xfId="26"/>
    <cellStyle name="20% - Accent3" xfId="27"/>
    <cellStyle name="20% - Accent4" xfId="28"/>
    <cellStyle name="20% - Accent5" xfId="29"/>
    <cellStyle name="20% - Accent6" xfId="30"/>
    <cellStyle name="20% - akcent 1" xfId="31"/>
    <cellStyle name="20% - akcent 2" xfId="32"/>
    <cellStyle name="20% - akcent 3" xfId="33"/>
    <cellStyle name="20% - akcent 4" xfId="34"/>
    <cellStyle name="20% - akcent 5" xfId="35"/>
    <cellStyle name="20% - akcent 6" xfId="36"/>
    <cellStyle name="20% - Colore 1" xfId="37"/>
    <cellStyle name="20% - Colore 2" xfId="38"/>
    <cellStyle name="20% - Colore 3" xfId="39"/>
    <cellStyle name="20% - Colore 4" xfId="40"/>
    <cellStyle name="20% - Colore 5" xfId="41"/>
    <cellStyle name="20% - Colore 6" xfId="42"/>
    <cellStyle name="20% - Énfasis1" xfId="43"/>
    <cellStyle name="20% - Énfasis1 2" xfId="44"/>
    <cellStyle name="20% - Énfasis2" xfId="45"/>
    <cellStyle name="20% - Énfasis2 2" xfId="46"/>
    <cellStyle name="20% - Énfasis3" xfId="47"/>
    <cellStyle name="20% - Énfasis3 2" xfId="48"/>
    <cellStyle name="20% - Énfasis4" xfId="49"/>
    <cellStyle name="20% - Énfasis4 2" xfId="50"/>
    <cellStyle name="20% - Énfasis5" xfId="51"/>
    <cellStyle name="20% - Énfasis5 2" xfId="52"/>
    <cellStyle name="20% - Énfasis6" xfId="53"/>
    <cellStyle name="20% - Énfasis6 2" xfId="54"/>
    <cellStyle name="40 % - Accent1 2" xfId="55"/>
    <cellStyle name="40 % - Accent2 2" xfId="56"/>
    <cellStyle name="40 % - Accent3 2" xfId="57"/>
    <cellStyle name="40 % - Accent4 2" xfId="58"/>
    <cellStyle name="40 % - Accent5 2" xfId="59"/>
    <cellStyle name="40 % - Accent6 2" xfId="60"/>
    <cellStyle name="40% - Accent1" xfId="61"/>
    <cellStyle name="40% - Accent2" xfId="62"/>
    <cellStyle name="40% - Accent3" xfId="63"/>
    <cellStyle name="40% - Accent4" xfId="64"/>
    <cellStyle name="40% - Accent5" xfId="65"/>
    <cellStyle name="40% - Accent6" xfId="66"/>
    <cellStyle name="40% - akcent 1" xfId="67"/>
    <cellStyle name="40% - akcent 2" xfId="68"/>
    <cellStyle name="40% - akcent 3" xfId="69"/>
    <cellStyle name="40% - akcent 4" xfId="70"/>
    <cellStyle name="40% - akcent 5" xfId="71"/>
    <cellStyle name="40% - akcent 6" xfId="72"/>
    <cellStyle name="40% - Colore 1" xfId="73"/>
    <cellStyle name="40% - Colore 2" xfId="74"/>
    <cellStyle name="40% - Colore 3" xfId="75"/>
    <cellStyle name="40% - Colore 4" xfId="76"/>
    <cellStyle name="40% - Colore 5" xfId="77"/>
    <cellStyle name="40% - Colore 6" xfId="78"/>
    <cellStyle name="40% - Énfasis1" xfId="79"/>
    <cellStyle name="40% - Énfasis1 2" xfId="80"/>
    <cellStyle name="40% - Énfasis2" xfId="81"/>
    <cellStyle name="40% - Énfasis2 2" xfId="82"/>
    <cellStyle name="40% - Énfasis3" xfId="83"/>
    <cellStyle name="40% - Énfasis3 2" xfId="84"/>
    <cellStyle name="40% - Énfasis4" xfId="85"/>
    <cellStyle name="40% - Énfasis4 2" xfId="86"/>
    <cellStyle name="40% - Énfasis5" xfId="87"/>
    <cellStyle name="40% - Énfasis5 2" xfId="88"/>
    <cellStyle name="40% - Énfasis6" xfId="89"/>
    <cellStyle name="40% - Énfasis6 2" xfId="90"/>
    <cellStyle name="60 % - Accent1 2" xfId="91"/>
    <cellStyle name="60 % - Accent2 2" xfId="92"/>
    <cellStyle name="60 % - Accent3 2" xfId="93"/>
    <cellStyle name="60 % - Accent4 2" xfId="94"/>
    <cellStyle name="60 % - Accent5 2" xfId="95"/>
    <cellStyle name="60 % - Accent6 2" xfId="96"/>
    <cellStyle name="60% - Accent1" xfId="97"/>
    <cellStyle name="60% - Accent2" xfId="98"/>
    <cellStyle name="60% - Accent3" xfId="99"/>
    <cellStyle name="60% - Accent4" xfId="100"/>
    <cellStyle name="60% - Accent5" xfId="101"/>
    <cellStyle name="60% - Accent6" xfId="102"/>
    <cellStyle name="60% - akcent 1" xfId="103"/>
    <cellStyle name="60% - akcent 2" xfId="104"/>
    <cellStyle name="60% - akcent 3" xfId="105"/>
    <cellStyle name="60% - akcent 4" xfId="106"/>
    <cellStyle name="60% - akcent 5" xfId="107"/>
    <cellStyle name="60% - akcent 6" xfId="108"/>
    <cellStyle name="60% - Colore 1" xfId="109"/>
    <cellStyle name="60% - Colore 2" xfId="110"/>
    <cellStyle name="60% - Colore 3" xfId="111"/>
    <cellStyle name="60% - Colore 4" xfId="112"/>
    <cellStyle name="60% - Colore 5" xfId="113"/>
    <cellStyle name="60% - Colore 6" xfId="114"/>
    <cellStyle name="60% - Énfasis1" xfId="115"/>
    <cellStyle name="60% - Énfasis1 2" xfId="116"/>
    <cellStyle name="60% - Énfasis2" xfId="117"/>
    <cellStyle name="60% - Énfasis2 2" xfId="118"/>
    <cellStyle name="60% - Énfasis3" xfId="119"/>
    <cellStyle name="60% - Énfasis3 2" xfId="120"/>
    <cellStyle name="60% - Énfasis4" xfId="121"/>
    <cellStyle name="60% - Énfasis4 2" xfId="122"/>
    <cellStyle name="60% - Énfasis5" xfId="123"/>
    <cellStyle name="60% - Énfasis5 2" xfId="124"/>
    <cellStyle name="60% - Énfasis6" xfId="125"/>
    <cellStyle name="60% - Énfasis6 2" xfId="126"/>
    <cellStyle name="Accent1 2" xfId="127"/>
    <cellStyle name="Accent2 2" xfId="128"/>
    <cellStyle name="Accent3 2" xfId="129"/>
    <cellStyle name="Accent4 2" xfId="130"/>
    <cellStyle name="Accent5 2" xfId="131"/>
    <cellStyle name="Accent6 2" xfId="132"/>
    <cellStyle name="Açıklama Metni" xfId="133"/>
    <cellStyle name="Akcent 1" xfId="134"/>
    <cellStyle name="Akcent 2" xfId="135"/>
    <cellStyle name="Akcent 3" xfId="136"/>
    <cellStyle name="Akcent 4" xfId="137"/>
    <cellStyle name="Akcent 5" xfId="138"/>
    <cellStyle name="Akcent 6" xfId="139"/>
    <cellStyle name="Ana Başlık" xfId="140"/>
    <cellStyle name="Avertissement 2" xfId="141"/>
    <cellStyle name="Bad" xfId="142"/>
    <cellStyle name="Bağlı Hücre" xfId="143"/>
    <cellStyle name="Başlık 1" xfId="144"/>
    <cellStyle name="Başlık 2" xfId="145"/>
    <cellStyle name="Başlık 3" xfId="146"/>
    <cellStyle name="Başlık 4" xfId="147"/>
    <cellStyle name="Buena" xfId="148"/>
    <cellStyle name="Buena 2" xfId="149"/>
    <cellStyle name="Calcolo" xfId="150"/>
    <cellStyle name="Calcul 2" xfId="151"/>
    <cellStyle name="Calculation" xfId="152"/>
    <cellStyle name="Cálculo" xfId="153"/>
    <cellStyle name="Cálculo 2" xfId="154"/>
    <cellStyle name="Celda de comprobación" xfId="155"/>
    <cellStyle name="Celda de comprobación 2" xfId="156"/>
    <cellStyle name="Celda vinculada" xfId="157"/>
    <cellStyle name="Celda vinculada 2" xfId="158"/>
    <cellStyle name="Cella collegata" xfId="159"/>
    <cellStyle name="Cella da controllare" xfId="160"/>
    <cellStyle name="Cellule liée 2" xfId="161"/>
    <cellStyle name="Check Cell" xfId="162"/>
    <cellStyle name="Çıkış" xfId="163"/>
    <cellStyle name="Colore 1" xfId="164"/>
    <cellStyle name="Colore 2" xfId="165"/>
    <cellStyle name="Colore 3" xfId="166"/>
    <cellStyle name="Colore 4" xfId="167"/>
    <cellStyle name="Colore 5" xfId="168"/>
    <cellStyle name="Colore 6" xfId="169"/>
    <cellStyle name="Commentaire 2" xfId="170"/>
    <cellStyle name="Dane wejściowe" xfId="171"/>
    <cellStyle name="Dane wyjściowe" xfId="172"/>
    <cellStyle name="Dobre" xfId="173"/>
    <cellStyle name="Encabezado 4" xfId="174"/>
    <cellStyle name="Encabezado 4 2" xfId="175"/>
    <cellStyle name="Énfasis1" xfId="176"/>
    <cellStyle name="Énfasis1 2" xfId="177"/>
    <cellStyle name="Énfasis2" xfId="178"/>
    <cellStyle name="Énfasis2 2" xfId="179"/>
    <cellStyle name="Énfasis3" xfId="180"/>
    <cellStyle name="Énfasis3 2" xfId="181"/>
    <cellStyle name="Énfasis4" xfId="182"/>
    <cellStyle name="Énfasis4 2" xfId="183"/>
    <cellStyle name="Énfasis5" xfId="184"/>
    <cellStyle name="Énfasis5 2" xfId="185"/>
    <cellStyle name="Énfasis6" xfId="186"/>
    <cellStyle name="Énfasis6 2" xfId="187"/>
    <cellStyle name="Entrada" xfId="188"/>
    <cellStyle name="Entrada 2" xfId="189"/>
    <cellStyle name="Entrée 2" xfId="190"/>
    <cellStyle name="Explanatory Text" xfId="191"/>
    <cellStyle name="EYtext" xfId="192"/>
    <cellStyle name="Giriş" xfId="193"/>
    <cellStyle name="Good" xfId="194"/>
    <cellStyle name="Heading 1" xfId="195"/>
    <cellStyle name="Heading 2" xfId="196"/>
    <cellStyle name="Heading 3" xfId="197"/>
    <cellStyle name="Heading 4" xfId="198"/>
    <cellStyle name="Hesaplama" xfId="199"/>
    <cellStyle name="Incorrecto" xfId="200"/>
    <cellStyle name="Incorrecto 2" xfId="201"/>
    <cellStyle name="Input" xfId="202"/>
    <cellStyle name="Insatisfaisant 2" xfId="203"/>
    <cellStyle name="İşaretli Hücre" xfId="204"/>
    <cellStyle name="İyi" xfId="205"/>
    <cellStyle name="Komórka połączona" xfId="206"/>
    <cellStyle name="Komórka zaznaczona" xfId="207"/>
    <cellStyle name="Kötü" xfId="208"/>
    <cellStyle name="Linked Cell" xfId="209"/>
    <cellStyle name="Millares 2" xfId="210"/>
    <cellStyle name="Milliers" xfId="211" builtinId="3"/>
    <cellStyle name="Milliers 2" xfId="212"/>
    <cellStyle name="Milliers 2 2" xfId="213"/>
    <cellStyle name="Milliers 2 2 2" xfId="214"/>
    <cellStyle name="Milliers 3" xfId="215"/>
    <cellStyle name="Milliers 3 2" xfId="216"/>
    <cellStyle name="Milliers 4" xfId="217"/>
    <cellStyle name="Milliers 4 2" xfId="218"/>
    <cellStyle name="Milliers 5" xfId="219"/>
    <cellStyle name="Milliers 6" xfId="220"/>
    <cellStyle name="Nagłówek 1" xfId="221"/>
    <cellStyle name="Nagłówek 2" xfId="222"/>
    <cellStyle name="Nagłówek 3" xfId="223"/>
    <cellStyle name="Nagłówek 4" xfId="224"/>
    <cellStyle name="Neutral" xfId="225"/>
    <cellStyle name="Neutral 2" xfId="226"/>
    <cellStyle name="Neutrale" xfId="227"/>
    <cellStyle name="Neutralne" xfId="228"/>
    <cellStyle name="Neutre 2" xfId="229"/>
    <cellStyle name="Normal" xfId="0" builtinId="0"/>
    <cellStyle name="Normal 10" xfId="230"/>
    <cellStyle name="Normal 11" xfId="231"/>
    <cellStyle name="Normal 12" xfId="232"/>
    <cellStyle name="Normal 13" xfId="233"/>
    <cellStyle name="Normal 14" xfId="234"/>
    <cellStyle name="Normal 15" xfId="235"/>
    <cellStyle name="Normal 15 2" xfId="236"/>
    <cellStyle name="Normal 15 3" xfId="333"/>
    <cellStyle name="Normal 16" xfId="332"/>
    <cellStyle name="Normal 2" xfId="237"/>
    <cellStyle name="Normal 2 2" xfId="238"/>
    <cellStyle name="Normal 2 2 2" xfId="239"/>
    <cellStyle name="Normal 2 2_SAES- 2012 - Reporting received 09-05-12" xfId="240"/>
    <cellStyle name="Normal 2 3" xfId="241"/>
    <cellStyle name="Normal 2 5" xfId="242"/>
    <cellStyle name="Normal 2_SAE - 2012 - BUDGET APPENDIX received 28-11-11" xfId="243"/>
    <cellStyle name="Normal 3" xfId="244"/>
    <cellStyle name="Normal 3 2" xfId="245"/>
    <cellStyle name="Normal 3 3" xfId="246"/>
    <cellStyle name="Normal 3_Provision morosidad DIC2011 recieved 18-04-12" xfId="247"/>
    <cellStyle name="Normal 4" xfId="248"/>
    <cellStyle name="Normal 4 2" xfId="249"/>
    <cellStyle name="Normal 4_Provision morosidad DIC2011 recieved 18-04-12" xfId="250"/>
    <cellStyle name="Normal 5" xfId="251"/>
    <cellStyle name="Normal 6" xfId="252"/>
    <cellStyle name="Normal 6 2" xfId="253"/>
    <cellStyle name="Normal 7" xfId="254"/>
    <cellStyle name="Normal 8" xfId="255"/>
    <cellStyle name="Normal 9" xfId="256"/>
    <cellStyle name="Normal 9 2" xfId="257"/>
    <cellStyle name="Normalny_03.2011" xfId="258"/>
    <cellStyle name="Not" xfId="259"/>
    <cellStyle name="Nota" xfId="260"/>
    <cellStyle name="Notas" xfId="261"/>
    <cellStyle name="Notas 2" xfId="262"/>
    <cellStyle name="Note" xfId="263"/>
    <cellStyle name="Nötr" xfId="264"/>
    <cellStyle name="Obliczenia" xfId="265"/>
    <cellStyle name="Output" xfId="266"/>
    <cellStyle name="Porcentual 2" xfId="267"/>
    <cellStyle name="Pourcentage" xfId="268" builtinId="5"/>
    <cellStyle name="Pourcentage 2" xfId="269"/>
    <cellStyle name="Pourcentage 2 2" xfId="334"/>
    <cellStyle name="Pourcentage 3" xfId="270"/>
    <cellStyle name="Pourcentage 3 2" xfId="271"/>
    <cellStyle name="Pourcentage 4" xfId="272"/>
    <cellStyle name="Pourcentage 4 2" xfId="273"/>
    <cellStyle name="Pourcentage 5" xfId="274"/>
    <cellStyle name="Pourcentage 5 2" xfId="275"/>
    <cellStyle name="Pourcentage 6" xfId="276"/>
    <cellStyle name="Pourcentage 6 2" xfId="277"/>
    <cellStyle name="Pourcentage 7" xfId="278"/>
    <cellStyle name="Pourcentage 7 2" xfId="279"/>
    <cellStyle name="Pourcentage 8" xfId="280"/>
    <cellStyle name="Salida" xfId="281"/>
    <cellStyle name="Salida 2" xfId="282"/>
    <cellStyle name="Satisfaisant 2" xfId="283"/>
    <cellStyle name="Sortie 2" xfId="284"/>
    <cellStyle name="Suma" xfId="285"/>
    <cellStyle name="Tekst objaśnienia" xfId="286"/>
    <cellStyle name="Tekst ostrzeżenia" xfId="287"/>
    <cellStyle name="Testo avviso" xfId="288"/>
    <cellStyle name="Testo descrittivo" xfId="289"/>
    <cellStyle name="Texte explicatif 2" xfId="290"/>
    <cellStyle name="Texto de advertencia" xfId="291"/>
    <cellStyle name="Texto de advertencia 2" xfId="292"/>
    <cellStyle name="Texto explicativo" xfId="293"/>
    <cellStyle name="Texto explicativo 2" xfId="294"/>
    <cellStyle name="Title" xfId="295"/>
    <cellStyle name="Titolo" xfId="296"/>
    <cellStyle name="Titolo 1" xfId="297"/>
    <cellStyle name="Titolo 2" xfId="298"/>
    <cellStyle name="Titolo 3" xfId="299"/>
    <cellStyle name="Titolo 4" xfId="300"/>
    <cellStyle name="Titre 2" xfId="301"/>
    <cellStyle name="Titre 1 2" xfId="302"/>
    <cellStyle name="Titre 2 2" xfId="303"/>
    <cellStyle name="Titre 3 2" xfId="304"/>
    <cellStyle name="Titre 4 2" xfId="305"/>
    <cellStyle name="Título" xfId="306"/>
    <cellStyle name="Título 1" xfId="307"/>
    <cellStyle name="Título 1 2" xfId="308"/>
    <cellStyle name="Título 2" xfId="309"/>
    <cellStyle name="Título 2 2" xfId="310"/>
    <cellStyle name="Título 3" xfId="311"/>
    <cellStyle name="Título 3 2" xfId="312"/>
    <cellStyle name="Título 4" xfId="313"/>
    <cellStyle name="Título_COMPARATIF RETRASO EN PAGO SUP A 15 DIAS - 22-03-10" xfId="314"/>
    <cellStyle name="Toplam" xfId="315"/>
    <cellStyle name="Total 2" xfId="316"/>
    <cellStyle name="Totale" xfId="317"/>
    <cellStyle name="Tytuł" xfId="318"/>
    <cellStyle name="Uwaga" xfId="319"/>
    <cellStyle name="Uyarı Metni" xfId="320"/>
    <cellStyle name="Valore non valido" xfId="321"/>
    <cellStyle name="Valore valido" xfId="322"/>
    <cellStyle name="Vérification 2" xfId="323"/>
    <cellStyle name="Vurgu1" xfId="324"/>
    <cellStyle name="Vurgu2" xfId="325"/>
    <cellStyle name="Vurgu3" xfId="326"/>
    <cellStyle name="Vurgu4" xfId="327"/>
    <cellStyle name="Vurgu5" xfId="328"/>
    <cellStyle name="Vurgu6" xfId="329"/>
    <cellStyle name="Warning Text" xfId="330"/>
    <cellStyle name="Złe" xfId="3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AS516"/>
  <sheetViews>
    <sheetView showGridLines="0" tabSelected="1" zoomScale="70" zoomScaleNormal="70" zoomScaleSheetLayoutView="70" workbookViewId="0">
      <pane xSplit="2" topLeftCell="C1" activePane="topRight" state="frozen"/>
      <selection activeCell="A250" sqref="A250"/>
      <selection pane="topRight" activeCell="N14" sqref="N14"/>
    </sheetView>
  </sheetViews>
  <sheetFormatPr baseColWidth="10" defaultColWidth="11.44140625" defaultRowHeight="13.2"/>
  <cols>
    <col min="1" max="1" width="55.44140625" style="1" bestFit="1" customWidth="1"/>
    <col min="2" max="2" width="1.33203125" style="1" customWidth="1"/>
    <col min="3" max="3" width="9" style="1" customWidth="1"/>
    <col min="4" max="4" width="1.33203125" style="1" customWidth="1"/>
    <col min="5" max="12" width="12.109375" style="2" customWidth="1"/>
    <col min="13" max="13" width="12.109375" style="212" customWidth="1"/>
    <col min="14" max="16" width="12.109375" style="2" customWidth="1"/>
    <col min="17" max="17" width="7.5546875" style="7" customWidth="1"/>
    <col min="18" max="44" width="11.44140625" style="1"/>
    <col min="45" max="45" width="11.44140625" style="1" hidden="1" customWidth="1"/>
    <col min="46" max="16384" width="11.44140625" style="1"/>
  </cols>
  <sheetData>
    <row r="1" spans="1:17" ht="21.75" customHeight="1">
      <c r="A1" s="308" t="s">
        <v>34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  <c r="L1" s="308"/>
      <c r="M1" s="308"/>
      <c r="N1" s="308"/>
      <c r="O1" s="308"/>
      <c r="P1" s="308"/>
    </row>
    <row r="2" spans="1:17" ht="18" customHeight="1">
      <c r="A2" s="135"/>
      <c r="B2" s="4"/>
      <c r="C2" s="4"/>
      <c r="D2" s="4"/>
      <c r="E2" s="14"/>
      <c r="F2" s="14"/>
      <c r="G2" s="14"/>
      <c r="H2" s="133"/>
      <c r="I2" s="14"/>
      <c r="J2" s="14"/>
      <c r="K2" s="14"/>
      <c r="L2" s="14"/>
      <c r="M2" s="210"/>
      <c r="N2" s="14"/>
      <c r="O2" s="14"/>
      <c r="P2" s="14"/>
    </row>
    <row r="3" spans="1:17" ht="18" customHeight="1">
      <c r="A3" s="15" t="s">
        <v>121</v>
      </c>
      <c r="B3" s="16"/>
      <c r="C3" s="16"/>
      <c r="D3" s="16"/>
      <c r="E3" s="134"/>
      <c r="F3" s="17"/>
      <c r="G3" s="17"/>
      <c r="H3" s="17"/>
      <c r="I3" s="17"/>
      <c r="J3" s="17"/>
      <c r="K3" s="17"/>
      <c r="L3" s="17"/>
      <c r="M3" s="211"/>
      <c r="N3" s="17"/>
      <c r="O3" s="242" t="s">
        <v>24</v>
      </c>
    </row>
    <row r="4" spans="1:17" ht="18" customHeight="1"/>
    <row r="5" spans="1:17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2" t="s">
        <v>10</v>
      </c>
      <c r="M5" s="213" t="s">
        <v>16</v>
      </c>
      <c r="N5" s="22" t="s">
        <v>17</v>
      </c>
      <c r="O5" s="22" t="s">
        <v>18</v>
      </c>
      <c r="P5" s="23" t="s">
        <v>11</v>
      </c>
      <c r="Q5" s="122"/>
    </row>
    <row r="6" spans="1:17" s="10" customFormat="1" ht="14.25" customHeight="1">
      <c r="A6" s="24"/>
      <c r="B6" s="24"/>
      <c r="C6" s="24"/>
      <c r="D6" s="24"/>
      <c r="E6" s="248" t="s">
        <v>109</v>
      </c>
      <c r="F6" s="249" t="s">
        <v>111</v>
      </c>
      <c r="G6" s="249" t="s">
        <v>113</v>
      </c>
      <c r="H6" s="249" t="s">
        <v>114</v>
      </c>
      <c r="I6" s="249" t="s">
        <v>115</v>
      </c>
      <c r="J6" s="249" t="s">
        <v>116</v>
      </c>
      <c r="K6" s="249" t="s">
        <v>112</v>
      </c>
      <c r="L6" s="249" t="s">
        <v>117</v>
      </c>
      <c r="M6" s="250" t="s">
        <v>110</v>
      </c>
      <c r="N6" s="249" t="s">
        <v>120</v>
      </c>
      <c r="O6" s="249" t="s">
        <v>118</v>
      </c>
      <c r="P6" s="248" t="s">
        <v>119</v>
      </c>
      <c r="Q6" s="12"/>
    </row>
    <row r="7" spans="1:17" s="10" customFormat="1" ht="14.25" customHeight="1">
      <c r="A7" s="26">
        <v>1</v>
      </c>
      <c r="B7" s="25"/>
      <c r="C7" s="27" t="s">
        <v>1</v>
      </c>
      <c r="D7" s="25"/>
      <c r="E7" s="28">
        <v>390.94799999999992</v>
      </c>
      <c r="F7" s="29">
        <v>349.79300000000006</v>
      </c>
      <c r="G7" s="29">
        <v>455.279</v>
      </c>
      <c r="H7" s="29">
        <v>227.30099999999993</v>
      </c>
      <c r="I7" s="29">
        <v>177.90100000000007</v>
      </c>
      <c r="J7" s="29">
        <v>174.59100000000012</v>
      </c>
      <c r="K7" s="29">
        <v>307.81899999999996</v>
      </c>
      <c r="L7" s="29">
        <v>233.11099999999988</v>
      </c>
      <c r="M7" s="215">
        <v>306.97800000000007</v>
      </c>
      <c r="N7" s="29">
        <v>186.46990000000005</v>
      </c>
      <c r="O7" s="29">
        <v>0</v>
      </c>
      <c r="P7" s="30">
        <v>0</v>
      </c>
      <c r="Q7" s="12"/>
    </row>
    <row r="8" spans="1:17" s="10" customFormat="1" ht="14.25" customHeight="1">
      <c r="A8" s="32"/>
      <c r="B8" s="25"/>
      <c r="C8" s="33" t="s">
        <v>13</v>
      </c>
      <c r="D8" s="25"/>
      <c r="E8" s="74">
        <v>390.94799999999992</v>
      </c>
      <c r="F8" s="73">
        <v>740.74099999999999</v>
      </c>
      <c r="G8" s="73">
        <v>1196.02</v>
      </c>
      <c r="H8" s="73">
        <v>1423.3209999999999</v>
      </c>
      <c r="I8" s="73">
        <v>1601.222</v>
      </c>
      <c r="J8" s="73">
        <v>1775.8130000000001</v>
      </c>
      <c r="K8" s="73">
        <v>2083.6320000000001</v>
      </c>
      <c r="L8" s="73">
        <v>2316.7429999999999</v>
      </c>
      <c r="M8" s="136">
        <v>2623.721</v>
      </c>
      <c r="N8" s="73">
        <v>2810.1909000000001</v>
      </c>
      <c r="O8" s="36">
        <v>2810.1909000000001</v>
      </c>
      <c r="P8" s="37">
        <v>2810.1909000000001</v>
      </c>
      <c r="Q8" s="12"/>
    </row>
    <row r="9" spans="1:17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36"/>
      <c r="M9" s="216"/>
      <c r="N9" s="36"/>
      <c r="O9" s="36"/>
      <c r="P9" s="37"/>
      <c r="Q9" s="12"/>
    </row>
    <row r="10" spans="1:17" s="10" customFormat="1" ht="14.25" customHeight="1">
      <c r="A10" s="32">
        <v>2</v>
      </c>
      <c r="B10" s="25"/>
      <c r="C10" s="33" t="s">
        <v>1</v>
      </c>
      <c r="D10" s="25"/>
      <c r="E10" s="35">
        <v>223.47539999999992</v>
      </c>
      <c r="F10" s="36">
        <v>67.1126000000001</v>
      </c>
      <c r="G10" s="36">
        <v>113.13299999999998</v>
      </c>
      <c r="H10" s="36">
        <v>102.05399999999997</v>
      </c>
      <c r="I10" s="36">
        <v>129.20400000000006</v>
      </c>
      <c r="J10" s="36">
        <v>102.73199999999997</v>
      </c>
      <c r="K10" s="36">
        <v>118.47500000000002</v>
      </c>
      <c r="L10" s="36">
        <v>25.572000000000003</v>
      </c>
      <c r="M10" s="216">
        <v>153.57199999999989</v>
      </c>
      <c r="N10" s="36">
        <v>70.076900000000251</v>
      </c>
      <c r="O10" s="36">
        <v>0</v>
      </c>
      <c r="P10" s="37">
        <v>0</v>
      </c>
      <c r="Q10" s="12"/>
    </row>
    <row r="11" spans="1:17" s="10" customFormat="1" ht="14.25" customHeight="1">
      <c r="A11" s="32"/>
      <c r="B11" s="25"/>
      <c r="C11" s="33" t="s">
        <v>13</v>
      </c>
      <c r="D11" s="25"/>
      <c r="E11" s="74">
        <v>223.47539999999992</v>
      </c>
      <c r="F11" s="73">
        <v>290.58800000000002</v>
      </c>
      <c r="G11" s="73">
        <v>403.721</v>
      </c>
      <c r="H11" s="73">
        <v>505.77499999999998</v>
      </c>
      <c r="I11" s="73">
        <v>634.97900000000004</v>
      </c>
      <c r="J11" s="73">
        <v>737.71100000000001</v>
      </c>
      <c r="K11" s="73">
        <v>856.18600000000004</v>
      </c>
      <c r="L11" s="73">
        <v>881.75800000000004</v>
      </c>
      <c r="M11" s="136">
        <v>1035.33</v>
      </c>
      <c r="N11" s="73">
        <v>1105.4069000000002</v>
      </c>
      <c r="O11" s="36">
        <v>1105.4069000000002</v>
      </c>
      <c r="P11" s="37">
        <v>1105.4069000000002</v>
      </c>
      <c r="Q11" s="12"/>
    </row>
    <row r="12" spans="1:17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36"/>
      <c r="M12" s="216"/>
      <c r="N12" s="36"/>
      <c r="O12" s="36"/>
      <c r="P12" s="37"/>
      <c r="Q12" s="12"/>
    </row>
    <row r="13" spans="1:17" s="10" customFormat="1" ht="14.25" customHeight="1">
      <c r="A13" s="32">
        <v>3</v>
      </c>
      <c r="B13" s="38"/>
      <c r="C13" s="33" t="s">
        <v>1</v>
      </c>
      <c r="D13" s="38"/>
      <c r="E13" s="35">
        <v>260.61545999999998</v>
      </c>
      <c r="F13" s="36">
        <v>203.24754000000001</v>
      </c>
      <c r="G13" s="36">
        <v>352.608</v>
      </c>
      <c r="H13" s="36">
        <v>280.65699999999993</v>
      </c>
      <c r="I13" s="36">
        <v>210.08799999999997</v>
      </c>
      <c r="J13" s="36">
        <v>278.43700000000013</v>
      </c>
      <c r="K13" s="36">
        <v>216.62999999999988</v>
      </c>
      <c r="L13" s="36">
        <v>106.87400000000002</v>
      </c>
      <c r="M13" s="216">
        <v>295.19800000000009</v>
      </c>
      <c r="N13" s="36">
        <v>207.3408200000008</v>
      </c>
      <c r="O13" s="36">
        <v>0</v>
      </c>
      <c r="P13" s="37">
        <v>0</v>
      </c>
      <c r="Q13" s="12"/>
    </row>
    <row r="14" spans="1:17" s="10" customFormat="1" ht="14.25" customHeight="1">
      <c r="A14" s="130"/>
      <c r="B14" s="25"/>
      <c r="C14" s="33" t="s">
        <v>13</v>
      </c>
      <c r="D14" s="25"/>
      <c r="E14" s="74">
        <v>260.61545999999998</v>
      </c>
      <c r="F14" s="73">
        <v>463.863</v>
      </c>
      <c r="G14" s="73">
        <v>816.471</v>
      </c>
      <c r="H14" s="73">
        <v>1097.1279999999999</v>
      </c>
      <c r="I14" s="73">
        <v>1307.2159999999999</v>
      </c>
      <c r="J14" s="73">
        <v>1585.653</v>
      </c>
      <c r="K14" s="73">
        <v>1802.2829999999999</v>
      </c>
      <c r="L14" s="73">
        <v>1909.1569999999999</v>
      </c>
      <c r="M14" s="136">
        <v>2204.355</v>
      </c>
      <c r="N14" s="73">
        <v>2411.6958200000008</v>
      </c>
      <c r="O14" s="36">
        <v>2411.6958200000008</v>
      </c>
      <c r="P14" s="37">
        <v>2411.6958200000008</v>
      </c>
      <c r="Q14" s="12"/>
    </row>
    <row r="15" spans="1:17" s="10" customFormat="1" ht="14.25" customHeight="1">
      <c r="A15" s="32"/>
      <c r="B15" s="25"/>
      <c r="C15" s="33"/>
      <c r="D15" s="25"/>
      <c r="E15" s="74"/>
      <c r="F15" s="73"/>
      <c r="G15" s="73"/>
      <c r="H15" s="73"/>
      <c r="I15" s="73"/>
      <c r="J15" s="73"/>
      <c r="K15" s="73"/>
      <c r="L15" s="73"/>
      <c r="M15" s="136"/>
      <c r="N15" s="73"/>
      <c r="O15" s="36"/>
      <c r="P15" s="37"/>
      <c r="Q15" s="12"/>
    </row>
    <row r="16" spans="1:17" s="12" customFormat="1" ht="14.25" customHeight="1">
      <c r="A16" s="32">
        <v>4</v>
      </c>
      <c r="B16" s="25"/>
      <c r="C16" s="33" t="s">
        <v>1</v>
      </c>
      <c r="D16" s="25"/>
      <c r="E16" s="35">
        <v>0</v>
      </c>
      <c r="F16" s="36">
        <v>0</v>
      </c>
      <c r="G16" s="36">
        <v>0</v>
      </c>
      <c r="H16" s="36">
        <v>250.5</v>
      </c>
      <c r="I16" s="36">
        <v>0</v>
      </c>
      <c r="J16" s="36">
        <v>0</v>
      </c>
      <c r="K16" s="36">
        <v>0</v>
      </c>
      <c r="L16" s="36">
        <v>0</v>
      </c>
      <c r="M16" s="216">
        <v>0</v>
      </c>
      <c r="N16" s="36">
        <v>0</v>
      </c>
      <c r="O16" s="36">
        <v>0</v>
      </c>
      <c r="P16" s="37">
        <v>0</v>
      </c>
    </row>
    <row r="17" spans="1:17" s="10" customFormat="1" ht="14.25" customHeight="1">
      <c r="A17" s="76"/>
      <c r="B17" s="25"/>
      <c r="C17" s="33" t="s">
        <v>13</v>
      </c>
      <c r="D17" s="25"/>
      <c r="E17" s="74">
        <v>0</v>
      </c>
      <c r="F17" s="73">
        <v>0</v>
      </c>
      <c r="G17" s="73">
        <v>0</v>
      </c>
      <c r="H17" s="73">
        <v>250.5</v>
      </c>
      <c r="I17" s="73">
        <v>250.5</v>
      </c>
      <c r="J17" s="73">
        <v>250.5</v>
      </c>
      <c r="K17" s="73">
        <v>250.5</v>
      </c>
      <c r="L17" s="73">
        <v>250.5</v>
      </c>
      <c r="M17" s="136">
        <v>250.5</v>
      </c>
      <c r="N17" s="73">
        <v>250.5</v>
      </c>
      <c r="O17" s="36">
        <v>250.5</v>
      </c>
      <c r="P17" s="37">
        <v>250.5</v>
      </c>
      <c r="Q17" s="12"/>
    </row>
    <row r="18" spans="1:17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36"/>
      <c r="M18" s="216"/>
      <c r="N18" s="36"/>
      <c r="O18" s="36"/>
      <c r="P18" s="37"/>
      <c r="Q18" s="12"/>
    </row>
    <row r="19" spans="1:17" s="10" customFormat="1" ht="14.25" customHeight="1">
      <c r="A19" s="32">
        <v>5</v>
      </c>
      <c r="B19" s="25"/>
      <c r="C19" s="33" t="s">
        <v>1</v>
      </c>
      <c r="D19" s="25"/>
      <c r="E19" s="35">
        <v>299.59470000000016</v>
      </c>
      <c r="F19" s="36">
        <v>236.79429999999985</v>
      </c>
      <c r="G19" s="36">
        <v>265.37599999999998</v>
      </c>
      <c r="H19" s="36">
        <v>241.04300000000001</v>
      </c>
      <c r="I19" s="36">
        <v>189.92599999999993</v>
      </c>
      <c r="J19" s="36">
        <v>233.09400000000005</v>
      </c>
      <c r="K19" s="36">
        <v>263.69299999999998</v>
      </c>
      <c r="L19" s="36">
        <v>164.83500000000004</v>
      </c>
      <c r="M19" s="216">
        <v>235.44100000000003</v>
      </c>
      <c r="N19" s="36">
        <v>166.08934999999747</v>
      </c>
      <c r="O19" s="36">
        <v>0</v>
      </c>
      <c r="P19" s="37">
        <v>0</v>
      </c>
      <c r="Q19" s="12"/>
    </row>
    <row r="20" spans="1:17" s="10" customFormat="1" ht="14.25" customHeight="1">
      <c r="A20" s="130"/>
      <c r="B20" s="25"/>
      <c r="C20" s="33" t="s">
        <v>13</v>
      </c>
      <c r="D20" s="25"/>
      <c r="E20" s="74">
        <v>299.59470000000016</v>
      </c>
      <c r="F20" s="73">
        <v>536.38900000000001</v>
      </c>
      <c r="G20" s="73">
        <v>801.76499999999999</v>
      </c>
      <c r="H20" s="73">
        <v>1042.808</v>
      </c>
      <c r="I20" s="73">
        <v>1232.7339999999999</v>
      </c>
      <c r="J20" s="73">
        <v>1465.828</v>
      </c>
      <c r="K20" s="73">
        <v>1729.521</v>
      </c>
      <c r="L20" s="73">
        <v>1894.356</v>
      </c>
      <c r="M20" s="136">
        <v>2129.797</v>
      </c>
      <c r="N20" s="73">
        <v>2295.8863499999975</v>
      </c>
      <c r="O20" s="36">
        <v>2295.8863499999975</v>
      </c>
      <c r="P20" s="37">
        <v>2295.8863499999975</v>
      </c>
      <c r="Q20" s="12"/>
    </row>
    <row r="21" spans="1:17" s="10" customFormat="1" ht="14.25" customHeight="1">
      <c r="A21" s="76"/>
      <c r="B21" s="25"/>
      <c r="C21" s="33"/>
      <c r="D21" s="25"/>
      <c r="E21" s="74"/>
      <c r="F21" s="73"/>
      <c r="G21" s="73"/>
      <c r="H21" s="73"/>
      <c r="I21" s="73"/>
      <c r="J21" s="73"/>
      <c r="K21" s="73"/>
      <c r="L21" s="73"/>
      <c r="M21" s="136"/>
      <c r="N21" s="73"/>
      <c r="O21" s="36"/>
      <c r="P21" s="37"/>
      <c r="Q21" s="12"/>
    </row>
    <row r="22" spans="1:17" s="10" customFormat="1" ht="14.25" customHeight="1">
      <c r="A22" s="32">
        <v>6</v>
      </c>
      <c r="B22" s="25"/>
      <c r="C22" s="33" t="s">
        <v>1</v>
      </c>
      <c r="D22" s="25"/>
      <c r="E22" s="35">
        <v>102.00285999999997</v>
      </c>
      <c r="F22" s="36">
        <v>125.44514000000004</v>
      </c>
      <c r="G22" s="36">
        <v>122.61600000000001</v>
      </c>
      <c r="H22" s="36">
        <v>137.80199999999996</v>
      </c>
      <c r="I22" s="36">
        <v>124.88300000000004</v>
      </c>
      <c r="J22" s="36">
        <v>187.91199999999992</v>
      </c>
      <c r="K22" s="36">
        <v>144.71100000000001</v>
      </c>
      <c r="L22" s="36">
        <v>41.400000000000091</v>
      </c>
      <c r="M22" s="216">
        <v>152.13</v>
      </c>
      <c r="N22" s="36">
        <v>156.17859999999996</v>
      </c>
      <c r="O22" s="36">
        <v>0</v>
      </c>
      <c r="P22" s="37">
        <v>0</v>
      </c>
      <c r="Q22" s="12"/>
    </row>
    <row r="23" spans="1:17" s="10" customFormat="1" ht="14.25" customHeight="1">
      <c r="A23" s="32"/>
      <c r="B23" s="25"/>
      <c r="C23" s="33" t="s">
        <v>13</v>
      </c>
      <c r="D23" s="25"/>
      <c r="E23" s="74">
        <v>102.00285999999997</v>
      </c>
      <c r="F23" s="73">
        <v>227.44800000000001</v>
      </c>
      <c r="G23" s="73">
        <v>350.06400000000002</v>
      </c>
      <c r="H23" s="73">
        <v>487.86599999999999</v>
      </c>
      <c r="I23" s="73">
        <v>612.74900000000002</v>
      </c>
      <c r="J23" s="73">
        <v>800.66099999999994</v>
      </c>
      <c r="K23" s="73">
        <v>945.37199999999996</v>
      </c>
      <c r="L23" s="73">
        <v>986.77200000000005</v>
      </c>
      <c r="M23" s="136">
        <v>1138.902</v>
      </c>
      <c r="N23" s="73">
        <v>1295.0806</v>
      </c>
      <c r="O23" s="36">
        <v>1295.0806</v>
      </c>
      <c r="P23" s="37">
        <v>1295.0806</v>
      </c>
      <c r="Q23" s="12"/>
    </row>
    <row r="24" spans="1:17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36"/>
      <c r="M24" s="216"/>
      <c r="N24" s="36"/>
      <c r="O24" s="36"/>
      <c r="P24" s="37"/>
      <c r="Q24" s="12"/>
    </row>
    <row r="25" spans="1:17" s="10" customFormat="1" ht="14.25" customHeight="1">
      <c r="A25" s="32">
        <v>7</v>
      </c>
      <c r="B25" s="25"/>
      <c r="C25" s="33" t="s">
        <v>1</v>
      </c>
      <c r="D25" s="25"/>
      <c r="E25" s="35">
        <v>155.79722999999996</v>
      </c>
      <c r="F25" s="36">
        <v>120.24477000000002</v>
      </c>
      <c r="G25" s="36">
        <v>113.185</v>
      </c>
      <c r="H25" s="36">
        <v>124.76100000000008</v>
      </c>
      <c r="I25" s="36">
        <v>97.400999999999954</v>
      </c>
      <c r="J25" s="36">
        <v>100.75599999999997</v>
      </c>
      <c r="K25" s="36">
        <v>103.42100000000005</v>
      </c>
      <c r="L25" s="36">
        <v>68.216000000000008</v>
      </c>
      <c r="M25" s="216">
        <v>84.352999999999952</v>
      </c>
      <c r="N25" s="36">
        <v>90.258749999999964</v>
      </c>
      <c r="O25" s="36">
        <v>0</v>
      </c>
      <c r="P25" s="37">
        <v>0</v>
      </c>
      <c r="Q25" s="12"/>
    </row>
    <row r="26" spans="1:17" s="10" customFormat="1" ht="14.25" customHeight="1">
      <c r="A26" s="32"/>
      <c r="B26" s="25"/>
      <c r="C26" s="33" t="s">
        <v>13</v>
      </c>
      <c r="D26" s="25"/>
      <c r="E26" s="74">
        <v>155.79722999999996</v>
      </c>
      <c r="F26" s="73">
        <v>276.04199999999997</v>
      </c>
      <c r="G26" s="73">
        <v>389.22699999999998</v>
      </c>
      <c r="H26" s="73">
        <v>513.98800000000006</v>
      </c>
      <c r="I26" s="73">
        <v>611.38900000000001</v>
      </c>
      <c r="J26" s="73">
        <v>712.14499999999998</v>
      </c>
      <c r="K26" s="73">
        <v>815.56600000000003</v>
      </c>
      <c r="L26" s="73">
        <v>883.78200000000004</v>
      </c>
      <c r="M26" s="136">
        <v>968.13499999999999</v>
      </c>
      <c r="N26" s="73">
        <v>1058.39375</v>
      </c>
      <c r="O26" s="36">
        <v>1058.39375</v>
      </c>
      <c r="P26" s="37">
        <v>1058.39375</v>
      </c>
      <c r="Q26" s="12"/>
    </row>
    <row r="27" spans="1:17" s="10" customFormat="1" ht="14.25" customHeight="1">
      <c r="A27" s="70"/>
      <c r="B27" s="25"/>
      <c r="C27" s="33"/>
      <c r="D27" s="25"/>
      <c r="E27" s="74"/>
      <c r="F27" s="73"/>
      <c r="G27" s="73"/>
      <c r="H27" s="73"/>
      <c r="I27" s="73"/>
      <c r="J27" s="73"/>
      <c r="K27" s="73"/>
      <c r="L27" s="73"/>
      <c r="M27" s="136"/>
      <c r="N27" s="73"/>
      <c r="O27" s="36"/>
      <c r="P27" s="37"/>
      <c r="Q27" s="12"/>
    </row>
    <row r="28" spans="1:17" s="10" customFormat="1" ht="14.25" customHeight="1">
      <c r="A28" s="32">
        <v>8</v>
      </c>
      <c r="B28" s="25"/>
      <c r="C28" s="33" t="s">
        <v>1</v>
      </c>
      <c r="D28" s="25"/>
      <c r="E28" s="35">
        <v>66.465000000000003</v>
      </c>
      <c r="F28" s="36">
        <v>86.329999999999984</v>
      </c>
      <c r="G28" s="36">
        <v>96.960000000000008</v>
      </c>
      <c r="H28" s="36">
        <v>59.879999999999995</v>
      </c>
      <c r="I28" s="36">
        <v>73.150000000000034</v>
      </c>
      <c r="J28" s="36">
        <v>105.67999999999995</v>
      </c>
      <c r="K28" s="36">
        <v>18.380000000000052</v>
      </c>
      <c r="L28" s="36">
        <v>22.42999999999995</v>
      </c>
      <c r="M28" s="216">
        <v>98.394000000000005</v>
      </c>
      <c r="N28" s="36">
        <v>11.200000000000045</v>
      </c>
      <c r="O28" s="36">
        <v>0</v>
      </c>
      <c r="P28" s="37">
        <v>0</v>
      </c>
      <c r="Q28" s="12"/>
    </row>
    <row r="29" spans="1:17" s="10" customFormat="1" ht="14.25" customHeight="1">
      <c r="A29" s="32"/>
      <c r="B29" s="25"/>
      <c r="C29" s="33" t="s">
        <v>13</v>
      </c>
      <c r="D29" s="25"/>
      <c r="E29" s="74">
        <v>66.465000000000003</v>
      </c>
      <c r="F29" s="73">
        <v>152.79499999999999</v>
      </c>
      <c r="G29" s="73">
        <v>249.755</v>
      </c>
      <c r="H29" s="73">
        <v>309.63499999999999</v>
      </c>
      <c r="I29" s="73">
        <v>382.78500000000003</v>
      </c>
      <c r="J29" s="73">
        <v>488.46499999999997</v>
      </c>
      <c r="K29" s="73">
        <v>506.84500000000003</v>
      </c>
      <c r="L29" s="73">
        <v>529.27499999999998</v>
      </c>
      <c r="M29" s="136">
        <v>627.66899999999998</v>
      </c>
      <c r="N29" s="73">
        <v>638.86900000000003</v>
      </c>
      <c r="O29" s="36">
        <v>638.86900000000003</v>
      </c>
      <c r="P29" s="37">
        <v>638.86900000000003</v>
      </c>
      <c r="Q29" s="12"/>
    </row>
    <row r="30" spans="1:17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36"/>
      <c r="M30" s="216"/>
      <c r="N30" s="36"/>
      <c r="O30" s="36"/>
      <c r="P30" s="37"/>
      <c r="Q30" s="12"/>
    </row>
    <row r="31" spans="1:17" s="10" customFormat="1" ht="14.25" customHeight="1">
      <c r="A31" s="70">
        <v>9</v>
      </c>
      <c r="B31" s="25"/>
      <c r="C31" s="33" t="s">
        <v>1</v>
      </c>
      <c r="D31" s="25"/>
      <c r="E31" s="35">
        <v>140.34279000000001</v>
      </c>
      <c r="F31" s="36">
        <v>57.166209999999978</v>
      </c>
      <c r="G31" s="36">
        <v>106.50500000000002</v>
      </c>
      <c r="H31" s="36">
        <v>75.896000000000015</v>
      </c>
      <c r="I31" s="36">
        <v>111.46599999999995</v>
      </c>
      <c r="J31" s="36">
        <v>91.963000000000079</v>
      </c>
      <c r="K31" s="36">
        <v>119.20799999999997</v>
      </c>
      <c r="L31" s="36">
        <v>50.408000000000015</v>
      </c>
      <c r="M31" s="216">
        <v>90.271999999999935</v>
      </c>
      <c r="N31" s="36">
        <v>74.586399999999571</v>
      </c>
      <c r="O31" s="36">
        <v>0</v>
      </c>
      <c r="P31" s="37">
        <v>0</v>
      </c>
      <c r="Q31" s="12"/>
    </row>
    <row r="32" spans="1:17" s="10" customFormat="1" ht="14.25" customHeight="1">
      <c r="A32" s="32"/>
      <c r="B32" s="25"/>
      <c r="C32" s="33" t="s">
        <v>13</v>
      </c>
      <c r="D32" s="25"/>
      <c r="E32" s="74">
        <v>140.34279000000001</v>
      </c>
      <c r="F32" s="73">
        <v>197.50899999999999</v>
      </c>
      <c r="G32" s="73">
        <v>304.01400000000001</v>
      </c>
      <c r="H32" s="73">
        <v>379.91</v>
      </c>
      <c r="I32" s="73">
        <v>491.37599999999998</v>
      </c>
      <c r="J32" s="73">
        <v>583.33900000000006</v>
      </c>
      <c r="K32" s="73">
        <v>702.54700000000003</v>
      </c>
      <c r="L32" s="73">
        <v>752.95500000000004</v>
      </c>
      <c r="M32" s="136">
        <v>843.22699999999998</v>
      </c>
      <c r="N32" s="73">
        <v>917.81339999999955</v>
      </c>
      <c r="O32" s="36">
        <v>917.81339999999955</v>
      </c>
      <c r="P32" s="37">
        <v>917.81339999999955</v>
      </c>
      <c r="Q32" s="12"/>
    </row>
    <row r="33" spans="1:17" s="10" customFormat="1" ht="14.25" customHeight="1">
      <c r="A33" s="32"/>
      <c r="B33" s="25"/>
      <c r="C33" s="33"/>
      <c r="D33" s="25"/>
      <c r="E33" s="74"/>
      <c r="F33" s="73"/>
      <c r="G33" s="73"/>
      <c r="H33" s="73"/>
      <c r="I33" s="73"/>
      <c r="J33" s="73"/>
      <c r="K33" s="73"/>
      <c r="L33" s="73"/>
      <c r="M33" s="136"/>
      <c r="N33" s="73"/>
      <c r="O33" s="36"/>
      <c r="P33" s="37"/>
      <c r="Q33" s="12"/>
    </row>
    <row r="34" spans="1:17" s="10" customFormat="1" ht="14.25" customHeight="1">
      <c r="A34" s="70">
        <v>10</v>
      </c>
      <c r="B34" s="38"/>
      <c r="C34" s="33" t="s">
        <v>1</v>
      </c>
      <c r="D34" s="38"/>
      <c r="E34" s="35">
        <v>42.300129999999996</v>
      </c>
      <c r="F34" s="36">
        <v>92.073869999999999</v>
      </c>
      <c r="G34" s="36">
        <v>83.114000000000004</v>
      </c>
      <c r="H34" s="36">
        <v>73.480000000000018</v>
      </c>
      <c r="I34" s="36">
        <v>67.853000000000009</v>
      </c>
      <c r="J34" s="36">
        <v>71.573999999999955</v>
      </c>
      <c r="K34" s="36">
        <v>161.45799999999997</v>
      </c>
      <c r="L34" s="36">
        <v>54.884000000000015</v>
      </c>
      <c r="M34" s="216">
        <v>59.076000000000022</v>
      </c>
      <c r="N34" s="36">
        <v>75.191760000000045</v>
      </c>
      <c r="O34" s="36">
        <v>0</v>
      </c>
      <c r="P34" s="37">
        <v>0</v>
      </c>
      <c r="Q34" s="12"/>
    </row>
    <row r="35" spans="1:17" s="10" customFormat="1" ht="14.25" customHeight="1">
      <c r="A35" s="32"/>
      <c r="B35" s="25"/>
      <c r="C35" s="33" t="s">
        <v>13</v>
      </c>
      <c r="D35" s="25"/>
      <c r="E35" s="74">
        <v>42.300129999999996</v>
      </c>
      <c r="F35" s="73">
        <v>134.374</v>
      </c>
      <c r="G35" s="73">
        <v>217.488</v>
      </c>
      <c r="H35" s="73">
        <v>290.96800000000002</v>
      </c>
      <c r="I35" s="73">
        <v>358.82100000000003</v>
      </c>
      <c r="J35" s="73">
        <v>430.39499999999998</v>
      </c>
      <c r="K35" s="73">
        <v>591.85299999999995</v>
      </c>
      <c r="L35" s="73">
        <v>646.73699999999997</v>
      </c>
      <c r="M35" s="136">
        <v>705.81299999999999</v>
      </c>
      <c r="N35" s="73">
        <v>781.00476000000003</v>
      </c>
      <c r="O35" s="36">
        <v>781.00476000000003</v>
      </c>
      <c r="P35" s="37">
        <v>781.00476000000003</v>
      </c>
      <c r="Q35" s="12"/>
    </row>
    <row r="36" spans="1:17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36"/>
      <c r="M36" s="216"/>
      <c r="N36" s="36"/>
      <c r="O36" s="36"/>
      <c r="P36" s="37"/>
      <c r="Q36" s="12"/>
    </row>
    <row r="37" spans="1:17" s="10" customFormat="1" ht="14.25" customHeight="1">
      <c r="A37" s="32">
        <v>11</v>
      </c>
      <c r="B37" s="25"/>
      <c r="C37" s="33" t="s">
        <v>1</v>
      </c>
      <c r="D37" s="25"/>
      <c r="E37" s="35">
        <v>0</v>
      </c>
      <c r="F37" s="36">
        <v>0</v>
      </c>
      <c r="G37" s="36">
        <v>0</v>
      </c>
      <c r="H37" s="36">
        <v>0</v>
      </c>
      <c r="I37" s="36">
        <v>0</v>
      </c>
      <c r="J37" s="36">
        <v>0</v>
      </c>
      <c r="K37" s="36">
        <v>0</v>
      </c>
      <c r="L37" s="36">
        <v>0</v>
      </c>
      <c r="M37" s="216">
        <v>0</v>
      </c>
      <c r="N37" s="36">
        <v>0</v>
      </c>
      <c r="O37" s="36">
        <v>0</v>
      </c>
      <c r="P37" s="37">
        <v>0</v>
      </c>
      <c r="Q37" s="12"/>
    </row>
    <row r="38" spans="1:17" s="10" customFormat="1" ht="14.25" customHeight="1">
      <c r="A38" s="32"/>
      <c r="B38" s="25"/>
      <c r="C38" s="33" t="s">
        <v>13</v>
      </c>
      <c r="D38" s="25"/>
      <c r="E38" s="74">
        <v>0</v>
      </c>
      <c r="F38" s="73">
        <v>0</v>
      </c>
      <c r="G38" s="73">
        <v>0</v>
      </c>
      <c r="H38" s="73">
        <v>0</v>
      </c>
      <c r="I38" s="73">
        <v>0</v>
      </c>
      <c r="J38" s="73">
        <v>0</v>
      </c>
      <c r="K38" s="73">
        <v>0</v>
      </c>
      <c r="L38" s="73">
        <v>0</v>
      </c>
      <c r="M38" s="136">
        <v>0</v>
      </c>
      <c r="N38" s="73">
        <v>0</v>
      </c>
      <c r="O38" s="36">
        <v>0</v>
      </c>
      <c r="P38" s="37">
        <v>0</v>
      </c>
      <c r="Q38" s="12"/>
    </row>
    <row r="39" spans="1:17" s="10" customFormat="1" ht="14.25" customHeight="1">
      <c r="A39" s="33"/>
      <c r="B39" s="25"/>
      <c r="C39" s="33"/>
      <c r="D39" s="25"/>
      <c r="E39" s="74"/>
      <c r="F39" s="73"/>
      <c r="G39" s="73"/>
      <c r="H39" s="73"/>
      <c r="I39" s="73"/>
      <c r="J39" s="73"/>
      <c r="K39" s="73"/>
      <c r="L39" s="73"/>
      <c r="M39" s="136"/>
      <c r="N39" s="73"/>
      <c r="O39" s="36"/>
      <c r="P39" s="37"/>
      <c r="Q39" s="12"/>
    </row>
    <row r="40" spans="1:17" s="10" customFormat="1" ht="14.25" customHeight="1">
      <c r="A40" s="32">
        <v>12</v>
      </c>
      <c r="B40" s="25"/>
      <c r="C40" s="33" t="s">
        <v>1</v>
      </c>
      <c r="D40" s="25"/>
      <c r="E40" s="35">
        <v>24.122800000000002</v>
      </c>
      <c r="F40" s="36">
        <v>9.0061999999999962</v>
      </c>
      <c r="G40" s="36">
        <v>13.899000000000001</v>
      </c>
      <c r="H40" s="36">
        <v>15.387</v>
      </c>
      <c r="I40" s="36">
        <v>6.2829999999999941</v>
      </c>
      <c r="J40" s="36">
        <v>12.38000000000001</v>
      </c>
      <c r="K40" s="36">
        <v>3.4299999999999926</v>
      </c>
      <c r="L40" s="36">
        <v>13.608000000000004</v>
      </c>
      <c r="M40" s="216">
        <v>24.367000000000004</v>
      </c>
      <c r="N40" s="36">
        <v>8.5579999999999927</v>
      </c>
      <c r="O40" s="36">
        <v>0</v>
      </c>
      <c r="P40" s="37">
        <v>0</v>
      </c>
      <c r="Q40" s="12"/>
    </row>
    <row r="41" spans="1:17" s="10" customFormat="1" ht="14.25" customHeight="1">
      <c r="A41" s="32"/>
      <c r="B41" s="25"/>
      <c r="C41" s="33" t="s">
        <v>13</v>
      </c>
      <c r="D41" s="25"/>
      <c r="E41" s="74">
        <v>24.122800000000002</v>
      </c>
      <c r="F41" s="73">
        <v>33.128999999999998</v>
      </c>
      <c r="G41" s="73">
        <v>47.027999999999999</v>
      </c>
      <c r="H41" s="73">
        <v>62.414999999999999</v>
      </c>
      <c r="I41" s="73">
        <v>68.697999999999993</v>
      </c>
      <c r="J41" s="73">
        <v>81.078000000000003</v>
      </c>
      <c r="K41" s="73">
        <v>84.507999999999996</v>
      </c>
      <c r="L41" s="73">
        <v>98.116</v>
      </c>
      <c r="M41" s="136">
        <v>122.483</v>
      </c>
      <c r="N41" s="73">
        <v>131.041</v>
      </c>
      <c r="O41" s="36">
        <v>131.041</v>
      </c>
      <c r="P41" s="37">
        <v>131.041</v>
      </c>
      <c r="Q41" s="12"/>
    </row>
    <row r="42" spans="1:17" s="10" customFormat="1" ht="14.25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36"/>
      <c r="M42" s="216"/>
      <c r="N42" s="36"/>
      <c r="O42" s="36"/>
      <c r="P42" s="37"/>
      <c r="Q42" s="12"/>
    </row>
    <row r="43" spans="1:17" s="10" customFormat="1" ht="14.25" customHeight="1">
      <c r="A43" s="32">
        <v>13</v>
      </c>
      <c r="B43" s="25"/>
      <c r="C43" s="33" t="s">
        <v>1</v>
      </c>
      <c r="D43" s="25"/>
      <c r="E43" s="35">
        <v>418.69725999999997</v>
      </c>
      <c r="F43" s="36">
        <v>330.91274000000004</v>
      </c>
      <c r="G43" s="36">
        <v>374.48300000000006</v>
      </c>
      <c r="H43" s="36">
        <v>388.59999999999991</v>
      </c>
      <c r="I43" s="36">
        <v>369.12200000000007</v>
      </c>
      <c r="J43" s="36">
        <v>383.11400000000003</v>
      </c>
      <c r="K43" s="36">
        <v>326.98700000000008</v>
      </c>
      <c r="L43" s="36">
        <v>286.07799999999997</v>
      </c>
      <c r="M43" s="216">
        <v>390.83799999999974</v>
      </c>
      <c r="N43" s="36">
        <v>260.27774000000227</v>
      </c>
      <c r="O43" s="36">
        <v>0</v>
      </c>
      <c r="P43" s="37">
        <v>0</v>
      </c>
      <c r="Q43" s="12"/>
    </row>
    <row r="44" spans="1:17" s="10" customFormat="1" ht="14.25" customHeight="1">
      <c r="A44" s="32"/>
      <c r="B44" s="25"/>
      <c r="C44" s="33" t="s">
        <v>13</v>
      </c>
      <c r="D44" s="25"/>
      <c r="E44" s="74">
        <v>418.69725999999997</v>
      </c>
      <c r="F44" s="73">
        <v>749.61</v>
      </c>
      <c r="G44" s="73">
        <v>1124.0930000000001</v>
      </c>
      <c r="H44" s="73">
        <v>1512.693</v>
      </c>
      <c r="I44" s="73">
        <v>1881.8150000000001</v>
      </c>
      <c r="J44" s="73">
        <v>2264.9290000000001</v>
      </c>
      <c r="K44" s="73">
        <v>2591.9160000000002</v>
      </c>
      <c r="L44" s="73">
        <v>2877.9940000000001</v>
      </c>
      <c r="M44" s="136">
        <v>3268.8319999999999</v>
      </c>
      <c r="N44" s="73">
        <v>3529.1097400000021</v>
      </c>
      <c r="O44" s="36">
        <v>3529.1097400000021</v>
      </c>
      <c r="P44" s="37">
        <v>3529.1097400000021</v>
      </c>
      <c r="Q44" s="12"/>
    </row>
    <row r="45" spans="1:17" s="10" customFormat="1" ht="14.25" customHeight="1">
      <c r="A45" s="77"/>
      <c r="B45" s="25"/>
      <c r="C45" s="33"/>
      <c r="D45" s="25"/>
      <c r="E45" s="74"/>
      <c r="F45" s="73"/>
      <c r="G45" s="73"/>
      <c r="H45" s="73"/>
      <c r="I45" s="73"/>
      <c r="J45" s="73"/>
      <c r="K45" s="73"/>
      <c r="L45" s="73"/>
      <c r="M45" s="136"/>
      <c r="N45" s="73"/>
      <c r="O45" s="36"/>
      <c r="P45" s="37"/>
      <c r="Q45" s="12"/>
    </row>
    <row r="46" spans="1:17" s="10" customFormat="1" ht="14.25" customHeight="1">
      <c r="A46" s="32">
        <v>14</v>
      </c>
      <c r="B46" s="25"/>
      <c r="C46" s="33" t="s">
        <v>1</v>
      </c>
      <c r="D46" s="25"/>
      <c r="E46" s="35">
        <v>1326.7712700000002</v>
      </c>
      <c r="F46" s="36">
        <v>804.01272999999992</v>
      </c>
      <c r="G46" s="36">
        <v>960.66899999999987</v>
      </c>
      <c r="H46" s="36">
        <v>998.17099999999982</v>
      </c>
      <c r="I46" s="36">
        <v>885.38100000000031</v>
      </c>
      <c r="J46" s="36">
        <v>1039.799</v>
      </c>
      <c r="K46" s="36">
        <v>562.60699999999997</v>
      </c>
      <c r="L46" s="36">
        <v>856.01199999999972</v>
      </c>
      <c r="M46" s="216">
        <v>604.72500000000036</v>
      </c>
      <c r="N46" s="36">
        <v>416.66506566639782</v>
      </c>
      <c r="O46" s="36">
        <v>0</v>
      </c>
      <c r="P46" s="37">
        <v>0</v>
      </c>
      <c r="Q46" s="12"/>
    </row>
    <row r="47" spans="1:17" s="10" customFormat="1" ht="14.25" customHeight="1">
      <c r="A47" s="77"/>
      <c r="B47" s="25"/>
      <c r="C47" s="33" t="s">
        <v>13</v>
      </c>
      <c r="D47" s="25"/>
      <c r="E47" s="74">
        <v>1326.7712700000002</v>
      </c>
      <c r="F47" s="73">
        <v>2130.7840000000001</v>
      </c>
      <c r="G47" s="73">
        <v>3091.453</v>
      </c>
      <c r="H47" s="73">
        <v>4089.6239999999998</v>
      </c>
      <c r="I47" s="73">
        <v>4975.0050000000001</v>
      </c>
      <c r="J47" s="73">
        <v>6014.8040000000001</v>
      </c>
      <c r="K47" s="73">
        <v>6577.4110000000001</v>
      </c>
      <c r="L47" s="73">
        <v>7433.4229999999998</v>
      </c>
      <c r="M47" s="136">
        <v>8038.1480000000001</v>
      </c>
      <c r="N47" s="73">
        <v>8454.813065666398</v>
      </c>
      <c r="O47" s="36">
        <v>8454.813065666398</v>
      </c>
      <c r="P47" s="37">
        <v>8454.813065666398</v>
      </c>
      <c r="Q47" s="12"/>
    </row>
    <row r="48" spans="1:17" s="10" customFormat="1" ht="14.25" customHeight="1">
      <c r="A48" s="77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36"/>
      <c r="M48" s="216"/>
      <c r="N48" s="36"/>
      <c r="O48" s="36"/>
      <c r="P48" s="37"/>
      <c r="Q48" s="12"/>
    </row>
    <row r="49" spans="1:17" s="10" customFormat="1" ht="14.25" customHeight="1">
      <c r="A49" s="32">
        <v>15</v>
      </c>
      <c r="B49" s="25"/>
      <c r="C49" s="33" t="s">
        <v>1</v>
      </c>
      <c r="D49" s="25"/>
      <c r="E49" s="35">
        <v>173.98852999999997</v>
      </c>
      <c r="F49" s="36">
        <v>165.52547000000004</v>
      </c>
      <c r="G49" s="36">
        <v>144.96100000000001</v>
      </c>
      <c r="H49" s="36">
        <v>198.10399999999993</v>
      </c>
      <c r="I49" s="36">
        <v>166.20800000000008</v>
      </c>
      <c r="J49" s="36">
        <v>219.24800000000005</v>
      </c>
      <c r="K49" s="36">
        <v>288.51599999999985</v>
      </c>
      <c r="L49" s="36">
        <v>24.557999999999993</v>
      </c>
      <c r="M49" s="216">
        <v>75.59900000000016</v>
      </c>
      <c r="N49" s="36">
        <v>217.13899375669257</v>
      </c>
      <c r="O49" s="36">
        <v>0</v>
      </c>
      <c r="P49" s="37">
        <v>0</v>
      </c>
      <c r="Q49" s="12"/>
    </row>
    <row r="50" spans="1:17" s="10" customFormat="1" ht="14.25" customHeight="1">
      <c r="A50" s="32"/>
      <c r="B50" s="25"/>
      <c r="C50" s="33" t="s">
        <v>13</v>
      </c>
      <c r="D50" s="25"/>
      <c r="E50" s="74">
        <v>173.98852999999997</v>
      </c>
      <c r="F50" s="73">
        <v>339.51400000000001</v>
      </c>
      <c r="G50" s="73">
        <v>484.47500000000002</v>
      </c>
      <c r="H50" s="73">
        <v>682.57899999999995</v>
      </c>
      <c r="I50" s="73">
        <v>848.78700000000003</v>
      </c>
      <c r="J50" s="73">
        <v>1068.0350000000001</v>
      </c>
      <c r="K50" s="73">
        <v>1356.5509999999999</v>
      </c>
      <c r="L50" s="73">
        <v>1381.1089999999999</v>
      </c>
      <c r="M50" s="136">
        <v>1456.7080000000001</v>
      </c>
      <c r="N50" s="73">
        <v>1673.8469937566927</v>
      </c>
      <c r="O50" s="36">
        <v>1673.8469937566927</v>
      </c>
      <c r="P50" s="37">
        <v>1673.8469937566927</v>
      </c>
      <c r="Q50" s="12"/>
    </row>
    <row r="51" spans="1:17" s="10" customFormat="1" ht="14.25" customHeight="1">
      <c r="A51" s="77"/>
      <c r="B51" s="25"/>
      <c r="C51" s="33"/>
      <c r="D51" s="25"/>
      <c r="E51" s="74"/>
      <c r="F51" s="73"/>
      <c r="G51" s="73"/>
      <c r="H51" s="73"/>
      <c r="I51" s="73"/>
      <c r="J51" s="73"/>
      <c r="K51" s="73"/>
      <c r="L51" s="73"/>
      <c r="M51" s="136"/>
      <c r="N51" s="73"/>
      <c r="O51" s="36"/>
      <c r="P51" s="37"/>
      <c r="Q51" s="12"/>
    </row>
    <row r="52" spans="1:17" s="10" customFormat="1" ht="14.25" customHeight="1">
      <c r="A52" s="32">
        <v>16</v>
      </c>
      <c r="B52" s="25"/>
      <c r="C52" s="33" t="s">
        <v>1</v>
      </c>
      <c r="D52" s="25"/>
      <c r="E52" s="35">
        <v>740.5712699999998</v>
      </c>
      <c r="F52" s="36">
        <v>184.32173000000023</v>
      </c>
      <c r="G52" s="36">
        <v>439.05600000000004</v>
      </c>
      <c r="H52" s="36">
        <v>419.096</v>
      </c>
      <c r="I52" s="36">
        <v>544.10100000000011</v>
      </c>
      <c r="J52" s="36">
        <v>487.39799999999968</v>
      </c>
      <c r="K52" s="36">
        <v>472.7510000000002</v>
      </c>
      <c r="L52" s="36">
        <v>296.96199999999999</v>
      </c>
      <c r="M52" s="216">
        <v>350.08699999999999</v>
      </c>
      <c r="N52" s="36">
        <v>318.09805999999844</v>
      </c>
      <c r="O52" s="36">
        <v>0</v>
      </c>
      <c r="P52" s="37">
        <v>0</v>
      </c>
      <c r="Q52" s="12"/>
    </row>
    <row r="53" spans="1:17" s="10" customFormat="1" ht="14.25" customHeight="1">
      <c r="A53" s="70"/>
      <c r="B53" s="25"/>
      <c r="C53" s="33" t="s">
        <v>13</v>
      </c>
      <c r="D53" s="25"/>
      <c r="E53" s="74">
        <v>740.5712699999998</v>
      </c>
      <c r="F53" s="73">
        <v>924.89300000000003</v>
      </c>
      <c r="G53" s="73">
        <v>1363.9490000000001</v>
      </c>
      <c r="H53" s="73">
        <v>1783.0450000000001</v>
      </c>
      <c r="I53" s="73">
        <v>2327.1460000000002</v>
      </c>
      <c r="J53" s="73">
        <v>2814.5439999999999</v>
      </c>
      <c r="K53" s="73">
        <v>3287.2950000000001</v>
      </c>
      <c r="L53" s="73">
        <v>3584.2570000000001</v>
      </c>
      <c r="M53" s="136">
        <v>3934.3440000000001</v>
      </c>
      <c r="N53" s="73">
        <v>4252.4420599999985</v>
      </c>
      <c r="O53" s="36">
        <v>4252.4420599999985</v>
      </c>
      <c r="P53" s="37">
        <v>4252.4420599999985</v>
      </c>
      <c r="Q53" s="12"/>
    </row>
    <row r="54" spans="1:17" s="10" customFormat="1" ht="14.25" customHeight="1">
      <c r="A54" s="32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36"/>
      <c r="M54" s="216"/>
      <c r="N54" s="36"/>
      <c r="O54" s="36"/>
      <c r="P54" s="37"/>
      <c r="Q54" s="12"/>
    </row>
    <row r="55" spans="1:17" s="10" customFormat="1" ht="14.25" customHeight="1">
      <c r="A55" s="32">
        <v>17</v>
      </c>
      <c r="B55" s="25"/>
      <c r="C55" s="33" t="s">
        <v>1</v>
      </c>
      <c r="D55" s="25"/>
      <c r="E55" s="35">
        <v>79.153500000000022</v>
      </c>
      <c r="F55" s="36">
        <v>29.069499999999977</v>
      </c>
      <c r="G55" s="36">
        <v>26.457000000000008</v>
      </c>
      <c r="H55" s="36">
        <v>14.120999999999981</v>
      </c>
      <c r="I55" s="36">
        <v>28.549000000000007</v>
      </c>
      <c r="J55" s="36">
        <v>49.677999999999997</v>
      </c>
      <c r="K55" s="36">
        <v>44.260999999999996</v>
      </c>
      <c r="L55" s="36">
        <v>22.680000000000007</v>
      </c>
      <c r="M55" s="216">
        <v>53.824000000000012</v>
      </c>
      <c r="N55" s="36">
        <v>21.519018511905927</v>
      </c>
      <c r="O55" s="36">
        <v>0</v>
      </c>
      <c r="P55" s="37">
        <v>0</v>
      </c>
      <c r="Q55" s="12"/>
    </row>
    <row r="56" spans="1:17" s="10" customFormat="1" ht="14.25" customHeight="1">
      <c r="A56" s="131"/>
      <c r="B56" s="25"/>
      <c r="C56" s="33" t="s">
        <v>13</v>
      </c>
      <c r="D56" s="25"/>
      <c r="E56" s="74">
        <v>79.153500000000022</v>
      </c>
      <c r="F56" s="73">
        <v>108.223</v>
      </c>
      <c r="G56" s="73">
        <v>134.68</v>
      </c>
      <c r="H56" s="73">
        <v>148.80099999999999</v>
      </c>
      <c r="I56" s="73">
        <v>177.35</v>
      </c>
      <c r="J56" s="73">
        <v>227.02799999999999</v>
      </c>
      <c r="K56" s="73">
        <v>271.28899999999999</v>
      </c>
      <c r="L56" s="73">
        <v>293.96899999999999</v>
      </c>
      <c r="M56" s="136">
        <v>347.79300000000001</v>
      </c>
      <c r="N56" s="73">
        <v>369.31201851190593</v>
      </c>
      <c r="O56" s="36">
        <v>369.31201851190593</v>
      </c>
      <c r="P56" s="37">
        <v>369.31201851190593</v>
      </c>
      <c r="Q56" s="12"/>
    </row>
    <row r="57" spans="1:17" s="10" customFormat="1" ht="14.25" customHeight="1">
      <c r="A57" s="70"/>
      <c r="B57" s="25"/>
      <c r="C57" s="33"/>
      <c r="D57" s="25"/>
      <c r="E57" s="74"/>
      <c r="F57" s="73"/>
      <c r="G57" s="73"/>
      <c r="H57" s="73"/>
      <c r="I57" s="73"/>
      <c r="J57" s="73"/>
      <c r="K57" s="73"/>
      <c r="L57" s="73"/>
      <c r="M57" s="136"/>
      <c r="N57" s="73"/>
      <c r="O57" s="36"/>
      <c r="P57" s="37"/>
      <c r="Q57" s="12"/>
    </row>
    <row r="58" spans="1:17" s="10" customFormat="1" ht="14.25" customHeight="1">
      <c r="A58" s="32">
        <v>18</v>
      </c>
      <c r="B58" s="25"/>
      <c r="C58" s="33" t="s">
        <v>1</v>
      </c>
      <c r="D58" s="25"/>
      <c r="E58" s="35">
        <v>900.33328999997957</v>
      </c>
      <c r="F58" s="36">
        <v>836.08271000001878</v>
      </c>
      <c r="G58" s="36">
        <v>975.20100000000002</v>
      </c>
      <c r="H58" s="36">
        <v>678.83799999999792</v>
      </c>
      <c r="I58" s="36">
        <v>983.69100000000435</v>
      </c>
      <c r="J58" s="36">
        <v>864.11599999999817</v>
      </c>
      <c r="K58" s="36">
        <v>753.82099999999991</v>
      </c>
      <c r="L58" s="36">
        <v>340.03700000000026</v>
      </c>
      <c r="M58" s="216">
        <v>739.37500000000728</v>
      </c>
      <c r="N58" s="36">
        <v>615.31212071919072</v>
      </c>
      <c r="O58" s="36">
        <v>3473.5974545454519</v>
      </c>
      <c r="P58" s="37">
        <v>1929.776363636367</v>
      </c>
      <c r="Q58" s="12"/>
    </row>
    <row r="59" spans="1:17" s="10" customFormat="1" ht="14.25" customHeight="1">
      <c r="A59" s="131"/>
      <c r="B59" s="25"/>
      <c r="C59" s="33" t="s">
        <v>13</v>
      </c>
      <c r="D59" s="25"/>
      <c r="E59" s="74">
        <v>900.33328999997957</v>
      </c>
      <c r="F59" s="73">
        <v>1736.4159999999983</v>
      </c>
      <c r="G59" s="36">
        <v>2711.6169999999984</v>
      </c>
      <c r="H59" s="73">
        <v>3390.4549999999963</v>
      </c>
      <c r="I59" s="73">
        <v>4374.1460000000006</v>
      </c>
      <c r="J59" s="73">
        <v>5238.2619999999988</v>
      </c>
      <c r="K59" s="73">
        <v>5992.0829999999987</v>
      </c>
      <c r="L59" s="73">
        <v>6332.119999999999</v>
      </c>
      <c r="M59" s="136">
        <v>7071.4950000000063</v>
      </c>
      <c r="N59" s="73">
        <v>7686.807120719197</v>
      </c>
      <c r="O59" s="36">
        <v>11160.404575264649</v>
      </c>
      <c r="P59" s="37">
        <v>13090.180938901016</v>
      </c>
      <c r="Q59" s="12"/>
    </row>
    <row r="60" spans="1:17" s="10" customFormat="1" ht="14.25" customHeight="1">
      <c r="A60" s="70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36"/>
      <c r="M60" s="216"/>
      <c r="N60" s="36"/>
      <c r="O60" s="36"/>
      <c r="P60" s="37"/>
      <c r="Q60" s="12"/>
    </row>
    <row r="61" spans="1:17" s="10" customFormat="1" ht="14.25" customHeight="1">
      <c r="A61" s="32">
        <v>19</v>
      </c>
      <c r="B61" s="25"/>
      <c r="C61" s="33" t="s">
        <v>1</v>
      </c>
      <c r="D61" s="25"/>
      <c r="E61" s="35">
        <v>15.362740000000001</v>
      </c>
      <c r="F61" s="36">
        <v>10.26826</v>
      </c>
      <c r="G61" s="36">
        <v>14.984000000000002</v>
      </c>
      <c r="H61" s="36">
        <v>8.9289999999999949</v>
      </c>
      <c r="I61" s="36">
        <v>9.0850000000000009</v>
      </c>
      <c r="J61" s="36">
        <v>11.094000000000001</v>
      </c>
      <c r="K61" s="36">
        <v>10.227999999999994</v>
      </c>
      <c r="L61" s="36">
        <v>5.7050000000000125</v>
      </c>
      <c r="M61" s="216">
        <v>13.785999999999987</v>
      </c>
      <c r="N61" s="36">
        <v>8.4135009259999975</v>
      </c>
      <c r="O61" s="36">
        <v>11.992481183840795</v>
      </c>
      <c r="P61" s="37">
        <v>5.9962405919203974</v>
      </c>
      <c r="Q61" s="12"/>
    </row>
    <row r="62" spans="1:17" s="10" customFormat="1" ht="14.25" customHeight="1">
      <c r="A62" s="32"/>
      <c r="B62" s="25"/>
      <c r="C62" s="33" t="s">
        <v>13</v>
      </c>
      <c r="D62" s="25"/>
      <c r="E62" s="74">
        <v>15.362740000000001</v>
      </c>
      <c r="F62" s="73">
        <v>25.631</v>
      </c>
      <c r="G62" s="73">
        <v>40.615000000000002</v>
      </c>
      <c r="H62" s="73">
        <v>49.543999999999997</v>
      </c>
      <c r="I62" s="73">
        <v>58.628999999999998</v>
      </c>
      <c r="J62" s="73">
        <v>69.722999999999999</v>
      </c>
      <c r="K62" s="73">
        <v>79.950999999999993</v>
      </c>
      <c r="L62" s="73">
        <v>85.656000000000006</v>
      </c>
      <c r="M62" s="136">
        <v>99.441999999999993</v>
      </c>
      <c r="N62" s="73">
        <v>107.85550092599999</v>
      </c>
      <c r="O62" s="36">
        <v>119.84798210984079</v>
      </c>
      <c r="P62" s="37">
        <v>125.84422270176118</v>
      </c>
      <c r="Q62" s="12"/>
    </row>
    <row r="63" spans="1:17" s="10" customFormat="1" ht="14.25" customHeight="1">
      <c r="A63" s="33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36"/>
      <c r="M63" s="216"/>
      <c r="N63" s="36"/>
      <c r="O63" s="36"/>
      <c r="P63" s="37"/>
      <c r="Q63" s="12"/>
    </row>
    <row r="64" spans="1:17" s="10" customFormat="1" ht="14.25" hidden="1" customHeight="1">
      <c r="A64" s="32"/>
      <c r="B64" s="25"/>
      <c r="C64" s="33" t="s">
        <v>1</v>
      </c>
      <c r="D64" s="25"/>
      <c r="E64" s="35">
        <v>0</v>
      </c>
      <c r="F64" s="36">
        <v>0</v>
      </c>
      <c r="G64" s="36">
        <v>0</v>
      </c>
      <c r="H64" s="36">
        <v>0</v>
      </c>
      <c r="I64" s="36">
        <v>0</v>
      </c>
      <c r="J64" s="36">
        <v>0</v>
      </c>
      <c r="K64" s="36">
        <v>0</v>
      </c>
      <c r="L64" s="36">
        <v>0</v>
      </c>
      <c r="M64" s="216">
        <v>0</v>
      </c>
      <c r="N64" s="36">
        <v>0</v>
      </c>
      <c r="O64" s="36">
        <v>0</v>
      </c>
      <c r="P64" s="37">
        <v>0</v>
      </c>
      <c r="Q64" s="12"/>
    </row>
    <row r="65" spans="1:17" s="10" customFormat="1" ht="14.25" hidden="1" customHeight="1">
      <c r="A65" s="70"/>
      <c r="B65" s="25"/>
      <c r="C65" s="33" t="s">
        <v>13</v>
      </c>
      <c r="D65" s="25"/>
      <c r="E65" s="74"/>
      <c r="F65" s="73"/>
      <c r="G65" s="73"/>
      <c r="H65" s="73"/>
      <c r="I65" s="73"/>
      <c r="J65" s="73"/>
      <c r="K65" s="73"/>
      <c r="L65" s="73"/>
      <c r="M65" s="136"/>
      <c r="N65" s="73"/>
      <c r="O65" s="36"/>
      <c r="P65" s="37"/>
      <c r="Q65" s="12"/>
    </row>
    <row r="66" spans="1:17" s="10" customFormat="1" ht="14.25" hidden="1" customHeight="1">
      <c r="A66" s="33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36"/>
      <c r="M66" s="216"/>
      <c r="N66" s="36"/>
      <c r="O66" s="36"/>
      <c r="P66" s="37"/>
      <c r="Q66" s="12"/>
    </row>
    <row r="67" spans="1:17" s="10" customFormat="1" ht="14.25" hidden="1" customHeight="1">
      <c r="A67" s="32"/>
      <c r="B67" s="25"/>
      <c r="C67" s="33" t="s">
        <v>1</v>
      </c>
      <c r="D67" s="25"/>
      <c r="E67" s="35">
        <v>0</v>
      </c>
      <c r="F67" s="36">
        <v>0</v>
      </c>
      <c r="G67" s="36">
        <v>0</v>
      </c>
      <c r="H67" s="36">
        <v>0</v>
      </c>
      <c r="I67" s="36">
        <v>0</v>
      </c>
      <c r="J67" s="36">
        <v>0</v>
      </c>
      <c r="K67" s="36">
        <v>0</v>
      </c>
      <c r="L67" s="36">
        <v>0</v>
      </c>
      <c r="M67" s="216">
        <v>0</v>
      </c>
      <c r="N67" s="36">
        <v>0</v>
      </c>
      <c r="O67" s="36">
        <v>0</v>
      </c>
      <c r="P67" s="37">
        <v>0</v>
      </c>
      <c r="Q67" s="12"/>
    </row>
    <row r="68" spans="1:17" s="10" customFormat="1" ht="14.25" hidden="1" customHeight="1">
      <c r="A68" s="70"/>
      <c r="B68" s="25"/>
      <c r="C68" s="33" t="s">
        <v>13</v>
      </c>
      <c r="D68" s="25"/>
      <c r="E68" s="74"/>
      <c r="F68" s="73"/>
      <c r="G68" s="73"/>
      <c r="H68" s="73"/>
      <c r="I68" s="73"/>
      <c r="J68" s="73"/>
      <c r="K68" s="73"/>
      <c r="L68" s="73"/>
      <c r="M68" s="136"/>
      <c r="N68" s="73"/>
      <c r="O68" s="36"/>
      <c r="P68" s="37"/>
      <c r="Q68" s="12"/>
    </row>
    <row r="69" spans="1:17" s="10" customFormat="1" ht="14.25" hidden="1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36"/>
      <c r="M69" s="216"/>
      <c r="N69" s="36"/>
      <c r="O69" s="36"/>
      <c r="P69" s="37"/>
      <c r="Q69" s="12"/>
    </row>
    <row r="70" spans="1:17" s="10" customFormat="1" ht="14.25" hidden="1" customHeight="1">
      <c r="A70" s="32"/>
      <c r="B70" s="25"/>
      <c r="C70" s="33" t="s">
        <v>1</v>
      </c>
      <c r="D70" s="25"/>
      <c r="E70" s="35">
        <v>0</v>
      </c>
      <c r="F70" s="36">
        <v>0</v>
      </c>
      <c r="G70" s="36">
        <v>0</v>
      </c>
      <c r="H70" s="36">
        <v>0</v>
      </c>
      <c r="I70" s="36">
        <v>0</v>
      </c>
      <c r="J70" s="36">
        <v>0</v>
      </c>
      <c r="K70" s="36">
        <v>0</v>
      </c>
      <c r="L70" s="36">
        <v>0</v>
      </c>
      <c r="M70" s="216">
        <v>0</v>
      </c>
      <c r="N70" s="36">
        <v>0</v>
      </c>
      <c r="O70" s="36">
        <v>0</v>
      </c>
      <c r="P70" s="37">
        <v>0</v>
      </c>
      <c r="Q70" s="12"/>
    </row>
    <row r="71" spans="1:17" s="10" customFormat="1" ht="14.25" hidden="1" customHeight="1">
      <c r="A71" s="131"/>
      <c r="B71" s="25"/>
      <c r="C71" s="33" t="s">
        <v>13</v>
      </c>
      <c r="D71" s="25"/>
      <c r="E71" s="35"/>
      <c r="F71" s="36"/>
      <c r="G71" s="36"/>
      <c r="H71" s="36"/>
      <c r="I71" s="36"/>
      <c r="J71" s="36"/>
      <c r="K71" s="36"/>
      <c r="L71" s="36"/>
      <c r="M71" s="216"/>
      <c r="N71" s="36"/>
      <c r="O71" s="36"/>
      <c r="P71" s="37"/>
      <c r="Q71" s="12"/>
    </row>
    <row r="72" spans="1:17" s="10" customFormat="1" ht="14.25" hidden="1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36"/>
      <c r="M72" s="216"/>
      <c r="N72" s="36"/>
      <c r="O72" s="36"/>
      <c r="P72" s="37"/>
      <c r="Q72" s="12"/>
    </row>
    <row r="73" spans="1:17" s="10" customFormat="1" ht="14.25" hidden="1" customHeight="1">
      <c r="A73" s="32"/>
      <c r="B73" s="25"/>
      <c r="C73" s="33" t="s">
        <v>1</v>
      </c>
      <c r="D73" s="25"/>
      <c r="E73" s="35">
        <v>0</v>
      </c>
      <c r="F73" s="36">
        <v>0</v>
      </c>
      <c r="G73" s="36">
        <v>0</v>
      </c>
      <c r="H73" s="36">
        <v>0</v>
      </c>
      <c r="I73" s="36">
        <v>0</v>
      </c>
      <c r="J73" s="36">
        <v>0</v>
      </c>
      <c r="K73" s="36">
        <v>0</v>
      </c>
      <c r="L73" s="36">
        <v>0</v>
      </c>
      <c r="M73" s="216">
        <v>0</v>
      </c>
      <c r="N73" s="36">
        <v>0</v>
      </c>
      <c r="O73" s="36">
        <v>0</v>
      </c>
      <c r="P73" s="37">
        <v>0</v>
      </c>
      <c r="Q73" s="12"/>
    </row>
    <row r="74" spans="1:17" s="10" customFormat="1" ht="14.25" hidden="1" customHeight="1">
      <c r="A74" s="70"/>
      <c r="B74" s="25"/>
      <c r="C74" s="33" t="s">
        <v>13</v>
      </c>
      <c r="D74" s="25"/>
      <c r="E74" s="35"/>
      <c r="F74" s="36"/>
      <c r="G74" s="36"/>
      <c r="H74" s="36"/>
      <c r="I74" s="36"/>
      <c r="J74" s="36"/>
      <c r="K74" s="36"/>
      <c r="L74" s="36"/>
      <c r="M74" s="216"/>
      <c r="N74" s="36"/>
      <c r="O74" s="36"/>
      <c r="P74" s="37"/>
      <c r="Q74" s="12"/>
    </row>
    <row r="75" spans="1:17" s="10" customFormat="1" ht="14.25" hidden="1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36"/>
      <c r="M75" s="216"/>
      <c r="N75" s="36"/>
      <c r="O75" s="36"/>
      <c r="P75" s="37"/>
      <c r="Q75" s="12"/>
    </row>
    <row r="76" spans="1:17" s="10" customFormat="1" ht="14.25" hidden="1" customHeight="1">
      <c r="A76" s="32"/>
      <c r="B76" s="25"/>
      <c r="C76" s="33" t="s">
        <v>1</v>
      </c>
      <c r="D76" s="25"/>
      <c r="E76" s="35">
        <v>0</v>
      </c>
      <c r="F76" s="36">
        <v>0</v>
      </c>
      <c r="G76" s="36">
        <v>0</v>
      </c>
      <c r="H76" s="36">
        <v>0</v>
      </c>
      <c r="I76" s="36">
        <v>0</v>
      </c>
      <c r="J76" s="36">
        <v>0</v>
      </c>
      <c r="K76" s="36">
        <v>0</v>
      </c>
      <c r="L76" s="36">
        <v>0</v>
      </c>
      <c r="M76" s="216">
        <v>0</v>
      </c>
      <c r="N76" s="36">
        <v>0</v>
      </c>
      <c r="O76" s="36">
        <v>0</v>
      </c>
      <c r="P76" s="37">
        <v>0</v>
      </c>
      <c r="Q76" s="12"/>
    </row>
    <row r="77" spans="1:17" s="10" customFormat="1" ht="14.25" hidden="1" customHeight="1">
      <c r="A77" s="70"/>
      <c r="B77" s="25"/>
      <c r="C77" s="33" t="s">
        <v>13</v>
      </c>
      <c r="D77" s="25"/>
      <c r="E77" s="35"/>
      <c r="F77" s="36"/>
      <c r="G77" s="36"/>
      <c r="H77" s="36"/>
      <c r="I77" s="36"/>
      <c r="J77" s="36"/>
      <c r="K77" s="36"/>
      <c r="L77" s="36"/>
      <c r="M77" s="216"/>
      <c r="N77" s="36"/>
      <c r="O77" s="36"/>
      <c r="P77" s="37"/>
      <c r="Q77" s="12"/>
    </row>
    <row r="78" spans="1:17" s="10" customFormat="1" ht="14.25" hidden="1" customHeight="1">
      <c r="A78" s="70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36"/>
      <c r="M78" s="216"/>
      <c r="N78" s="36"/>
      <c r="O78" s="36"/>
      <c r="P78" s="37"/>
      <c r="Q78" s="12"/>
    </row>
    <row r="79" spans="1:17" s="10" customFormat="1" ht="14.25" hidden="1" customHeight="1">
      <c r="A79" s="32"/>
      <c r="B79" s="25"/>
      <c r="C79" s="33" t="s">
        <v>1</v>
      </c>
      <c r="D79" s="25"/>
      <c r="E79" s="35">
        <v>0</v>
      </c>
      <c r="F79" s="36">
        <v>0</v>
      </c>
      <c r="G79" s="36">
        <v>0</v>
      </c>
      <c r="H79" s="36">
        <v>0</v>
      </c>
      <c r="I79" s="36">
        <v>0</v>
      </c>
      <c r="J79" s="36">
        <v>0</v>
      </c>
      <c r="K79" s="36">
        <v>0</v>
      </c>
      <c r="L79" s="36">
        <v>0</v>
      </c>
      <c r="M79" s="216">
        <v>0</v>
      </c>
      <c r="N79" s="36">
        <v>0</v>
      </c>
      <c r="O79" s="36">
        <v>0</v>
      </c>
      <c r="P79" s="37">
        <v>0</v>
      </c>
      <c r="Q79" s="12"/>
    </row>
    <row r="80" spans="1:17" s="10" customFormat="1" ht="14.25" hidden="1" customHeight="1">
      <c r="A80" s="70"/>
      <c r="B80" s="25"/>
      <c r="C80" s="33" t="s">
        <v>13</v>
      </c>
      <c r="D80" s="25"/>
      <c r="E80" s="35"/>
      <c r="F80" s="36"/>
      <c r="G80" s="36"/>
      <c r="H80" s="36"/>
      <c r="I80" s="36"/>
      <c r="J80" s="36"/>
      <c r="K80" s="36"/>
      <c r="L80" s="36"/>
      <c r="M80" s="216"/>
      <c r="N80" s="36"/>
      <c r="O80" s="36"/>
      <c r="P80" s="37"/>
      <c r="Q80" s="12"/>
    </row>
    <row r="81" spans="1:17" s="10" customFormat="1" ht="14.25" hidden="1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36"/>
      <c r="M81" s="216"/>
      <c r="N81" s="36"/>
      <c r="O81" s="36"/>
      <c r="P81" s="37"/>
      <c r="Q81" s="12"/>
    </row>
    <row r="82" spans="1:17" s="10" customFormat="1" ht="14.25" hidden="1" customHeight="1">
      <c r="A82" s="32"/>
      <c r="B82" s="25"/>
      <c r="C82" s="33" t="s">
        <v>1</v>
      </c>
      <c r="D82" s="25"/>
      <c r="E82" s="35">
        <v>0</v>
      </c>
      <c r="F82" s="36">
        <v>0</v>
      </c>
      <c r="G82" s="36">
        <v>0</v>
      </c>
      <c r="H82" s="36">
        <v>0</v>
      </c>
      <c r="I82" s="36">
        <v>0</v>
      </c>
      <c r="J82" s="36">
        <v>0</v>
      </c>
      <c r="K82" s="36">
        <v>0</v>
      </c>
      <c r="L82" s="36">
        <v>0</v>
      </c>
      <c r="M82" s="216">
        <v>0</v>
      </c>
      <c r="N82" s="36">
        <v>0</v>
      </c>
      <c r="O82" s="36">
        <v>0</v>
      </c>
      <c r="P82" s="37">
        <v>0</v>
      </c>
      <c r="Q82" s="12"/>
    </row>
    <row r="83" spans="1:17" s="10" customFormat="1" ht="14.25" hidden="1" customHeight="1">
      <c r="A83" s="70"/>
      <c r="B83" s="25"/>
      <c r="C83" s="33" t="s">
        <v>13</v>
      </c>
      <c r="D83" s="25"/>
      <c r="E83" s="35"/>
      <c r="F83" s="36"/>
      <c r="G83" s="36"/>
      <c r="H83" s="36"/>
      <c r="I83" s="36"/>
      <c r="J83" s="36"/>
      <c r="K83" s="36"/>
      <c r="L83" s="36"/>
      <c r="M83" s="216"/>
      <c r="N83" s="36"/>
      <c r="O83" s="36"/>
      <c r="P83" s="37"/>
      <c r="Q83" s="12"/>
    </row>
    <row r="84" spans="1:17" s="10" customFormat="1" ht="14.25" hidden="1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36"/>
      <c r="M84" s="216"/>
      <c r="N84" s="36"/>
      <c r="O84" s="36"/>
      <c r="P84" s="37"/>
      <c r="Q84" s="12"/>
    </row>
    <row r="85" spans="1:17" s="10" customFormat="1" ht="14.25" hidden="1" customHeight="1">
      <c r="A85" s="32"/>
      <c r="B85" s="25"/>
      <c r="C85" s="33" t="s">
        <v>1</v>
      </c>
      <c r="D85" s="25"/>
      <c r="E85" s="35">
        <v>0</v>
      </c>
      <c r="F85" s="36">
        <v>0</v>
      </c>
      <c r="G85" s="36">
        <v>0</v>
      </c>
      <c r="H85" s="36">
        <v>0</v>
      </c>
      <c r="I85" s="36">
        <v>0</v>
      </c>
      <c r="J85" s="36">
        <v>0</v>
      </c>
      <c r="K85" s="36">
        <v>0</v>
      </c>
      <c r="L85" s="36">
        <v>0</v>
      </c>
      <c r="M85" s="216">
        <v>0</v>
      </c>
      <c r="N85" s="36">
        <v>0</v>
      </c>
      <c r="O85" s="36">
        <v>0</v>
      </c>
      <c r="P85" s="37">
        <v>0</v>
      </c>
      <c r="Q85" s="12"/>
    </row>
    <row r="86" spans="1:17" s="10" customFormat="1" ht="14.25" hidden="1" customHeight="1">
      <c r="A86" s="70"/>
      <c r="B86" s="25"/>
      <c r="C86" s="33" t="s">
        <v>13</v>
      </c>
      <c r="D86" s="25"/>
      <c r="E86" s="35"/>
      <c r="F86" s="36"/>
      <c r="G86" s="36"/>
      <c r="H86" s="36"/>
      <c r="I86" s="36"/>
      <c r="J86" s="36"/>
      <c r="K86" s="36"/>
      <c r="L86" s="36"/>
      <c r="M86" s="216"/>
      <c r="N86" s="36"/>
      <c r="O86" s="36"/>
      <c r="P86" s="37"/>
      <c r="Q86" s="12"/>
    </row>
    <row r="87" spans="1:17" s="10" customFormat="1" ht="14.25" hidden="1" customHeight="1">
      <c r="A87" s="70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36"/>
      <c r="M87" s="216"/>
      <c r="N87" s="36"/>
      <c r="O87" s="36"/>
      <c r="P87" s="37"/>
      <c r="Q87" s="12"/>
    </row>
    <row r="88" spans="1:17" s="10" customFormat="1" ht="14.25" hidden="1" customHeight="1">
      <c r="A88" s="32"/>
      <c r="B88" s="25"/>
      <c r="C88" s="33" t="s">
        <v>1</v>
      </c>
      <c r="D88" s="25"/>
      <c r="E88" s="35">
        <v>0</v>
      </c>
      <c r="F88" s="36">
        <v>0</v>
      </c>
      <c r="G88" s="36">
        <v>0</v>
      </c>
      <c r="H88" s="36">
        <v>0</v>
      </c>
      <c r="I88" s="36">
        <v>0</v>
      </c>
      <c r="J88" s="36">
        <v>0</v>
      </c>
      <c r="K88" s="36">
        <v>0</v>
      </c>
      <c r="L88" s="36">
        <v>0</v>
      </c>
      <c r="M88" s="216">
        <v>0</v>
      </c>
      <c r="N88" s="36">
        <v>0</v>
      </c>
      <c r="O88" s="36">
        <v>0</v>
      </c>
      <c r="P88" s="37">
        <v>0</v>
      </c>
      <c r="Q88" s="12"/>
    </row>
    <row r="89" spans="1:17" s="10" customFormat="1" ht="14.25" hidden="1" customHeight="1">
      <c r="A89" s="70"/>
      <c r="B89" s="25"/>
      <c r="C89" s="33" t="s">
        <v>13</v>
      </c>
      <c r="D89" s="25"/>
      <c r="E89" s="35"/>
      <c r="F89" s="36"/>
      <c r="G89" s="36"/>
      <c r="H89" s="36"/>
      <c r="I89" s="36"/>
      <c r="J89" s="36"/>
      <c r="K89" s="36"/>
      <c r="L89" s="36"/>
      <c r="M89" s="216"/>
      <c r="N89" s="36"/>
      <c r="O89" s="36"/>
      <c r="P89" s="37"/>
      <c r="Q89" s="12"/>
    </row>
    <row r="90" spans="1:17" s="10" customFormat="1" ht="14.25" hidden="1" customHeight="1">
      <c r="A90" s="70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36"/>
      <c r="M90" s="216"/>
      <c r="N90" s="36"/>
      <c r="O90" s="36"/>
      <c r="P90" s="37"/>
      <c r="Q90" s="12"/>
    </row>
    <row r="91" spans="1:17" s="10" customFormat="1" ht="14.25" hidden="1" customHeight="1">
      <c r="A91" s="32"/>
      <c r="B91" s="25"/>
      <c r="C91" s="33" t="s">
        <v>1</v>
      </c>
      <c r="D91" s="25"/>
      <c r="E91" s="35">
        <v>0</v>
      </c>
      <c r="F91" s="36">
        <v>0</v>
      </c>
      <c r="G91" s="36">
        <v>0</v>
      </c>
      <c r="H91" s="36">
        <v>0</v>
      </c>
      <c r="I91" s="36">
        <v>0</v>
      </c>
      <c r="J91" s="36">
        <v>0</v>
      </c>
      <c r="K91" s="36">
        <v>0</v>
      </c>
      <c r="L91" s="36">
        <v>0</v>
      </c>
      <c r="M91" s="216">
        <v>0</v>
      </c>
      <c r="N91" s="36">
        <v>0</v>
      </c>
      <c r="O91" s="36">
        <v>0</v>
      </c>
      <c r="P91" s="37">
        <v>0</v>
      </c>
      <c r="Q91" s="12"/>
    </row>
    <row r="92" spans="1:17" s="10" customFormat="1" ht="14.25" hidden="1" customHeight="1">
      <c r="A92" s="70"/>
      <c r="B92" s="25"/>
      <c r="C92" s="33" t="s">
        <v>13</v>
      </c>
      <c r="D92" s="25"/>
      <c r="E92" s="35"/>
      <c r="F92" s="36"/>
      <c r="G92" s="36"/>
      <c r="H92" s="36"/>
      <c r="I92" s="36"/>
      <c r="J92" s="36"/>
      <c r="K92" s="36"/>
      <c r="L92" s="36"/>
      <c r="M92" s="216"/>
      <c r="N92" s="36"/>
      <c r="O92" s="36"/>
      <c r="P92" s="37"/>
      <c r="Q92" s="12"/>
    </row>
    <row r="93" spans="1:17" s="10" customFormat="1" ht="14.25" hidden="1" customHeight="1">
      <c r="A93" s="7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36"/>
      <c r="M93" s="216"/>
      <c r="N93" s="36"/>
      <c r="O93" s="36"/>
      <c r="P93" s="37"/>
      <c r="Q93" s="12"/>
    </row>
    <row r="94" spans="1:17" s="10" customFormat="1" ht="14.25" hidden="1" customHeight="1">
      <c r="A94" s="32"/>
      <c r="B94" s="25"/>
      <c r="C94" s="33" t="s">
        <v>1</v>
      </c>
      <c r="D94" s="25"/>
      <c r="E94" s="35">
        <v>0</v>
      </c>
      <c r="F94" s="36">
        <v>0</v>
      </c>
      <c r="G94" s="36">
        <v>0</v>
      </c>
      <c r="H94" s="36">
        <v>0</v>
      </c>
      <c r="I94" s="36">
        <v>0</v>
      </c>
      <c r="J94" s="36">
        <v>0</v>
      </c>
      <c r="K94" s="36">
        <v>0</v>
      </c>
      <c r="L94" s="36">
        <v>0</v>
      </c>
      <c r="M94" s="216">
        <v>0</v>
      </c>
      <c r="N94" s="36">
        <v>0</v>
      </c>
      <c r="O94" s="36">
        <v>0</v>
      </c>
      <c r="P94" s="37">
        <v>0</v>
      </c>
      <c r="Q94" s="12"/>
    </row>
    <row r="95" spans="1:17" s="10" customFormat="1" ht="14.25" hidden="1" customHeight="1">
      <c r="A95" s="70"/>
      <c r="B95" s="25"/>
      <c r="C95" s="33" t="s">
        <v>13</v>
      </c>
      <c r="D95" s="25"/>
      <c r="E95" s="35"/>
      <c r="F95" s="36"/>
      <c r="G95" s="36"/>
      <c r="H95" s="36"/>
      <c r="I95" s="36"/>
      <c r="J95" s="36"/>
      <c r="K95" s="36"/>
      <c r="L95" s="36"/>
      <c r="M95" s="216"/>
      <c r="N95" s="36"/>
      <c r="O95" s="36"/>
      <c r="P95" s="37"/>
      <c r="Q95" s="12"/>
    </row>
    <row r="96" spans="1:17" s="10" customFormat="1" ht="14.25" customHeight="1">
      <c r="A96" s="33"/>
      <c r="B96" s="25"/>
      <c r="C96" s="33"/>
      <c r="D96" s="25"/>
      <c r="E96" s="43"/>
      <c r="F96" s="44"/>
      <c r="G96" s="44"/>
      <c r="H96" s="44"/>
      <c r="I96" s="44"/>
      <c r="J96" s="44"/>
      <c r="K96" s="44"/>
      <c r="L96" s="44"/>
      <c r="M96" s="217"/>
      <c r="N96" s="44"/>
      <c r="O96" s="44"/>
      <c r="P96" s="45"/>
      <c r="Q96" s="12"/>
    </row>
    <row r="97" spans="1:17" s="13" customFormat="1" ht="14.25" customHeight="1">
      <c r="A97" s="309" t="s">
        <v>30</v>
      </c>
      <c r="B97" s="46"/>
      <c r="C97" s="47" t="s">
        <v>1</v>
      </c>
      <c r="D97" s="46"/>
      <c r="E97" s="48">
        <v>5360.5422299999791</v>
      </c>
      <c r="F97" s="49">
        <v>3707.4067700000182</v>
      </c>
      <c r="G97" s="49">
        <v>4658.4860000000008</v>
      </c>
      <c r="H97" s="49">
        <v>4294.6199999999972</v>
      </c>
      <c r="I97" s="49">
        <v>4174.2920000000049</v>
      </c>
      <c r="J97" s="49">
        <v>4413.565999999998</v>
      </c>
      <c r="K97" s="49">
        <v>3916.3960000000002</v>
      </c>
      <c r="L97" s="49">
        <v>2613.3699999999994</v>
      </c>
      <c r="M97" s="218">
        <v>3728.0150000000076</v>
      </c>
      <c r="N97" s="49">
        <v>2903.3749795801855</v>
      </c>
      <c r="O97" s="49">
        <v>3485.5899357292928</v>
      </c>
      <c r="P97" s="50">
        <v>1935.7726042282875</v>
      </c>
      <c r="Q97" s="123"/>
    </row>
    <row r="98" spans="1:17" s="13" customFormat="1" ht="14.25" customHeight="1">
      <c r="A98" s="310"/>
      <c r="B98" s="46"/>
      <c r="C98" s="51" t="s">
        <v>13</v>
      </c>
      <c r="D98" s="46"/>
      <c r="E98" s="52">
        <v>5360.5422299999791</v>
      </c>
      <c r="F98" s="53">
        <v>9067.9489999999987</v>
      </c>
      <c r="G98" s="53">
        <v>13726.434999999999</v>
      </c>
      <c r="H98" s="53">
        <v>18021.055</v>
      </c>
      <c r="I98" s="53">
        <v>22195.347000000002</v>
      </c>
      <c r="J98" s="53">
        <v>26608.913</v>
      </c>
      <c r="K98" s="53">
        <v>30525.308999999997</v>
      </c>
      <c r="L98" s="53">
        <v>33138.679000000004</v>
      </c>
      <c r="M98" s="219">
        <v>36866.69400000001</v>
      </c>
      <c r="N98" s="53">
        <v>39770.068979580188</v>
      </c>
      <c r="O98" s="53">
        <v>43255.658915309476</v>
      </c>
      <c r="P98" s="54">
        <v>45191.431519537764</v>
      </c>
      <c r="Q98" s="123"/>
    </row>
    <row r="99" spans="1:17" s="10" customFormat="1" ht="14.25" customHeight="1">
      <c r="A99" s="25"/>
      <c r="B99" s="25"/>
      <c r="C99" s="25"/>
      <c r="D99" s="25"/>
      <c r="E99" s="34"/>
      <c r="F99" s="34"/>
      <c r="G99" s="34">
        <v>13669.820099999997</v>
      </c>
      <c r="H99" s="34"/>
      <c r="I99" s="34"/>
      <c r="J99" s="34"/>
      <c r="K99" s="34"/>
      <c r="L99" s="34"/>
      <c r="M99" s="220"/>
      <c r="N99" s="34"/>
      <c r="O99" s="34"/>
      <c r="P99" s="34"/>
      <c r="Q99" s="12"/>
    </row>
    <row r="100" spans="1:17" s="12" customFormat="1" ht="14.25" hidden="1" customHeight="1">
      <c r="A100" s="78"/>
      <c r="B100" s="79"/>
      <c r="C100" s="78" t="s">
        <v>1</v>
      </c>
      <c r="D100" s="79"/>
      <c r="E100" s="80">
        <v>0</v>
      </c>
      <c r="F100" s="81">
        <v>0</v>
      </c>
      <c r="G100" s="81">
        <v>0</v>
      </c>
      <c r="H100" s="81">
        <v>0</v>
      </c>
      <c r="I100" s="81">
        <v>0</v>
      </c>
      <c r="J100" s="81">
        <v>0</v>
      </c>
      <c r="K100" s="81">
        <v>0</v>
      </c>
      <c r="L100" s="81">
        <v>0</v>
      </c>
      <c r="M100" s="221">
        <v>0</v>
      </c>
      <c r="N100" s="81">
        <v>0</v>
      </c>
      <c r="O100" s="81">
        <v>0</v>
      </c>
      <c r="P100" s="82">
        <v>0</v>
      </c>
    </row>
    <row r="101" spans="1:17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88"/>
      <c r="M101" s="222"/>
      <c r="N101" s="83"/>
      <c r="O101" s="83"/>
      <c r="P101" s="89"/>
    </row>
    <row r="102" spans="1:17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83"/>
      <c r="M102" s="223"/>
      <c r="N102" s="83"/>
      <c r="O102" s="83"/>
      <c r="P102" s="89"/>
    </row>
    <row r="103" spans="1:17" s="12" customFormat="1" ht="14.25" hidden="1" customHeight="1">
      <c r="A103" s="86"/>
      <c r="B103" s="84"/>
      <c r="C103" s="86" t="s">
        <v>1</v>
      </c>
      <c r="D103" s="84"/>
      <c r="E103" s="90">
        <v>0</v>
      </c>
      <c r="F103" s="83">
        <v>0</v>
      </c>
      <c r="G103" s="83">
        <v>0</v>
      </c>
      <c r="H103" s="83">
        <v>0</v>
      </c>
      <c r="I103" s="83">
        <v>0</v>
      </c>
      <c r="J103" s="83">
        <v>0</v>
      </c>
      <c r="K103" s="83">
        <v>0</v>
      </c>
      <c r="L103" s="83">
        <v>0</v>
      </c>
      <c r="M103" s="223">
        <v>0</v>
      </c>
      <c r="N103" s="83">
        <v>0</v>
      </c>
      <c r="O103" s="83">
        <v>0</v>
      </c>
      <c r="P103" s="89">
        <v>0</v>
      </c>
    </row>
    <row r="104" spans="1:17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88"/>
      <c r="M104" s="222"/>
      <c r="N104" s="83"/>
      <c r="O104" s="83"/>
      <c r="P104" s="89"/>
    </row>
    <row r="105" spans="1:17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83"/>
      <c r="M105" s="223"/>
      <c r="N105" s="83"/>
      <c r="O105" s="83"/>
      <c r="P105" s="89"/>
    </row>
    <row r="106" spans="1:17" s="12" customFormat="1" ht="14.25" hidden="1" customHeight="1">
      <c r="A106" s="86"/>
      <c r="B106" s="84"/>
      <c r="C106" s="86" t="s">
        <v>1</v>
      </c>
      <c r="D106" s="84"/>
      <c r="E106" s="90">
        <v>0</v>
      </c>
      <c r="F106" s="83">
        <v>0</v>
      </c>
      <c r="G106" s="83">
        <v>0</v>
      </c>
      <c r="H106" s="83">
        <v>0</v>
      </c>
      <c r="I106" s="83">
        <v>0</v>
      </c>
      <c r="J106" s="83">
        <v>0</v>
      </c>
      <c r="K106" s="83">
        <v>0</v>
      </c>
      <c r="L106" s="83">
        <v>0</v>
      </c>
      <c r="M106" s="223">
        <v>0</v>
      </c>
      <c r="N106" s="83">
        <v>0</v>
      </c>
      <c r="O106" s="83">
        <v>0</v>
      </c>
      <c r="P106" s="89">
        <v>0</v>
      </c>
    </row>
    <row r="107" spans="1:17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88"/>
      <c r="M107" s="222"/>
      <c r="N107" s="83"/>
      <c r="O107" s="83"/>
      <c r="P107" s="89"/>
    </row>
    <row r="108" spans="1:17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94"/>
      <c r="M108" s="224"/>
      <c r="N108" s="94"/>
      <c r="O108" s="94"/>
      <c r="P108" s="95"/>
    </row>
    <row r="109" spans="1:17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79"/>
      <c r="M109" s="225"/>
      <c r="N109" s="79"/>
      <c r="O109" s="79"/>
      <c r="P109" s="84"/>
      <c r="Q109" s="12"/>
    </row>
    <row r="110" spans="1:17" s="10" customFormat="1" ht="14.25" hidden="1" customHeight="1">
      <c r="A110" s="311" t="s">
        <v>2</v>
      </c>
      <c r="B110" s="79"/>
      <c r="C110" s="96" t="s">
        <v>1</v>
      </c>
      <c r="D110" s="79"/>
      <c r="E110" s="97">
        <v>5360.5422299999791</v>
      </c>
      <c r="F110" s="98">
        <v>3707.4067700000182</v>
      </c>
      <c r="G110" s="98">
        <v>4658.4860000000008</v>
      </c>
      <c r="H110" s="98">
        <v>4294.6199999999972</v>
      </c>
      <c r="I110" s="98">
        <v>4174.2920000000049</v>
      </c>
      <c r="J110" s="98">
        <v>4413.565999999998</v>
      </c>
      <c r="K110" s="98">
        <v>3916.3960000000002</v>
      </c>
      <c r="L110" s="98">
        <v>2613.3699999999994</v>
      </c>
      <c r="M110" s="226">
        <v>3728.0150000000076</v>
      </c>
      <c r="N110" s="98">
        <v>2903.3749795801855</v>
      </c>
      <c r="O110" s="98">
        <v>3485.5899357292928</v>
      </c>
      <c r="P110" s="99">
        <v>1935.7726042282875</v>
      </c>
      <c r="Q110" s="12"/>
    </row>
    <row r="111" spans="1:17" s="10" customFormat="1" ht="14.25" hidden="1" customHeight="1">
      <c r="A111" s="312"/>
      <c r="B111" s="84"/>
      <c r="C111" s="100" t="s">
        <v>13</v>
      </c>
      <c r="D111" s="84"/>
      <c r="E111" s="101">
        <v>5360.5422299999791</v>
      </c>
      <c r="F111" s="102">
        <v>9067.9489999999987</v>
      </c>
      <c r="G111" s="102">
        <v>13726.434999999999</v>
      </c>
      <c r="H111" s="102">
        <v>18021.055</v>
      </c>
      <c r="I111" s="102">
        <v>22195.347000000002</v>
      </c>
      <c r="J111" s="102">
        <v>26608.913</v>
      </c>
      <c r="K111" s="102">
        <v>30525.308999999997</v>
      </c>
      <c r="L111" s="102">
        <v>33138.679000000004</v>
      </c>
      <c r="M111" s="227">
        <v>36866.69400000001</v>
      </c>
      <c r="N111" s="102">
        <v>39770.068979580188</v>
      </c>
      <c r="O111" s="102">
        <v>43255.658915309476</v>
      </c>
      <c r="P111" s="103">
        <v>45191.431519537764</v>
      </c>
      <c r="Q111" s="12"/>
    </row>
    <row r="112" spans="1:17" ht="12.75" customHeight="1">
      <c r="E112" s="34"/>
      <c r="F112" s="34"/>
      <c r="G112" s="34"/>
      <c r="H112" s="34"/>
      <c r="I112" s="34"/>
      <c r="J112" s="34"/>
      <c r="K112" s="34"/>
      <c r="L112" s="34"/>
      <c r="M112" s="220"/>
      <c r="N112" s="34"/>
      <c r="O112" s="34"/>
      <c r="P112" s="34"/>
    </row>
    <row r="113" spans="1:17" ht="12.75" customHeight="1">
      <c r="E113" s="34"/>
      <c r="F113" s="34"/>
      <c r="G113" s="34"/>
      <c r="H113" s="34"/>
      <c r="I113" s="34"/>
      <c r="J113" s="34"/>
      <c r="K113" s="34"/>
      <c r="L113" s="34"/>
      <c r="M113" s="220"/>
      <c r="N113" s="34"/>
      <c r="O113" s="34"/>
      <c r="P113" s="34"/>
    </row>
    <row r="114" spans="1:17" ht="12.75" customHeight="1">
      <c r="E114" s="34"/>
      <c r="F114" s="34"/>
      <c r="G114" s="34"/>
      <c r="H114" s="34"/>
      <c r="I114" s="34"/>
      <c r="J114" s="34"/>
      <c r="K114" s="34"/>
      <c r="L114" s="34"/>
      <c r="M114" s="220"/>
      <c r="N114" s="34"/>
      <c r="O114" s="34"/>
      <c r="P114" s="34"/>
    </row>
    <row r="115" spans="1:17" ht="21.75" customHeight="1">
      <c r="A115" s="308" t="s">
        <v>20</v>
      </c>
      <c r="B115" s="308"/>
      <c r="C115" s="308"/>
      <c r="D115" s="308"/>
      <c r="E115" s="308"/>
      <c r="F115" s="308"/>
      <c r="G115" s="308"/>
      <c r="H115" s="308"/>
      <c r="I115" s="308"/>
      <c r="J115" s="308"/>
      <c r="K115" s="308"/>
      <c r="L115" s="308"/>
      <c r="M115" s="308"/>
      <c r="N115" s="308"/>
      <c r="O115" s="308"/>
      <c r="P115" s="308"/>
    </row>
    <row r="116" spans="1:17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14"/>
      <c r="M116" s="210"/>
      <c r="N116" s="14"/>
      <c r="O116" s="14"/>
      <c r="P116" s="14"/>
    </row>
    <row r="117" spans="1:17" ht="18" customHeight="1">
      <c r="A117" s="15" t="s">
        <v>121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17"/>
      <c r="M117" s="211"/>
      <c r="N117" s="17"/>
      <c r="O117" s="242" t="s">
        <v>24</v>
      </c>
    </row>
    <row r="118" spans="1:17" ht="18" customHeight="1"/>
    <row r="119" spans="1:17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2" t="s">
        <v>10</v>
      </c>
      <c r="M119" s="213" t="s">
        <v>16</v>
      </c>
      <c r="N119" s="22" t="s">
        <v>17</v>
      </c>
      <c r="O119" s="22" t="s">
        <v>18</v>
      </c>
      <c r="P119" s="23" t="s">
        <v>11</v>
      </c>
      <c r="Q119" s="12"/>
    </row>
    <row r="120" spans="1:17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5"/>
      <c r="M120" s="214"/>
      <c r="N120" s="25"/>
      <c r="O120" s="25"/>
      <c r="P120" s="24"/>
      <c r="Q120" s="12"/>
    </row>
    <row r="121" spans="1:17" s="10" customFormat="1" ht="14.25" customHeight="1">
      <c r="A121" s="26">
        <v>1</v>
      </c>
      <c r="B121" s="25"/>
      <c r="C121" s="27" t="s">
        <v>1</v>
      </c>
      <c r="D121" s="25"/>
      <c r="E121" s="56">
        <v>4.3043934231662535E-2</v>
      </c>
      <c r="F121" s="57">
        <v>4.4071951125379857E-2</v>
      </c>
      <c r="G121" s="57">
        <v>4.6332029371001081E-2</v>
      </c>
      <c r="H121" s="57">
        <v>3.0461810550767493E-2</v>
      </c>
      <c r="I121" s="57">
        <v>3.9977290740355546E-2</v>
      </c>
      <c r="J121" s="57">
        <v>3.8255121970777399E-2</v>
      </c>
      <c r="K121" s="57">
        <v>3.9903319808069035E-2</v>
      </c>
      <c r="L121" s="57">
        <v>3.3318891000424691E-2</v>
      </c>
      <c r="M121" s="228">
        <v>3.0340936484047735E-2</v>
      </c>
      <c r="N121" s="57">
        <v>3.2698838595397524E-2</v>
      </c>
      <c r="O121" s="57" t="s">
        <v>122</v>
      </c>
      <c r="P121" s="58" t="s">
        <v>122</v>
      </c>
      <c r="Q121" s="12"/>
    </row>
    <row r="122" spans="1:17" s="10" customFormat="1" ht="14.25" customHeight="1">
      <c r="A122" s="32"/>
      <c r="B122" s="25"/>
      <c r="C122" s="33" t="s">
        <v>13</v>
      </c>
      <c r="D122" s="25"/>
      <c r="E122" s="59">
        <v>4.3043934231662535E-2</v>
      </c>
      <c r="F122" s="60">
        <v>4.352938476471533E-2</v>
      </c>
      <c r="G122" s="60">
        <v>4.4596244209963047E-2</v>
      </c>
      <c r="H122" s="60">
        <v>4.2339008558153785E-2</v>
      </c>
      <c r="I122" s="60">
        <v>4.2076613986068136E-2</v>
      </c>
      <c r="J122" s="60">
        <v>4.170089981321231E-2</v>
      </c>
      <c r="K122" s="60">
        <v>4.1435339829682012E-2</v>
      </c>
      <c r="L122" s="60">
        <v>4.0618661629710326E-2</v>
      </c>
      <c r="M122" s="229">
        <v>3.9416157434422332E-2</v>
      </c>
      <c r="N122" s="60">
        <v>3.8970430501002587E-2</v>
      </c>
      <c r="O122" s="60">
        <v>3.8970430501002587E-2</v>
      </c>
      <c r="P122" s="61">
        <v>3.8970430501002587E-2</v>
      </c>
      <c r="Q122" s="12"/>
    </row>
    <row r="123" spans="1:17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60"/>
      <c r="M123" s="229"/>
      <c r="N123" s="60"/>
      <c r="O123" s="60"/>
      <c r="P123" s="61"/>
      <c r="Q123" s="12"/>
    </row>
    <row r="124" spans="1:17" s="10" customFormat="1" ht="14.25" customHeight="1">
      <c r="A124" s="32">
        <v>2</v>
      </c>
      <c r="B124" s="25"/>
      <c r="C124" s="33" t="s">
        <v>1</v>
      </c>
      <c r="D124" s="25"/>
      <c r="E124" s="59">
        <v>0.21919880219478305</v>
      </c>
      <c r="F124" s="60">
        <v>0.21472063368130542</v>
      </c>
      <c r="G124" s="60">
        <v>0.1799032996561569</v>
      </c>
      <c r="H124" s="60">
        <v>0.29368765555490245</v>
      </c>
      <c r="I124" s="60">
        <v>0.23470635584037625</v>
      </c>
      <c r="J124" s="60">
        <v>0.2207880699295256</v>
      </c>
      <c r="K124" s="60">
        <v>0.24317366533023843</v>
      </c>
      <c r="L124" s="60">
        <v>0.31460190833724333</v>
      </c>
      <c r="M124" s="229">
        <v>0.20817596957778775</v>
      </c>
      <c r="N124" s="60">
        <v>0.24562318321729407</v>
      </c>
      <c r="O124" s="60" t="s">
        <v>122</v>
      </c>
      <c r="P124" s="61" t="s">
        <v>122</v>
      </c>
      <c r="Q124" s="12"/>
    </row>
    <row r="125" spans="1:17" s="10" customFormat="1" ht="14.25" customHeight="1">
      <c r="A125" s="32"/>
      <c r="B125" s="25"/>
      <c r="C125" s="33" t="s">
        <v>13</v>
      </c>
      <c r="D125" s="25"/>
      <c r="E125" s="59">
        <v>0.21919880219478305</v>
      </c>
      <c r="F125" s="60">
        <v>0.2181645491210924</v>
      </c>
      <c r="G125" s="60">
        <v>0.20744276369076664</v>
      </c>
      <c r="H125" s="60">
        <v>0.22484503979042067</v>
      </c>
      <c r="I125" s="60">
        <v>0.22685159666697635</v>
      </c>
      <c r="J125" s="60">
        <v>0.2260072033628345</v>
      </c>
      <c r="K125" s="60">
        <v>0.2283826177956659</v>
      </c>
      <c r="L125" s="60">
        <v>0.23088307676255843</v>
      </c>
      <c r="M125" s="229">
        <v>0.22751489863135427</v>
      </c>
      <c r="N125" s="60">
        <v>0.228662867264534</v>
      </c>
      <c r="O125" s="60">
        <v>0.228662867264534</v>
      </c>
      <c r="P125" s="61">
        <v>0.228662867264534</v>
      </c>
      <c r="Q125" s="12"/>
    </row>
    <row r="126" spans="1:17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60"/>
      <c r="M126" s="229"/>
      <c r="N126" s="60"/>
      <c r="O126" s="60"/>
      <c r="P126" s="61"/>
      <c r="Q126" s="12"/>
    </row>
    <row r="127" spans="1:17" s="10" customFormat="1" ht="14.25" customHeight="1">
      <c r="A127" s="32">
        <v>3</v>
      </c>
      <c r="B127" s="25"/>
      <c r="C127" s="33" t="s">
        <v>1</v>
      </c>
      <c r="D127" s="25"/>
      <c r="E127" s="59">
        <v>0.17427289232956469</v>
      </c>
      <c r="F127" s="60">
        <v>0.15816570276816153</v>
      </c>
      <c r="G127" s="60">
        <v>0.24289012160813145</v>
      </c>
      <c r="H127" s="60">
        <v>0.2259234581713622</v>
      </c>
      <c r="I127" s="60">
        <v>0.24595407638703784</v>
      </c>
      <c r="J127" s="60">
        <v>0.25691987774613279</v>
      </c>
      <c r="K127" s="60">
        <v>0.22511194202095761</v>
      </c>
      <c r="L127" s="60">
        <v>0.2181447311787709</v>
      </c>
      <c r="M127" s="229">
        <v>0.20231505633506999</v>
      </c>
      <c r="N127" s="60">
        <v>0.18425679449902635</v>
      </c>
      <c r="O127" s="60" t="s">
        <v>122</v>
      </c>
      <c r="P127" s="61" t="s">
        <v>122</v>
      </c>
      <c r="Q127" s="12"/>
    </row>
    <row r="128" spans="1:17" s="10" customFormat="1" ht="14.25" customHeight="1">
      <c r="A128" s="130"/>
      <c r="B128" s="25"/>
      <c r="C128" s="33" t="s">
        <v>13</v>
      </c>
      <c r="D128" s="25"/>
      <c r="E128" s="59">
        <v>0.17427289232956469</v>
      </c>
      <c r="F128" s="60">
        <v>0.16721532004061543</v>
      </c>
      <c r="G128" s="60">
        <v>0.19989687325085645</v>
      </c>
      <c r="H128" s="60">
        <v>0.2065547502205759</v>
      </c>
      <c r="I128" s="60">
        <v>0.2128867761716503</v>
      </c>
      <c r="J128" s="60">
        <v>0.22061888698220858</v>
      </c>
      <c r="K128" s="60">
        <v>0.22115894118737181</v>
      </c>
      <c r="L128" s="60">
        <v>0.22099020667236902</v>
      </c>
      <c r="M128" s="229">
        <v>0.21848930866398561</v>
      </c>
      <c r="N128" s="60">
        <v>0.21554623537142406</v>
      </c>
      <c r="O128" s="60">
        <v>0.21554623537142406</v>
      </c>
      <c r="P128" s="61">
        <v>0.21554623537142406</v>
      </c>
      <c r="Q128" s="12"/>
    </row>
    <row r="129" spans="1:17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60"/>
      <c r="M129" s="229"/>
      <c r="N129" s="60"/>
      <c r="O129" s="60"/>
      <c r="P129" s="61"/>
      <c r="Q129" s="12"/>
    </row>
    <row r="130" spans="1:17" s="10" customFormat="1" ht="14.25" customHeight="1">
      <c r="A130" s="32">
        <v>4</v>
      </c>
      <c r="B130" s="25"/>
      <c r="C130" s="33" t="s">
        <v>1</v>
      </c>
      <c r="D130" s="25"/>
      <c r="E130" s="59" t="s">
        <v>122</v>
      </c>
      <c r="F130" s="60" t="s">
        <v>122</v>
      </c>
      <c r="G130" s="60" t="s">
        <v>122</v>
      </c>
      <c r="H130" s="60">
        <v>0.50815568862275451</v>
      </c>
      <c r="I130" s="60" t="s">
        <v>122</v>
      </c>
      <c r="J130" s="60" t="s">
        <v>122</v>
      </c>
      <c r="K130" s="60" t="s">
        <v>122</v>
      </c>
      <c r="L130" s="60" t="s">
        <v>122</v>
      </c>
      <c r="M130" s="229" t="s">
        <v>122</v>
      </c>
      <c r="N130" s="60" t="s">
        <v>122</v>
      </c>
      <c r="O130" s="60" t="s">
        <v>122</v>
      </c>
      <c r="P130" s="61" t="s">
        <v>122</v>
      </c>
      <c r="Q130" s="12"/>
    </row>
    <row r="131" spans="1:17" s="10" customFormat="1" ht="14.25" customHeight="1">
      <c r="A131" s="76"/>
      <c r="B131" s="25"/>
      <c r="C131" s="33" t="s">
        <v>13</v>
      </c>
      <c r="D131" s="25"/>
      <c r="E131" s="59" t="s">
        <v>122</v>
      </c>
      <c r="F131" s="60" t="s">
        <v>122</v>
      </c>
      <c r="G131" s="60" t="s">
        <v>122</v>
      </c>
      <c r="H131" s="60">
        <v>0.50815568862275451</v>
      </c>
      <c r="I131" s="60">
        <v>0.50815568862275451</v>
      </c>
      <c r="J131" s="60">
        <v>0.50815568862275451</v>
      </c>
      <c r="K131" s="60">
        <v>0.50815568862275451</v>
      </c>
      <c r="L131" s="60">
        <v>0.50815568862275451</v>
      </c>
      <c r="M131" s="229">
        <v>0.50815568862275451</v>
      </c>
      <c r="N131" s="60">
        <v>0.51195582768862236</v>
      </c>
      <c r="O131" s="60">
        <v>0.51195582768862236</v>
      </c>
      <c r="P131" s="61">
        <v>0.51195582768862236</v>
      </c>
      <c r="Q131" s="12"/>
    </row>
    <row r="132" spans="1:17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60"/>
      <c r="M132" s="229"/>
      <c r="N132" s="60"/>
      <c r="O132" s="60"/>
      <c r="P132" s="61"/>
      <c r="Q132" s="12"/>
    </row>
    <row r="133" spans="1:17" s="10" customFormat="1" ht="14.25" customHeight="1">
      <c r="A133" s="32">
        <v>5</v>
      </c>
      <c r="B133" s="25"/>
      <c r="C133" s="33" t="s">
        <v>1</v>
      </c>
      <c r="D133" s="25"/>
      <c r="E133" s="59">
        <v>0.14084741819531529</v>
      </c>
      <c r="F133" s="60">
        <v>0.11894652869600311</v>
      </c>
      <c r="G133" s="60">
        <v>0.14645258048956952</v>
      </c>
      <c r="H133" s="60">
        <v>0.14307405732587136</v>
      </c>
      <c r="I133" s="60">
        <v>0.1175563114054948</v>
      </c>
      <c r="J133" s="60">
        <v>0.1488498202441933</v>
      </c>
      <c r="K133" s="60">
        <v>0.11992733974735771</v>
      </c>
      <c r="L133" s="60">
        <v>0.14836048169381508</v>
      </c>
      <c r="M133" s="229">
        <v>0.14226069376191899</v>
      </c>
      <c r="N133" s="60">
        <v>0.13229773093218411</v>
      </c>
      <c r="O133" s="60" t="s">
        <v>122</v>
      </c>
      <c r="P133" s="61" t="s">
        <v>122</v>
      </c>
      <c r="Q133" s="12"/>
    </row>
    <row r="134" spans="1:17" s="10" customFormat="1" ht="14.25" customHeight="1">
      <c r="A134" s="130"/>
      <c r="B134" s="25"/>
      <c r="C134" s="33" t="s">
        <v>13</v>
      </c>
      <c r="D134" s="25"/>
      <c r="E134" s="59">
        <v>0.14084741819531529</v>
      </c>
      <c r="F134" s="60">
        <v>0.13117905102453628</v>
      </c>
      <c r="G134" s="60">
        <v>0.13623443278267322</v>
      </c>
      <c r="H134" s="60">
        <v>0.13781539842425453</v>
      </c>
      <c r="I134" s="60">
        <v>0.13469410270179943</v>
      </c>
      <c r="J134" s="60">
        <v>0.13694512589471616</v>
      </c>
      <c r="K134" s="60">
        <v>0.13435049357596698</v>
      </c>
      <c r="L134" s="60">
        <v>0.13556955503611781</v>
      </c>
      <c r="M134" s="229">
        <v>0.13630923510550536</v>
      </c>
      <c r="N134" s="60">
        <v>0.13601903427711104</v>
      </c>
      <c r="O134" s="60">
        <v>0.13601903427711104</v>
      </c>
      <c r="P134" s="61">
        <v>0.13601903427711104</v>
      </c>
      <c r="Q134" s="12"/>
    </row>
    <row r="135" spans="1:17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60"/>
      <c r="M135" s="229"/>
      <c r="N135" s="60"/>
      <c r="O135" s="60"/>
      <c r="P135" s="61"/>
      <c r="Q135" s="12"/>
    </row>
    <row r="136" spans="1:17" s="10" customFormat="1" ht="14.25" customHeight="1">
      <c r="A136" s="32">
        <v>6</v>
      </c>
      <c r="B136" s="25"/>
      <c r="C136" s="33" t="s">
        <v>1</v>
      </c>
      <c r="D136" s="25"/>
      <c r="E136" s="59">
        <v>0.35604089924537402</v>
      </c>
      <c r="F136" s="60">
        <v>0.36793621498608875</v>
      </c>
      <c r="G136" s="60">
        <v>0.39547041169178571</v>
      </c>
      <c r="H136" s="60">
        <v>0.33275279023526527</v>
      </c>
      <c r="I136" s="60">
        <v>0.31089900146537142</v>
      </c>
      <c r="J136" s="60">
        <v>0.33079845885308029</v>
      </c>
      <c r="K136" s="60">
        <v>0.2857004650648533</v>
      </c>
      <c r="L136" s="60">
        <v>0.28746376811594165</v>
      </c>
      <c r="M136" s="229">
        <v>0.32091632156708061</v>
      </c>
      <c r="N136" s="60">
        <v>0.30736680278859951</v>
      </c>
      <c r="O136" s="60" t="s">
        <v>122</v>
      </c>
      <c r="P136" s="61" t="s">
        <v>122</v>
      </c>
      <c r="Q136" s="12"/>
    </row>
    <row r="137" spans="1:17" s="10" customFormat="1" ht="14.25" customHeight="1">
      <c r="A137" s="32"/>
      <c r="B137" s="25"/>
      <c r="C137" s="33" t="s">
        <v>13</v>
      </c>
      <c r="D137" s="25"/>
      <c r="E137" s="59">
        <v>0.35604089924537402</v>
      </c>
      <c r="F137" s="60">
        <v>0.36260156167563573</v>
      </c>
      <c r="G137" s="60">
        <v>0.37411444764385937</v>
      </c>
      <c r="H137" s="60">
        <v>0.36243148733463698</v>
      </c>
      <c r="I137" s="60">
        <v>0.35192876691761227</v>
      </c>
      <c r="J137" s="60">
        <v>0.34696956639576554</v>
      </c>
      <c r="K137" s="60">
        <v>0.33759091659156398</v>
      </c>
      <c r="L137" s="60">
        <v>0.33548783305566027</v>
      </c>
      <c r="M137" s="229">
        <v>0.33354142849867674</v>
      </c>
      <c r="N137" s="60">
        <v>0.33038493275708053</v>
      </c>
      <c r="O137" s="60">
        <v>0.33038493275708053</v>
      </c>
      <c r="P137" s="61">
        <v>0.33038493275708053</v>
      </c>
      <c r="Q137" s="12"/>
    </row>
    <row r="138" spans="1:17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60"/>
      <c r="M138" s="229"/>
      <c r="N138" s="60"/>
      <c r="O138" s="60"/>
      <c r="P138" s="61"/>
      <c r="Q138" s="12"/>
    </row>
    <row r="139" spans="1:17" s="10" customFormat="1" ht="14.25" customHeight="1">
      <c r="A139" s="32">
        <v>7</v>
      </c>
      <c r="B139" s="25"/>
      <c r="C139" s="33" t="s">
        <v>1</v>
      </c>
      <c r="D139" s="25"/>
      <c r="E139" s="59">
        <v>0.24777905229765651</v>
      </c>
      <c r="F139" s="60">
        <v>0.34373811018974043</v>
      </c>
      <c r="G139" s="60">
        <v>0.28530282281220998</v>
      </c>
      <c r="H139" s="60">
        <v>0.37332980659020032</v>
      </c>
      <c r="I139" s="60">
        <v>0.28410385930329268</v>
      </c>
      <c r="J139" s="60">
        <v>0.35087736710468875</v>
      </c>
      <c r="K139" s="60">
        <v>0.31062356774736255</v>
      </c>
      <c r="L139" s="60">
        <v>0.30179136859387767</v>
      </c>
      <c r="M139" s="229">
        <v>0.37747323746636191</v>
      </c>
      <c r="N139" s="60">
        <v>0.24537858743889301</v>
      </c>
      <c r="O139" s="60" t="s">
        <v>122</v>
      </c>
      <c r="P139" s="61" t="s">
        <v>122</v>
      </c>
      <c r="Q139" s="12"/>
    </row>
    <row r="140" spans="1:17" s="10" customFormat="1" ht="14.25" customHeight="1">
      <c r="A140" s="32"/>
      <c r="B140" s="25"/>
      <c r="C140" s="33" t="s">
        <v>13</v>
      </c>
      <c r="D140" s="25"/>
      <c r="E140" s="59">
        <v>0.24777905229765651</v>
      </c>
      <c r="F140" s="60">
        <v>0.28957912201766406</v>
      </c>
      <c r="G140" s="60">
        <v>0.28833559850678397</v>
      </c>
      <c r="H140" s="60">
        <v>0.30896635719121845</v>
      </c>
      <c r="I140" s="60">
        <v>0.30500548750468198</v>
      </c>
      <c r="J140" s="60">
        <v>0.31149555216985308</v>
      </c>
      <c r="K140" s="60">
        <v>0.31138497681364846</v>
      </c>
      <c r="L140" s="60">
        <v>0.31064448019986823</v>
      </c>
      <c r="M140" s="229">
        <v>0.31646722822746826</v>
      </c>
      <c r="N140" s="60">
        <v>0.31040486074204443</v>
      </c>
      <c r="O140" s="60">
        <v>0.31040486074204443</v>
      </c>
      <c r="P140" s="61">
        <v>0.31040486074204443</v>
      </c>
      <c r="Q140" s="12"/>
    </row>
    <row r="141" spans="1:17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60"/>
      <c r="M141" s="229"/>
      <c r="N141" s="60"/>
      <c r="O141" s="60"/>
      <c r="P141" s="61"/>
      <c r="Q141" s="12"/>
    </row>
    <row r="142" spans="1:17" s="10" customFormat="1" ht="14.25" customHeight="1">
      <c r="A142" s="32">
        <v>8</v>
      </c>
      <c r="B142" s="25"/>
      <c r="C142" s="33" t="s">
        <v>1</v>
      </c>
      <c r="D142" s="25"/>
      <c r="E142" s="59">
        <v>0.28532174828857282</v>
      </c>
      <c r="F142" s="60">
        <v>0.27858322715162764</v>
      </c>
      <c r="G142" s="60">
        <v>0.22287541254125404</v>
      </c>
      <c r="H142" s="60">
        <v>0.27356379425517707</v>
      </c>
      <c r="I142" s="60">
        <v>0.26771018455228968</v>
      </c>
      <c r="J142" s="60">
        <v>0.22903103709311146</v>
      </c>
      <c r="K142" s="60">
        <v>0.16953210010881342</v>
      </c>
      <c r="L142" s="60">
        <v>0.26455639768167744</v>
      </c>
      <c r="M142" s="229">
        <v>0.25987356952659707</v>
      </c>
      <c r="N142" s="60">
        <v>0.48896557238571203</v>
      </c>
      <c r="O142" s="60" t="s">
        <v>122</v>
      </c>
      <c r="P142" s="61" t="s">
        <v>122</v>
      </c>
      <c r="Q142" s="12"/>
    </row>
    <row r="143" spans="1:17" s="10" customFormat="1" ht="14.25" customHeight="1">
      <c r="A143" s="32"/>
      <c r="B143" s="25"/>
      <c r="C143" s="33" t="s">
        <v>13</v>
      </c>
      <c r="D143" s="25"/>
      <c r="E143" s="59">
        <v>0.28532174828857282</v>
      </c>
      <c r="F143" s="60">
        <v>0.2815144474622861</v>
      </c>
      <c r="G143" s="60">
        <v>0.25874957458309139</v>
      </c>
      <c r="H143" s="60">
        <v>0.26161448156700629</v>
      </c>
      <c r="I143" s="60">
        <v>0.26277936700758908</v>
      </c>
      <c r="J143" s="60">
        <v>0.25547787456624327</v>
      </c>
      <c r="K143" s="60">
        <v>0.25236117550730497</v>
      </c>
      <c r="L143" s="60">
        <v>0.25287799348164947</v>
      </c>
      <c r="M143" s="229">
        <v>0.25397462675391014</v>
      </c>
      <c r="N143" s="60">
        <v>0.25809424844642642</v>
      </c>
      <c r="O143" s="60">
        <v>0.25809424844642642</v>
      </c>
      <c r="P143" s="61">
        <v>0.25809424844642642</v>
      </c>
      <c r="Q143" s="12"/>
    </row>
    <row r="144" spans="1:17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60"/>
      <c r="M144" s="229"/>
      <c r="N144" s="60"/>
      <c r="O144" s="60"/>
      <c r="P144" s="61"/>
      <c r="Q144" s="12"/>
    </row>
    <row r="145" spans="1:17" s="10" customFormat="1" ht="14.25" customHeight="1">
      <c r="A145" s="70">
        <v>9</v>
      </c>
      <c r="B145" s="25"/>
      <c r="C145" s="33" t="s">
        <v>1</v>
      </c>
      <c r="D145" s="25"/>
      <c r="E145" s="59">
        <v>0.2136143224742787</v>
      </c>
      <c r="F145" s="60">
        <v>0.15094178886443624</v>
      </c>
      <c r="G145" s="60">
        <v>0.17832965588470023</v>
      </c>
      <c r="H145" s="60">
        <v>0.13837356382418037</v>
      </c>
      <c r="I145" s="60">
        <v>0.19339529542640815</v>
      </c>
      <c r="J145" s="60">
        <v>0.14905994802257416</v>
      </c>
      <c r="K145" s="60">
        <v>0.15815213744044035</v>
      </c>
      <c r="L145" s="60">
        <v>0.19955165846690989</v>
      </c>
      <c r="M145" s="229">
        <v>0.15077764976958524</v>
      </c>
      <c r="N145" s="60">
        <v>0.17836231670117017</v>
      </c>
      <c r="O145" s="60" t="s">
        <v>122</v>
      </c>
      <c r="P145" s="61" t="s">
        <v>122</v>
      </c>
      <c r="Q145" s="12"/>
    </row>
    <row r="146" spans="1:17" s="10" customFormat="1" ht="14.25" customHeight="1">
      <c r="A146" s="32"/>
      <c r="B146" s="25"/>
      <c r="C146" s="33" t="s">
        <v>13</v>
      </c>
      <c r="D146" s="25"/>
      <c r="E146" s="59">
        <v>0.2136143224742787</v>
      </c>
      <c r="F146" s="60">
        <v>0.19547463659883854</v>
      </c>
      <c r="G146" s="60">
        <v>0.18946824817278152</v>
      </c>
      <c r="H146" s="60">
        <v>0.17926087757626805</v>
      </c>
      <c r="I146" s="60">
        <v>0.18246719416495719</v>
      </c>
      <c r="J146" s="60">
        <v>0.17720056433737499</v>
      </c>
      <c r="K146" s="60">
        <v>0.17396843200526085</v>
      </c>
      <c r="L146" s="60">
        <v>0.17568114960389397</v>
      </c>
      <c r="M146" s="229">
        <v>0.17301509557924497</v>
      </c>
      <c r="N146" s="60">
        <v>0.17344963921686057</v>
      </c>
      <c r="O146" s="60">
        <v>0.17344963921686057</v>
      </c>
      <c r="P146" s="61">
        <v>0.17344963921686057</v>
      </c>
      <c r="Q146" s="12"/>
    </row>
    <row r="147" spans="1:17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60"/>
      <c r="M147" s="229"/>
      <c r="N147" s="60"/>
      <c r="O147" s="60"/>
      <c r="P147" s="61"/>
      <c r="Q147" s="12"/>
    </row>
    <row r="148" spans="1:17" s="10" customFormat="1" ht="14.25" customHeight="1">
      <c r="A148" s="70">
        <v>10</v>
      </c>
      <c r="B148" s="25"/>
      <c r="C148" s="33" t="s">
        <v>1</v>
      </c>
      <c r="D148" s="25"/>
      <c r="E148" s="59">
        <v>0.19819229869979119</v>
      </c>
      <c r="F148" s="60">
        <v>0.19807400297174432</v>
      </c>
      <c r="G148" s="60">
        <v>0.19479269437158603</v>
      </c>
      <c r="H148" s="60">
        <v>0.22453728905824713</v>
      </c>
      <c r="I148" s="60">
        <v>0.19531929317789926</v>
      </c>
      <c r="J148" s="60">
        <v>0.20799452315086497</v>
      </c>
      <c r="K148" s="60">
        <v>0.13924983587062895</v>
      </c>
      <c r="L148" s="60">
        <v>0.19297062896290343</v>
      </c>
      <c r="M148" s="229">
        <v>0.17018755501388039</v>
      </c>
      <c r="N148" s="60">
        <v>0.20265349725821169</v>
      </c>
      <c r="O148" s="60" t="s">
        <v>122</v>
      </c>
      <c r="P148" s="61" t="s">
        <v>122</v>
      </c>
      <c r="Q148" s="12"/>
    </row>
    <row r="149" spans="1:17" s="10" customFormat="1" ht="14.25" customHeight="1">
      <c r="A149" s="32"/>
      <c r="B149" s="25"/>
      <c r="C149" s="33" t="s">
        <v>13</v>
      </c>
      <c r="D149" s="25"/>
      <c r="E149" s="59">
        <v>0.19819229869979119</v>
      </c>
      <c r="F149" s="60">
        <v>0.1981112417580782</v>
      </c>
      <c r="G149" s="60">
        <v>0.19684304421393364</v>
      </c>
      <c r="H149" s="60">
        <v>0.20383684803827223</v>
      </c>
      <c r="I149" s="60">
        <v>0.20222617962716785</v>
      </c>
      <c r="J149" s="60">
        <v>0.20318544592757817</v>
      </c>
      <c r="K149" s="60">
        <v>0.18574375731811787</v>
      </c>
      <c r="L149" s="60">
        <v>0.18635705085683982</v>
      </c>
      <c r="M149" s="229">
        <v>0.18500367661122705</v>
      </c>
      <c r="N149" s="60">
        <v>0.18670292499753793</v>
      </c>
      <c r="O149" s="60">
        <v>0.18670292499753793</v>
      </c>
      <c r="P149" s="61">
        <v>0.18670292499753793</v>
      </c>
      <c r="Q149" s="12"/>
    </row>
    <row r="150" spans="1:17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60"/>
      <c r="M150" s="229"/>
      <c r="N150" s="60"/>
      <c r="O150" s="60"/>
      <c r="P150" s="61"/>
      <c r="Q150" s="12"/>
    </row>
    <row r="151" spans="1:17" s="10" customFormat="1" ht="14.25" customHeight="1">
      <c r="A151" s="32">
        <v>11</v>
      </c>
      <c r="B151" s="25"/>
      <c r="C151" s="33" t="s">
        <v>1</v>
      </c>
      <c r="D151" s="25"/>
      <c r="E151" s="59" t="s">
        <v>122</v>
      </c>
      <c r="F151" s="60" t="s">
        <v>122</v>
      </c>
      <c r="G151" s="60" t="s">
        <v>122</v>
      </c>
      <c r="H151" s="60" t="s">
        <v>122</v>
      </c>
      <c r="I151" s="60" t="s">
        <v>122</v>
      </c>
      <c r="J151" s="60" t="s">
        <v>122</v>
      </c>
      <c r="K151" s="60" t="s">
        <v>122</v>
      </c>
      <c r="L151" s="60" t="s">
        <v>122</v>
      </c>
      <c r="M151" s="229" t="s">
        <v>122</v>
      </c>
      <c r="N151" s="60" t="s">
        <v>122</v>
      </c>
      <c r="O151" s="60" t="s">
        <v>122</v>
      </c>
      <c r="P151" s="61" t="s">
        <v>122</v>
      </c>
      <c r="Q151" s="12"/>
    </row>
    <row r="152" spans="1:17" s="10" customFormat="1" ht="14.25" customHeight="1">
      <c r="A152" s="32"/>
      <c r="B152" s="25"/>
      <c r="C152" s="33" t="s">
        <v>13</v>
      </c>
      <c r="D152" s="25"/>
      <c r="E152" s="59" t="s">
        <v>122</v>
      </c>
      <c r="F152" s="60" t="s">
        <v>122</v>
      </c>
      <c r="G152" s="60" t="s">
        <v>122</v>
      </c>
      <c r="H152" s="60" t="s">
        <v>122</v>
      </c>
      <c r="I152" s="60" t="s">
        <v>122</v>
      </c>
      <c r="J152" s="60" t="s">
        <v>122</v>
      </c>
      <c r="K152" s="60" t="s">
        <v>122</v>
      </c>
      <c r="L152" s="60" t="s">
        <v>122</v>
      </c>
      <c r="M152" s="229" t="s">
        <v>122</v>
      </c>
      <c r="N152" s="60" t="s">
        <v>122</v>
      </c>
      <c r="O152" s="60" t="s">
        <v>122</v>
      </c>
      <c r="P152" s="61" t="s">
        <v>122</v>
      </c>
      <c r="Q152" s="12"/>
    </row>
    <row r="153" spans="1:17" s="10" customFormat="1" ht="14.25" customHeight="1">
      <c r="A153" s="33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60"/>
      <c r="M153" s="229"/>
      <c r="N153" s="60"/>
      <c r="O153" s="60"/>
      <c r="P153" s="61"/>
      <c r="Q153" s="12"/>
    </row>
    <row r="154" spans="1:17" s="10" customFormat="1" ht="14.25" customHeight="1">
      <c r="A154" s="32">
        <v>12</v>
      </c>
      <c r="B154" s="25"/>
      <c r="C154" s="33" t="s">
        <v>1</v>
      </c>
      <c r="D154" s="25"/>
      <c r="E154" s="59">
        <v>0.46882078365695518</v>
      </c>
      <c r="F154" s="60">
        <v>0.33773733650152143</v>
      </c>
      <c r="G154" s="60">
        <v>0.41686452262752705</v>
      </c>
      <c r="H154" s="60">
        <v>0.46090855917332801</v>
      </c>
      <c r="I154" s="60">
        <v>0.3355085150405861</v>
      </c>
      <c r="J154" s="60">
        <v>0.38263327948303699</v>
      </c>
      <c r="K154" s="60">
        <v>0.29737609329446013</v>
      </c>
      <c r="L154" s="60">
        <v>0.53762492651381544</v>
      </c>
      <c r="M154" s="229">
        <v>0.50826938071982586</v>
      </c>
      <c r="N154" s="60">
        <v>0.3848116431409202</v>
      </c>
      <c r="O154" s="60" t="s">
        <v>122</v>
      </c>
      <c r="P154" s="61" t="s">
        <v>122</v>
      </c>
      <c r="Q154" s="12"/>
    </row>
    <row r="155" spans="1:17" s="10" customFormat="1" ht="14.25" customHeight="1">
      <c r="A155" s="32"/>
      <c r="B155" s="25"/>
      <c r="C155" s="33" t="s">
        <v>13</v>
      </c>
      <c r="D155" s="25"/>
      <c r="E155" s="59">
        <v>0.46882078365695518</v>
      </c>
      <c r="F155" s="60">
        <v>0.43318542666545934</v>
      </c>
      <c r="G155" s="60">
        <v>0.42836182699668285</v>
      </c>
      <c r="H155" s="60">
        <v>0.43638548425859164</v>
      </c>
      <c r="I155" s="60">
        <v>0.42715945151241669</v>
      </c>
      <c r="J155" s="60">
        <v>0.42036064037100074</v>
      </c>
      <c r="K155" s="60">
        <v>0.41536895915179628</v>
      </c>
      <c r="L155" s="60">
        <v>0.43232500305760529</v>
      </c>
      <c r="M155" s="229">
        <v>0.44743352138664139</v>
      </c>
      <c r="N155" s="60">
        <v>0.44334382400927946</v>
      </c>
      <c r="O155" s="60">
        <v>0.44334382400927946</v>
      </c>
      <c r="P155" s="61">
        <v>0.44334382400927946</v>
      </c>
      <c r="Q155" s="12"/>
    </row>
    <row r="156" spans="1:17" s="10" customFormat="1" ht="14.25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60"/>
      <c r="M156" s="229"/>
      <c r="N156" s="60"/>
      <c r="O156" s="60"/>
      <c r="P156" s="61"/>
      <c r="Q156" s="12"/>
    </row>
    <row r="157" spans="1:17" s="10" customFormat="1" ht="14.25" customHeight="1">
      <c r="A157" s="32">
        <v>13</v>
      </c>
      <c r="B157" s="25"/>
      <c r="C157" s="33" t="s">
        <v>1</v>
      </c>
      <c r="D157" s="25"/>
      <c r="E157" s="59">
        <v>0.23192805226382418</v>
      </c>
      <c r="F157" s="60">
        <v>0.16997338935938228</v>
      </c>
      <c r="G157" s="60">
        <v>0.24990186470413867</v>
      </c>
      <c r="H157" s="60">
        <v>0.1580751415337108</v>
      </c>
      <c r="I157" s="60">
        <v>0.2020416014217522</v>
      </c>
      <c r="J157" s="60">
        <v>0.21271214312189057</v>
      </c>
      <c r="K157" s="60">
        <v>0.15650163462155978</v>
      </c>
      <c r="L157" s="60">
        <v>0.23137745649787825</v>
      </c>
      <c r="M157" s="229">
        <v>0.16740695633484978</v>
      </c>
      <c r="N157" s="60">
        <v>0.1888093613983764</v>
      </c>
      <c r="O157" s="60" t="s">
        <v>122</v>
      </c>
      <c r="P157" s="61" t="s">
        <v>122</v>
      </c>
      <c r="Q157" s="12"/>
    </row>
    <row r="158" spans="1:17" s="10" customFormat="1" ht="14.25" customHeight="1">
      <c r="A158" s="32"/>
      <c r="B158" s="25"/>
      <c r="C158" s="33" t="s">
        <v>13</v>
      </c>
      <c r="D158" s="25"/>
      <c r="E158" s="59">
        <v>0.23192805226382418</v>
      </c>
      <c r="F158" s="60">
        <v>0.20457838075799417</v>
      </c>
      <c r="G158" s="60">
        <v>0.21967755336969447</v>
      </c>
      <c r="H158" s="60">
        <v>0.20385233487561585</v>
      </c>
      <c r="I158" s="60">
        <v>0.20349715567151924</v>
      </c>
      <c r="J158" s="60">
        <v>0.20505587592370444</v>
      </c>
      <c r="K158" s="60">
        <v>0.19893044373351604</v>
      </c>
      <c r="L158" s="60">
        <v>0.20215573764226052</v>
      </c>
      <c r="M158" s="229">
        <v>0.19800099852179617</v>
      </c>
      <c r="N158" s="60">
        <v>0.19732309992593561</v>
      </c>
      <c r="O158" s="60">
        <v>0.19732309992593561</v>
      </c>
      <c r="P158" s="61">
        <v>0.19732309992593561</v>
      </c>
      <c r="Q158" s="12"/>
    </row>
    <row r="159" spans="1:17" s="10" customFormat="1" ht="14.25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60"/>
      <c r="M159" s="229"/>
      <c r="N159" s="60"/>
      <c r="O159" s="60"/>
      <c r="P159" s="61"/>
      <c r="Q159" s="12"/>
    </row>
    <row r="160" spans="1:17" s="10" customFormat="1" ht="14.25" customHeight="1">
      <c r="A160" s="32">
        <v>14</v>
      </c>
      <c r="B160" s="25"/>
      <c r="C160" s="33" t="s">
        <v>1</v>
      </c>
      <c r="D160" s="25"/>
      <c r="E160" s="59">
        <v>0.2523402696231129</v>
      </c>
      <c r="F160" s="60">
        <v>0.27726697809871748</v>
      </c>
      <c r="G160" s="60">
        <v>0.22195365937695496</v>
      </c>
      <c r="H160" s="60">
        <v>0.23462112203219693</v>
      </c>
      <c r="I160" s="60">
        <v>0.21380964804982255</v>
      </c>
      <c r="J160" s="60">
        <v>0.20358934755659508</v>
      </c>
      <c r="K160" s="60">
        <v>0.13269653594782851</v>
      </c>
      <c r="L160" s="60">
        <v>0.21301687359523008</v>
      </c>
      <c r="M160" s="229">
        <v>0.21926495514490049</v>
      </c>
      <c r="N160" s="60">
        <v>0.17646392101731578</v>
      </c>
      <c r="O160" s="60" t="s">
        <v>122</v>
      </c>
      <c r="P160" s="61" t="s">
        <v>122</v>
      </c>
      <c r="Q160" s="12"/>
    </row>
    <row r="161" spans="1:17" s="10" customFormat="1" ht="14.25" customHeight="1">
      <c r="A161" s="77"/>
      <c r="B161" s="25"/>
      <c r="C161" s="33" t="s">
        <v>13</v>
      </c>
      <c r="D161" s="25"/>
      <c r="E161" s="59">
        <v>0.2523402696231129</v>
      </c>
      <c r="F161" s="60">
        <v>0.2617459113640801</v>
      </c>
      <c r="G161" s="60">
        <v>0.24938046931329702</v>
      </c>
      <c r="H161" s="60">
        <v>0.24577809598143988</v>
      </c>
      <c r="I161" s="60">
        <v>0.2400888039308503</v>
      </c>
      <c r="J161" s="60">
        <v>0.23377902255834104</v>
      </c>
      <c r="K161" s="60">
        <v>0.22513280681410969</v>
      </c>
      <c r="L161" s="60">
        <v>0.22373757016114917</v>
      </c>
      <c r="M161" s="229">
        <v>0.22340108691703611</v>
      </c>
      <c r="N161" s="60">
        <v>0.22108795744156376</v>
      </c>
      <c r="O161" s="60">
        <v>0.22108795744156376</v>
      </c>
      <c r="P161" s="61">
        <v>0.22108795744156376</v>
      </c>
      <c r="Q161" s="12"/>
    </row>
    <row r="162" spans="1:17" s="10" customFormat="1" ht="14.25" customHeight="1">
      <c r="A162" s="77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60"/>
      <c r="M162" s="229"/>
      <c r="N162" s="60"/>
      <c r="O162" s="60"/>
      <c r="P162" s="61"/>
      <c r="Q162" s="12"/>
    </row>
    <row r="163" spans="1:17" s="10" customFormat="1" ht="14.25" customHeight="1">
      <c r="A163" s="32">
        <v>15</v>
      </c>
      <c r="B163" s="25"/>
      <c r="C163" s="33" t="s">
        <v>1</v>
      </c>
      <c r="D163" s="25"/>
      <c r="E163" s="59">
        <v>0.28770649421545202</v>
      </c>
      <c r="F163" s="60">
        <v>0.20008624654562226</v>
      </c>
      <c r="G163" s="60">
        <v>0.32550134174019207</v>
      </c>
      <c r="H163" s="60">
        <v>0.44052618826475004</v>
      </c>
      <c r="I163" s="60">
        <v>0.25500577589526374</v>
      </c>
      <c r="J163" s="60">
        <v>0.20022075457928901</v>
      </c>
      <c r="K163" s="60">
        <v>0.28452148234413355</v>
      </c>
      <c r="L163" s="60">
        <v>0.34045932079159508</v>
      </c>
      <c r="M163" s="229">
        <v>0.30770248283707391</v>
      </c>
      <c r="N163" s="60">
        <v>0.28273493043569053</v>
      </c>
      <c r="O163" s="60" t="s">
        <v>122</v>
      </c>
      <c r="P163" s="61" t="s">
        <v>122</v>
      </c>
      <c r="Q163" s="12"/>
    </row>
    <row r="164" spans="1:17" s="10" customFormat="1" ht="14.25" customHeight="1">
      <c r="A164" s="32"/>
      <c r="B164" s="25"/>
      <c r="C164" s="33" t="s">
        <v>13</v>
      </c>
      <c r="D164" s="25"/>
      <c r="E164" s="59">
        <v>0.28770649421545202</v>
      </c>
      <c r="F164" s="60">
        <v>0.24498842463050124</v>
      </c>
      <c r="G164" s="60">
        <v>0.26907889984003303</v>
      </c>
      <c r="H164" s="60">
        <v>0.31883781950514156</v>
      </c>
      <c r="I164" s="60">
        <v>0.30633833930067261</v>
      </c>
      <c r="J164" s="60">
        <v>0.28455434512913902</v>
      </c>
      <c r="K164" s="60">
        <v>0.28454735575735818</v>
      </c>
      <c r="L164" s="60">
        <v>0.28554154668458465</v>
      </c>
      <c r="M164" s="229">
        <v>0.28669163620986493</v>
      </c>
      <c r="N164" s="60">
        <v>0.28617835446213047</v>
      </c>
      <c r="O164" s="60">
        <v>0.28617835446213047</v>
      </c>
      <c r="P164" s="61">
        <v>0.28617835446213047</v>
      </c>
      <c r="Q164" s="12"/>
    </row>
    <row r="165" spans="1:17" s="10" customFormat="1" ht="14.25" customHeight="1">
      <c r="A165" s="77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60"/>
      <c r="M165" s="229"/>
      <c r="N165" s="60"/>
      <c r="O165" s="60"/>
      <c r="P165" s="61"/>
      <c r="Q165" s="12"/>
    </row>
    <row r="166" spans="1:17" s="10" customFormat="1" ht="14.25" customHeight="1">
      <c r="A166" s="32">
        <v>16</v>
      </c>
      <c r="B166" s="25"/>
      <c r="C166" s="33" t="s">
        <v>1</v>
      </c>
      <c r="D166" s="25"/>
      <c r="E166" s="59">
        <v>6.5424263622865089E-2</v>
      </c>
      <c r="F166" s="60">
        <v>-1.7671980400791511E-2</v>
      </c>
      <c r="G166" s="60">
        <v>8.3877683029044123E-2</v>
      </c>
      <c r="H166" s="60">
        <v>8.734037070265524E-2</v>
      </c>
      <c r="I166" s="60">
        <v>4.7943304643806951E-2</v>
      </c>
      <c r="J166" s="60">
        <v>8.0443497921616466E-2</v>
      </c>
      <c r="K166" s="60">
        <v>6.6478970959342201E-2</v>
      </c>
      <c r="L166" s="60">
        <v>6.2647746176278399E-2</v>
      </c>
      <c r="M166" s="229">
        <v>3.7807744931974106E-2</v>
      </c>
      <c r="N166" s="60">
        <v>6.9253573432985535E-2</v>
      </c>
      <c r="O166" s="60" t="s">
        <v>122</v>
      </c>
      <c r="P166" s="61" t="s">
        <v>122</v>
      </c>
      <c r="Q166" s="12"/>
    </row>
    <row r="167" spans="1:17" s="10" customFormat="1" ht="14.25" customHeight="1">
      <c r="A167" s="70"/>
      <c r="B167" s="25"/>
      <c r="C167" s="33" t="s">
        <v>13</v>
      </c>
      <c r="D167" s="25"/>
      <c r="E167" s="59">
        <v>6.5424263622865089E-2</v>
      </c>
      <c r="F167" s="60">
        <v>4.8864030758152564E-2</v>
      </c>
      <c r="G167" s="60">
        <v>6.0134946394623259E-2</v>
      </c>
      <c r="H167" s="60">
        <v>6.6529448219198054E-2</v>
      </c>
      <c r="I167" s="60">
        <v>6.2183893919848604E-2</v>
      </c>
      <c r="J167" s="60">
        <v>6.5345931703323881E-2</v>
      </c>
      <c r="K167" s="60">
        <v>6.5508875838645453E-2</v>
      </c>
      <c r="L167" s="60">
        <v>6.5271826211122694E-2</v>
      </c>
      <c r="M167" s="229">
        <v>6.2828008938720148E-2</v>
      </c>
      <c r="N167" s="60">
        <v>6.3308664423543076E-2</v>
      </c>
      <c r="O167" s="60">
        <v>6.3308664423543076E-2</v>
      </c>
      <c r="P167" s="61">
        <v>6.3308664423543076E-2</v>
      </c>
      <c r="Q167" s="12"/>
    </row>
    <row r="168" spans="1:17" s="10" customFormat="1" ht="14.25" customHeight="1">
      <c r="A168" s="32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60"/>
      <c r="M168" s="229"/>
      <c r="N168" s="60"/>
      <c r="O168" s="60"/>
      <c r="P168" s="61"/>
      <c r="Q168" s="12"/>
    </row>
    <row r="169" spans="1:17" s="10" customFormat="1" ht="14.25" customHeight="1">
      <c r="A169" s="32">
        <v>17</v>
      </c>
      <c r="B169" s="25"/>
      <c r="C169" s="33" t="s">
        <v>1</v>
      </c>
      <c r="D169" s="25"/>
      <c r="E169" s="59">
        <v>0.17693393216977135</v>
      </c>
      <c r="F169" s="60">
        <v>0.21727446292505909</v>
      </c>
      <c r="G169" s="60">
        <v>0.14234418112408803</v>
      </c>
      <c r="H169" s="60">
        <v>0.253239855534311</v>
      </c>
      <c r="I169" s="60">
        <v>0.24431678867911297</v>
      </c>
      <c r="J169" s="60">
        <v>0.18082450984339155</v>
      </c>
      <c r="K169" s="60">
        <v>0.13564989494137047</v>
      </c>
      <c r="L169" s="60">
        <v>-6.8827160493827144E-2</v>
      </c>
      <c r="M169" s="229">
        <v>0.27086429845422111</v>
      </c>
      <c r="N169" s="60">
        <v>0.12383034359204022</v>
      </c>
      <c r="O169" s="60" t="s">
        <v>122</v>
      </c>
      <c r="P169" s="61" t="s">
        <v>122</v>
      </c>
      <c r="Q169" s="12"/>
    </row>
    <row r="170" spans="1:17" s="10" customFormat="1" ht="14.25" customHeight="1">
      <c r="A170" s="131"/>
      <c r="B170" s="25"/>
      <c r="C170" s="33" t="s">
        <v>13</v>
      </c>
      <c r="D170" s="25"/>
      <c r="E170" s="59">
        <v>0.17693393216977135</v>
      </c>
      <c r="F170" s="60">
        <v>0.18776969775371224</v>
      </c>
      <c r="G170" s="60">
        <v>0.17884615384615382</v>
      </c>
      <c r="H170" s="60">
        <v>0.18590600869617813</v>
      </c>
      <c r="I170" s="60">
        <v>0.19530871158725682</v>
      </c>
      <c r="J170" s="60">
        <v>0.1921392955934951</v>
      </c>
      <c r="K170" s="60">
        <v>0.18292300830479674</v>
      </c>
      <c r="L170" s="60">
        <v>0.16350023301776717</v>
      </c>
      <c r="M170" s="229">
        <v>0.18011575851152842</v>
      </c>
      <c r="N170" s="60">
        <v>0.17683612821278219</v>
      </c>
      <c r="O170" s="60">
        <v>0.17683612821278219</v>
      </c>
      <c r="P170" s="61">
        <v>0.17683612821278219</v>
      </c>
      <c r="Q170" s="12"/>
    </row>
    <row r="171" spans="1:17" s="10" customFormat="1" ht="14.25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60"/>
      <c r="M171" s="229"/>
      <c r="N171" s="60"/>
      <c r="O171" s="60"/>
      <c r="P171" s="61"/>
      <c r="Q171" s="12"/>
    </row>
    <row r="172" spans="1:17" s="10" customFormat="1" ht="14.25" customHeight="1">
      <c r="A172" s="32">
        <v>18</v>
      </c>
      <c r="B172" s="25"/>
      <c r="C172" s="33" t="s">
        <v>1</v>
      </c>
      <c r="D172" s="25"/>
      <c r="E172" s="59">
        <v>0.18244834643402302</v>
      </c>
      <c r="F172" s="60">
        <v>0.21842776775038925</v>
      </c>
      <c r="G172" s="60">
        <v>0.20058326437319043</v>
      </c>
      <c r="H172" s="60">
        <v>0.2039234692224072</v>
      </c>
      <c r="I172" s="60">
        <v>0.18836606210690049</v>
      </c>
      <c r="J172" s="60">
        <v>0.18846543751070577</v>
      </c>
      <c r="K172" s="60">
        <v>0.21167226702360389</v>
      </c>
      <c r="L172" s="60">
        <v>0.20392192614332966</v>
      </c>
      <c r="M172" s="229">
        <v>0.17742823330515423</v>
      </c>
      <c r="N172" s="60">
        <v>0.20346131979981205</v>
      </c>
      <c r="O172" s="60">
        <v>0.18706602366548367</v>
      </c>
      <c r="P172" s="61">
        <v>0.1870660236654835</v>
      </c>
      <c r="Q172" s="12"/>
    </row>
    <row r="173" spans="1:17" s="10" customFormat="1" ht="14.25" customHeight="1">
      <c r="A173" s="131"/>
      <c r="B173" s="25"/>
      <c r="C173" s="33" t="s">
        <v>13</v>
      </c>
      <c r="D173" s="25"/>
      <c r="E173" s="59">
        <v>0.18244834643402302</v>
      </c>
      <c r="F173" s="60">
        <v>0.19977240476936431</v>
      </c>
      <c r="G173" s="60">
        <v>0.20006402084070138</v>
      </c>
      <c r="H173" s="60">
        <v>0.20083676084773303</v>
      </c>
      <c r="I173" s="60">
        <v>0.19803225589635087</v>
      </c>
      <c r="J173" s="60">
        <v>0.19645409107066442</v>
      </c>
      <c r="K173" s="60">
        <v>0.19836858067553484</v>
      </c>
      <c r="L173" s="60">
        <v>0.19866679721799338</v>
      </c>
      <c r="M173" s="229">
        <v>0.19644615459672932</v>
      </c>
      <c r="N173" s="60">
        <v>0.19700770324892192</v>
      </c>
      <c r="O173" s="60">
        <v>0.19391342537915046</v>
      </c>
      <c r="P173" s="61">
        <v>0.19290396996817988</v>
      </c>
      <c r="Q173" s="12"/>
    </row>
    <row r="174" spans="1:17" s="10" customFormat="1" ht="14.25" customHeight="1">
      <c r="A174" s="70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60"/>
      <c r="M174" s="229"/>
      <c r="N174" s="60"/>
      <c r="O174" s="60"/>
      <c r="P174" s="61"/>
      <c r="Q174" s="12"/>
    </row>
    <row r="175" spans="1:17" s="10" customFormat="1" ht="14.25" customHeight="1">
      <c r="A175" s="32">
        <v>19</v>
      </c>
      <c r="B175" s="25"/>
      <c r="C175" s="33" t="s">
        <v>1</v>
      </c>
      <c r="D175" s="25"/>
      <c r="E175" s="59">
        <v>0</v>
      </c>
      <c r="F175" s="60">
        <v>0</v>
      </c>
      <c r="G175" s="60">
        <v>0</v>
      </c>
      <c r="H175" s="60">
        <v>0</v>
      </c>
      <c r="I175" s="60">
        <v>0</v>
      </c>
      <c r="J175" s="60">
        <v>0</v>
      </c>
      <c r="K175" s="60">
        <v>0</v>
      </c>
      <c r="L175" s="60">
        <v>0</v>
      </c>
      <c r="M175" s="229">
        <v>0</v>
      </c>
      <c r="N175" s="60">
        <v>0</v>
      </c>
      <c r="O175" s="60">
        <v>0</v>
      </c>
      <c r="P175" s="61">
        <v>0</v>
      </c>
      <c r="Q175" s="12"/>
    </row>
    <row r="176" spans="1:17" s="10" customFormat="1" ht="14.25" customHeight="1">
      <c r="A176" s="32"/>
      <c r="B176" s="25"/>
      <c r="C176" s="33" t="s">
        <v>13</v>
      </c>
      <c r="D176" s="25"/>
      <c r="E176" s="59">
        <v>0</v>
      </c>
      <c r="F176" s="60">
        <v>0</v>
      </c>
      <c r="G176" s="60">
        <v>0</v>
      </c>
      <c r="H176" s="60">
        <v>0</v>
      </c>
      <c r="I176" s="60">
        <v>0</v>
      </c>
      <c r="J176" s="60">
        <v>0</v>
      </c>
      <c r="K176" s="60">
        <v>0</v>
      </c>
      <c r="L176" s="60">
        <v>0</v>
      </c>
      <c r="M176" s="229">
        <v>0</v>
      </c>
      <c r="N176" s="60">
        <v>0</v>
      </c>
      <c r="O176" s="60">
        <v>0</v>
      </c>
      <c r="P176" s="61">
        <v>0</v>
      </c>
      <c r="Q176" s="12"/>
    </row>
    <row r="177" spans="1:17" s="10" customFormat="1" ht="14.25" customHeight="1">
      <c r="A177" s="40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60"/>
      <c r="M177" s="229"/>
      <c r="N177" s="60"/>
      <c r="O177" s="60"/>
      <c r="P177" s="61"/>
      <c r="Q177" s="12"/>
    </row>
    <row r="178" spans="1:17" s="10" customFormat="1" ht="14.25" hidden="1" customHeight="1">
      <c r="A178" s="32"/>
      <c r="B178" s="25"/>
      <c r="C178" s="33" t="s">
        <v>1</v>
      </c>
      <c r="D178" s="25"/>
      <c r="E178" s="59" t="s">
        <v>122</v>
      </c>
      <c r="F178" s="60" t="s">
        <v>122</v>
      </c>
      <c r="G178" s="60" t="s">
        <v>122</v>
      </c>
      <c r="H178" s="60" t="s">
        <v>122</v>
      </c>
      <c r="I178" s="60" t="s">
        <v>122</v>
      </c>
      <c r="J178" s="60" t="s">
        <v>122</v>
      </c>
      <c r="K178" s="60" t="s">
        <v>122</v>
      </c>
      <c r="L178" s="60" t="s">
        <v>122</v>
      </c>
      <c r="M178" s="229" t="s">
        <v>122</v>
      </c>
      <c r="N178" s="60" t="s">
        <v>122</v>
      </c>
      <c r="O178" s="60" t="s">
        <v>122</v>
      </c>
      <c r="P178" s="61" t="s">
        <v>122</v>
      </c>
      <c r="Q178" s="12"/>
    </row>
    <row r="179" spans="1:17" s="10" customFormat="1" ht="14.25" hidden="1" customHeight="1">
      <c r="A179" s="70"/>
      <c r="B179" s="25"/>
      <c r="C179" s="33" t="s">
        <v>13</v>
      </c>
      <c r="D179" s="25"/>
      <c r="E179" s="59" t="s">
        <v>122</v>
      </c>
      <c r="F179" s="60" t="s">
        <v>122</v>
      </c>
      <c r="G179" s="60" t="s">
        <v>122</v>
      </c>
      <c r="H179" s="60" t="s">
        <v>122</v>
      </c>
      <c r="I179" s="60" t="s">
        <v>122</v>
      </c>
      <c r="J179" s="60" t="s">
        <v>122</v>
      </c>
      <c r="K179" s="60" t="s">
        <v>122</v>
      </c>
      <c r="L179" s="60" t="s">
        <v>122</v>
      </c>
      <c r="M179" s="229" t="s">
        <v>122</v>
      </c>
      <c r="N179" s="60" t="s">
        <v>122</v>
      </c>
      <c r="O179" s="60" t="s">
        <v>122</v>
      </c>
      <c r="P179" s="61" t="s">
        <v>122</v>
      </c>
      <c r="Q179" s="12"/>
    </row>
    <row r="180" spans="1:17" s="10" customFormat="1" ht="14.25" hidden="1" customHeight="1">
      <c r="A180" s="40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60"/>
      <c r="M180" s="229"/>
      <c r="N180" s="60"/>
      <c r="O180" s="60"/>
      <c r="P180" s="61"/>
      <c r="Q180" s="12"/>
    </row>
    <row r="181" spans="1:17" s="10" customFormat="1" ht="14.25" hidden="1" customHeight="1">
      <c r="A181" s="32"/>
      <c r="B181" s="25"/>
      <c r="C181" s="33" t="s">
        <v>1</v>
      </c>
      <c r="D181" s="25"/>
      <c r="E181" s="59" t="s">
        <v>122</v>
      </c>
      <c r="F181" s="60" t="s">
        <v>122</v>
      </c>
      <c r="G181" s="60" t="s">
        <v>122</v>
      </c>
      <c r="H181" s="60" t="s">
        <v>122</v>
      </c>
      <c r="I181" s="60" t="s">
        <v>122</v>
      </c>
      <c r="J181" s="60" t="s">
        <v>122</v>
      </c>
      <c r="K181" s="60" t="s">
        <v>122</v>
      </c>
      <c r="L181" s="60" t="s">
        <v>122</v>
      </c>
      <c r="M181" s="229" t="s">
        <v>122</v>
      </c>
      <c r="N181" s="60" t="s">
        <v>122</v>
      </c>
      <c r="O181" s="60" t="s">
        <v>122</v>
      </c>
      <c r="P181" s="61" t="s">
        <v>122</v>
      </c>
      <c r="Q181" s="12"/>
    </row>
    <row r="182" spans="1:17" s="10" customFormat="1" ht="14.25" hidden="1" customHeight="1">
      <c r="A182" s="70"/>
      <c r="B182" s="25"/>
      <c r="C182" s="33" t="s">
        <v>13</v>
      </c>
      <c r="D182" s="25"/>
      <c r="E182" s="59" t="s">
        <v>122</v>
      </c>
      <c r="F182" s="60" t="s">
        <v>122</v>
      </c>
      <c r="G182" s="60" t="s">
        <v>122</v>
      </c>
      <c r="H182" s="60" t="s">
        <v>122</v>
      </c>
      <c r="I182" s="60" t="s">
        <v>122</v>
      </c>
      <c r="J182" s="60" t="s">
        <v>122</v>
      </c>
      <c r="K182" s="60" t="s">
        <v>122</v>
      </c>
      <c r="L182" s="60" t="s">
        <v>122</v>
      </c>
      <c r="M182" s="229" t="s">
        <v>122</v>
      </c>
      <c r="N182" s="60" t="s">
        <v>122</v>
      </c>
      <c r="O182" s="60" t="s">
        <v>122</v>
      </c>
      <c r="P182" s="61" t="s">
        <v>122</v>
      </c>
      <c r="Q182" s="12"/>
    </row>
    <row r="183" spans="1:17" s="10" customFormat="1" ht="14.25" hidden="1" customHeight="1">
      <c r="A183" s="4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60"/>
      <c r="M183" s="229"/>
      <c r="N183" s="60"/>
      <c r="O183" s="60"/>
      <c r="P183" s="61"/>
      <c r="Q183" s="12"/>
    </row>
    <row r="184" spans="1:17" s="10" customFormat="1" ht="14.25" hidden="1" customHeight="1">
      <c r="A184" s="32"/>
      <c r="B184" s="25"/>
      <c r="C184" s="33" t="s">
        <v>1</v>
      </c>
      <c r="D184" s="25"/>
      <c r="E184" s="59" t="s">
        <v>122</v>
      </c>
      <c r="F184" s="60" t="s">
        <v>122</v>
      </c>
      <c r="G184" s="60" t="s">
        <v>122</v>
      </c>
      <c r="H184" s="60" t="s">
        <v>122</v>
      </c>
      <c r="I184" s="60" t="s">
        <v>122</v>
      </c>
      <c r="J184" s="60" t="s">
        <v>122</v>
      </c>
      <c r="K184" s="60" t="s">
        <v>122</v>
      </c>
      <c r="L184" s="60" t="s">
        <v>122</v>
      </c>
      <c r="M184" s="229" t="s">
        <v>122</v>
      </c>
      <c r="N184" s="60" t="s">
        <v>122</v>
      </c>
      <c r="O184" s="60" t="s">
        <v>122</v>
      </c>
      <c r="P184" s="61" t="s">
        <v>122</v>
      </c>
      <c r="Q184" s="12"/>
    </row>
    <row r="185" spans="1:17" s="10" customFormat="1" ht="14.25" hidden="1" customHeight="1">
      <c r="A185" s="70"/>
      <c r="B185" s="25"/>
      <c r="C185" s="33" t="s">
        <v>13</v>
      </c>
      <c r="D185" s="25"/>
      <c r="E185" s="59" t="s">
        <v>122</v>
      </c>
      <c r="F185" s="60" t="s">
        <v>122</v>
      </c>
      <c r="G185" s="60" t="s">
        <v>122</v>
      </c>
      <c r="H185" s="60" t="s">
        <v>122</v>
      </c>
      <c r="I185" s="60" t="s">
        <v>122</v>
      </c>
      <c r="J185" s="60" t="s">
        <v>122</v>
      </c>
      <c r="K185" s="60" t="s">
        <v>122</v>
      </c>
      <c r="L185" s="60" t="s">
        <v>122</v>
      </c>
      <c r="M185" s="229" t="s">
        <v>122</v>
      </c>
      <c r="N185" s="60" t="s">
        <v>122</v>
      </c>
      <c r="O185" s="60" t="s">
        <v>122</v>
      </c>
      <c r="P185" s="61" t="s">
        <v>122</v>
      </c>
      <c r="Q185" s="12"/>
    </row>
    <row r="186" spans="1:17" s="10" customFormat="1" ht="14.25" hidden="1" customHeight="1">
      <c r="A186" s="4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60"/>
      <c r="M186" s="229"/>
      <c r="N186" s="60"/>
      <c r="O186" s="60"/>
      <c r="P186" s="61"/>
      <c r="Q186" s="12"/>
    </row>
    <row r="187" spans="1:17" s="10" customFormat="1" ht="14.25" hidden="1" customHeight="1">
      <c r="A187" s="32"/>
      <c r="B187" s="25"/>
      <c r="C187" s="33" t="s">
        <v>1</v>
      </c>
      <c r="D187" s="25"/>
      <c r="E187" s="59" t="s">
        <v>122</v>
      </c>
      <c r="F187" s="60" t="s">
        <v>122</v>
      </c>
      <c r="G187" s="60" t="s">
        <v>122</v>
      </c>
      <c r="H187" s="60" t="s">
        <v>122</v>
      </c>
      <c r="I187" s="60" t="s">
        <v>122</v>
      </c>
      <c r="J187" s="60" t="s">
        <v>122</v>
      </c>
      <c r="K187" s="60" t="s">
        <v>122</v>
      </c>
      <c r="L187" s="60" t="s">
        <v>122</v>
      </c>
      <c r="M187" s="229" t="s">
        <v>122</v>
      </c>
      <c r="N187" s="60" t="s">
        <v>122</v>
      </c>
      <c r="O187" s="60" t="s">
        <v>122</v>
      </c>
      <c r="P187" s="61" t="s">
        <v>122</v>
      </c>
      <c r="Q187" s="12"/>
    </row>
    <row r="188" spans="1:17" s="10" customFormat="1" ht="14.25" hidden="1" customHeight="1">
      <c r="A188" s="70"/>
      <c r="B188" s="25"/>
      <c r="C188" s="33" t="s">
        <v>13</v>
      </c>
      <c r="D188" s="25"/>
      <c r="E188" s="59" t="s">
        <v>122</v>
      </c>
      <c r="F188" s="60" t="s">
        <v>122</v>
      </c>
      <c r="G188" s="60" t="s">
        <v>122</v>
      </c>
      <c r="H188" s="60" t="s">
        <v>122</v>
      </c>
      <c r="I188" s="60" t="s">
        <v>122</v>
      </c>
      <c r="J188" s="60" t="s">
        <v>122</v>
      </c>
      <c r="K188" s="60" t="s">
        <v>122</v>
      </c>
      <c r="L188" s="60" t="s">
        <v>122</v>
      </c>
      <c r="M188" s="229" t="s">
        <v>122</v>
      </c>
      <c r="N188" s="60" t="s">
        <v>122</v>
      </c>
      <c r="O188" s="60" t="s">
        <v>122</v>
      </c>
      <c r="P188" s="61" t="s">
        <v>122</v>
      </c>
      <c r="Q188" s="12"/>
    </row>
    <row r="189" spans="1:17" s="10" customFormat="1" ht="14.25" hidden="1" customHeight="1">
      <c r="A189" s="4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60"/>
      <c r="M189" s="229"/>
      <c r="N189" s="60"/>
      <c r="O189" s="60"/>
      <c r="P189" s="61"/>
      <c r="Q189" s="12"/>
    </row>
    <row r="190" spans="1:17" s="10" customFormat="1" ht="14.25" hidden="1" customHeight="1">
      <c r="A190" s="32"/>
      <c r="B190" s="25"/>
      <c r="C190" s="33" t="s">
        <v>1</v>
      </c>
      <c r="D190" s="25"/>
      <c r="E190" s="59" t="s">
        <v>122</v>
      </c>
      <c r="F190" s="60" t="s">
        <v>122</v>
      </c>
      <c r="G190" s="60" t="s">
        <v>122</v>
      </c>
      <c r="H190" s="60" t="s">
        <v>122</v>
      </c>
      <c r="I190" s="60" t="s">
        <v>122</v>
      </c>
      <c r="J190" s="60" t="s">
        <v>122</v>
      </c>
      <c r="K190" s="60" t="s">
        <v>122</v>
      </c>
      <c r="L190" s="60" t="s">
        <v>122</v>
      </c>
      <c r="M190" s="229" t="s">
        <v>122</v>
      </c>
      <c r="N190" s="60" t="s">
        <v>122</v>
      </c>
      <c r="O190" s="60" t="s">
        <v>122</v>
      </c>
      <c r="P190" s="61" t="s">
        <v>122</v>
      </c>
      <c r="Q190" s="12"/>
    </row>
    <row r="191" spans="1:17" s="10" customFormat="1" ht="14.25" hidden="1" customHeight="1">
      <c r="A191" s="70"/>
      <c r="B191" s="25"/>
      <c r="C191" s="33" t="s">
        <v>13</v>
      </c>
      <c r="D191" s="25"/>
      <c r="E191" s="59" t="s">
        <v>122</v>
      </c>
      <c r="F191" s="60" t="s">
        <v>122</v>
      </c>
      <c r="G191" s="60" t="s">
        <v>122</v>
      </c>
      <c r="H191" s="60" t="s">
        <v>122</v>
      </c>
      <c r="I191" s="60" t="s">
        <v>122</v>
      </c>
      <c r="J191" s="60" t="s">
        <v>122</v>
      </c>
      <c r="K191" s="60" t="s">
        <v>122</v>
      </c>
      <c r="L191" s="60" t="s">
        <v>122</v>
      </c>
      <c r="M191" s="229" t="s">
        <v>122</v>
      </c>
      <c r="N191" s="60" t="s">
        <v>122</v>
      </c>
      <c r="O191" s="60" t="s">
        <v>122</v>
      </c>
      <c r="P191" s="61" t="s">
        <v>122</v>
      </c>
      <c r="Q191" s="12"/>
    </row>
    <row r="192" spans="1:17" s="10" customFormat="1" ht="14.25" hidden="1" customHeight="1">
      <c r="A192" s="40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60"/>
      <c r="M192" s="229"/>
      <c r="N192" s="60"/>
      <c r="O192" s="60"/>
      <c r="P192" s="61"/>
      <c r="Q192" s="12"/>
    </row>
    <row r="193" spans="1:17" s="10" customFormat="1" ht="14.25" hidden="1" customHeight="1">
      <c r="A193" s="32"/>
      <c r="B193" s="25"/>
      <c r="C193" s="33" t="s">
        <v>1</v>
      </c>
      <c r="D193" s="25"/>
      <c r="E193" s="59" t="s">
        <v>122</v>
      </c>
      <c r="F193" s="60" t="s">
        <v>122</v>
      </c>
      <c r="G193" s="60" t="s">
        <v>122</v>
      </c>
      <c r="H193" s="60" t="s">
        <v>122</v>
      </c>
      <c r="I193" s="60" t="s">
        <v>122</v>
      </c>
      <c r="J193" s="60" t="s">
        <v>122</v>
      </c>
      <c r="K193" s="60" t="s">
        <v>122</v>
      </c>
      <c r="L193" s="60" t="s">
        <v>122</v>
      </c>
      <c r="M193" s="229" t="s">
        <v>122</v>
      </c>
      <c r="N193" s="60" t="s">
        <v>122</v>
      </c>
      <c r="O193" s="60" t="s">
        <v>122</v>
      </c>
      <c r="P193" s="61" t="s">
        <v>122</v>
      </c>
      <c r="Q193" s="12"/>
    </row>
    <row r="194" spans="1:17" s="10" customFormat="1" ht="14.25" hidden="1" customHeight="1">
      <c r="A194" s="70"/>
      <c r="B194" s="25"/>
      <c r="C194" s="33" t="s">
        <v>13</v>
      </c>
      <c r="D194" s="25"/>
      <c r="E194" s="59" t="s">
        <v>122</v>
      </c>
      <c r="F194" s="60" t="s">
        <v>122</v>
      </c>
      <c r="G194" s="60" t="s">
        <v>122</v>
      </c>
      <c r="H194" s="60" t="s">
        <v>122</v>
      </c>
      <c r="I194" s="60" t="s">
        <v>122</v>
      </c>
      <c r="J194" s="60" t="s">
        <v>122</v>
      </c>
      <c r="K194" s="60" t="s">
        <v>122</v>
      </c>
      <c r="L194" s="60" t="s">
        <v>122</v>
      </c>
      <c r="M194" s="229" t="s">
        <v>122</v>
      </c>
      <c r="N194" s="60" t="s">
        <v>122</v>
      </c>
      <c r="O194" s="60" t="s">
        <v>122</v>
      </c>
      <c r="P194" s="61" t="s">
        <v>122</v>
      </c>
      <c r="Q194" s="12"/>
    </row>
    <row r="195" spans="1:17" s="10" customFormat="1" ht="14.25" hidden="1" customHeight="1">
      <c r="A195" s="4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60"/>
      <c r="M195" s="229"/>
      <c r="N195" s="60"/>
      <c r="O195" s="60"/>
      <c r="P195" s="61"/>
      <c r="Q195" s="12"/>
    </row>
    <row r="196" spans="1:17" s="10" customFormat="1" ht="14.25" hidden="1" customHeight="1">
      <c r="A196" s="32"/>
      <c r="B196" s="25"/>
      <c r="C196" s="33" t="s">
        <v>1</v>
      </c>
      <c r="D196" s="25"/>
      <c r="E196" s="59" t="s">
        <v>122</v>
      </c>
      <c r="F196" s="60" t="s">
        <v>122</v>
      </c>
      <c r="G196" s="60" t="s">
        <v>122</v>
      </c>
      <c r="H196" s="60" t="s">
        <v>122</v>
      </c>
      <c r="I196" s="60" t="s">
        <v>122</v>
      </c>
      <c r="J196" s="60" t="s">
        <v>122</v>
      </c>
      <c r="K196" s="60" t="s">
        <v>122</v>
      </c>
      <c r="L196" s="60" t="s">
        <v>122</v>
      </c>
      <c r="M196" s="229" t="s">
        <v>122</v>
      </c>
      <c r="N196" s="60" t="s">
        <v>122</v>
      </c>
      <c r="O196" s="60" t="s">
        <v>122</v>
      </c>
      <c r="P196" s="61" t="s">
        <v>122</v>
      </c>
      <c r="Q196" s="12"/>
    </row>
    <row r="197" spans="1:17" s="10" customFormat="1" ht="14.25" hidden="1" customHeight="1">
      <c r="A197" s="70"/>
      <c r="B197" s="25"/>
      <c r="C197" s="33" t="s">
        <v>13</v>
      </c>
      <c r="D197" s="25"/>
      <c r="E197" s="59" t="s">
        <v>122</v>
      </c>
      <c r="F197" s="60" t="s">
        <v>122</v>
      </c>
      <c r="G197" s="60" t="s">
        <v>122</v>
      </c>
      <c r="H197" s="60" t="s">
        <v>122</v>
      </c>
      <c r="I197" s="60" t="s">
        <v>122</v>
      </c>
      <c r="J197" s="60" t="s">
        <v>122</v>
      </c>
      <c r="K197" s="60" t="s">
        <v>122</v>
      </c>
      <c r="L197" s="60" t="s">
        <v>122</v>
      </c>
      <c r="M197" s="229" t="s">
        <v>122</v>
      </c>
      <c r="N197" s="60" t="s">
        <v>122</v>
      </c>
      <c r="O197" s="60" t="s">
        <v>122</v>
      </c>
      <c r="P197" s="61" t="s">
        <v>122</v>
      </c>
      <c r="Q197" s="12"/>
    </row>
    <row r="198" spans="1:17" s="10" customFormat="1" ht="14.25" hidden="1" customHeight="1">
      <c r="A198" s="40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60"/>
      <c r="M198" s="229"/>
      <c r="N198" s="60"/>
      <c r="O198" s="60"/>
      <c r="P198" s="61"/>
      <c r="Q198" s="12"/>
    </row>
    <row r="199" spans="1:17" s="10" customFormat="1" ht="14.25" hidden="1" customHeight="1">
      <c r="A199" s="32"/>
      <c r="B199" s="25"/>
      <c r="C199" s="33" t="s">
        <v>1</v>
      </c>
      <c r="D199" s="25"/>
      <c r="E199" s="59" t="s">
        <v>122</v>
      </c>
      <c r="F199" s="60" t="s">
        <v>122</v>
      </c>
      <c r="G199" s="60" t="s">
        <v>122</v>
      </c>
      <c r="H199" s="60" t="s">
        <v>122</v>
      </c>
      <c r="I199" s="60" t="s">
        <v>122</v>
      </c>
      <c r="J199" s="60" t="s">
        <v>122</v>
      </c>
      <c r="K199" s="60" t="s">
        <v>122</v>
      </c>
      <c r="L199" s="60" t="s">
        <v>122</v>
      </c>
      <c r="M199" s="229" t="s">
        <v>122</v>
      </c>
      <c r="N199" s="60" t="s">
        <v>122</v>
      </c>
      <c r="O199" s="60" t="s">
        <v>122</v>
      </c>
      <c r="P199" s="61" t="s">
        <v>122</v>
      </c>
      <c r="Q199" s="12"/>
    </row>
    <row r="200" spans="1:17" s="10" customFormat="1" ht="14.25" hidden="1" customHeight="1">
      <c r="A200" s="70"/>
      <c r="B200" s="25"/>
      <c r="C200" s="33" t="s">
        <v>13</v>
      </c>
      <c r="D200" s="25"/>
      <c r="E200" s="59" t="s">
        <v>122</v>
      </c>
      <c r="F200" s="60" t="s">
        <v>122</v>
      </c>
      <c r="G200" s="60" t="s">
        <v>122</v>
      </c>
      <c r="H200" s="60" t="s">
        <v>122</v>
      </c>
      <c r="I200" s="60" t="s">
        <v>122</v>
      </c>
      <c r="J200" s="60" t="s">
        <v>122</v>
      </c>
      <c r="K200" s="60" t="s">
        <v>122</v>
      </c>
      <c r="L200" s="60" t="s">
        <v>122</v>
      </c>
      <c r="M200" s="229" t="s">
        <v>122</v>
      </c>
      <c r="N200" s="60" t="s">
        <v>122</v>
      </c>
      <c r="O200" s="60" t="s">
        <v>122</v>
      </c>
      <c r="P200" s="61" t="s">
        <v>122</v>
      </c>
      <c r="Q200" s="12"/>
    </row>
    <row r="201" spans="1:17" s="10" customFormat="1" ht="14.25" hidden="1" customHeight="1">
      <c r="A201" s="40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60"/>
      <c r="M201" s="229"/>
      <c r="N201" s="60"/>
      <c r="O201" s="60"/>
      <c r="P201" s="61"/>
      <c r="Q201" s="12"/>
    </row>
    <row r="202" spans="1:17" s="10" customFormat="1" ht="14.25" hidden="1" customHeight="1">
      <c r="A202" s="32"/>
      <c r="B202" s="25"/>
      <c r="C202" s="33" t="s">
        <v>1</v>
      </c>
      <c r="D202" s="25"/>
      <c r="E202" s="59" t="s">
        <v>122</v>
      </c>
      <c r="F202" s="60" t="s">
        <v>122</v>
      </c>
      <c r="G202" s="60" t="s">
        <v>122</v>
      </c>
      <c r="H202" s="60" t="s">
        <v>122</v>
      </c>
      <c r="I202" s="60" t="s">
        <v>122</v>
      </c>
      <c r="J202" s="60" t="s">
        <v>122</v>
      </c>
      <c r="K202" s="60" t="s">
        <v>122</v>
      </c>
      <c r="L202" s="60" t="s">
        <v>122</v>
      </c>
      <c r="M202" s="229" t="s">
        <v>122</v>
      </c>
      <c r="N202" s="60" t="s">
        <v>122</v>
      </c>
      <c r="O202" s="60" t="s">
        <v>122</v>
      </c>
      <c r="P202" s="61" t="s">
        <v>122</v>
      </c>
      <c r="Q202" s="12"/>
    </row>
    <row r="203" spans="1:17" s="10" customFormat="1" ht="14.25" hidden="1" customHeight="1">
      <c r="A203" s="70"/>
      <c r="B203" s="25"/>
      <c r="C203" s="33" t="s">
        <v>13</v>
      </c>
      <c r="D203" s="25"/>
      <c r="E203" s="59" t="s">
        <v>122</v>
      </c>
      <c r="F203" s="60" t="s">
        <v>122</v>
      </c>
      <c r="G203" s="60" t="s">
        <v>122</v>
      </c>
      <c r="H203" s="60" t="s">
        <v>122</v>
      </c>
      <c r="I203" s="60" t="s">
        <v>122</v>
      </c>
      <c r="J203" s="60" t="s">
        <v>122</v>
      </c>
      <c r="K203" s="60" t="s">
        <v>122</v>
      </c>
      <c r="L203" s="60" t="s">
        <v>122</v>
      </c>
      <c r="M203" s="229" t="s">
        <v>122</v>
      </c>
      <c r="N203" s="60" t="s">
        <v>122</v>
      </c>
      <c r="O203" s="60" t="s">
        <v>122</v>
      </c>
      <c r="P203" s="61" t="s">
        <v>122</v>
      </c>
      <c r="Q203" s="12"/>
    </row>
    <row r="204" spans="1:17" s="10" customFormat="1" ht="14.25" hidden="1" customHeight="1">
      <c r="A204" s="40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60"/>
      <c r="M204" s="229"/>
      <c r="N204" s="60"/>
      <c r="O204" s="60"/>
      <c r="P204" s="61"/>
      <c r="Q204" s="12"/>
    </row>
    <row r="205" spans="1:17" s="10" customFormat="1" ht="14.25" hidden="1" customHeight="1">
      <c r="A205" s="32"/>
      <c r="B205" s="25"/>
      <c r="C205" s="33" t="s">
        <v>1</v>
      </c>
      <c r="D205" s="25"/>
      <c r="E205" s="59" t="s">
        <v>122</v>
      </c>
      <c r="F205" s="60" t="s">
        <v>122</v>
      </c>
      <c r="G205" s="60" t="s">
        <v>122</v>
      </c>
      <c r="H205" s="60" t="s">
        <v>122</v>
      </c>
      <c r="I205" s="60" t="s">
        <v>122</v>
      </c>
      <c r="J205" s="60" t="s">
        <v>122</v>
      </c>
      <c r="K205" s="60" t="s">
        <v>122</v>
      </c>
      <c r="L205" s="60" t="s">
        <v>122</v>
      </c>
      <c r="M205" s="229" t="s">
        <v>122</v>
      </c>
      <c r="N205" s="60" t="s">
        <v>122</v>
      </c>
      <c r="O205" s="60" t="s">
        <v>122</v>
      </c>
      <c r="P205" s="61" t="s">
        <v>122</v>
      </c>
      <c r="Q205" s="12"/>
    </row>
    <row r="206" spans="1:17" s="10" customFormat="1" ht="14.25" hidden="1" customHeight="1">
      <c r="A206" s="70"/>
      <c r="B206" s="25"/>
      <c r="C206" s="33" t="s">
        <v>13</v>
      </c>
      <c r="D206" s="25"/>
      <c r="E206" s="59" t="s">
        <v>122</v>
      </c>
      <c r="F206" s="60" t="s">
        <v>122</v>
      </c>
      <c r="G206" s="60" t="s">
        <v>122</v>
      </c>
      <c r="H206" s="60" t="s">
        <v>122</v>
      </c>
      <c r="I206" s="60" t="s">
        <v>122</v>
      </c>
      <c r="J206" s="60" t="s">
        <v>122</v>
      </c>
      <c r="K206" s="60" t="s">
        <v>122</v>
      </c>
      <c r="L206" s="60" t="s">
        <v>122</v>
      </c>
      <c r="M206" s="229" t="s">
        <v>122</v>
      </c>
      <c r="N206" s="60" t="s">
        <v>122</v>
      </c>
      <c r="O206" s="60" t="s">
        <v>122</v>
      </c>
      <c r="P206" s="61" t="s">
        <v>122</v>
      </c>
      <c r="Q206" s="12"/>
    </row>
    <row r="207" spans="1:17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60"/>
      <c r="M207" s="229"/>
      <c r="N207" s="60"/>
      <c r="O207" s="60"/>
      <c r="P207" s="61"/>
      <c r="Q207" s="12"/>
    </row>
    <row r="208" spans="1:17" s="10" customFormat="1" ht="14.25" hidden="1" customHeight="1">
      <c r="A208" s="32"/>
      <c r="B208" s="25"/>
      <c r="C208" s="33" t="s">
        <v>1</v>
      </c>
      <c r="D208" s="25"/>
      <c r="E208" s="59" t="s">
        <v>122</v>
      </c>
      <c r="F208" s="60" t="s">
        <v>122</v>
      </c>
      <c r="G208" s="60" t="s">
        <v>122</v>
      </c>
      <c r="H208" s="60" t="s">
        <v>122</v>
      </c>
      <c r="I208" s="60" t="s">
        <v>122</v>
      </c>
      <c r="J208" s="60" t="s">
        <v>122</v>
      </c>
      <c r="K208" s="60" t="s">
        <v>122</v>
      </c>
      <c r="L208" s="60" t="s">
        <v>122</v>
      </c>
      <c r="M208" s="229" t="s">
        <v>122</v>
      </c>
      <c r="N208" s="60" t="s">
        <v>122</v>
      </c>
      <c r="O208" s="60" t="s">
        <v>122</v>
      </c>
      <c r="P208" s="61" t="s">
        <v>122</v>
      </c>
      <c r="Q208" s="12"/>
    </row>
    <row r="209" spans="1:17" s="10" customFormat="1" ht="14.25" hidden="1" customHeight="1">
      <c r="A209" s="70"/>
      <c r="B209" s="25"/>
      <c r="C209" s="33" t="s">
        <v>13</v>
      </c>
      <c r="D209" s="25"/>
      <c r="E209" s="59" t="s">
        <v>122</v>
      </c>
      <c r="F209" s="60" t="s">
        <v>122</v>
      </c>
      <c r="G209" s="60" t="s">
        <v>122</v>
      </c>
      <c r="H209" s="60" t="s">
        <v>122</v>
      </c>
      <c r="I209" s="60" t="s">
        <v>122</v>
      </c>
      <c r="J209" s="60" t="s">
        <v>122</v>
      </c>
      <c r="K209" s="60" t="s">
        <v>122</v>
      </c>
      <c r="L209" s="60" t="s">
        <v>122</v>
      </c>
      <c r="M209" s="229" t="s">
        <v>122</v>
      </c>
      <c r="N209" s="60" t="s">
        <v>122</v>
      </c>
      <c r="O209" s="60" t="s">
        <v>122</v>
      </c>
      <c r="P209" s="61" t="s">
        <v>122</v>
      </c>
      <c r="Q209" s="12"/>
    </row>
    <row r="210" spans="1:17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107"/>
      <c r="M210" s="230"/>
      <c r="N210" s="107"/>
      <c r="O210" s="107"/>
      <c r="P210" s="121"/>
      <c r="Q210" s="12"/>
    </row>
    <row r="211" spans="1:17" s="10" customFormat="1" ht="14.25" customHeight="1">
      <c r="A211" s="309" t="s">
        <v>31</v>
      </c>
      <c r="B211" s="46"/>
      <c r="C211" s="47" t="s">
        <v>1</v>
      </c>
      <c r="D211" s="46"/>
      <c r="E211" s="115">
        <v>0.18760582733064374</v>
      </c>
      <c r="F211" s="116">
        <v>0.19678446020639831</v>
      </c>
      <c r="G211" s="116">
        <v>0.19309320667701896</v>
      </c>
      <c r="H211" s="116">
        <v>0.22504645346969013</v>
      </c>
      <c r="I211" s="116">
        <v>0.18184041748876195</v>
      </c>
      <c r="J211" s="116">
        <v>0.19004428618491284</v>
      </c>
      <c r="K211" s="116">
        <v>0.16477853618479846</v>
      </c>
      <c r="L211" s="116">
        <v>0.18108840309638494</v>
      </c>
      <c r="M211" s="231">
        <v>0.17625197323508576</v>
      </c>
      <c r="N211" s="116">
        <v>0.18111678392965075</v>
      </c>
      <c r="O211" s="116">
        <v>0.1864224064269932</v>
      </c>
      <c r="P211" s="117">
        <v>0.18648656878425313</v>
      </c>
      <c r="Q211" s="12"/>
    </row>
    <row r="212" spans="1:17" s="10" customFormat="1" ht="14.25" customHeight="1">
      <c r="A212" s="310"/>
      <c r="B212" s="46"/>
      <c r="C212" s="51" t="s">
        <v>13</v>
      </c>
      <c r="D212" s="46"/>
      <c r="E212" s="118">
        <v>0.18760582733064374</v>
      </c>
      <c r="F212" s="119">
        <v>0.19135848690812005</v>
      </c>
      <c r="G212" s="119">
        <v>0.19194721717620053</v>
      </c>
      <c r="H212" s="119">
        <v>0.19983513728802224</v>
      </c>
      <c r="I212" s="119">
        <v>0.19645085972298607</v>
      </c>
      <c r="J212" s="119">
        <v>0.19538821446783641</v>
      </c>
      <c r="K212" s="119">
        <v>0.19146099389198651</v>
      </c>
      <c r="L212" s="119">
        <v>0.19064299455026554</v>
      </c>
      <c r="M212" s="232">
        <v>0.18918775304343802</v>
      </c>
      <c r="N212" s="119">
        <v>0.18859853983895589</v>
      </c>
      <c r="O212" s="119">
        <v>0.18842318454649828</v>
      </c>
      <c r="P212" s="120">
        <v>0.18834022971166747</v>
      </c>
      <c r="Q212" s="12"/>
    </row>
    <row r="213" spans="1:17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14"/>
      <c r="N213" s="25"/>
      <c r="O213" s="25"/>
      <c r="P213" s="25"/>
      <c r="Q213" s="12"/>
    </row>
    <row r="214" spans="1:17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14"/>
      <c r="N214" s="25"/>
      <c r="O214" s="25"/>
      <c r="P214" s="25"/>
      <c r="Q214" s="12"/>
    </row>
    <row r="215" spans="1:17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14"/>
      <c r="N215" s="25"/>
      <c r="O215" s="25"/>
      <c r="P215" s="25"/>
      <c r="Q215" s="12"/>
    </row>
    <row r="216" spans="1:17" ht="21.75" customHeight="1">
      <c r="A216" s="308" t="s">
        <v>26</v>
      </c>
      <c r="B216" s="308"/>
      <c r="C216" s="308"/>
      <c r="D216" s="308"/>
      <c r="E216" s="308"/>
      <c r="F216" s="308"/>
      <c r="G216" s="308"/>
      <c r="H216" s="308"/>
      <c r="I216" s="308"/>
      <c r="J216" s="308"/>
      <c r="K216" s="308"/>
      <c r="L216" s="308"/>
      <c r="M216" s="308"/>
      <c r="N216" s="308"/>
      <c r="O216" s="308"/>
      <c r="P216" s="308"/>
    </row>
    <row r="217" spans="1:17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5"/>
      <c r="M217" s="233"/>
      <c r="N217" s="5"/>
      <c r="O217" s="5"/>
      <c r="P217" s="5"/>
    </row>
    <row r="218" spans="1:17" ht="18" customHeight="1">
      <c r="A218" s="15" t="s">
        <v>121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17"/>
      <c r="M218" s="211"/>
      <c r="N218" s="17"/>
      <c r="O218" s="242" t="s">
        <v>24</v>
      </c>
    </row>
    <row r="219" spans="1:17" ht="18" customHeight="1"/>
    <row r="220" spans="1:17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13" t="s">
        <v>16</v>
      </c>
      <c r="N220" s="22" t="s">
        <v>17</v>
      </c>
      <c r="O220" s="22" t="s">
        <v>18</v>
      </c>
      <c r="P220" s="23" t="s">
        <v>11</v>
      </c>
      <c r="Q220" s="12"/>
    </row>
    <row r="221" spans="1:17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5"/>
      <c r="M221" s="214"/>
      <c r="N221" s="25"/>
      <c r="O221" s="25"/>
      <c r="P221" s="24"/>
      <c r="Q221" s="12"/>
    </row>
    <row r="222" spans="1:17" s="10" customFormat="1" ht="14.25" customHeight="1">
      <c r="A222" s="26">
        <v>1</v>
      </c>
      <c r="B222" s="66"/>
      <c r="C222" s="27" t="s">
        <v>1</v>
      </c>
      <c r="D222" s="25"/>
      <c r="E222" s="28">
        <v>16.827940000000002</v>
      </c>
      <c r="F222" s="29">
        <v>15.416059999999998</v>
      </c>
      <c r="G222" s="29">
        <v>21.094000000000001</v>
      </c>
      <c r="H222" s="29">
        <v>6.9239999999999995</v>
      </c>
      <c r="I222" s="29">
        <v>7.1119999999999948</v>
      </c>
      <c r="J222" s="29">
        <v>6.679000000000002</v>
      </c>
      <c r="K222" s="29">
        <v>12.283000000000001</v>
      </c>
      <c r="L222" s="29">
        <v>7.7669999999999959</v>
      </c>
      <c r="M222" s="215">
        <v>9.3140000000000072</v>
      </c>
      <c r="N222" s="29">
        <v>6.0973491629999188</v>
      </c>
      <c r="O222" s="29">
        <v>0</v>
      </c>
      <c r="P222" s="30">
        <v>0</v>
      </c>
      <c r="Q222" s="12"/>
    </row>
    <row r="223" spans="1:17" s="10" customFormat="1" ht="14.25" customHeight="1">
      <c r="A223" s="32"/>
      <c r="B223" s="25"/>
      <c r="C223" s="33" t="s">
        <v>13</v>
      </c>
      <c r="D223" s="25"/>
      <c r="E223" s="74">
        <v>16.827940000000002</v>
      </c>
      <c r="F223" s="73">
        <v>32.244</v>
      </c>
      <c r="G223" s="73">
        <v>53.338000000000001</v>
      </c>
      <c r="H223" s="73">
        <v>60.262</v>
      </c>
      <c r="I223" s="73">
        <v>67.373999999999995</v>
      </c>
      <c r="J223" s="73">
        <v>74.052999999999997</v>
      </c>
      <c r="K223" s="73">
        <v>86.335999999999999</v>
      </c>
      <c r="L223" s="73">
        <v>94.102999999999994</v>
      </c>
      <c r="M223" s="136">
        <v>103.417</v>
      </c>
      <c r="N223" s="73">
        <v>109.51434916299992</v>
      </c>
      <c r="O223" s="36">
        <v>109.51434916299992</v>
      </c>
      <c r="P223" s="37">
        <v>109.51434916299992</v>
      </c>
      <c r="Q223" s="12"/>
    </row>
    <row r="224" spans="1:17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36"/>
      <c r="M224" s="216"/>
      <c r="N224" s="36"/>
      <c r="O224" s="36"/>
      <c r="P224" s="37"/>
      <c r="Q224" s="12"/>
    </row>
    <row r="225" spans="1:17" s="10" customFormat="1" ht="14.25" customHeight="1">
      <c r="A225" s="32">
        <v>2</v>
      </c>
      <c r="B225" s="25"/>
      <c r="C225" s="33" t="s">
        <v>1</v>
      </c>
      <c r="D225" s="25"/>
      <c r="E225" s="35">
        <v>48.98554</v>
      </c>
      <c r="F225" s="36">
        <v>14.41046</v>
      </c>
      <c r="G225" s="36">
        <v>20.352999999999994</v>
      </c>
      <c r="H225" s="36">
        <v>29.972000000000008</v>
      </c>
      <c r="I225" s="36">
        <v>30.324999999999989</v>
      </c>
      <c r="J225" s="36">
        <v>22.682000000000016</v>
      </c>
      <c r="K225" s="36">
        <v>28.810000000000002</v>
      </c>
      <c r="L225" s="36">
        <v>8.0449999999999875</v>
      </c>
      <c r="M225" s="216">
        <v>31.97</v>
      </c>
      <c r="N225" s="36">
        <v>17.212511248000055</v>
      </c>
      <c r="O225" s="36">
        <v>0</v>
      </c>
      <c r="P225" s="37">
        <v>0</v>
      </c>
      <c r="Q225" s="12"/>
    </row>
    <row r="226" spans="1:17" s="10" customFormat="1" ht="14.25" customHeight="1">
      <c r="A226" s="32"/>
      <c r="B226" s="25"/>
      <c r="C226" s="33" t="s">
        <v>13</v>
      </c>
      <c r="D226" s="25"/>
      <c r="E226" s="74">
        <v>48.98554</v>
      </c>
      <c r="F226" s="73">
        <v>63.396000000000001</v>
      </c>
      <c r="G226" s="73">
        <v>83.748999999999995</v>
      </c>
      <c r="H226" s="73">
        <v>113.721</v>
      </c>
      <c r="I226" s="73">
        <v>144.04599999999999</v>
      </c>
      <c r="J226" s="73">
        <v>166.72800000000001</v>
      </c>
      <c r="K226" s="73">
        <v>195.53800000000001</v>
      </c>
      <c r="L226" s="73">
        <v>203.583</v>
      </c>
      <c r="M226" s="136">
        <v>235.553</v>
      </c>
      <c r="N226" s="73">
        <v>252.76551124800005</v>
      </c>
      <c r="O226" s="36">
        <v>252.76551124800005</v>
      </c>
      <c r="P226" s="37">
        <v>252.76551124800005</v>
      </c>
      <c r="Q226" s="12"/>
    </row>
    <row r="227" spans="1:17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36"/>
      <c r="M227" s="216"/>
      <c r="N227" s="36"/>
      <c r="O227" s="36"/>
      <c r="P227" s="37"/>
      <c r="Q227" s="12"/>
    </row>
    <row r="228" spans="1:17" s="10" customFormat="1" ht="14.25" customHeight="1">
      <c r="A228" s="32">
        <v>3</v>
      </c>
      <c r="B228" s="25"/>
      <c r="C228" s="33" t="s">
        <v>1</v>
      </c>
      <c r="D228" s="25"/>
      <c r="E228" s="35">
        <v>45.418209999999974</v>
      </c>
      <c r="F228" s="36">
        <v>32.146790000000024</v>
      </c>
      <c r="G228" s="36">
        <v>85.64500000000001</v>
      </c>
      <c r="H228" s="36">
        <v>63.406999999999982</v>
      </c>
      <c r="I228" s="36">
        <v>51.671999999999997</v>
      </c>
      <c r="J228" s="36">
        <v>71.536000000000001</v>
      </c>
      <c r="K228" s="36">
        <v>48.76600000000002</v>
      </c>
      <c r="L228" s="36">
        <v>23.313999999999965</v>
      </c>
      <c r="M228" s="216">
        <v>59.723000000000013</v>
      </c>
      <c r="N228" s="36">
        <v>38.203954861999762</v>
      </c>
      <c r="O228" s="36">
        <v>0</v>
      </c>
      <c r="P228" s="37">
        <v>0</v>
      </c>
      <c r="Q228" s="12"/>
    </row>
    <row r="229" spans="1:17" s="10" customFormat="1" ht="14.25" customHeight="1">
      <c r="A229" s="130"/>
      <c r="B229" s="25"/>
      <c r="C229" s="33" t="s">
        <v>13</v>
      </c>
      <c r="D229" s="25"/>
      <c r="E229" s="74">
        <v>45.418209999999974</v>
      </c>
      <c r="F229" s="73">
        <v>77.564999999999998</v>
      </c>
      <c r="G229" s="73">
        <v>163.21</v>
      </c>
      <c r="H229" s="73">
        <v>226.61699999999999</v>
      </c>
      <c r="I229" s="73">
        <v>278.28899999999999</v>
      </c>
      <c r="J229" s="73">
        <v>349.82499999999999</v>
      </c>
      <c r="K229" s="73">
        <v>398.59100000000001</v>
      </c>
      <c r="L229" s="73">
        <v>421.90499999999997</v>
      </c>
      <c r="M229" s="136">
        <v>481.62799999999999</v>
      </c>
      <c r="N229" s="73">
        <v>519.83195486199975</v>
      </c>
      <c r="O229" s="36">
        <v>519.83195486199975</v>
      </c>
      <c r="P229" s="37">
        <v>519.83195486199975</v>
      </c>
      <c r="Q229" s="12"/>
    </row>
    <row r="230" spans="1:17" s="10" customFormat="1" ht="14.25" customHeight="1">
      <c r="A230" s="32"/>
      <c r="B230" s="25"/>
      <c r="C230" s="33"/>
      <c r="D230" s="25"/>
      <c r="E230" s="74"/>
      <c r="F230" s="73"/>
      <c r="G230" s="73"/>
      <c r="H230" s="73"/>
      <c r="I230" s="73"/>
      <c r="J230" s="73"/>
      <c r="K230" s="73"/>
      <c r="L230" s="73"/>
      <c r="M230" s="136"/>
      <c r="N230" s="73"/>
      <c r="O230" s="36"/>
      <c r="P230" s="37"/>
      <c r="Q230" s="12"/>
    </row>
    <row r="231" spans="1:17" s="10" customFormat="1" ht="14.25" customHeight="1">
      <c r="A231" s="32">
        <v>4</v>
      </c>
      <c r="B231" s="25"/>
      <c r="C231" s="33" t="s">
        <v>1</v>
      </c>
      <c r="D231" s="25"/>
      <c r="E231" s="35">
        <v>0</v>
      </c>
      <c r="F231" s="36">
        <v>0</v>
      </c>
      <c r="G231" s="36">
        <v>0</v>
      </c>
      <c r="H231" s="36">
        <v>127.29300000000001</v>
      </c>
      <c r="I231" s="36">
        <v>0</v>
      </c>
      <c r="J231" s="36">
        <v>0</v>
      </c>
      <c r="K231" s="36">
        <v>0</v>
      </c>
      <c r="L231" s="36">
        <v>0</v>
      </c>
      <c r="M231" s="216">
        <v>0</v>
      </c>
      <c r="N231" s="36">
        <v>0.95193483599990714</v>
      </c>
      <c r="O231" s="36">
        <v>0</v>
      </c>
      <c r="P231" s="37">
        <v>0</v>
      </c>
      <c r="Q231" s="12"/>
    </row>
    <row r="232" spans="1:17" s="10" customFormat="1" ht="14.25" customHeight="1">
      <c r="A232" s="76"/>
      <c r="B232" s="25"/>
      <c r="C232" s="33" t="s">
        <v>13</v>
      </c>
      <c r="D232" s="25"/>
      <c r="E232" s="74">
        <v>0</v>
      </c>
      <c r="F232" s="73">
        <v>0</v>
      </c>
      <c r="G232" s="73">
        <v>0</v>
      </c>
      <c r="H232" s="73">
        <v>127.29300000000001</v>
      </c>
      <c r="I232" s="73">
        <v>127.29300000000001</v>
      </c>
      <c r="J232" s="73">
        <v>127.29300000000001</v>
      </c>
      <c r="K232" s="73">
        <v>127.29300000000001</v>
      </c>
      <c r="L232" s="73">
        <v>127.29300000000001</v>
      </c>
      <c r="M232" s="136">
        <v>127.29300000000001</v>
      </c>
      <c r="N232" s="73">
        <v>128.24493483599991</v>
      </c>
      <c r="O232" s="36">
        <v>128.24493483599991</v>
      </c>
      <c r="P232" s="37">
        <v>128.24493483599991</v>
      </c>
      <c r="Q232" s="12"/>
    </row>
    <row r="233" spans="1:17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36"/>
      <c r="M233" s="216"/>
      <c r="N233" s="36"/>
      <c r="O233" s="36"/>
      <c r="P233" s="37"/>
      <c r="Q233" s="12"/>
    </row>
    <row r="234" spans="1:17" s="10" customFormat="1" ht="14.25" customHeight="1">
      <c r="A234" s="32">
        <v>5</v>
      </c>
      <c r="B234" s="25"/>
      <c r="C234" s="33" t="s">
        <v>1</v>
      </c>
      <c r="D234" s="25"/>
      <c r="E234" s="35">
        <v>42.197140000000047</v>
      </c>
      <c r="F234" s="36">
        <v>28.165859999999952</v>
      </c>
      <c r="G234" s="36">
        <v>38.864999999999995</v>
      </c>
      <c r="H234" s="36">
        <v>34.487000000000009</v>
      </c>
      <c r="I234" s="36">
        <v>22.326999999999998</v>
      </c>
      <c r="J234" s="36">
        <v>34.695999999999998</v>
      </c>
      <c r="K234" s="36">
        <v>31.623999999999995</v>
      </c>
      <c r="L234" s="36">
        <v>24.455000000000013</v>
      </c>
      <c r="M234" s="216">
        <v>33.493999999999971</v>
      </c>
      <c r="N234" s="36">
        <v>21.973244137001018</v>
      </c>
      <c r="O234" s="36">
        <v>0</v>
      </c>
      <c r="P234" s="37">
        <v>0</v>
      </c>
      <c r="Q234" s="12"/>
    </row>
    <row r="235" spans="1:17" s="10" customFormat="1" ht="14.25" customHeight="1">
      <c r="A235" s="130"/>
      <c r="B235" s="25"/>
      <c r="C235" s="33" t="s">
        <v>13</v>
      </c>
      <c r="D235" s="25"/>
      <c r="E235" s="74">
        <v>42.197140000000047</v>
      </c>
      <c r="F235" s="73">
        <v>70.363</v>
      </c>
      <c r="G235" s="73">
        <v>109.22799999999999</v>
      </c>
      <c r="H235" s="73">
        <v>143.715</v>
      </c>
      <c r="I235" s="73">
        <v>166.042</v>
      </c>
      <c r="J235" s="73">
        <v>200.738</v>
      </c>
      <c r="K235" s="73">
        <v>232.36199999999999</v>
      </c>
      <c r="L235" s="73">
        <v>256.81700000000001</v>
      </c>
      <c r="M235" s="136">
        <v>290.31099999999998</v>
      </c>
      <c r="N235" s="73">
        <v>312.284244137001</v>
      </c>
      <c r="O235" s="36">
        <v>312.284244137001</v>
      </c>
      <c r="P235" s="37">
        <v>312.284244137001</v>
      </c>
      <c r="Q235" s="12"/>
    </row>
    <row r="236" spans="1:17" s="10" customFormat="1" ht="14.25" customHeight="1">
      <c r="A236" s="76"/>
      <c r="B236" s="25"/>
      <c r="C236" s="33"/>
      <c r="D236" s="25"/>
      <c r="E236" s="74"/>
      <c r="F236" s="73"/>
      <c r="G236" s="73"/>
      <c r="H236" s="73"/>
      <c r="I236" s="73"/>
      <c r="J236" s="73"/>
      <c r="K236" s="73"/>
      <c r="L236" s="73"/>
      <c r="M236" s="136"/>
      <c r="N236" s="73"/>
      <c r="O236" s="36"/>
      <c r="P236" s="37"/>
      <c r="Q236" s="12"/>
    </row>
    <row r="237" spans="1:17" s="10" customFormat="1" ht="14.25" customHeight="1">
      <c r="A237" s="32">
        <v>6</v>
      </c>
      <c r="B237" s="25"/>
      <c r="C237" s="33" t="s">
        <v>1</v>
      </c>
      <c r="D237" s="25"/>
      <c r="E237" s="35">
        <v>36.317189999999982</v>
      </c>
      <c r="F237" s="36">
        <v>46.155810000000017</v>
      </c>
      <c r="G237" s="36">
        <v>48.491</v>
      </c>
      <c r="H237" s="36">
        <v>45.854000000000013</v>
      </c>
      <c r="I237" s="36">
        <v>38.825999999999993</v>
      </c>
      <c r="J237" s="36">
        <v>62.161000000000001</v>
      </c>
      <c r="K237" s="36">
        <v>41.343999999999994</v>
      </c>
      <c r="L237" s="36">
        <v>11.90100000000001</v>
      </c>
      <c r="M237" s="216">
        <v>48.82099999999997</v>
      </c>
      <c r="N237" s="36">
        <v>48.004116945999556</v>
      </c>
      <c r="O237" s="36">
        <v>0</v>
      </c>
      <c r="P237" s="37">
        <v>0</v>
      </c>
      <c r="Q237" s="12"/>
    </row>
    <row r="238" spans="1:17" s="10" customFormat="1" ht="14.25" customHeight="1">
      <c r="A238" s="32"/>
      <c r="B238" s="25"/>
      <c r="C238" s="33" t="s">
        <v>13</v>
      </c>
      <c r="D238" s="25"/>
      <c r="E238" s="74">
        <v>36.317189999999982</v>
      </c>
      <c r="F238" s="73">
        <v>82.472999999999999</v>
      </c>
      <c r="G238" s="73">
        <v>130.964</v>
      </c>
      <c r="H238" s="73">
        <v>176.81800000000001</v>
      </c>
      <c r="I238" s="73">
        <v>215.64400000000001</v>
      </c>
      <c r="J238" s="73">
        <v>277.80500000000001</v>
      </c>
      <c r="K238" s="73">
        <v>319.149</v>
      </c>
      <c r="L238" s="73">
        <v>331.05</v>
      </c>
      <c r="M238" s="136">
        <v>379.87099999999998</v>
      </c>
      <c r="N238" s="73">
        <v>427.87511694599954</v>
      </c>
      <c r="O238" s="36">
        <v>427.87511694599954</v>
      </c>
      <c r="P238" s="37">
        <v>427.87511694599954</v>
      </c>
      <c r="Q238" s="12"/>
    </row>
    <row r="239" spans="1:17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36"/>
      <c r="M239" s="216"/>
      <c r="N239" s="36"/>
      <c r="O239" s="36"/>
      <c r="P239" s="37"/>
      <c r="Q239" s="12"/>
    </row>
    <row r="240" spans="1:17" s="10" customFormat="1" ht="14.25" customHeight="1">
      <c r="A240" s="32">
        <v>7</v>
      </c>
      <c r="B240" s="25"/>
      <c r="C240" s="33" t="s">
        <v>1</v>
      </c>
      <c r="D240" s="25"/>
      <c r="E240" s="35">
        <v>38.603290000000008</v>
      </c>
      <c r="F240" s="36">
        <v>41.332709999999999</v>
      </c>
      <c r="G240" s="36">
        <v>32.291999999999987</v>
      </c>
      <c r="H240" s="36">
        <v>46.577000000000012</v>
      </c>
      <c r="I240" s="36">
        <v>27.671999999999997</v>
      </c>
      <c r="J240" s="36">
        <v>35.353000000000009</v>
      </c>
      <c r="K240" s="36">
        <v>32.125</v>
      </c>
      <c r="L240" s="36">
        <v>20.586999999999961</v>
      </c>
      <c r="M240" s="216">
        <v>31.841000000000008</v>
      </c>
      <c r="N240" s="36">
        <v>22.147564579000175</v>
      </c>
      <c r="O240" s="36">
        <v>0</v>
      </c>
      <c r="P240" s="37">
        <v>0</v>
      </c>
      <c r="Q240" s="12"/>
    </row>
    <row r="241" spans="1:17" s="10" customFormat="1" ht="14.25" customHeight="1">
      <c r="A241" s="32"/>
      <c r="B241" s="25"/>
      <c r="C241" s="33" t="s">
        <v>13</v>
      </c>
      <c r="D241" s="25"/>
      <c r="E241" s="74">
        <v>38.603290000000008</v>
      </c>
      <c r="F241" s="73">
        <v>79.936000000000007</v>
      </c>
      <c r="G241" s="73">
        <v>112.22799999999999</v>
      </c>
      <c r="H241" s="73">
        <v>158.80500000000001</v>
      </c>
      <c r="I241" s="73">
        <v>186.477</v>
      </c>
      <c r="J241" s="73">
        <v>221.83</v>
      </c>
      <c r="K241" s="73">
        <v>253.95500000000001</v>
      </c>
      <c r="L241" s="73">
        <v>274.54199999999997</v>
      </c>
      <c r="M241" s="136">
        <v>306.38299999999998</v>
      </c>
      <c r="N241" s="73">
        <v>328.53056457900016</v>
      </c>
      <c r="O241" s="36">
        <v>328.53056457900016</v>
      </c>
      <c r="P241" s="37">
        <v>328.53056457900016</v>
      </c>
      <c r="Q241" s="12"/>
    </row>
    <row r="242" spans="1:17" s="10" customFormat="1" ht="14.25" customHeight="1">
      <c r="A242" s="70"/>
      <c r="B242" s="25"/>
      <c r="C242" s="33"/>
      <c r="D242" s="25"/>
      <c r="E242" s="74"/>
      <c r="F242" s="73"/>
      <c r="G242" s="73"/>
      <c r="H242" s="73"/>
      <c r="I242" s="73"/>
      <c r="J242" s="73"/>
      <c r="K242" s="73"/>
      <c r="L242" s="73"/>
      <c r="M242" s="136"/>
      <c r="N242" s="73"/>
      <c r="O242" s="36"/>
      <c r="P242" s="37"/>
      <c r="Q242" s="12"/>
    </row>
    <row r="243" spans="1:17" s="10" customFormat="1" ht="14.25" customHeight="1">
      <c r="A243" s="32">
        <v>8</v>
      </c>
      <c r="B243" s="25"/>
      <c r="C243" s="33" t="s">
        <v>1</v>
      </c>
      <c r="D243" s="25"/>
      <c r="E243" s="35">
        <v>18.963909999999995</v>
      </c>
      <c r="F243" s="36">
        <v>24.050090000000008</v>
      </c>
      <c r="G243" s="36">
        <v>21.609999999999992</v>
      </c>
      <c r="H243" s="36">
        <v>16.381</v>
      </c>
      <c r="I243" s="36">
        <v>19.582999999999998</v>
      </c>
      <c r="J243" s="36">
        <v>24.204000000000008</v>
      </c>
      <c r="K243" s="36">
        <v>3.1159999999999997</v>
      </c>
      <c r="L243" s="36">
        <v>5.9340000000000117</v>
      </c>
      <c r="M243" s="216">
        <v>25.569999999999993</v>
      </c>
      <c r="N243" s="36">
        <v>5.4764144107199968</v>
      </c>
      <c r="O243" s="36">
        <v>0</v>
      </c>
      <c r="P243" s="37">
        <v>0</v>
      </c>
      <c r="Q243" s="12"/>
    </row>
    <row r="244" spans="1:17" s="10" customFormat="1" ht="14.25" customHeight="1">
      <c r="A244" s="32"/>
      <c r="B244" s="25"/>
      <c r="C244" s="33" t="s">
        <v>13</v>
      </c>
      <c r="D244" s="25"/>
      <c r="E244" s="74">
        <v>18.963909999999995</v>
      </c>
      <c r="F244" s="73">
        <v>43.014000000000003</v>
      </c>
      <c r="G244" s="73">
        <v>64.623999999999995</v>
      </c>
      <c r="H244" s="73">
        <v>81.004999999999995</v>
      </c>
      <c r="I244" s="73">
        <v>100.58799999999999</v>
      </c>
      <c r="J244" s="73">
        <v>124.792</v>
      </c>
      <c r="K244" s="73">
        <v>127.908</v>
      </c>
      <c r="L244" s="73">
        <v>133.84200000000001</v>
      </c>
      <c r="M244" s="136">
        <v>159.41200000000001</v>
      </c>
      <c r="N244" s="73">
        <v>164.88841441072</v>
      </c>
      <c r="O244" s="36">
        <v>164.88841441072</v>
      </c>
      <c r="P244" s="37">
        <v>164.88841441072</v>
      </c>
      <c r="Q244" s="12"/>
    </row>
    <row r="245" spans="1:17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36"/>
      <c r="M245" s="216"/>
      <c r="N245" s="36"/>
      <c r="O245" s="36"/>
      <c r="P245" s="37"/>
      <c r="Q245" s="12"/>
    </row>
    <row r="246" spans="1:17" s="10" customFormat="1" ht="14.25" customHeight="1">
      <c r="A246" s="70">
        <v>9</v>
      </c>
      <c r="B246" s="25"/>
      <c r="C246" s="33" t="s">
        <v>1</v>
      </c>
      <c r="D246" s="25"/>
      <c r="E246" s="35">
        <v>29.979229999999976</v>
      </c>
      <c r="F246" s="36">
        <v>8.6287700000000207</v>
      </c>
      <c r="G246" s="36">
        <v>18.993000000000002</v>
      </c>
      <c r="H246" s="36">
        <v>10.501999999999995</v>
      </c>
      <c r="I246" s="36">
        <v>21.557000000000002</v>
      </c>
      <c r="J246" s="36">
        <v>13.707999999999998</v>
      </c>
      <c r="K246" s="36">
        <v>18.853000000000009</v>
      </c>
      <c r="L246" s="36">
        <v>10.058999999999997</v>
      </c>
      <c r="M246" s="216">
        <v>13.61099999999999</v>
      </c>
      <c r="N246" s="36">
        <v>13.303403098400082</v>
      </c>
      <c r="O246" s="36">
        <v>0</v>
      </c>
      <c r="P246" s="37">
        <v>0</v>
      </c>
      <c r="Q246" s="12"/>
    </row>
    <row r="247" spans="1:17" s="10" customFormat="1" ht="14.25" customHeight="1">
      <c r="A247" s="32"/>
      <c r="B247" s="25"/>
      <c r="C247" s="33" t="s">
        <v>13</v>
      </c>
      <c r="D247" s="25"/>
      <c r="E247" s="74">
        <v>29.979229999999976</v>
      </c>
      <c r="F247" s="73">
        <v>38.607999999999997</v>
      </c>
      <c r="G247" s="73">
        <v>57.600999999999999</v>
      </c>
      <c r="H247" s="73">
        <v>68.102999999999994</v>
      </c>
      <c r="I247" s="73">
        <v>89.66</v>
      </c>
      <c r="J247" s="73">
        <v>103.36799999999999</v>
      </c>
      <c r="K247" s="73">
        <v>122.221</v>
      </c>
      <c r="L247" s="73">
        <v>132.28</v>
      </c>
      <c r="M247" s="136">
        <v>145.89099999999999</v>
      </c>
      <c r="N247" s="73">
        <v>159.19440309840007</v>
      </c>
      <c r="O247" s="36">
        <v>159.19440309840007</v>
      </c>
      <c r="P247" s="37">
        <v>159.19440309840007</v>
      </c>
      <c r="Q247" s="12"/>
    </row>
    <row r="248" spans="1:17" s="10" customFormat="1" ht="14.25" customHeight="1">
      <c r="A248" s="32"/>
      <c r="B248" s="25"/>
      <c r="C248" s="33"/>
      <c r="D248" s="25"/>
      <c r="E248" s="74"/>
      <c r="F248" s="73"/>
      <c r="G248" s="73"/>
      <c r="H248" s="73"/>
      <c r="I248" s="73"/>
      <c r="J248" s="73"/>
      <c r="K248" s="73"/>
      <c r="L248" s="73"/>
      <c r="M248" s="136"/>
      <c r="N248" s="73"/>
      <c r="O248" s="36"/>
      <c r="P248" s="37"/>
      <c r="Q248" s="12"/>
    </row>
    <row r="249" spans="1:17" s="10" customFormat="1" ht="14.25" customHeight="1">
      <c r="A249" s="70">
        <v>10</v>
      </c>
      <c r="B249" s="25"/>
      <c r="C249" s="33" t="s">
        <v>1</v>
      </c>
      <c r="D249" s="25"/>
      <c r="E249" s="35">
        <v>8.3835599999999975</v>
      </c>
      <c r="F249" s="36">
        <v>18.237439999999999</v>
      </c>
      <c r="G249" s="36">
        <v>16.190000000000001</v>
      </c>
      <c r="H249" s="36">
        <v>16.499000000000002</v>
      </c>
      <c r="I249" s="36">
        <v>13.253</v>
      </c>
      <c r="J249" s="36">
        <v>14.887</v>
      </c>
      <c r="K249" s="36">
        <v>22.483000000000004</v>
      </c>
      <c r="L249" s="36">
        <v>10.590999999999994</v>
      </c>
      <c r="M249" s="216">
        <v>10.054000000000002</v>
      </c>
      <c r="N249" s="36">
        <v>15.237873129000121</v>
      </c>
      <c r="O249" s="36">
        <v>0</v>
      </c>
      <c r="P249" s="37">
        <v>0</v>
      </c>
      <c r="Q249" s="12"/>
    </row>
    <row r="250" spans="1:17" s="10" customFormat="1" ht="14.25" customHeight="1">
      <c r="A250" s="32"/>
      <c r="B250" s="25"/>
      <c r="C250" s="33" t="s">
        <v>13</v>
      </c>
      <c r="D250" s="25"/>
      <c r="E250" s="74">
        <v>8.3835599999999975</v>
      </c>
      <c r="F250" s="73">
        <v>26.620999999999999</v>
      </c>
      <c r="G250" s="73">
        <v>42.811</v>
      </c>
      <c r="H250" s="73">
        <v>59.31</v>
      </c>
      <c r="I250" s="73">
        <v>72.563000000000002</v>
      </c>
      <c r="J250" s="73">
        <v>87.45</v>
      </c>
      <c r="K250" s="73">
        <v>109.93300000000001</v>
      </c>
      <c r="L250" s="73">
        <v>120.524</v>
      </c>
      <c r="M250" s="136">
        <v>130.578</v>
      </c>
      <c r="N250" s="73">
        <v>145.81587312900012</v>
      </c>
      <c r="O250" s="36">
        <v>145.81587312900012</v>
      </c>
      <c r="P250" s="37">
        <v>145.81587312900012</v>
      </c>
      <c r="Q250" s="12"/>
    </row>
    <row r="251" spans="1:17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36"/>
      <c r="M251" s="216"/>
      <c r="N251" s="36"/>
      <c r="O251" s="36"/>
      <c r="P251" s="37"/>
      <c r="Q251" s="12"/>
    </row>
    <row r="252" spans="1:17" s="10" customFormat="1" ht="14.25" customHeight="1">
      <c r="A252" s="32">
        <v>11</v>
      </c>
      <c r="B252" s="25"/>
      <c r="C252" s="33" t="s">
        <v>1</v>
      </c>
      <c r="D252" s="25"/>
      <c r="E252" s="35">
        <v>0</v>
      </c>
      <c r="F252" s="36">
        <v>0</v>
      </c>
      <c r="G252" s="36">
        <v>0</v>
      </c>
      <c r="H252" s="36">
        <v>0</v>
      </c>
      <c r="I252" s="36">
        <v>0</v>
      </c>
      <c r="J252" s="36">
        <v>0</v>
      </c>
      <c r="K252" s="36">
        <v>0</v>
      </c>
      <c r="L252" s="36">
        <v>0</v>
      </c>
      <c r="M252" s="216">
        <v>0</v>
      </c>
      <c r="N252" s="36">
        <v>0</v>
      </c>
      <c r="O252" s="36">
        <v>0</v>
      </c>
      <c r="P252" s="37">
        <v>0</v>
      </c>
      <c r="Q252" s="12"/>
    </row>
    <row r="253" spans="1:17" s="10" customFormat="1" ht="14.25" customHeight="1">
      <c r="A253" s="32"/>
      <c r="B253" s="25"/>
      <c r="C253" s="33" t="s">
        <v>13</v>
      </c>
      <c r="D253" s="25"/>
      <c r="E253" s="74">
        <v>0</v>
      </c>
      <c r="F253" s="73">
        <v>0</v>
      </c>
      <c r="G253" s="73">
        <v>0</v>
      </c>
      <c r="H253" s="73">
        <v>0</v>
      </c>
      <c r="I253" s="73">
        <v>0</v>
      </c>
      <c r="J253" s="73">
        <v>0</v>
      </c>
      <c r="K253" s="73">
        <v>0</v>
      </c>
      <c r="L253" s="73">
        <v>0</v>
      </c>
      <c r="M253" s="136">
        <v>0</v>
      </c>
      <c r="N253" s="73">
        <v>0</v>
      </c>
      <c r="O253" s="36">
        <v>0</v>
      </c>
      <c r="P253" s="37">
        <v>0</v>
      </c>
      <c r="Q253" s="12"/>
    </row>
    <row r="254" spans="1:17" s="10" customFormat="1" ht="14.25" customHeight="1">
      <c r="A254" s="33"/>
      <c r="B254" s="25"/>
      <c r="C254" s="33"/>
      <c r="D254" s="25"/>
      <c r="E254" s="74"/>
      <c r="F254" s="73"/>
      <c r="G254" s="73"/>
      <c r="H254" s="73"/>
      <c r="I254" s="73"/>
      <c r="J254" s="73"/>
      <c r="K254" s="73"/>
      <c r="L254" s="73"/>
      <c r="M254" s="136"/>
      <c r="N254" s="73"/>
      <c r="O254" s="36"/>
      <c r="P254" s="37"/>
      <c r="Q254" s="12"/>
    </row>
    <row r="255" spans="1:17" s="10" customFormat="1" ht="14.25" customHeight="1">
      <c r="A255" s="32">
        <v>12</v>
      </c>
      <c r="B255" s="25"/>
      <c r="C255" s="33" t="s">
        <v>1</v>
      </c>
      <c r="D255" s="25"/>
      <c r="E255" s="35">
        <v>11.30927</v>
      </c>
      <c r="F255" s="36">
        <v>3.0417300000000012</v>
      </c>
      <c r="G255" s="36">
        <v>5.7939999999999987</v>
      </c>
      <c r="H255" s="36">
        <v>7.0919999999999987</v>
      </c>
      <c r="I255" s="36">
        <v>2.1080000000000005</v>
      </c>
      <c r="J255" s="36">
        <v>4.7370000000000019</v>
      </c>
      <c r="K255" s="36">
        <v>1.019999999999996</v>
      </c>
      <c r="L255" s="36">
        <v>7.3160000000000025</v>
      </c>
      <c r="M255" s="216">
        <v>12.384999999999998</v>
      </c>
      <c r="N255" s="36">
        <v>3.2932180419999924</v>
      </c>
      <c r="O255" s="36">
        <v>0</v>
      </c>
      <c r="P255" s="37">
        <v>0</v>
      </c>
      <c r="Q255" s="12"/>
    </row>
    <row r="256" spans="1:17" s="10" customFormat="1" ht="14.25" customHeight="1">
      <c r="A256" s="32"/>
      <c r="B256" s="25"/>
      <c r="C256" s="33" t="s">
        <v>13</v>
      </c>
      <c r="D256" s="25"/>
      <c r="E256" s="74">
        <v>11.30927</v>
      </c>
      <c r="F256" s="73">
        <v>14.351000000000001</v>
      </c>
      <c r="G256" s="73">
        <v>20.145</v>
      </c>
      <c r="H256" s="73">
        <v>27.236999999999998</v>
      </c>
      <c r="I256" s="73">
        <v>29.344999999999999</v>
      </c>
      <c r="J256" s="73">
        <v>34.082000000000001</v>
      </c>
      <c r="K256" s="73">
        <v>35.101999999999997</v>
      </c>
      <c r="L256" s="73">
        <v>42.417999999999999</v>
      </c>
      <c r="M256" s="136">
        <v>54.802999999999997</v>
      </c>
      <c r="N256" s="73">
        <v>58.09621804199999</v>
      </c>
      <c r="O256" s="36">
        <v>58.09621804199999</v>
      </c>
      <c r="P256" s="37">
        <v>58.09621804199999</v>
      </c>
      <c r="Q256" s="12"/>
    </row>
    <row r="257" spans="1:17" s="10" customFormat="1" ht="14.25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36"/>
      <c r="M257" s="216"/>
      <c r="N257" s="36"/>
      <c r="O257" s="36"/>
      <c r="P257" s="37"/>
      <c r="Q257" s="12"/>
    </row>
    <row r="258" spans="1:17" s="10" customFormat="1" ht="14.25" customHeight="1">
      <c r="A258" s="32">
        <v>13</v>
      </c>
      <c r="B258" s="25"/>
      <c r="C258" s="33" t="s">
        <v>1</v>
      </c>
      <c r="D258" s="25"/>
      <c r="E258" s="35">
        <v>97.107639999999975</v>
      </c>
      <c r="F258" s="36">
        <v>56.246360000000038</v>
      </c>
      <c r="G258" s="36">
        <v>93.583999999999975</v>
      </c>
      <c r="H258" s="36">
        <v>61.427999999999997</v>
      </c>
      <c r="I258" s="36">
        <v>74.578000000000031</v>
      </c>
      <c r="J258" s="36">
        <v>81.492999999999995</v>
      </c>
      <c r="K258" s="36">
        <v>51.173999999999978</v>
      </c>
      <c r="L258" s="36">
        <v>66.192000000000007</v>
      </c>
      <c r="M258" s="216">
        <v>65.428999999999974</v>
      </c>
      <c r="N258" s="36">
        <v>49.142873875613077</v>
      </c>
      <c r="O258" s="36">
        <v>0</v>
      </c>
      <c r="P258" s="37">
        <v>0</v>
      </c>
      <c r="Q258" s="12"/>
    </row>
    <row r="259" spans="1:17" s="10" customFormat="1" ht="14.25" customHeight="1">
      <c r="A259" s="32"/>
      <c r="B259" s="25"/>
      <c r="C259" s="33" t="s">
        <v>13</v>
      </c>
      <c r="D259" s="25"/>
      <c r="E259" s="74">
        <v>97.107639999999975</v>
      </c>
      <c r="F259" s="73">
        <v>153.35400000000001</v>
      </c>
      <c r="G259" s="73">
        <v>246.93799999999999</v>
      </c>
      <c r="H259" s="73">
        <v>308.36599999999999</v>
      </c>
      <c r="I259" s="73">
        <v>382.94400000000002</v>
      </c>
      <c r="J259" s="73">
        <v>464.43700000000001</v>
      </c>
      <c r="K259" s="73">
        <v>515.61099999999999</v>
      </c>
      <c r="L259" s="73">
        <v>581.803</v>
      </c>
      <c r="M259" s="136">
        <v>647.23199999999997</v>
      </c>
      <c r="N259" s="73">
        <v>696.37487387561305</v>
      </c>
      <c r="O259" s="36">
        <v>696.37487387561305</v>
      </c>
      <c r="P259" s="37">
        <v>696.37487387561305</v>
      </c>
      <c r="Q259" s="12"/>
    </row>
    <row r="260" spans="1:17" s="10" customFormat="1" ht="14.25" customHeight="1">
      <c r="A260" s="77"/>
      <c r="B260" s="25"/>
      <c r="C260" s="33"/>
      <c r="D260" s="25"/>
      <c r="E260" s="74"/>
      <c r="F260" s="73"/>
      <c r="G260" s="73"/>
      <c r="H260" s="73"/>
      <c r="I260" s="73"/>
      <c r="J260" s="73"/>
      <c r="K260" s="73"/>
      <c r="L260" s="73"/>
      <c r="M260" s="136"/>
      <c r="N260" s="73"/>
      <c r="O260" s="36"/>
      <c r="P260" s="37"/>
      <c r="Q260" s="12"/>
    </row>
    <row r="261" spans="1:17" s="10" customFormat="1" ht="14.25" customHeight="1">
      <c r="A261" s="32">
        <v>14</v>
      </c>
      <c r="B261" s="25"/>
      <c r="C261" s="33" t="s">
        <v>1</v>
      </c>
      <c r="D261" s="25"/>
      <c r="E261" s="35">
        <v>334.79782</v>
      </c>
      <c r="F261" s="36">
        <v>222.92618000000004</v>
      </c>
      <c r="G261" s="36">
        <v>213.22399999999993</v>
      </c>
      <c r="H261" s="36">
        <v>234.19200000000001</v>
      </c>
      <c r="I261" s="36">
        <v>189.303</v>
      </c>
      <c r="J261" s="36">
        <v>211.69200000000001</v>
      </c>
      <c r="K261" s="36">
        <v>74.655999999999949</v>
      </c>
      <c r="L261" s="36">
        <v>182.34500000000003</v>
      </c>
      <c r="M261" s="216">
        <v>132.59500000000003</v>
      </c>
      <c r="N261" s="36">
        <v>73.526351238429925</v>
      </c>
      <c r="O261" s="36">
        <v>0</v>
      </c>
      <c r="P261" s="37">
        <v>0</v>
      </c>
      <c r="Q261" s="12"/>
    </row>
    <row r="262" spans="1:17" s="10" customFormat="1" ht="14.25" customHeight="1">
      <c r="A262" s="77"/>
      <c r="B262" s="25"/>
      <c r="C262" s="33" t="s">
        <v>13</v>
      </c>
      <c r="D262" s="25"/>
      <c r="E262" s="74">
        <v>334.79782</v>
      </c>
      <c r="F262" s="73">
        <v>557.72400000000005</v>
      </c>
      <c r="G262" s="73">
        <v>770.94799999999998</v>
      </c>
      <c r="H262" s="73">
        <v>1005.14</v>
      </c>
      <c r="I262" s="73">
        <v>1194.443</v>
      </c>
      <c r="J262" s="73">
        <v>1406.135</v>
      </c>
      <c r="K262" s="73">
        <v>1480.7909999999999</v>
      </c>
      <c r="L262" s="73">
        <v>1663.136</v>
      </c>
      <c r="M262" s="136">
        <v>1795.731</v>
      </c>
      <c r="N262" s="73">
        <v>1869.2573512384299</v>
      </c>
      <c r="O262" s="36">
        <v>1869.2573512384299</v>
      </c>
      <c r="P262" s="37">
        <v>1869.2573512384299</v>
      </c>
      <c r="Q262" s="12"/>
    </row>
    <row r="263" spans="1:17" s="10" customFormat="1" ht="14.25" customHeight="1">
      <c r="A263" s="77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36"/>
      <c r="M263" s="216"/>
      <c r="N263" s="36"/>
      <c r="O263" s="36"/>
      <c r="P263" s="37"/>
      <c r="Q263" s="12"/>
    </row>
    <row r="264" spans="1:17" s="10" customFormat="1" ht="14.25" customHeight="1">
      <c r="A264" s="32">
        <v>15</v>
      </c>
      <c r="B264" s="25"/>
      <c r="C264" s="33" t="s">
        <v>1</v>
      </c>
      <c r="D264" s="25"/>
      <c r="E264" s="35">
        <v>50.057629999999996</v>
      </c>
      <c r="F264" s="36">
        <v>33.119370000000011</v>
      </c>
      <c r="G264" s="36">
        <v>47.184999999999988</v>
      </c>
      <c r="H264" s="36">
        <v>87.27000000000001</v>
      </c>
      <c r="I264" s="36">
        <v>42.384000000000015</v>
      </c>
      <c r="J264" s="36">
        <v>43.897999999999968</v>
      </c>
      <c r="K264" s="36">
        <v>82.088999999999999</v>
      </c>
      <c r="L264" s="36">
        <v>8.36099999999999</v>
      </c>
      <c r="M264" s="216">
        <v>23.262</v>
      </c>
      <c r="N264" s="36">
        <v>61.392778294674315</v>
      </c>
      <c r="O264" s="36">
        <v>0</v>
      </c>
      <c r="P264" s="37">
        <v>0</v>
      </c>
      <c r="Q264" s="12"/>
    </row>
    <row r="265" spans="1:17" s="10" customFormat="1" ht="14.25" customHeight="1">
      <c r="A265" s="32"/>
      <c r="B265" s="25"/>
      <c r="C265" s="33" t="s">
        <v>13</v>
      </c>
      <c r="D265" s="25"/>
      <c r="E265" s="74">
        <v>50.057629999999996</v>
      </c>
      <c r="F265" s="73">
        <v>83.177000000000007</v>
      </c>
      <c r="G265" s="73">
        <v>130.36199999999999</v>
      </c>
      <c r="H265" s="73">
        <v>217.63200000000001</v>
      </c>
      <c r="I265" s="73">
        <v>260.01600000000002</v>
      </c>
      <c r="J265" s="73">
        <v>303.91399999999999</v>
      </c>
      <c r="K265" s="73">
        <v>386.00299999999999</v>
      </c>
      <c r="L265" s="73">
        <v>394.36399999999998</v>
      </c>
      <c r="M265" s="136">
        <v>417.62599999999998</v>
      </c>
      <c r="N265" s="73">
        <v>479.01877829467429</v>
      </c>
      <c r="O265" s="36">
        <v>479.01877829467429</v>
      </c>
      <c r="P265" s="37">
        <v>479.01877829467429</v>
      </c>
      <c r="Q265" s="12"/>
    </row>
    <row r="266" spans="1:17" s="10" customFormat="1" ht="14.25" customHeight="1">
      <c r="A266" s="77"/>
      <c r="B266" s="25"/>
      <c r="C266" s="33"/>
      <c r="D266" s="25"/>
      <c r="E266" s="74"/>
      <c r="F266" s="73"/>
      <c r="G266" s="73"/>
      <c r="H266" s="73"/>
      <c r="I266" s="73"/>
      <c r="J266" s="73"/>
      <c r="K266" s="73"/>
      <c r="L266" s="73"/>
      <c r="M266" s="136"/>
      <c r="N266" s="73"/>
      <c r="O266" s="36"/>
      <c r="P266" s="37"/>
      <c r="Q266" s="12"/>
    </row>
    <row r="267" spans="1:17" s="10" customFormat="1" ht="14.25" customHeight="1">
      <c r="A267" s="32">
        <v>16</v>
      </c>
      <c r="B267" s="25"/>
      <c r="C267" s="33" t="s">
        <v>1</v>
      </c>
      <c r="D267" s="25"/>
      <c r="E267" s="35">
        <v>48.451329999999992</v>
      </c>
      <c r="F267" s="36">
        <v>-3.257329999999989</v>
      </c>
      <c r="G267" s="36">
        <v>36.826999999999998</v>
      </c>
      <c r="H267" s="36">
        <v>36.603999999999999</v>
      </c>
      <c r="I267" s="36">
        <v>26.086000000000013</v>
      </c>
      <c r="J267" s="36">
        <v>39.207999999999998</v>
      </c>
      <c r="K267" s="36">
        <v>31.427999999999997</v>
      </c>
      <c r="L267" s="36">
        <v>18.603999999999985</v>
      </c>
      <c r="M267" s="216">
        <v>13.236000000000018</v>
      </c>
      <c r="N267" s="36">
        <v>22.029427357100133</v>
      </c>
      <c r="O267" s="36">
        <v>0</v>
      </c>
      <c r="P267" s="37">
        <v>0</v>
      </c>
      <c r="Q267" s="12"/>
    </row>
    <row r="268" spans="1:17" s="10" customFormat="1" ht="14.25" customHeight="1">
      <c r="A268" s="70"/>
      <c r="B268" s="25"/>
      <c r="C268" s="33" t="s">
        <v>13</v>
      </c>
      <c r="D268" s="25"/>
      <c r="E268" s="74">
        <v>48.451329999999992</v>
      </c>
      <c r="F268" s="73">
        <v>45.194000000000003</v>
      </c>
      <c r="G268" s="73">
        <v>82.021000000000001</v>
      </c>
      <c r="H268" s="73">
        <v>118.625</v>
      </c>
      <c r="I268" s="73">
        <v>144.71100000000001</v>
      </c>
      <c r="J268" s="73">
        <v>183.91900000000001</v>
      </c>
      <c r="K268" s="73">
        <v>215.34700000000001</v>
      </c>
      <c r="L268" s="73">
        <v>233.95099999999999</v>
      </c>
      <c r="M268" s="136">
        <v>247.18700000000001</v>
      </c>
      <c r="N268" s="73">
        <v>269.21642735710014</v>
      </c>
      <c r="O268" s="36">
        <v>269.21642735710014</v>
      </c>
      <c r="P268" s="37">
        <v>269.21642735710014</v>
      </c>
      <c r="Q268" s="12"/>
    </row>
    <row r="269" spans="1:17" s="10" customFormat="1" ht="14.25" customHeight="1">
      <c r="A269" s="32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36"/>
      <c r="M269" s="216"/>
      <c r="N269" s="36"/>
      <c r="O269" s="36"/>
      <c r="P269" s="37"/>
      <c r="Q269" s="12"/>
    </row>
    <row r="270" spans="1:17" s="10" customFormat="1" ht="14.25" customHeight="1">
      <c r="A270" s="32">
        <v>17</v>
      </c>
      <c r="B270" s="25"/>
      <c r="C270" s="33" t="s">
        <v>1</v>
      </c>
      <c r="D270" s="25"/>
      <c r="E270" s="35">
        <v>14.004940000000001</v>
      </c>
      <c r="F270" s="36">
        <v>6.3160600000000002</v>
      </c>
      <c r="G270" s="36">
        <v>3.7659999999999982</v>
      </c>
      <c r="H270" s="36">
        <v>3.5760000000000005</v>
      </c>
      <c r="I270" s="36">
        <v>6.9749999999999979</v>
      </c>
      <c r="J270" s="36">
        <v>8.9830000000000041</v>
      </c>
      <c r="K270" s="36">
        <v>6.0039999999999978</v>
      </c>
      <c r="L270" s="36">
        <v>-1.5609999999999999</v>
      </c>
      <c r="M270" s="216">
        <v>14.579000000000001</v>
      </c>
      <c r="N270" s="36">
        <v>2.6647074560927848</v>
      </c>
      <c r="O270" s="36">
        <v>0</v>
      </c>
      <c r="P270" s="37">
        <v>0</v>
      </c>
      <c r="Q270" s="12"/>
    </row>
    <row r="271" spans="1:17" s="10" customFormat="1" ht="14.25" customHeight="1">
      <c r="A271" s="131"/>
      <c r="B271" s="25"/>
      <c r="C271" s="33" t="s">
        <v>13</v>
      </c>
      <c r="D271" s="25"/>
      <c r="E271" s="74">
        <v>14.004940000000001</v>
      </c>
      <c r="F271" s="73">
        <v>20.321000000000002</v>
      </c>
      <c r="G271" s="73">
        <v>24.087</v>
      </c>
      <c r="H271" s="73">
        <v>27.663</v>
      </c>
      <c r="I271" s="73">
        <v>34.637999999999998</v>
      </c>
      <c r="J271" s="73">
        <v>43.621000000000002</v>
      </c>
      <c r="K271" s="73">
        <v>49.625</v>
      </c>
      <c r="L271" s="73">
        <v>48.064</v>
      </c>
      <c r="M271" s="136">
        <v>62.643000000000001</v>
      </c>
      <c r="N271" s="73">
        <v>65.307707456092785</v>
      </c>
      <c r="O271" s="36">
        <v>65.307707456092785</v>
      </c>
      <c r="P271" s="37">
        <v>65.307707456092785</v>
      </c>
      <c r="Q271" s="12"/>
    </row>
    <row r="272" spans="1:17" s="10" customFormat="1" ht="14.25" customHeight="1">
      <c r="A272" s="70"/>
      <c r="B272" s="25"/>
      <c r="C272" s="33"/>
      <c r="D272" s="25"/>
      <c r="E272" s="74"/>
      <c r="F272" s="73"/>
      <c r="G272" s="73"/>
      <c r="H272" s="73"/>
      <c r="I272" s="73"/>
      <c r="J272" s="73"/>
      <c r="K272" s="73"/>
      <c r="L272" s="73"/>
      <c r="M272" s="136"/>
      <c r="N272" s="73"/>
      <c r="O272" s="36"/>
      <c r="P272" s="37"/>
      <c r="Q272" s="12"/>
    </row>
    <row r="273" spans="1:17" s="10" customFormat="1" ht="14.25" customHeight="1">
      <c r="A273" s="32">
        <v>18</v>
      </c>
      <c r="B273" s="25"/>
      <c r="C273" s="33" t="s">
        <v>1</v>
      </c>
      <c r="D273" s="25"/>
      <c r="E273" s="35">
        <v>164.26432</v>
      </c>
      <c r="F273" s="36">
        <v>182.62368000000015</v>
      </c>
      <c r="G273" s="36">
        <v>195.6089999999997</v>
      </c>
      <c r="H273" s="36">
        <v>138.43100000000004</v>
      </c>
      <c r="I273" s="36">
        <v>185.29399999999987</v>
      </c>
      <c r="J273" s="36">
        <v>162.85600000000068</v>
      </c>
      <c r="K273" s="36">
        <v>159.5630000000001</v>
      </c>
      <c r="L273" s="36">
        <v>69.34099999999944</v>
      </c>
      <c r="M273" s="216">
        <v>131.18599999999969</v>
      </c>
      <c r="N273" s="36">
        <v>125.19221617034782</v>
      </c>
      <c r="O273" s="36">
        <v>649.79206363636331</v>
      </c>
      <c r="P273" s="37">
        <v>360.99559090909133</v>
      </c>
      <c r="Q273" s="12"/>
    </row>
    <row r="274" spans="1:17" s="10" customFormat="1" ht="14.25" customHeight="1">
      <c r="A274" s="131"/>
      <c r="B274" s="25"/>
      <c r="C274" s="33" t="s">
        <v>13</v>
      </c>
      <c r="D274" s="25"/>
      <c r="E274" s="74">
        <v>164.26432</v>
      </c>
      <c r="F274" s="73">
        <v>346.88800000000015</v>
      </c>
      <c r="G274" s="36">
        <v>542.49699999999984</v>
      </c>
      <c r="H274" s="73">
        <v>680.92799999999988</v>
      </c>
      <c r="I274" s="73">
        <v>866.22199999999975</v>
      </c>
      <c r="J274" s="73">
        <v>1029.0780000000004</v>
      </c>
      <c r="K274" s="73">
        <v>1188.6410000000005</v>
      </c>
      <c r="L274" s="73">
        <v>1257.982</v>
      </c>
      <c r="M274" s="136">
        <v>1389.1679999999997</v>
      </c>
      <c r="N274" s="73">
        <v>1514.3602161703475</v>
      </c>
      <c r="O274" s="36">
        <v>2164.1522798067108</v>
      </c>
      <c r="P274" s="37">
        <v>2525.1478707158021</v>
      </c>
      <c r="Q274" s="12"/>
    </row>
    <row r="275" spans="1:17" s="10" customFormat="1" ht="14.25" customHeight="1">
      <c r="A275" s="70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36"/>
      <c r="M275" s="216"/>
      <c r="N275" s="36"/>
      <c r="O275" s="36"/>
      <c r="P275" s="37"/>
      <c r="Q275" s="12"/>
    </row>
    <row r="276" spans="1:17" s="10" customFormat="1" ht="14.25" customHeight="1">
      <c r="A276" s="32">
        <v>19</v>
      </c>
      <c r="B276" s="25"/>
      <c r="C276" s="33" t="s">
        <v>1</v>
      </c>
      <c r="D276" s="25"/>
      <c r="E276" s="35">
        <v>0</v>
      </c>
      <c r="F276" s="36">
        <v>0</v>
      </c>
      <c r="G276" s="36">
        <v>0</v>
      </c>
      <c r="H276" s="36">
        <v>0</v>
      </c>
      <c r="I276" s="36">
        <v>0</v>
      </c>
      <c r="J276" s="36">
        <v>0</v>
      </c>
      <c r="K276" s="36">
        <v>0</v>
      </c>
      <c r="L276" s="36">
        <v>0</v>
      </c>
      <c r="M276" s="216">
        <v>0</v>
      </c>
      <c r="N276" s="36">
        <v>0</v>
      </c>
      <c r="O276" s="36">
        <v>0</v>
      </c>
      <c r="P276" s="37">
        <v>0</v>
      </c>
      <c r="Q276" s="12"/>
    </row>
    <row r="277" spans="1:17" s="10" customFormat="1" ht="14.25" customHeight="1">
      <c r="A277" s="32"/>
      <c r="B277" s="25"/>
      <c r="C277" s="33" t="s">
        <v>13</v>
      </c>
      <c r="D277" s="25"/>
      <c r="E277" s="74"/>
      <c r="F277" s="73"/>
      <c r="G277" s="73"/>
      <c r="H277" s="73"/>
      <c r="I277" s="73"/>
      <c r="J277" s="73"/>
      <c r="K277" s="73"/>
      <c r="L277" s="73"/>
      <c r="M277" s="136"/>
      <c r="N277" s="73"/>
      <c r="O277" s="36"/>
      <c r="P277" s="37"/>
      <c r="Q277" s="12"/>
    </row>
    <row r="278" spans="1:17" s="10" customFormat="1" ht="14.25" customHeight="1">
      <c r="A278" s="70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36"/>
      <c r="M278" s="216"/>
      <c r="N278" s="36"/>
      <c r="O278" s="36"/>
      <c r="P278" s="37"/>
      <c r="Q278" s="12"/>
    </row>
    <row r="279" spans="1:17" s="10" customFormat="1" ht="14.25" hidden="1" customHeight="1">
      <c r="A279" s="32"/>
      <c r="B279" s="25"/>
      <c r="C279" s="33" t="s">
        <v>1</v>
      </c>
      <c r="D279" s="25"/>
      <c r="E279" s="35">
        <v>0</v>
      </c>
      <c r="F279" s="36">
        <v>0</v>
      </c>
      <c r="G279" s="36">
        <v>0</v>
      </c>
      <c r="H279" s="36">
        <v>0</v>
      </c>
      <c r="I279" s="36">
        <v>0</v>
      </c>
      <c r="J279" s="36">
        <v>0</v>
      </c>
      <c r="K279" s="36">
        <v>0</v>
      </c>
      <c r="L279" s="36">
        <v>0</v>
      </c>
      <c r="M279" s="216">
        <v>0</v>
      </c>
      <c r="N279" s="36">
        <v>0</v>
      </c>
      <c r="O279" s="36">
        <v>0</v>
      </c>
      <c r="P279" s="37">
        <v>0</v>
      </c>
      <c r="Q279" s="12"/>
    </row>
    <row r="280" spans="1:17" s="10" customFormat="1" ht="14.25" hidden="1" customHeight="1">
      <c r="A280" s="32"/>
      <c r="B280" s="25"/>
      <c r="C280" s="33" t="s">
        <v>13</v>
      </c>
      <c r="D280" s="25"/>
      <c r="E280" s="74"/>
      <c r="F280" s="73"/>
      <c r="G280" s="73"/>
      <c r="H280" s="73"/>
      <c r="I280" s="73"/>
      <c r="J280" s="73"/>
      <c r="K280" s="73"/>
      <c r="L280" s="73"/>
      <c r="M280" s="136"/>
      <c r="N280" s="73"/>
      <c r="O280" s="36"/>
      <c r="P280" s="37"/>
      <c r="Q280" s="12"/>
    </row>
    <row r="281" spans="1:17" s="10" customFormat="1" ht="14.25" hidden="1" customHeight="1">
      <c r="A281" s="70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36"/>
      <c r="M281" s="216"/>
      <c r="N281" s="36"/>
      <c r="O281" s="36"/>
      <c r="P281" s="37"/>
      <c r="Q281" s="12"/>
    </row>
    <row r="282" spans="1:17" s="10" customFormat="1" ht="14.25" hidden="1" customHeight="1">
      <c r="A282" s="32"/>
      <c r="B282" s="25"/>
      <c r="C282" s="33" t="s">
        <v>1</v>
      </c>
      <c r="D282" s="25"/>
      <c r="E282" s="35">
        <v>0</v>
      </c>
      <c r="F282" s="36">
        <v>0</v>
      </c>
      <c r="G282" s="36">
        <v>0</v>
      </c>
      <c r="H282" s="36">
        <v>0</v>
      </c>
      <c r="I282" s="36">
        <v>0</v>
      </c>
      <c r="J282" s="36">
        <v>0</v>
      </c>
      <c r="K282" s="36">
        <v>0</v>
      </c>
      <c r="L282" s="36">
        <v>0</v>
      </c>
      <c r="M282" s="216">
        <v>0</v>
      </c>
      <c r="N282" s="36">
        <v>0</v>
      </c>
      <c r="O282" s="36">
        <v>0</v>
      </c>
      <c r="P282" s="37">
        <v>0</v>
      </c>
      <c r="Q282" s="12"/>
    </row>
    <row r="283" spans="1:17" s="10" customFormat="1" ht="14.25" hidden="1" customHeight="1">
      <c r="A283" s="70"/>
      <c r="B283" s="25"/>
      <c r="C283" s="33" t="s">
        <v>13</v>
      </c>
      <c r="D283" s="25"/>
      <c r="E283" s="35"/>
      <c r="F283" s="36"/>
      <c r="G283" s="36"/>
      <c r="H283" s="36"/>
      <c r="I283" s="36"/>
      <c r="J283" s="36"/>
      <c r="K283" s="36"/>
      <c r="L283" s="36"/>
      <c r="M283" s="216"/>
      <c r="N283" s="36"/>
      <c r="O283" s="36"/>
      <c r="P283" s="37"/>
      <c r="Q283" s="12"/>
    </row>
    <row r="284" spans="1:17" s="10" customFormat="1" ht="14.25" hidden="1" customHeight="1">
      <c r="A284" s="32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36"/>
      <c r="M284" s="216"/>
      <c r="N284" s="36"/>
      <c r="O284" s="36"/>
      <c r="P284" s="37"/>
      <c r="Q284" s="12"/>
    </row>
    <row r="285" spans="1:17" s="10" customFormat="1" ht="14.25" hidden="1" customHeight="1">
      <c r="A285" s="32"/>
      <c r="B285" s="25"/>
      <c r="C285" s="33" t="s">
        <v>1</v>
      </c>
      <c r="D285" s="25"/>
      <c r="E285" s="35">
        <v>0</v>
      </c>
      <c r="F285" s="36">
        <v>0</v>
      </c>
      <c r="G285" s="36">
        <v>0</v>
      </c>
      <c r="H285" s="36">
        <v>0</v>
      </c>
      <c r="I285" s="36">
        <v>0</v>
      </c>
      <c r="J285" s="36">
        <v>0</v>
      </c>
      <c r="K285" s="36">
        <v>0</v>
      </c>
      <c r="L285" s="36">
        <v>0</v>
      </c>
      <c r="M285" s="216">
        <v>0</v>
      </c>
      <c r="N285" s="36">
        <v>0</v>
      </c>
      <c r="O285" s="36">
        <v>0</v>
      </c>
      <c r="P285" s="37">
        <v>0</v>
      </c>
      <c r="Q285" s="12"/>
    </row>
    <row r="286" spans="1:17" s="10" customFormat="1" ht="14.25" hidden="1" customHeight="1">
      <c r="A286" s="70"/>
      <c r="B286" s="25"/>
      <c r="C286" s="33" t="s">
        <v>13</v>
      </c>
      <c r="D286" s="25"/>
      <c r="E286" s="35"/>
      <c r="F286" s="36"/>
      <c r="G286" s="36"/>
      <c r="H286" s="36"/>
      <c r="I286" s="36"/>
      <c r="J286" s="36"/>
      <c r="K286" s="36"/>
      <c r="L286" s="36"/>
      <c r="M286" s="216"/>
      <c r="N286" s="36"/>
      <c r="O286" s="36"/>
      <c r="P286" s="37"/>
      <c r="Q286" s="12"/>
    </row>
    <row r="287" spans="1:17" s="10" customFormat="1" ht="14.25" hidden="1" customHeight="1">
      <c r="A287" s="32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36"/>
      <c r="M287" s="216"/>
      <c r="N287" s="36"/>
      <c r="O287" s="36"/>
      <c r="P287" s="37"/>
      <c r="Q287" s="12"/>
    </row>
    <row r="288" spans="1:17" s="10" customFormat="1" ht="14.25" hidden="1" customHeight="1">
      <c r="A288" s="32"/>
      <c r="B288" s="25"/>
      <c r="C288" s="33" t="s">
        <v>1</v>
      </c>
      <c r="D288" s="25"/>
      <c r="E288" s="35">
        <v>0</v>
      </c>
      <c r="F288" s="36">
        <v>0</v>
      </c>
      <c r="G288" s="36">
        <v>0</v>
      </c>
      <c r="H288" s="36">
        <v>0</v>
      </c>
      <c r="I288" s="36">
        <v>0</v>
      </c>
      <c r="J288" s="36">
        <v>0</v>
      </c>
      <c r="K288" s="36">
        <v>0</v>
      </c>
      <c r="L288" s="36">
        <v>0</v>
      </c>
      <c r="M288" s="216">
        <v>0</v>
      </c>
      <c r="N288" s="36">
        <v>0</v>
      </c>
      <c r="O288" s="36">
        <v>0</v>
      </c>
      <c r="P288" s="37">
        <v>0</v>
      </c>
      <c r="Q288" s="12"/>
    </row>
    <row r="289" spans="1:17" s="10" customFormat="1" ht="14.25" hidden="1" customHeight="1">
      <c r="A289" s="70"/>
      <c r="B289" s="25"/>
      <c r="C289" s="33" t="s">
        <v>13</v>
      </c>
      <c r="D289" s="25"/>
      <c r="E289" s="35"/>
      <c r="F289" s="36"/>
      <c r="G289" s="36"/>
      <c r="H289" s="36"/>
      <c r="I289" s="36"/>
      <c r="J289" s="36"/>
      <c r="K289" s="36"/>
      <c r="L289" s="36"/>
      <c r="M289" s="216"/>
      <c r="N289" s="36"/>
      <c r="O289" s="36"/>
      <c r="P289" s="37"/>
      <c r="Q289" s="12"/>
    </row>
    <row r="290" spans="1:17" s="10" customFormat="1" ht="14.25" hidden="1" customHeight="1">
      <c r="A290" s="32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36"/>
      <c r="M290" s="216"/>
      <c r="N290" s="36"/>
      <c r="O290" s="36"/>
      <c r="P290" s="37"/>
      <c r="Q290" s="12"/>
    </row>
    <row r="291" spans="1:17" s="10" customFormat="1" ht="14.25" hidden="1" customHeight="1">
      <c r="A291" s="32"/>
      <c r="B291" s="25"/>
      <c r="C291" s="33" t="s">
        <v>1</v>
      </c>
      <c r="D291" s="25"/>
      <c r="E291" s="35">
        <v>0</v>
      </c>
      <c r="F291" s="36">
        <v>0</v>
      </c>
      <c r="G291" s="36">
        <v>0</v>
      </c>
      <c r="H291" s="36">
        <v>0</v>
      </c>
      <c r="I291" s="36">
        <v>0</v>
      </c>
      <c r="J291" s="36">
        <v>0</v>
      </c>
      <c r="K291" s="36">
        <v>0</v>
      </c>
      <c r="L291" s="36">
        <v>0</v>
      </c>
      <c r="M291" s="216">
        <v>0</v>
      </c>
      <c r="N291" s="36">
        <v>0</v>
      </c>
      <c r="O291" s="36">
        <v>0</v>
      </c>
      <c r="P291" s="37">
        <v>0</v>
      </c>
      <c r="Q291" s="12"/>
    </row>
    <row r="292" spans="1:17" s="10" customFormat="1" ht="14.25" hidden="1" customHeight="1">
      <c r="A292" s="70"/>
      <c r="B292" s="25"/>
      <c r="C292" s="33" t="s">
        <v>13</v>
      </c>
      <c r="D292" s="25"/>
      <c r="E292" s="35"/>
      <c r="F292" s="36"/>
      <c r="G292" s="36"/>
      <c r="H292" s="36"/>
      <c r="I292" s="36"/>
      <c r="J292" s="36"/>
      <c r="K292" s="36"/>
      <c r="L292" s="36"/>
      <c r="M292" s="216"/>
      <c r="N292" s="36"/>
      <c r="O292" s="36"/>
      <c r="P292" s="37"/>
      <c r="Q292" s="12"/>
    </row>
    <row r="293" spans="1:17" s="10" customFormat="1" ht="14.25" hidden="1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36"/>
      <c r="M293" s="216"/>
      <c r="N293" s="36"/>
      <c r="O293" s="36"/>
      <c r="P293" s="37"/>
      <c r="Q293" s="12"/>
    </row>
    <row r="294" spans="1:17" s="10" customFormat="1" ht="14.25" hidden="1" customHeight="1">
      <c r="A294" s="32"/>
      <c r="B294" s="25"/>
      <c r="C294" s="33" t="s">
        <v>1</v>
      </c>
      <c r="D294" s="25"/>
      <c r="E294" s="35">
        <v>0</v>
      </c>
      <c r="F294" s="36">
        <v>0</v>
      </c>
      <c r="G294" s="36">
        <v>0</v>
      </c>
      <c r="H294" s="36">
        <v>0</v>
      </c>
      <c r="I294" s="36">
        <v>0</v>
      </c>
      <c r="J294" s="36">
        <v>0</v>
      </c>
      <c r="K294" s="36">
        <v>0</v>
      </c>
      <c r="L294" s="36">
        <v>0</v>
      </c>
      <c r="M294" s="216">
        <v>0</v>
      </c>
      <c r="N294" s="36">
        <v>0</v>
      </c>
      <c r="O294" s="36">
        <v>0</v>
      </c>
      <c r="P294" s="37">
        <v>0</v>
      </c>
      <c r="Q294" s="12"/>
    </row>
    <row r="295" spans="1:17" s="10" customFormat="1" ht="14.25" hidden="1" customHeight="1">
      <c r="A295" s="70"/>
      <c r="B295" s="25"/>
      <c r="C295" s="33" t="s">
        <v>13</v>
      </c>
      <c r="D295" s="25"/>
      <c r="E295" s="35"/>
      <c r="F295" s="36"/>
      <c r="G295" s="36"/>
      <c r="H295" s="36"/>
      <c r="I295" s="36"/>
      <c r="J295" s="36"/>
      <c r="K295" s="36"/>
      <c r="L295" s="36"/>
      <c r="M295" s="216"/>
      <c r="N295" s="36"/>
      <c r="O295" s="36"/>
      <c r="P295" s="37"/>
      <c r="Q295" s="12"/>
    </row>
    <row r="296" spans="1:17" s="10" customFormat="1" ht="14.25" hidden="1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36"/>
      <c r="M296" s="216"/>
      <c r="N296" s="36"/>
      <c r="O296" s="36"/>
      <c r="P296" s="37"/>
      <c r="Q296" s="12"/>
    </row>
    <row r="297" spans="1:17" s="10" customFormat="1" ht="14.25" hidden="1" customHeight="1">
      <c r="A297" s="32"/>
      <c r="B297" s="25"/>
      <c r="C297" s="33" t="s">
        <v>1</v>
      </c>
      <c r="D297" s="25"/>
      <c r="E297" s="35">
        <v>0</v>
      </c>
      <c r="F297" s="36">
        <v>0</v>
      </c>
      <c r="G297" s="36">
        <v>0</v>
      </c>
      <c r="H297" s="36">
        <v>0</v>
      </c>
      <c r="I297" s="36">
        <v>0</v>
      </c>
      <c r="J297" s="36">
        <v>0</v>
      </c>
      <c r="K297" s="36">
        <v>0</v>
      </c>
      <c r="L297" s="36">
        <v>0</v>
      </c>
      <c r="M297" s="216">
        <v>0</v>
      </c>
      <c r="N297" s="36">
        <v>0</v>
      </c>
      <c r="O297" s="36">
        <v>0</v>
      </c>
      <c r="P297" s="37">
        <v>0</v>
      </c>
      <c r="Q297" s="12"/>
    </row>
    <row r="298" spans="1:17" s="10" customFormat="1" ht="14.25" hidden="1" customHeight="1">
      <c r="A298" s="70"/>
      <c r="B298" s="25"/>
      <c r="C298" s="33" t="s">
        <v>13</v>
      </c>
      <c r="D298" s="25"/>
      <c r="E298" s="35"/>
      <c r="F298" s="36"/>
      <c r="G298" s="36"/>
      <c r="H298" s="36"/>
      <c r="I298" s="36"/>
      <c r="J298" s="36"/>
      <c r="K298" s="36"/>
      <c r="L298" s="36"/>
      <c r="M298" s="216"/>
      <c r="N298" s="36"/>
      <c r="O298" s="36"/>
      <c r="P298" s="37"/>
      <c r="Q298" s="12"/>
    </row>
    <row r="299" spans="1:17" s="10" customFormat="1" ht="14.25" hidden="1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36"/>
      <c r="M299" s="216"/>
      <c r="N299" s="36"/>
      <c r="O299" s="36"/>
      <c r="P299" s="37"/>
      <c r="Q299" s="12"/>
    </row>
    <row r="300" spans="1:17" s="10" customFormat="1" ht="14.25" hidden="1" customHeight="1">
      <c r="A300" s="32"/>
      <c r="B300" s="25"/>
      <c r="C300" s="33" t="s">
        <v>1</v>
      </c>
      <c r="D300" s="25"/>
      <c r="E300" s="35">
        <v>0</v>
      </c>
      <c r="F300" s="36">
        <v>0</v>
      </c>
      <c r="G300" s="36">
        <v>0</v>
      </c>
      <c r="H300" s="36">
        <v>0</v>
      </c>
      <c r="I300" s="36">
        <v>0</v>
      </c>
      <c r="J300" s="36">
        <v>0</v>
      </c>
      <c r="K300" s="36">
        <v>0</v>
      </c>
      <c r="L300" s="36">
        <v>0</v>
      </c>
      <c r="M300" s="216">
        <v>0</v>
      </c>
      <c r="N300" s="36">
        <v>0</v>
      </c>
      <c r="O300" s="36">
        <v>0</v>
      </c>
      <c r="P300" s="37">
        <v>0</v>
      </c>
      <c r="Q300" s="12"/>
    </row>
    <row r="301" spans="1:17" s="10" customFormat="1" ht="14.25" hidden="1" customHeight="1">
      <c r="A301" s="70"/>
      <c r="B301" s="25"/>
      <c r="C301" s="33" t="s">
        <v>13</v>
      </c>
      <c r="D301" s="25"/>
      <c r="E301" s="35"/>
      <c r="F301" s="36"/>
      <c r="G301" s="36"/>
      <c r="H301" s="36"/>
      <c r="I301" s="36"/>
      <c r="J301" s="36"/>
      <c r="K301" s="36"/>
      <c r="L301" s="36"/>
      <c r="M301" s="216"/>
      <c r="N301" s="36"/>
      <c r="O301" s="36"/>
      <c r="P301" s="37"/>
      <c r="Q301" s="12"/>
    </row>
    <row r="302" spans="1:17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36"/>
      <c r="M302" s="216"/>
      <c r="N302" s="36"/>
      <c r="O302" s="36"/>
      <c r="P302" s="37"/>
      <c r="Q302" s="12"/>
    </row>
    <row r="303" spans="1:17" s="10" customFormat="1" ht="14.25" hidden="1" customHeight="1">
      <c r="A303" s="32"/>
      <c r="B303" s="25"/>
      <c r="C303" s="33" t="s">
        <v>1</v>
      </c>
      <c r="D303" s="25"/>
      <c r="E303" s="35">
        <v>0</v>
      </c>
      <c r="F303" s="36">
        <v>0</v>
      </c>
      <c r="G303" s="36">
        <v>0</v>
      </c>
      <c r="H303" s="36">
        <v>0</v>
      </c>
      <c r="I303" s="36">
        <v>0</v>
      </c>
      <c r="J303" s="36">
        <v>0</v>
      </c>
      <c r="K303" s="36">
        <v>0</v>
      </c>
      <c r="L303" s="36">
        <v>0</v>
      </c>
      <c r="M303" s="216">
        <v>0</v>
      </c>
      <c r="N303" s="36">
        <v>0</v>
      </c>
      <c r="O303" s="36">
        <v>0</v>
      </c>
      <c r="P303" s="37">
        <v>0</v>
      </c>
      <c r="Q303" s="12"/>
    </row>
    <row r="304" spans="1:17" s="10" customFormat="1" ht="14.25" hidden="1" customHeight="1">
      <c r="A304" s="70"/>
      <c r="B304" s="25"/>
      <c r="C304" s="33" t="s">
        <v>13</v>
      </c>
      <c r="D304" s="25"/>
      <c r="E304" s="35"/>
      <c r="F304" s="36"/>
      <c r="G304" s="36"/>
      <c r="H304" s="36"/>
      <c r="I304" s="36"/>
      <c r="J304" s="36"/>
      <c r="K304" s="36"/>
      <c r="L304" s="36"/>
      <c r="M304" s="216"/>
      <c r="N304" s="36"/>
      <c r="O304" s="36"/>
      <c r="P304" s="37"/>
      <c r="Q304" s="12"/>
    </row>
    <row r="305" spans="1:17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36"/>
      <c r="M305" s="216"/>
      <c r="N305" s="36"/>
      <c r="O305" s="36"/>
      <c r="P305" s="37"/>
      <c r="Q305" s="12"/>
    </row>
    <row r="306" spans="1:17" s="10" customFormat="1" ht="14.25" hidden="1" customHeight="1">
      <c r="A306" s="32"/>
      <c r="B306" s="25"/>
      <c r="C306" s="33" t="s">
        <v>1</v>
      </c>
      <c r="D306" s="25"/>
      <c r="E306" s="35">
        <v>0</v>
      </c>
      <c r="F306" s="36">
        <v>0</v>
      </c>
      <c r="G306" s="36">
        <v>0</v>
      </c>
      <c r="H306" s="36">
        <v>0</v>
      </c>
      <c r="I306" s="36">
        <v>0</v>
      </c>
      <c r="J306" s="36">
        <v>0</v>
      </c>
      <c r="K306" s="36">
        <v>0</v>
      </c>
      <c r="L306" s="36">
        <v>0</v>
      </c>
      <c r="M306" s="216">
        <v>0</v>
      </c>
      <c r="N306" s="36">
        <v>0</v>
      </c>
      <c r="O306" s="36">
        <v>0</v>
      </c>
      <c r="P306" s="37">
        <v>0</v>
      </c>
      <c r="Q306" s="12"/>
    </row>
    <row r="307" spans="1:17" s="10" customFormat="1" ht="14.25" hidden="1" customHeight="1">
      <c r="A307" s="70"/>
      <c r="B307" s="25"/>
      <c r="C307" s="33" t="s">
        <v>13</v>
      </c>
      <c r="D307" s="25"/>
      <c r="E307" s="35"/>
      <c r="F307" s="36"/>
      <c r="G307" s="36"/>
      <c r="H307" s="36"/>
      <c r="I307" s="36"/>
      <c r="J307" s="36"/>
      <c r="K307" s="36"/>
      <c r="L307" s="36"/>
      <c r="M307" s="216"/>
      <c r="N307" s="36"/>
      <c r="O307" s="36"/>
      <c r="P307" s="37"/>
      <c r="Q307" s="12"/>
    </row>
    <row r="308" spans="1:17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36"/>
      <c r="M308" s="216"/>
      <c r="N308" s="36"/>
      <c r="O308" s="36"/>
      <c r="P308" s="37"/>
      <c r="Q308" s="12"/>
    </row>
    <row r="309" spans="1:17" s="10" customFormat="1" ht="14.25" hidden="1" customHeight="1">
      <c r="A309" s="32"/>
      <c r="B309" s="25"/>
      <c r="C309" s="33" t="s">
        <v>1</v>
      </c>
      <c r="D309" s="25"/>
      <c r="E309" s="35">
        <v>0</v>
      </c>
      <c r="F309" s="36">
        <v>0</v>
      </c>
      <c r="G309" s="36">
        <v>0</v>
      </c>
      <c r="H309" s="36">
        <v>0</v>
      </c>
      <c r="I309" s="36">
        <v>0</v>
      </c>
      <c r="J309" s="36">
        <v>0</v>
      </c>
      <c r="K309" s="36">
        <v>0</v>
      </c>
      <c r="L309" s="36">
        <v>0</v>
      </c>
      <c r="M309" s="216">
        <v>0</v>
      </c>
      <c r="N309" s="36">
        <v>0</v>
      </c>
      <c r="O309" s="36">
        <v>0</v>
      </c>
      <c r="P309" s="37">
        <v>0</v>
      </c>
      <c r="Q309" s="12"/>
    </row>
    <row r="310" spans="1:17" s="10" customFormat="1" ht="14.25" hidden="1" customHeight="1">
      <c r="A310" s="40"/>
      <c r="B310" s="25"/>
      <c r="C310" s="33" t="s">
        <v>13</v>
      </c>
      <c r="D310" s="25"/>
      <c r="E310" s="35"/>
      <c r="F310" s="36"/>
      <c r="G310" s="36"/>
      <c r="H310" s="36"/>
      <c r="I310" s="36"/>
      <c r="J310" s="36"/>
      <c r="K310" s="36"/>
      <c r="L310" s="36"/>
      <c r="M310" s="216"/>
      <c r="N310" s="36"/>
      <c r="O310" s="36"/>
      <c r="P310" s="37"/>
      <c r="Q310" s="12"/>
    </row>
    <row r="311" spans="1:17" s="10" customFormat="1" ht="14.25" hidden="1" customHeight="1">
      <c r="A311" s="41"/>
      <c r="B311" s="25"/>
      <c r="C311" s="33"/>
      <c r="D311" s="25"/>
      <c r="E311" s="43"/>
      <c r="F311" s="44"/>
      <c r="G311" s="44"/>
      <c r="H311" s="44"/>
      <c r="I311" s="44"/>
      <c r="J311" s="44"/>
      <c r="K311" s="44"/>
      <c r="L311" s="44"/>
      <c r="M311" s="217"/>
      <c r="N311" s="44"/>
      <c r="O311" s="44"/>
      <c r="P311" s="45"/>
      <c r="Q311" s="12"/>
    </row>
    <row r="312" spans="1:17" s="10" customFormat="1" ht="14.25" customHeight="1">
      <c r="A312" s="309" t="s">
        <v>32</v>
      </c>
      <c r="B312" s="46"/>
      <c r="C312" s="47" t="s">
        <v>1</v>
      </c>
      <c r="D312" s="46"/>
      <c r="E312" s="48">
        <v>1005.66896</v>
      </c>
      <c r="F312" s="49">
        <v>729.5600400000003</v>
      </c>
      <c r="G312" s="49">
        <v>899.52199999999948</v>
      </c>
      <c r="H312" s="49">
        <v>966.48900000000003</v>
      </c>
      <c r="I312" s="49">
        <v>759.05499999999995</v>
      </c>
      <c r="J312" s="49">
        <v>838.77300000000059</v>
      </c>
      <c r="K312" s="49">
        <v>645.33799999999997</v>
      </c>
      <c r="L312" s="49">
        <v>473.25099999999941</v>
      </c>
      <c r="M312" s="218">
        <v>657.0699999999996</v>
      </c>
      <c r="N312" s="49">
        <v>525.8499388433786</v>
      </c>
      <c r="O312" s="49">
        <v>649.79206363636331</v>
      </c>
      <c r="P312" s="50">
        <v>360.99559090909133</v>
      </c>
      <c r="Q312" s="12"/>
    </row>
    <row r="313" spans="1:17" s="10" customFormat="1" ht="14.25" customHeight="1">
      <c r="A313" s="310"/>
      <c r="B313" s="67"/>
      <c r="C313" s="51" t="s">
        <v>13</v>
      </c>
      <c r="D313" s="67"/>
      <c r="E313" s="52">
        <v>1005.66896</v>
      </c>
      <c r="F313" s="53">
        <v>1735.229</v>
      </c>
      <c r="G313" s="53">
        <v>2634.7510000000002</v>
      </c>
      <c r="H313" s="53">
        <v>3601.24</v>
      </c>
      <c r="I313" s="53">
        <v>4360.2950000000001</v>
      </c>
      <c r="J313" s="53">
        <v>5199.0680000000002</v>
      </c>
      <c r="K313" s="53">
        <v>5844.4059999999999</v>
      </c>
      <c r="L313" s="53">
        <v>6317.6570000000002</v>
      </c>
      <c r="M313" s="219">
        <v>6974.7269999999999</v>
      </c>
      <c r="N313" s="53">
        <v>7500.5769388433773</v>
      </c>
      <c r="O313" s="53">
        <v>8150.3690024797406</v>
      </c>
      <c r="P313" s="54">
        <v>8511.3645933888329</v>
      </c>
      <c r="Q313" s="12"/>
    </row>
    <row r="314" spans="1:17" s="12" customFormat="1" ht="12.75" customHeight="1">
      <c r="A314" s="104"/>
      <c r="B314" s="55"/>
      <c r="C314" s="55"/>
      <c r="D314" s="55"/>
      <c r="E314" s="62"/>
      <c r="F314" s="62"/>
      <c r="G314" s="62">
        <v>2634.7510000000011</v>
      </c>
      <c r="H314" s="62"/>
      <c r="I314" s="62"/>
      <c r="J314" s="62"/>
      <c r="K314" s="62"/>
      <c r="L314" s="62"/>
      <c r="M314" s="234"/>
      <c r="N314" s="62"/>
      <c r="O314" s="62"/>
      <c r="P314" s="62"/>
    </row>
    <row r="315" spans="1:17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62"/>
      <c r="M315" s="234"/>
      <c r="N315" s="62"/>
      <c r="O315" s="62"/>
      <c r="P315" s="62"/>
    </row>
    <row r="316" spans="1:17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62"/>
      <c r="M316" s="234"/>
      <c r="N316" s="62"/>
      <c r="O316" s="62"/>
      <c r="P316" s="62"/>
    </row>
    <row r="317" spans="1:17" ht="21.75" customHeight="1">
      <c r="A317" s="308" t="s">
        <v>37</v>
      </c>
      <c r="B317" s="308"/>
      <c r="C317" s="308"/>
      <c r="D317" s="308"/>
      <c r="E317" s="308"/>
      <c r="F317" s="308"/>
      <c r="G317" s="308"/>
      <c r="H317" s="308"/>
      <c r="I317" s="308"/>
      <c r="J317" s="308"/>
      <c r="K317" s="308"/>
      <c r="L317" s="308"/>
      <c r="M317" s="308"/>
      <c r="N317" s="308"/>
      <c r="O317" s="308"/>
      <c r="P317" s="308"/>
    </row>
    <row r="318" spans="1:17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14"/>
      <c r="M318" s="210"/>
      <c r="N318" s="14"/>
      <c r="O318" s="14"/>
      <c r="P318" s="14"/>
    </row>
    <row r="319" spans="1:17" ht="18" customHeight="1">
      <c r="A319" s="15" t="s">
        <v>121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17"/>
      <c r="M319" s="211"/>
      <c r="N319" s="17"/>
      <c r="O319" s="242" t="s">
        <v>24</v>
      </c>
    </row>
    <row r="320" spans="1:17" ht="18" customHeight="1"/>
    <row r="321" spans="1:17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2" t="s">
        <v>10</v>
      </c>
      <c r="M321" s="213" t="s">
        <v>16</v>
      </c>
      <c r="N321" s="22" t="s">
        <v>17</v>
      </c>
      <c r="O321" s="22" t="s">
        <v>18</v>
      </c>
      <c r="P321" s="23" t="s">
        <v>11</v>
      </c>
      <c r="Q321" s="122"/>
    </row>
    <row r="322" spans="1:17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5"/>
      <c r="M322" s="214"/>
      <c r="N322" s="25"/>
      <c r="O322" s="25"/>
      <c r="P322" s="24"/>
      <c r="Q322" s="12"/>
    </row>
    <row r="323" spans="1:17" s="10" customFormat="1" ht="14.25" customHeight="1">
      <c r="A323" s="26">
        <v>1</v>
      </c>
      <c r="B323" s="25"/>
      <c r="C323" s="27" t="s">
        <v>1</v>
      </c>
      <c r="D323" s="25"/>
      <c r="E323" s="28">
        <v>19.899999999999999</v>
      </c>
      <c r="F323" s="29">
        <v>17.785000000000004</v>
      </c>
      <c r="G323" s="29">
        <v>23.199999999999996</v>
      </c>
      <c r="H323" s="29">
        <v>11.449999999999996</v>
      </c>
      <c r="I323" s="29">
        <v>7.8000000000000114</v>
      </c>
      <c r="J323" s="29">
        <v>8.9119999999999919</v>
      </c>
      <c r="K323" s="29">
        <v>15.725000000000009</v>
      </c>
      <c r="L323" s="29">
        <v>11.449999999999989</v>
      </c>
      <c r="M323" s="215">
        <v>15.549999999999997</v>
      </c>
      <c r="N323" s="29">
        <v>9.4000000000000057</v>
      </c>
      <c r="O323" s="29">
        <v>0</v>
      </c>
      <c r="P323" s="30">
        <v>0</v>
      </c>
      <c r="Q323" s="12"/>
    </row>
    <row r="324" spans="1:17" s="10" customFormat="1" ht="14.25" customHeight="1">
      <c r="A324" s="32"/>
      <c r="B324" s="25"/>
      <c r="C324" s="33" t="s">
        <v>13</v>
      </c>
      <c r="D324" s="25"/>
      <c r="E324" s="74">
        <v>19.899999999999999</v>
      </c>
      <c r="F324" s="73">
        <v>37.685000000000002</v>
      </c>
      <c r="G324" s="73">
        <v>60.884999999999998</v>
      </c>
      <c r="H324" s="73">
        <v>72.334999999999994</v>
      </c>
      <c r="I324" s="73">
        <v>80.135000000000005</v>
      </c>
      <c r="J324" s="73">
        <v>89.046999999999997</v>
      </c>
      <c r="K324" s="73">
        <v>104.77200000000001</v>
      </c>
      <c r="L324" s="73">
        <v>116.22199999999999</v>
      </c>
      <c r="M324" s="136">
        <v>131.77199999999999</v>
      </c>
      <c r="N324" s="73">
        <v>141.172</v>
      </c>
      <c r="O324" s="36">
        <v>141.172</v>
      </c>
      <c r="P324" s="37">
        <v>141.172</v>
      </c>
      <c r="Q324" s="12"/>
    </row>
    <row r="325" spans="1:17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36"/>
      <c r="M325" s="216"/>
      <c r="N325" s="36"/>
      <c r="O325" s="36"/>
      <c r="P325" s="37"/>
      <c r="Q325" s="12"/>
    </row>
    <row r="326" spans="1:17" s="10" customFormat="1" ht="14.25" customHeight="1">
      <c r="A326" s="32">
        <v>2</v>
      </c>
      <c r="B326" s="25"/>
      <c r="C326" s="33" t="s">
        <v>1</v>
      </c>
      <c r="D326" s="25"/>
      <c r="E326" s="35">
        <v>7.2100000000000009</v>
      </c>
      <c r="F326" s="36">
        <v>2.1499999999999986</v>
      </c>
      <c r="G326" s="36">
        <v>4.3610000000000007</v>
      </c>
      <c r="H326" s="36">
        <v>2.4220000000000006</v>
      </c>
      <c r="I326" s="36">
        <v>4.3649999999999984</v>
      </c>
      <c r="J326" s="36">
        <v>3.3000000000000007</v>
      </c>
      <c r="K326" s="36">
        <v>3.4390000000000001</v>
      </c>
      <c r="L326" s="36">
        <v>0.53999999999999915</v>
      </c>
      <c r="M326" s="216">
        <v>5.1110000000000042</v>
      </c>
      <c r="N326" s="36">
        <v>2.2649999999999935</v>
      </c>
      <c r="O326" s="36">
        <v>0</v>
      </c>
      <c r="P326" s="37">
        <v>0</v>
      </c>
      <c r="Q326" s="12"/>
    </row>
    <row r="327" spans="1:17" s="10" customFormat="1" ht="14.25" customHeight="1">
      <c r="A327" s="32"/>
      <c r="B327" s="25"/>
      <c r="C327" s="33" t="s">
        <v>13</v>
      </c>
      <c r="D327" s="25"/>
      <c r="E327" s="74">
        <v>7.2100000000000009</v>
      </c>
      <c r="F327" s="73">
        <v>9.36</v>
      </c>
      <c r="G327" s="73">
        <v>13.721</v>
      </c>
      <c r="H327" s="73">
        <v>16.143000000000001</v>
      </c>
      <c r="I327" s="73">
        <v>20.507999999999999</v>
      </c>
      <c r="J327" s="73">
        <v>23.808</v>
      </c>
      <c r="K327" s="73">
        <v>27.247</v>
      </c>
      <c r="L327" s="73">
        <v>27.786999999999999</v>
      </c>
      <c r="M327" s="136">
        <v>32.898000000000003</v>
      </c>
      <c r="N327" s="73">
        <v>35.162999999999997</v>
      </c>
      <c r="O327" s="36">
        <v>35.162999999999997</v>
      </c>
      <c r="P327" s="37">
        <v>35.162999999999997</v>
      </c>
      <c r="Q327" s="12"/>
    </row>
    <row r="328" spans="1:17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36"/>
      <c r="M328" s="216"/>
      <c r="N328" s="36"/>
      <c r="O328" s="36"/>
      <c r="P328" s="37"/>
      <c r="Q328" s="12"/>
    </row>
    <row r="329" spans="1:17" s="10" customFormat="1" ht="14.25" customHeight="1">
      <c r="A329" s="32">
        <v>3</v>
      </c>
      <c r="B329" s="38"/>
      <c r="C329" s="33" t="s">
        <v>1</v>
      </c>
      <c r="D329" s="38"/>
      <c r="E329" s="35">
        <v>61.021759999999993</v>
      </c>
      <c r="F329" s="36">
        <v>49.219240000000006</v>
      </c>
      <c r="G329" s="36">
        <v>78.500999999999991</v>
      </c>
      <c r="H329" s="36">
        <v>60.346000000000004</v>
      </c>
      <c r="I329" s="36">
        <v>44.233000000000033</v>
      </c>
      <c r="J329" s="36">
        <v>45.645999999999958</v>
      </c>
      <c r="K329" s="36">
        <v>36.644000000000005</v>
      </c>
      <c r="L329" s="36">
        <v>17.317999999999984</v>
      </c>
      <c r="M329" s="216">
        <v>46.211000000000013</v>
      </c>
      <c r="N329" s="36">
        <v>34.240355000000307</v>
      </c>
      <c r="O329" s="36">
        <v>0</v>
      </c>
      <c r="P329" s="37">
        <v>0</v>
      </c>
      <c r="Q329" s="12"/>
    </row>
    <row r="330" spans="1:17" s="10" customFormat="1" ht="14.25" customHeight="1">
      <c r="A330" s="130"/>
      <c r="B330" s="25"/>
      <c r="C330" s="33" t="s">
        <v>13</v>
      </c>
      <c r="D330" s="25"/>
      <c r="E330" s="74">
        <v>61.021759999999993</v>
      </c>
      <c r="F330" s="73">
        <v>110.241</v>
      </c>
      <c r="G330" s="73">
        <v>188.74199999999999</v>
      </c>
      <c r="H330" s="73">
        <v>249.08799999999999</v>
      </c>
      <c r="I330" s="73">
        <v>293.32100000000003</v>
      </c>
      <c r="J330" s="73">
        <v>338.96699999999998</v>
      </c>
      <c r="K330" s="73">
        <v>375.61099999999999</v>
      </c>
      <c r="L330" s="73">
        <v>392.92899999999997</v>
      </c>
      <c r="M330" s="136">
        <v>439.14</v>
      </c>
      <c r="N330" s="73">
        <v>473.38035500000029</v>
      </c>
      <c r="O330" s="36">
        <v>473.38035500000029</v>
      </c>
      <c r="P330" s="37">
        <v>473.38035500000029</v>
      </c>
      <c r="Q330" s="12"/>
    </row>
    <row r="331" spans="1:17" s="10" customFormat="1" ht="14.25" customHeight="1">
      <c r="A331" s="32"/>
      <c r="B331" s="25"/>
      <c r="C331" s="33"/>
      <c r="D331" s="25"/>
      <c r="E331" s="74"/>
      <c r="F331" s="73"/>
      <c r="G331" s="73"/>
      <c r="H331" s="73"/>
      <c r="I331" s="73"/>
      <c r="J331" s="73"/>
      <c r="K331" s="73"/>
      <c r="L331" s="73"/>
      <c r="M331" s="136"/>
      <c r="N331" s="73"/>
      <c r="O331" s="36"/>
      <c r="P331" s="37"/>
      <c r="Q331" s="12"/>
    </row>
    <row r="332" spans="1:17" s="12" customFormat="1" ht="14.25" customHeight="1">
      <c r="A332" s="32">
        <v>4</v>
      </c>
      <c r="B332" s="25"/>
      <c r="C332" s="33" t="s">
        <v>1</v>
      </c>
      <c r="D332" s="25"/>
      <c r="E332" s="35">
        <v>0</v>
      </c>
      <c r="F332" s="36">
        <v>0</v>
      </c>
      <c r="G332" s="36">
        <v>0</v>
      </c>
      <c r="H332" s="36">
        <v>30</v>
      </c>
      <c r="I332" s="36">
        <v>0</v>
      </c>
      <c r="J332" s="36">
        <v>0</v>
      </c>
      <c r="K332" s="36">
        <v>0</v>
      </c>
      <c r="L332" s="36">
        <v>0</v>
      </c>
      <c r="M332" s="216">
        <v>0</v>
      </c>
      <c r="N332" s="36">
        <v>0.10000000000000142</v>
      </c>
      <c r="O332" s="36">
        <v>0</v>
      </c>
      <c r="P332" s="37">
        <v>0</v>
      </c>
    </row>
    <row r="333" spans="1:17" s="10" customFormat="1" ht="14.25" customHeight="1">
      <c r="A333" s="76"/>
      <c r="B333" s="25"/>
      <c r="C333" s="33" t="s">
        <v>13</v>
      </c>
      <c r="D333" s="25"/>
      <c r="E333" s="74">
        <v>0</v>
      </c>
      <c r="F333" s="73">
        <v>0</v>
      </c>
      <c r="G333" s="73">
        <v>0</v>
      </c>
      <c r="H333" s="73">
        <v>30</v>
      </c>
      <c r="I333" s="73">
        <v>30</v>
      </c>
      <c r="J333" s="73">
        <v>30</v>
      </c>
      <c r="K333" s="73">
        <v>30</v>
      </c>
      <c r="L333" s="73">
        <v>30</v>
      </c>
      <c r="M333" s="136">
        <v>30</v>
      </c>
      <c r="N333" s="73">
        <v>30.1</v>
      </c>
      <c r="O333" s="36">
        <v>30.1</v>
      </c>
      <c r="P333" s="37">
        <v>30.1</v>
      </c>
      <c r="Q333" s="12"/>
    </row>
    <row r="334" spans="1:17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36"/>
      <c r="M334" s="216"/>
      <c r="N334" s="36"/>
      <c r="O334" s="36"/>
      <c r="P334" s="37"/>
      <c r="Q334" s="12"/>
    </row>
    <row r="335" spans="1:17" s="10" customFormat="1" ht="14.25" customHeight="1">
      <c r="A335" s="32">
        <v>5</v>
      </c>
      <c r="B335" s="25"/>
      <c r="C335" s="33" t="s">
        <v>1</v>
      </c>
      <c r="D335" s="25"/>
      <c r="E335" s="35">
        <v>51.100000000000094</v>
      </c>
      <c r="F335" s="36">
        <v>45.454999999999913</v>
      </c>
      <c r="G335" s="36">
        <v>49.669999999999987</v>
      </c>
      <c r="H335" s="36">
        <v>46.16</v>
      </c>
      <c r="I335" s="36">
        <v>34.25</v>
      </c>
      <c r="J335" s="36">
        <v>39.240000000000009</v>
      </c>
      <c r="K335" s="36">
        <v>54.425000000000011</v>
      </c>
      <c r="L335" s="36">
        <v>29.634999999999991</v>
      </c>
      <c r="M335" s="216">
        <v>45.08499999999998</v>
      </c>
      <c r="N335" s="36">
        <v>27.90500000000003</v>
      </c>
      <c r="O335" s="36">
        <v>0</v>
      </c>
      <c r="P335" s="37">
        <v>0</v>
      </c>
      <c r="Q335" s="12"/>
    </row>
    <row r="336" spans="1:17" s="10" customFormat="1" ht="14.25" customHeight="1">
      <c r="A336" s="130"/>
      <c r="B336" s="25"/>
      <c r="C336" s="33" t="s">
        <v>13</v>
      </c>
      <c r="D336" s="25"/>
      <c r="E336" s="74">
        <v>51.100000000000094</v>
      </c>
      <c r="F336" s="73">
        <v>96.555000000000007</v>
      </c>
      <c r="G336" s="73">
        <v>146.22499999999999</v>
      </c>
      <c r="H336" s="73">
        <v>192.38499999999999</v>
      </c>
      <c r="I336" s="73">
        <v>226.63499999999999</v>
      </c>
      <c r="J336" s="73">
        <v>265.875</v>
      </c>
      <c r="K336" s="73">
        <v>320.3</v>
      </c>
      <c r="L336" s="73">
        <v>349.935</v>
      </c>
      <c r="M336" s="136">
        <v>395.02</v>
      </c>
      <c r="N336" s="73">
        <v>422.92500000000001</v>
      </c>
      <c r="O336" s="36">
        <v>422.92500000000001</v>
      </c>
      <c r="P336" s="37">
        <v>422.92500000000001</v>
      </c>
      <c r="Q336" s="12"/>
    </row>
    <row r="337" spans="1:17" s="10" customFormat="1" ht="14.25" customHeight="1">
      <c r="A337" s="76"/>
      <c r="B337" s="25"/>
      <c r="C337" s="33"/>
      <c r="D337" s="25"/>
      <c r="E337" s="74"/>
      <c r="F337" s="73"/>
      <c r="G337" s="73"/>
      <c r="H337" s="73"/>
      <c r="I337" s="73"/>
      <c r="J337" s="73"/>
      <c r="K337" s="73"/>
      <c r="L337" s="73"/>
      <c r="M337" s="136"/>
      <c r="N337" s="73"/>
      <c r="O337" s="36"/>
      <c r="P337" s="37"/>
      <c r="Q337" s="12"/>
    </row>
    <row r="338" spans="1:17" s="10" customFormat="1" ht="14.25" customHeight="1">
      <c r="A338" s="32">
        <v>6</v>
      </c>
      <c r="B338" s="25"/>
      <c r="C338" s="33" t="s">
        <v>1</v>
      </c>
      <c r="D338" s="25"/>
      <c r="E338" s="35">
        <v>41.204999999999991</v>
      </c>
      <c r="F338" s="36">
        <v>40.218000000000011</v>
      </c>
      <c r="G338" s="36">
        <v>25.75</v>
      </c>
      <c r="H338" s="36">
        <v>42.085000000000008</v>
      </c>
      <c r="I338" s="36">
        <v>38.06</v>
      </c>
      <c r="J338" s="36">
        <v>57.621999999999986</v>
      </c>
      <c r="K338" s="36">
        <v>55.425000000000011</v>
      </c>
      <c r="L338" s="36">
        <v>19.324999999999989</v>
      </c>
      <c r="M338" s="216">
        <v>47.339999999999975</v>
      </c>
      <c r="N338" s="36">
        <v>64.35450000000003</v>
      </c>
      <c r="O338" s="36">
        <v>0</v>
      </c>
      <c r="P338" s="37">
        <v>0</v>
      </c>
      <c r="Q338" s="12"/>
    </row>
    <row r="339" spans="1:17" s="10" customFormat="1" ht="14.25" customHeight="1">
      <c r="A339" s="32"/>
      <c r="B339" s="25"/>
      <c r="C339" s="33" t="s">
        <v>13</v>
      </c>
      <c r="D339" s="25"/>
      <c r="E339" s="74">
        <v>41.204999999999991</v>
      </c>
      <c r="F339" s="73">
        <v>81.423000000000002</v>
      </c>
      <c r="G339" s="73">
        <v>107.173</v>
      </c>
      <c r="H339" s="73">
        <v>149.25800000000001</v>
      </c>
      <c r="I339" s="73">
        <v>187.31800000000001</v>
      </c>
      <c r="J339" s="73">
        <v>244.94</v>
      </c>
      <c r="K339" s="73">
        <v>300.36500000000001</v>
      </c>
      <c r="L339" s="73">
        <v>319.69</v>
      </c>
      <c r="M339" s="136">
        <v>367.03</v>
      </c>
      <c r="N339" s="73">
        <v>431.3845</v>
      </c>
      <c r="O339" s="36">
        <v>431.3845</v>
      </c>
      <c r="P339" s="37">
        <v>431.3845</v>
      </c>
      <c r="Q339" s="12"/>
    </row>
    <row r="340" spans="1:17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36"/>
      <c r="M340" s="216"/>
      <c r="N340" s="36"/>
      <c r="O340" s="36"/>
      <c r="P340" s="37"/>
      <c r="Q340" s="12"/>
    </row>
    <row r="341" spans="1:17" s="10" customFormat="1" ht="14.25" customHeight="1">
      <c r="A341" s="32">
        <v>7</v>
      </c>
      <c r="B341" s="25"/>
      <c r="C341" s="33" t="s">
        <v>1</v>
      </c>
      <c r="D341" s="25"/>
      <c r="E341" s="35">
        <v>13.364000000000003</v>
      </c>
      <c r="F341" s="36">
        <v>8.7659999999999965</v>
      </c>
      <c r="G341" s="36">
        <v>11.010999999999999</v>
      </c>
      <c r="H341" s="36">
        <v>8.4950000000000045</v>
      </c>
      <c r="I341" s="36">
        <v>6.6879999999999953</v>
      </c>
      <c r="J341" s="36">
        <v>8.097999999999999</v>
      </c>
      <c r="K341" s="36">
        <v>7.7720000000000056</v>
      </c>
      <c r="L341" s="36">
        <v>5.4099999999999966</v>
      </c>
      <c r="M341" s="216">
        <v>6.0379999999999967</v>
      </c>
      <c r="N341" s="36">
        <v>7.9480000000000075</v>
      </c>
      <c r="O341" s="36">
        <v>0</v>
      </c>
      <c r="P341" s="37">
        <v>0</v>
      </c>
      <c r="Q341" s="12"/>
    </row>
    <row r="342" spans="1:17" s="10" customFormat="1" ht="14.25" customHeight="1">
      <c r="A342" s="32"/>
      <c r="B342" s="25"/>
      <c r="C342" s="33" t="s">
        <v>13</v>
      </c>
      <c r="D342" s="25"/>
      <c r="E342" s="74">
        <v>13.364000000000003</v>
      </c>
      <c r="F342" s="73">
        <v>22.13</v>
      </c>
      <c r="G342" s="73">
        <v>33.140999999999998</v>
      </c>
      <c r="H342" s="73">
        <v>41.636000000000003</v>
      </c>
      <c r="I342" s="73">
        <v>48.323999999999998</v>
      </c>
      <c r="J342" s="73">
        <v>56.421999999999997</v>
      </c>
      <c r="K342" s="73">
        <v>64.194000000000003</v>
      </c>
      <c r="L342" s="73">
        <v>69.603999999999999</v>
      </c>
      <c r="M342" s="136">
        <v>75.641999999999996</v>
      </c>
      <c r="N342" s="73">
        <v>83.59</v>
      </c>
      <c r="O342" s="36">
        <v>83.59</v>
      </c>
      <c r="P342" s="37">
        <v>83.59</v>
      </c>
      <c r="Q342" s="12"/>
    </row>
    <row r="343" spans="1:17" s="10" customFormat="1" ht="14.25" customHeight="1">
      <c r="A343" s="70"/>
      <c r="B343" s="25"/>
      <c r="C343" s="33"/>
      <c r="D343" s="25"/>
      <c r="E343" s="74"/>
      <c r="F343" s="73"/>
      <c r="G343" s="73"/>
      <c r="H343" s="73"/>
      <c r="I343" s="73"/>
      <c r="J343" s="73"/>
      <c r="K343" s="73"/>
      <c r="L343" s="73"/>
      <c r="M343" s="136"/>
      <c r="N343" s="73"/>
      <c r="O343" s="36"/>
      <c r="P343" s="37"/>
      <c r="Q343" s="12"/>
    </row>
    <row r="344" spans="1:17" s="10" customFormat="1" ht="14.25" customHeight="1">
      <c r="A344" s="32">
        <v>8</v>
      </c>
      <c r="B344" s="25"/>
      <c r="C344" s="33" t="s">
        <v>1</v>
      </c>
      <c r="D344" s="25"/>
      <c r="E344" s="35">
        <v>18.074999999999999</v>
      </c>
      <c r="F344" s="36">
        <v>22.000000000000004</v>
      </c>
      <c r="G344" s="36">
        <v>28</v>
      </c>
      <c r="H344" s="36">
        <v>16</v>
      </c>
      <c r="I344" s="36">
        <v>20</v>
      </c>
      <c r="J344" s="36">
        <v>30.999999999999986</v>
      </c>
      <c r="K344" s="36">
        <v>6</v>
      </c>
      <c r="L344" s="36">
        <v>6</v>
      </c>
      <c r="M344" s="216">
        <v>28.050000000000011</v>
      </c>
      <c r="N344" s="36">
        <v>1</v>
      </c>
      <c r="O344" s="36">
        <v>0</v>
      </c>
      <c r="P344" s="37">
        <v>0</v>
      </c>
      <c r="Q344" s="12"/>
    </row>
    <row r="345" spans="1:17" s="10" customFormat="1" ht="14.25" customHeight="1">
      <c r="A345" s="32"/>
      <c r="B345" s="25"/>
      <c r="C345" s="33" t="s">
        <v>13</v>
      </c>
      <c r="D345" s="25"/>
      <c r="E345" s="74">
        <v>18.074999999999999</v>
      </c>
      <c r="F345" s="73">
        <v>40.075000000000003</v>
      </c>
      <c r="G345" s="73">
        <v>68.075000000000003</v>
      </c>
      <c r="H345" s="73">
        <v>84.075000000000003</v>
      </c>
      <c r="I345" s="73">
        <v>104.075</v>
      </c>
      <c r="J345" s="73">
        <v>135.07499999999999</v>
      </c>
      <c r="K345" s="73">
        <v>141.07499999999999</v>
      </c>
      <c r="L345" s="73">
        <v>147.07499999999999</v>
      </c>
      <c r="M345" s="136">
        <v>175.125</v>
      </c>
      <c r="N345" s="73">
        <v>176.125</v>
      </c>
      <c r="O345" s="36">
        <v>176.125</v>
      </c>
      <c r="P345" s="37">
        <v>176.125</v>
      </c>
      <c r="Q345" s="12"/>
    </row>
    <row r="346" spans="1:17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36"/>
      <c r="M346" s="216"/>
      <c r="N346" s="36"/>
      <c r="O346" s="36"/>
      <c r="P346" s="37"/>
      <c r="Q346" s="12"/>
    </row>
    <row r="347" spans="1:17" s="10" customFormat="1" ht="14.25" customHeight="1">
      <c r="A347" s="70">
        <v>9</v>
      </c>
      <c r="B347" s="25"/>
      <c r="C347" s="33" t="s">
        <v>1</v>
      </c>
      <c r="D347" s="25"/>
      <c r="E347" s="35">
        <v>26.894769999999983</v>
      </c>
      <c r="F347" s="36">
        <v>17.366230000000019</v>
      </c>
      <c r="G347" s="36">
        <v>19.177</v>
      </c>
      <c r="H347" s="36">
        <v>23.676999999999992</v>
      </c>
      <c r="I347" s="36">
        <v>26.338000000000008</v>
      </c>
      <c r="J347" s="36">
        <v>17.405000000000001</v>
      </c>
      <c r="K347" s="36">
        <v>29.927999999999997</v>
      </c>
      <c r="L347" s="36">
        <v>9.0039999999999907</v>
      </c>
      <c r="M347" s="216">
        <v>26.860000000000014</v>
      </c>
      <c r="N347" s="36">
        <v>11.128411999999997</v>
      </c>
      <c r="O347" s="36">
        <v>0</v>
      </c>
      <c r="P347" s="37">
        <v>0</v>
      </c>
      <c r="Q347" s="12"/>
    </row>
    <row r="348" spans="1:17" s="10" customFormat="1" ht="14.25" customHeight="1">
      <c r="A348" s="32"/>
      <c r="B348" s="25"/>
      <c r="C348" s="33" t="s">
        <v>13</v>
      </c>
      <c r="D348" s="25"/>
      <c r="E348" s="74">
        <v>26.894769999999983</v>
      </c>
      <c r="F348" s="73">
        <v>44.261000000000003</v>
      </c>
      <c r="G348" s="73">
        <v>63.438000000000002</v>
      </c>
      <c r="H348" s="73">
        <v>87.114999999999995</v>
      </c>
      <c r="I348" s="73">
        <v>113.453</v>
      </c>
      <c r="J348" s="73">
        <v>130.858</v>
      </c>
      <c r="K348" s="73">
        <v>160.786</v>
      </c>
      <c r="L348" s="73">
        <v>169.79</v>
      </c>
      <c r="M348" s="136">
        <v>196.65</v>
      </c>
      <c r="N348" s="73">
        <v>207.778412</v>
      </c>
      <c r="O348" s="36">
        <v>207.778412</v>
      </c>
      <c r="P348" s="37">
        <v>207.778412</v>
      </c>
      <c r="Q348" s="12"/>
    </row>
    <row r="349" spans="1:17" s="10" customFormat="1" ht="14.25" customHeight="1">
      <c r="A349" s="32"/>
      <c r="B349" s="25"/>
      <c r="C349" s="33"/>
      <c r="D349" s="25"/>
      <c r="E349" s="74"/>
      <c r="F349" s="73"/>
      <c r="G349" s="73"/>
      <c r="H349" s="73"/>
      <c r="I349" s="73"/>
      <c r="J349" s="73"/>
      <c r="K349" s="73"/>
      <c r="L349" s="73"/>
      <c r="M349" s="136"/>
      <c r="N349" s="73"/>
      <c r="O349" s="36"/>
      <c r="P349" s="37"/>
      <c r="Q349" s="12"/>
    </row>
    <row r="350" spans="1:17" s="10" customFormat="1" ht="14.25" customHeight="1">
      <c r="A350" s="70">
        <v>10</v>
      </c>
      <c r="B350" s="38"/>
      <c r="C350" s="33" t="s">
        <v>1</v>
      </c>
      <c r="D350" s="38"/>
      <c r="E350" s="35">
        <v>6.4749999999999996</v>
      </c>
      <c r="F350" s="36">
        <v>13.000000000000002</v>
      </c>
      <c r="G350" s="36">
        <v>10.524999999999999</v>
      </c>
      <c r="H350" s="36">
        <v>10.875</v>
      </c>
      <c r="I350" s="36">
        <v>9.3999999999999986</v>
      </c>
      <c r="J350" s="36">
        <v>8.75</v>
      </c>
      <c r="K350" s="36">
        <v>21.074999999999996</v>
      </c>
      <c r="L350" s="36">
        <v>8.1000000000000085</v>
      </c>
      <c r="M350" s="216">
        <v>8.1749999999999972</v>
      </c>
      <c r="N350" s="36">
        <v>9.0250000000000057</v>
      </c>
      <c r="O350" s="36">
        <v>0</v>
      </c>
      <c r="P350" s="37">
        <v>0</v>
      </c>
      <c r="Q350" s="12"/>
    </row>
    <row r="351" spans="1:17" s="10" customFormat="1" ht="14.25" customHeight="1">
      <c r="A351" s="32"/>
      <c r="B351" s="25"/>
      <c r="C351" s="33" t="s">
        <v>13</v>
      </c>
      <c r="D351" s="25"/>
      <c r="E351" s="74">
        <v>6.4749999999999996</v>
      </c>
      <c r="F351" s="73">
        <v>19.475000000000001</v>
      </c>
      <c r="G351" s="73">
        <v>30</v>
      </c>
      <c r="H351" s="73">
        <v>40.875</v>
      </c>
      <c r="I351" s="73">
        <v>50.274999999999999</v>
      </c>
      <c r="J351" s="73">
        <v>59.024999999999999</v>
      </c>
      <c r="K351" s="73">
        <v>80.099999999999994</v>
      </c>
      <c r="L351" s="73">
        <v>88.2</v>
      </c>
      <c r="M351" s="136">
        <v>96.375</v>
      </c>
      <c r="N351" s="73">
        <v>105.4</v>
      </c>
      <c r="O351" s="36">
        <v>105.4</v>
      </c>
      <c r="P351" s="37">
        <v>105.4</v>
      </c>
      <c r="Q351" s="12"/>
    </row>
    <row r="352" spans="1:17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36"/>
      <c r="M352" s="216"/>
      <c r="N352" s="36"/>
      <c r="O352" s="36"/>
      <c r="P352" s="37"/>
      <c r="Q352" s="12"/>
    </row>
    <row r="353" spans="1:17" s="10" customFormat="1" ht="14.25" customHeight="1">
      <c r="A353" s="32">
        <v>11</v>
      </c>
      <c r="B353" s="25"/>
      <c r="C353" s="33" t="s">
        <v>1</v>
      </c>
      <c r="D353" s="25"/>
      <c r="E353" s="35">
        <v>0</v>
      </c>
      <c r="F353" s="36">
        <v>0</v>
      </c>
      <c r="G353" s="36">
        <v>0</v>
      </c>
      <c r="H353" s="36">
        <v>0</v>
      </c>
      <c r="I353" s="36">
        <v>0</v>
      </c>
      <c r="J353" s="36">
        <v>0</v>
      </c>
      <c r="K353" s="36">
        <v>0</v>
      </c>
      <c r="L353" s="36">
        <v>0</v>
      </c>
      <c r="M353" s="216">
        <v>0</v>
      </c>
      <c r="N353" s="36">
        <v>0</v>
      </c>
      <c r="O353" s="36">
        <v>0</v>
      </c>
      <c r="P353" s="37">
        <v>0</v>
      </c>
      <c r="Q353" s="12"/>
    </row>
    <row r="354" spans="1:17" s="10" customFormat="1" ht="14.25" customHeight="1">
      <c r="A354" s="32"/>
      <c r="B354" s="25"/>
      <c r="C354" s="33" t="s">
        <v>13</v>
      </c>
      <c r="D354" s="25"/>
      <c r="E354" s="74">
        <v>0</v>
      </c>
      <c r="F354" s="73">
        <v>0</v>
      </c>
      <c r="G354" s="73">
        <v>0</v>
      </c>
      <c r="H354" s="73">
        <v>0</v>
      </c>
      <c r="I354" s="73">
        <v>0</v>
      </c>
      <c r="J354" s="73">
        <v>0</v>
      </c>
      <c r="K354" s="73">
        <v>0</v>
      </c>
      <c r="L354" s="73">
        <v>0</v>
      </c>
      <c r="M354" s="136">
        <v>0</v>
      </c>
      <c r="N354" s="73">
        <v>0</v>
      </c>
      <c r="O354" s="36">
        <v>0</v>
      </c>
      <c r="P354" s="37">
        <v>0</v>
      </c>
      <c r="Q354" s="12"/>
    </row>
    <row r="355" spans="1:17" s="10" customFormat="1" ht="14.25" customHeight="1">
      <c r="A355" s="33"/>
      <c r="B355" s="25"/>
      <c r="C355" s="33"/>
      <c r="D355" s="25"/>
      <c r="E355" s="74"/>
      <c r="F355" s="73"/>
      <c r="G355" s="73"/>
      <c r="H355" s="73"/>
      <c r="I355" s="73"/>
      <c r="J355" s="73"/>
      <c r="K355" s="73"/>
      <c r="L355" s="73"/>
      <c r="M355" s="136"/>
      <c r="N355" s="73"/>
      <c r="O355" s="36"/>
      <c r="P355" s="37"/>
      <c r="Q355" s="12"/>
    </row>
    <row r="356" spans="1:17" s="10" customFormat="1" ht="14.25" customHeight="1">
      <c r="A356" s="32">
        <v>12</v>
      </c>
      <c r="B356" s="25"/>
      <c r="C356" s="33" t="s">
        <v>1</v>
      </c>
      <c r="D356" s="25"/>
      <c r="E356" s="35">
        <v>3.6800000000000006</v>
      </c>
      <c r="F356" s="36">
        <v>1.7199999999999998</v>
      </c>
      <c r="G356" s="36">
        <v>2.3199999999999994</v>
      </c>
      <c r="H356" s="36">
        <v>2.2000000000000002</v>
      </c>
      <c r="I356" s="36">
        <v>1.1999999999999993</v>
      </c>
      <c r="J356" s="36">
        <v>2.1800000000000015</v>
      </c>
      <c r="K356" s="36">
        <v>0.69999999999999929</v>
      </c>
      <c r="L356" s="36">
        <v>1.7400000000000002</v>
      </c>
      <c r="M356" s="216">
        <v>3.3800000000000008</v>
      </c>
      <c r="N356" s="36">
        <v>1.5</v>
      </c>
      <c r="O356" s="36">
        <v>0</v>
      </c>
      <c r="P356" s="37">
        <v>0</v>
      </c>
      <c r="Q356" s="12"/>
    </row>
    <row r="357" spans="1:17" s="10" customFormat="1" ht="14.25" customHeight="1">
      <c r="A357" s="32"/>
      <c r="B357" s="25"/>
      <c r="C357" s="33" t="s">
        <v>13</v>
      </c>
      <c r="D357" s="25"/>
      <c r="E357" s="74">
        <v>3.6800000000000006</v>
      </c>
      <c r="F357" s="73">
        <v>5.4</v>
      </c>
      <c r="G357" s="73">
        <v>7.72</v>
      </c>
      <c r="H357" s="73">
        <v>9.92</v>
      </c>
      <c r="I357" s="73">
        <v>11.12</v>
      </c>
      <c r="J357" s="73">
        <v>13.3</v>
      </c>
      <c r="K357" s="73">
        <v>14</v>
      </c>
      <c r="L357" s="73">
        <v>15.74</v>
      </c>
      <c r="M357" s="136">
        <v>19.12</v>
      </c>
      <c r="N357" s="73">
        <v>20.62</v>
      </c>
      <c r="O357" s="36">
        <v>20.62</v>
      </c>
      <c r="P357" s="37">
        <v>20.62</v>
      </c>
      <c r="Q357" s="12"/>
    </row>
    <row r="358" spans="1:17" s="10" customFormat="1" ht="14.25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36"/>
      <c r="M358" s="216"/>
      <c r="N358" s="36"/>
      <c r="O358" s="36"/>
      <c r="P358" s="37"/>
      <c r="Q358" s="12"/>
    </row>
    <row r="359" spans="1:17" s="10" customFormat="1" ht="14.25" customHeight="1">
      <c r="A359" s="32">
        <v>13</v>
      </c>
      <c r="B359" s="25"/>
      <c r="C359" s="33" t="s">
        <v>1</v>
      </c>
      <c r="D359" s="25"/>
      <c r="E359" s="35">
        <v>54.885539999999978</v>
      </c>
      <c r="F359" s="36">
        <v>52.698460000000026</v>
      </c>
      <c r="G359" s="36">
        <v>67.300999999999988</v>
      </c>
      <c r="H359" s="36">
        <v>39.25200000000001</v>
      </c>
      <c r="I359" s="36">
        <v>50.259000000000015</v>
      </c>
      <c r="J359" s="36">
        <v>51.745000000000005</v>
      </c>
      <c r="K359" s="36">
        <v>54.418999999999983</v>
      </c>
      <c r="L359" s="36">
        <v>30.10899999999998</v>
      </c>
      <c r="M359" s="216">
        <v>52.37700000000001</v>
      </c>
      <c r="N359" s="36">
        <v>39.308519999999987</v>
      </c>
      <c r="O359" s="36">
        <v>0</v>
      </c>
      <c r="P359" s="37">
        <v>0</v>
      </c>
      <c r="Q359" s="12"/>
    </row>
    <row r="360" spans="1:17" s="10" customFormat="1" ht="14.25" customHeight="1">
      <c r="A360" s="32"/>
      <c r="B360" s="25"/>
      <c r="C360" s="33" t="s">
        <v>13</v>
      </c>
      <c r="D360" s="25"/>
      <c r="E360" s="74">
        <v>54.885539999999978</v>
      </c>
      <c r="F360" s="73">
        <v>107.584</v>
      </c>
      <c r="G360" s="73">
        <v>174.88499999999999</v>
      </c>
      <c r="H360" s="73">
        <v>214.137</v>
      </c>
      <c r="I360" s="73">
        <v>264.39600000000002</v>
      </c>
      <c r="J360" s="73">
        <v>316.14100000000002</v>
      </c>
      <c r="K360" s="73">
        <v>370.56</v>
      </c>
      <c r="L360" s="73">
        <v>400.66899999999998</v>
      </c>
      <c r="M360" s="136">
        <v>453.04599999999999</v>
      </c>
      <c r="N360" s="73">
        <v>492.35451999999998</v>
      </c>
      <c r="O360" s="36">
        <v>492.35451999999998</v>
      </c>
      <c r="P360" s="37">
        <v>492.35451999999998</v>
      </c>
      <c r="Q360" s="12"/>
    </row>
    <row r="361" spans="1:17" s="10" customFormat="1" ht="14.25" customHeight="1">
      <c r="A361" s="77"/>
      <c r="B361" s="25"/>
      <c r="C361" s="33"/>
      <c r="D361" s="25"/>
      <c r="E361" s="74"/>
      <c r="F361" s="73"/>
      <c r="G361" s="73"/>
      <c r="H361" s="73"/>
      <c r="I361" s="73"/>
      <c r="J361" s="73"/>
      <c r="K361" s="73"/>
      <c r="L361" s="73"/>
      <c r="M361" s="136"/>
      <c r="N361" s="73"/>
      <c r="O361" s="36"/>
      <c r="P361" s="37"/>
      <c r="Q361" s="12"/>
    </row>
    <row r="362" spans="1:17" s="10" customFormat="1" ht="14.25" customHeight="1">
      <c r="A362" s="32">
        <v>14</v>
      </c>
      <c r="B362" s="25"/>
      <c r="C362" s="33" t="s">
        <v>1</v>
      </c>
      <c r="D362" s="25"/>
      <c r="E362" s="35">
        <v>107.58180000000007</v>
      </c>
      <c r="F362" s="36">
        <v>62.637199999999922</v>
      </c>
      <c r="G362" s="36">
        <v>87.072000000000003</v>
      </c>
      <c r="H362" s="36">
        <v>76.548000000000002</v>
      </c>
      <c r="I362" s="36">
        <v>85.704000000000008</v>
      </c>
      <c r="J362" s="36">
        <v>82.625999999999976</v>
      </c>
      <c r="K362" s="36">
        <v>34.884999999999991</v>
      </c>
      <c r="L362" s="36">
        <v>99.740000000000009</v>
      </c>
      <c r="M362" s="216">
        <v>55.33400000000006</v>
      </c>
      <c r="N362" s="36">
        <v>48.370589999999765</v>
      </c>
      <c r="O362" s="36">
        <v>0</v>
      </c>
      <c r="P362" s="37">
        <v>0</v>
      </c>
      <c r="Q362" s="12"/>
    </row>
    <row r="363" spans="1:17" s="10" customFormat="1" ht="14.25" customHeight="1">
      <c r="A363" s="77"/>
      <c r="B363" s="25"/>
      <c r="C363" s="33" t="s">
        <v>13</v>
      </c>
      <c r="D363" s="25"/>
      <c r="E363" s="74">
        <v>107.58180000000007</v>
      </c>
      <c r="F363" s="73">
        <v>170.21899999999999</v>
      </c>
      <c r="G363" s="73">
        <v>257.291</v>
      </c>
      <c r="H363" s="73">
        <v>333.839</v>
      </c>
      <c r="I363" s="73">
        <v>419.54300000000001</v>
      </c>
      <c r="J363" s="73">
        <v>502.16899999999998</v>
      </c>
      <c r="K363" s="73">
        <v>537.05399999999997</v>
      </c>
      <c r="L363" s="73">
        <v>636.79399999999998</v>
      </c>
      <c r="M363" s="136">
        <v>692.12800000000004</v>
      </c>
      <c r="N363" s="73">
        <v>740.49858999999981</v>
      </c>
      <c r="O363" s="36">
        <v>740.49858999999981</v>
      </c>
      <c r="P363" s="37">
        <v>740.49858999999981</v>
      </c>
      <c r="Q363" s="12"/>
    </row>
    <row r="364" spans="1:17" s="10" customFormat="1" ht="14.25" customHeight="1">
      <c r="A364" s="77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36"/>
      <c r="M364" s="216"/>
      <c r="N364" s="36"/>
      <c r="O364" s="36"/>
      <c r="P364" s="37"/>
      <c r="Q364" s="12"/>
    </row>
    <row r="365" spans="1:17" s="10" customFormat="1" ht="14.25" customHeight="1">
      <c r="A365" s="32">
        <v>15</v>
      </c>
      <c r="B365" s="25"/>
      <c r="C365" s="33" t="s">
        <v>1</v>
      </c>
      <c r="D365" s="25"/>
      <c r="E365" s="35">
        <v>20.75</v>
      </c>
      <c r="F365" s="36">
        <v>14.218000000000004</v>
      </c>
      <c r="G365" s="36">
        <v>20.363</v>
      </c>
      <c r="H365" s="36">
        <v>11.269999999999996</v>
      </c>
      <c r="I365" s="36">
        <v>18.963999999999999</v>
      </c>
      <c r="J365" s="36">
        <v>20.239000000000004</v>
      </c>
      <c r="K365" s="36">
        <v>20.930999999999997</v>
      </c>
      <c r="L365" s="36">
        <v>2.8649999999999949</v>
      </c>
      <c r="M365" s="216">
        <v>10.045999999999992</v>
      </c>
      <c r="N365" s="36">
        <v>24.215250000000026</v>
      </c>
      <c r="O365" s="36">
        <v>0</v>
      </c>
      <c r="P365" s="37">
        <v>0</v>
      </c>
      <c r="Q365" s="12"/>
    </row>
    <row r="366" spans="1:17" s="10" customFormat="1" ht="14.25" customHeight="1">
      <c r="A366" s="32"/>
      <c r="B366" s="25"/>
      <c r="C366" s="33" t="s">
        <v>13</v>
      </c>
      <c r="D366" s="25"/>
      <c r="E366" s="74">
        <v>20.75</v>
      </c>
      <c r="F366" s="73">
        <v>34.968000000000004</v>
      </c>
      <c r="G366" s="73">
        <v>55.331000000000003</v>
      </c>
      <c r="H366" s="73">
        <v>66.600999999999999</v>
      </c>
      <c r="I366" s="73">
        <v>85.564999999999998</v>
      </c>
      <c r="J366" s="73">
        <v>105.804</v>
      </c>
      <c r="K366" s="73">
        <v>126.735</v>
      </c>
      <c r="L366" s="73">
        <v>129.6</v>
      </c>
      <c r="M366" s="136">
        <v>139.64599999999999</v>
      </c>
      <c r="N366" s="73">
        <v>163.86125000000001</v>
      </c>
      <c r="O366" s="36">
        <v>163.86125000000001</v>
      </c>
      <c r="P366" s="37">
        <v>163.86125000000001</v>
      </c>
      <c r="Q366" s="12"/>
    </row>
    <row r="367" spans="1:17" s="10" customFormat="1" ht="14.25" customHeight="1">
      <c r="A367" s="77"/>
      <c r="B367" s="25"/>
      <c r="C367" s="33"/>
      <c r="D367" s="25"/>
      <c r="E367" s="74"/>
      <c r="F367" s="73"/>
      <c r="G367" s="73"/>
      <c r="H367" s="73"/>
      <c r="I367" s="73"/>
      <c r="J367" s="73"/>
      <c r="K367" s="73"/>
      <c r="L367" s="73"/>
      <c r="M367" s="136"/>
      <c r="N367" s="73"/>
      <c r="O367" s="36"/>
      <c r="P367" s="37"/>
      <c r="Q367" s="12"/>
    </row>
    <row r="368" spans="1:17" s="10" customFormat="1" ht="14.25" customHeight="1">
      <c r="A368" s="32">
        <v>16</v>
      </c>
      <c r="B368" s="25"/>
      <c r="C368" s="33" t="s">
        <v>1</v>
      </c>
      <c r="D368" s="25"/>
      <c r="E368" s="35">
        <v>229.6916700000001</v>
      </c>
      <c r="F368" s="36">
        <v>70.944329999999923</v>
      </c>
      <c r="G368" s="36">
        <v>112.52499999999998</v>
      </c>
      <c r="H368" s="36">
        <v>125.23899999999998</v>
      </c>
      <c r="I368" s="36">
        <v>141.452</v>
      </c>
      <c r="J368" s="36">
        <v>117.99200000000008</v>
      </c>
      <c r="K368" s="36">
        <v>133.76599999999996</v>
      </c>
      <c r="L368" s="36">
        <v>90.899000000000001</v>
      </c>
      <c r="M368" s="216">
        <v>96.397999999999911</v>
      </c>
      <c r="N368" s="36">
        <v>96.050760000000082</v>
      </c>
      <c r="O368" s="36">
        <v>0</v>
      </c>
      <c r="P368" s="37">
        <v>0</v>
      </c>
      <c r="Q368" s="12"/>
    </row>
    <row r="369" spans="1:17" s="10" customFormat="1" ht="14.25" customHeight="1">
      <c r="A369" s="70"/>
      <c r="B369" s="25"/>
      <c r="C369" s="33" t="s">
        <v>13</v>
      </c>
      <c r="D369" s="25"/>
      <c r="E369" s="74">
        <v>229.6916700000001</v>
      </c>
      <c r="F369" s="73">
        <v>300.63600000000002</v>
      </c>
      <c r="G369" s="73">
        <v>413.161</v>
      </c>
      <c r="H369" s="73">
        <v>538.4</v>
      </c>
      <c r="I369" s="73">
        <v>679.85199999999998</v>
      </c>
      <c r="J369" s="73">
        <v>797.84400000000005</v>
      </c>
      <c r="K369" s="73">
        <v>931.61</v>
      </c>
      <c r="L369" s="73">
        <v>1022.509</v>
      </c>
      <c r="M369" s="136">
        <v>1118.9069999999999</v>
      </c>
      <c r="N369" s="73">
        <v>1214.95776</v>
      </c>
      <c r="O369" s="36">
        <v>1214.95776</v>
      </c>
      <c r="P369" s="37">
        <v>1214.95776</v>
      </c>
      <c r="Q369" s="12"/>
    </row>
    <row r="370" spans="1:17" s="10" customFormat="1" ht="14.25" customHeight="1">
      <c r="A370" s="32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36"/>
      <c r="M370" s="216"/>
      <c r="N370" s="36"/>
      <c r="O370" s="36"/>
      <c r="P370" s="37"/>
      <c r="Q370" s="12"/>
    </row>
    <row r="371" spans="1:17" s="10" customFormat="1" ht="14.25" customHeight="1">
      <c r="A371" s="32">
        <v>17</v>
      </c>
      <c r="B371" s="25"/>
      <c r="C371" s="33" t="s">
        <v>1</v>
      </c>
      <c r="D371" s="25"/>
      <c r="E371" s="35">
        <v>13.397030000000003</v>
      </c>
      <c r="F371" s="36">
        <v>6.1849699999999981</v>
      </c>
      <c r="G371" s="36">
        <v>3.41</v>
      </c>
      <c r="H371" s="36">
        <v>2.6039999999999992</v>
      </c>
      <c r="I371" s="36">
        <v>6.4109999999999978</v>
      </c>
      <c r="J371" s="36">
        <v>8.105000000000004</v>
      </c>
      <c r="K371" s="36">
        <v>4.6899999999999977</v>
      </c>
      <c r="L371" s="36">
        <v>5.1400000000000006</v>
      </c>
      <c r="M371" s="216">
        <v>6.1310000000000002</v>
      </c>
      <c r="N371" s="36">
        <v>2.840914000000005</v>
      </c>
      <c r="O371" s="36">
        <v>0</v>
      </c>
      <c r="P371" s="37">
        <v>0</v>
      </c>
      <c r="Q371" s="12"/>
    </row>
    <row r="372" spans="1:17" s="10" customFormat="1" ht="14.25" customHeight="1">
      <c r="A372" s="131"/>
      <c r="B372" s="25"/>
      <c r="C372" s="33" t="s">
        <v>13</v>
      </c>
      <c r="D372" s="25"/>
      <c r="E372" s="74">
        <v>13.397030000000003</v>
      </c>
      <c r="F372" s="73">
        <v>19.582000000000001</v>
      </c>
      <c r="G372" s="73">
        <v>22.992000000000001</v>
      </c>
      <c r="H372" s="73">
        <v>25.596</v>
      </c>
      <c r="I372" s="73">
        <v>32.006999999999998</v>
      </c>
      <c r="J372" s="73">
        <v>40.112000000000002</v>
      </c>
      <c r="K372" s="73">
        <v>44.802</v>
      </c>
      <c r="L372" s="73">
        <v>49.942</v>
      </c>
      <c r="M372" s="136">
        <v>56.073</v>
      </c>
      <c r="N372" s="73">
        <v>58.913914000000005</v>
      </c>
      <c r="O372" s="36">
        <v>58.913914000000005</v>
      </c>
      <c r="P372" s="37">
        <v>58.913914000000005</v>
      </c>
      <c r="Q372" s="12"/>
    </row>
    <row r="373" spans="1:17" s="10" customFormat="1" ht="14.25" customHeight="1">
      <c r="A373" s="70"/>
      <c r="B373" s="25"/>
      <c r="C373" s="33"/>
      <c r="D373" s="25"/>
      <c r="E373" s="74"/>
      <c r="F373" s="73"/>
      <c r="G373" s="73"/>
      <c r="H373" s="73"/>
      <c r="I373" s="73"/>
      <c r="J373" s="73"/>
      <c r="K373" s="73"/>
      <c r="L373" s="73"/>
      <c r="M373" s="136"/>
      <c r="N373" s="73"/>
      <c r="O373" s="36"/>
      <c r="P373" s="37"/>
      <c r="Q373" s="12"/>
    </row>
    <row r="374" spans="1:17" s="10" customFormat="1" ht="14.25" customHeight="1">
      <c r="A374" s="32">
        <v>18</v>
      </c>
      <c r="B374" s="25"/>
      <c r="C374" s="33" t="s">
        <v>1</v>
      </c>
      <c r="D374" s="25"/>
      <c r="E374" s="35">
        <v>291.00027999999475</v>
      </c>
      <c r="F374" s="36">
        <v>253.13972000000535</v>
      </c>
      <c r="G374" s="36">
        <v>215.38299999999958</v>
      </c>
      <c r="H374" s="36">
        <v>239.55799999999999</v>
      </c>
      <c r="I374" s="36">
        <v>250.23900000000049</v>
      </c>
      <c r="J374" s="36">
        <v>253.92900000000009</v>
      </c>
      <c r="K374" s="36">
        <v>235.21900000000005</v>
      </c>
      <c r="L374" s="36">
        <v>101.79700000000093</v>
      </c>
      <c r="M374" s="216">
        <v>193.31899999999951</v>
      </c>
      <c r="N374" s="36">
        <v>211.48302800000329</v>
      </c>
      <c r="O374" s="36">
        <v>551.61646363636373</v>
      </c>
      <c r="P374" s="37">
        <v>306.45359090909096</v>
      </c>
      <c r="Q374" s="12"/>
    </row>
    <row r="375" spans="1:17" s="10" customFormat="1" ht="14.25" customHeight="1">
      <c r="A375" s="131"/>
      <c r="B375" s="25"/>
      <c r="C375" s="33" t="s">
        <v>13</v>
      </c>
      <c r="D375" s="25"/>
      <c r="E375" s="74">
        <v>291.00027999999475</v>
      </c>
      <c r="F375" s="73">
        <v>544.1400000000001</v>
      </c>
      <c r="G375" s="73">
        <v>759.52299999999968</v>
      </c>
      <c r="H375" s="73">
        <v>999.08099999999968</v>
      </c>
      <c r="I375" s="73">
        <v>1249.3200000000002</v>
      </c>
      <c r="J375" s="73">
        <v>1503.2490000000003</v>
      </c>
      <c r="K375" s="73">
        <v>1738.4680000000003</v>
      </c>
      <c r="L375" s="73">
        <v>1840.2650000000012</v>
      </c>
      <c r="M375" s="136">
        <v>2033.5840000000007</v>
      </c>
      <c r="N375" s="73">
        <v>2245.067028000004</v>
      </c>
      <c r="O375" s="36">
        <v>2796.6834916363678</v>
      </c>
      <c r="P375" s="37">
        <v>3103.1370825454587</v>
      </c>
      <c r="Q375" s="12"/>
    </row>
    <row r="376" spans="1:17" s="10" customFormat="1" ht="14.25" customHeight="1">
      <c r="A376" s="70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36"/>
      <c r="M376" s="216"/>
      <c r="N376" s="36"/>
      <c r="O376" s="36"/>
      <c r="P376" s="37"/>
      <c r="Q376" s="12"/>
    </row>
    <row r="377" spans="1:17" s="10" customFormat="1" ht="14.25" customHeight="1">
      <c r="A377" s="32">
        <v>19</v>
      </c>
      <c r="B377" s="25"/>
      <c r="C377" s="33" t="s">
        <v>1</v>
      </c>
      <c r="D377" s="25"/>
      <c r="E377" s="35">
        <v>0</v>
      </c>
      <c r="F377" s="36">
        <v>0</v>
      </c>
      <c r="G377" s="36">
        <v>0</v>
      </c>
      <c r="H377" s="36">
        <v>0</v>
      </c>
      <c r="I377" s="36">
        <v>0</v>
      </c>
      <c r="J377" s="36">
        <v>0</v>
      </c>
      <c r="K377" s="36">
        <v>0</v>
      </c>
      <c r="L377" s="36">
        <v>0</v>
      </c>
      <c r="M377" s="216">
        <v>0</v>
      </c>
      <c r="N377" s="36">
        <v>0</v>
      </c>
      <c r="O377" s="36">
        <v>0</v>
      </c>
      <c r="P377" s="37">
        <v>0</v>
      </c>
      <c r="Q377" s="12"/>
    </row>
    <row r="378" spans="1:17" s="10" customFormat="1" ht="14.25" customHeight="1">
      <c r="A378" s="32"/>
      <c r="B378" s="25"/>
      <c r="C378" s="33" t="s">
        <v>13</v>
      </c>
      <c r="D378" s="25"/>
      <c r="E378" s="74">
        <v>0</v>
      </c>
      <c r="F378" s="73">
        <v>0</v>
      </c>
      <c r="G378" s="73">
        <v>0</v>
      </c>
      <c r="H378" s="73">
        <v>0</v>
      </c>
      <c r="I378" s="73">
        <v>0</v>
      </c>
      <c r="J378" s="73">
        <v>0</v>
      </c>
      <c r="K378" s="73">
        <v>0</v>
      </c>
      <c r="L378" s="73">
        <v>0</v>
      </c>
      <c r="M378" s="136">
        <v>0</v>
      </c>
      <c r="N378" s="73">
        <v>0</v>
      </c>
      <c r="O378" s="36">
        <v>0</v>
      </c>
      <c r="P378" s="37">
        <v>0</v>
      </c>
      <c r="Q378" s="12"/>
    </row>
    <row r="379" spans="1:17" s="10" customFormat="1" ht="14.25" hidden="1" customHeight="1">
      <c r="A379" s="70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36"/>
      <c r="M379" s="216"/>
      <c r="N379" s="36"/>
      <c r="O379" s="36"/>
      <c r="P379" s="37"/>
      <c r="Q379" s="12"/>
    </row>
    <row r="380" spans="1:17" s="10" customFormat="1" ht="14.25" hidden="1" customHeight="1">
      <c r="A380" s="32"/>
      <c r="B380" s="25"/>
      <c r="C380" s="33" t="s">
        <v>1</v>
      </c>
      <c r="D380" s="25"/>
      <c r="E380" s="35">
        <v>0</v>
      </c>
      <c r="F380" s="36">
        <v>0</v>
      </c>
      <c r="G380" s="36">
        <v>0</v>
      </c>
      <c r="H380" s="36">
        <v>0</v>
      </c>
      <c r="I380" s="36">
        <v>0</v>
      </c>
      <c r="J380" s="36">
        <v>0</v>
      </c>
      <c r="K380" s="36">
        <v>0</v>
      </c>
      <c r="L380" s="36">
        <v>0</v>
      </c>
      <c r="M380" s="216">
        <v>0</v>
      </c>
      <c r="N380" s="36">
        <v>0</v>
      </c>
      <c r="O380" s="36">
        <v>0</v>
      </c>
      <c r="P380" s="37">
        <v>0</v>
      </c>
      <c r="Q380" s="12"/>
    </row>
    <row r="381" spans="1:17" s="10" customFormat="1" ht="14.25" hidden="1" customHeight="1">
      <c r="A381" s="32"/>
      <c r="B381" s="25"/>
      <c r="C381" s="33" t="s">
        <v>13</v>
      </c>
      <c r="D381" s="25"/>
      <c r="E381" s="74"/>
      <c r="F381" s="73"/>
      <c r="G381" s="73"/>
      <c r="H381" s="73"/>
      <c r="I381" s="73"/>
      <c r="J381" s="73"/>
      <c r="K381" s="73"/>
      <c r="L381" s="73"/>
      <c r="M381" s="136"/>
      <c r="N381" s="73"/>
      <c r="O381" s="36"/>
      <c r="P381" s="37"/>
      <c r="Q381" s="12"/>
    </row>
    <row r="382" spans="1:17" s="10" customFormat="1" ht="14.25" hidden="1" customHeight="1">
      <c r="A382" s="70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36"/>
      <c r="M382" s="216"/>
      <c r="N382" s="36"/>
      <c r="O382" s="36"/>
      <c r="P382" s="37"/>
      <c r="Q382" s="12"/>
    </row>
    <row r="383" spans="1:17" s="10" customFormat="1" ht="14.25" hidden="1" customHeight="1">
      <c r="A383" s="32"/>
      <c r="B383" s="25"/>
      <c r="C383" s="33" t="s">
        <v>1</v>
      </c>
      <c r="D383" s="25"/>
      <c r="E383" s="35">
        <v>0</v>
      </c>
      <c r="F383" s="36">
        <v>0</v>
      </c>
      <c r="G383" s="36">
        <v>0</v>
      </c>
      <c r="H383" s="36">
        <v>0</v>
      </c>
      <c r="I383" s="36">
        <v>0</v>
      </c>
      <c r="J383" s="36">
        <v>0</v>
      </c>
      <c r="K383" s="36">
        <v>0</v>
      </c>
      <c r="L383" s="36">
        <v>0</v>
      </c>
      <c r="M383" s="216">
        <v>0</v>
      </c>
      <c r="N383" s="36">
        <v>0</v>
      </c>
      <c r="O383" s="36">
        <v>0</v>
      </c>
      <c r="P383" s="37">
        <v>0</v>
      </c>
      <c r="Q383" s="12"/>
    </row>
    <row r="384" spans="1:17" s="10" customFormat="1" ht="14.25" hidden="1" customHeight="1">
      <c r="A384" s="70"/>
      <c r="B384" s="25"/>
      <c r="C384" s="33" t="s">
        <v>13</v>
      </c>
      <c r="D384" s="25"/>
      <c r="E384" s="35"/>
      <c r="F384" s="36"/>
      <c r="G384" s="36"/>
      <c r="H384" s="36"/>
      <c r="I384" s="36"/>
      <c r="J384" s="36"/>
      <c r="K384" s="36"/>
      <c r="L384" s="36"/>
      <c r="M384" s="216"/>
      <c r="N384" s="36"/>
      <c r="O384" s="36"/>
      <c r="P384" s="37"/>
      <c r="Q384" s="12"/>
    </row>
    <row r="385" spans="1:17" s="10" customFormat="1" ht="14.25" hidden="1" customHeight="1">
      <c r="A385" s="32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36"/>
      <c r="M385" s="216"/>
      <c r="N385" s="36"/>
      <c r="O385" s="36"/>
      <c r="P385" s="37"/>
      <c r="Q385" s="12"/>
    </row>
    <row r="386" spans="1:17" s="10" customFormat="1" ht="14.25" hidden="1" customHeight="1">
      <c r="A386" s="32"/>
      <c r="B386" s="25"/>
      <c r="C386" s="33" t="s">
        <v>1</v>
      </c>
      <c r="D386" s="25"/>
      <c r="E386" s="35">
        <v>0</v>
      </c>
      <c r="F386" s="36">
        <v>0</v>
      </c>
      <c r="G386" s="36">
        <v>0</v>
      </c>
      <c r="H386" s="36">
        <v>0</v>
      </c>
      <c r="I386" s="36">
        <v>0</v>
      </c>
      <c r="J386" s="36">
        <v>0</v>
      </c>
      <c r="K386" s="36">
        <v>0</v>
      </c>
      <c r="L386" s="36">
        <v>0</v>
      </c>
      <c r="M386" s="216">
        <v>0</v>
      </c>
      <c r="N386" s="36">
        <v>0</v>
      </c>
      <c r="O386" s="36">
        <v>0</v>
      </c>
      <c r="P386" s="37">
        <v>0</v>
      </c>
      <c r="Q386" s="12"/>
    </row>
    <row r="387" spans="1:17" s="10" customFormat="1" ht="14.25" hidden="1" customHeight="1">
      <c r="A387" s="70"/>
      <c r="B387" s="25"/>
      <c r="C387" s="33" t="s">
        <v>13</v>
      </c>
      <c r="D387" s="25"/>
      <c r="E387" s="35"/>
      <c r="F387" s="36"/>
      <c r="G387" s="36"/>
      <c r="H387" s="36"/>
      <c r="I387" s="36"/>
      <c r="J387" s="36"/>
      <c r="K387" s="36"/>
      <c r="L387" s="36"/>
      <c r="M387" s="216"/>
      <c r="N387" s="36"/>
      <c r="O387" s="36"/>
      <c r="P387" s="37"/>
      <c r="Q387" s="12"/>
    </row>
    <row r="388" spans="1:17" s="10" customFormat="1" ht="14.25" hidden="1" customHeight="1">
      <c r="A388" s="32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36"/>
      <c r="M388" s="216"/>
      <c r="N388" s="36"/>
      <c r="O388" s="36"/>
      <c r="P388" s="37"/>
      <c r="Q388" s="12"/>
    </row>
    <row r="389" spans="1:17" s="10" customFormat="1" ht="14.25" hidden="1" customHeight="1">
      <c r="A389" s="32"/>
      <c r="B389" s="25"/>
      <c r="C389" s="33" t="s">
        <v>1</v>
      </c>
      <c r="D389" s="25"/>
      <c r="E389" s="35">
        <v>0</v>
      </c>
      <c r="F389" s="36">
        <v>0</v>
      </c>
      <c r="G389" s="36">
        <v>0</v>
      </c>
      <c r="H389" s="36">
        <v>0</v>
      </c>
      <c r="I389" s="36">
        <v>0</v>
      </c>
      <c r="J389" s="36">
        <v>0</v>
      </c>
      <c r="K389" s="36">
        <v>0</v>
      </c>
      <c r="L389" s="36">
        <v>0</v>
      </c>
      <c r="M389" s="216">
        <v>0</v>
      </c>
      <c r="N389" s="36">
        <v>0</v>
      </c>
      <c r="O389" s="36">
        <v>0</v>
      </c>
      <c r="P389" s="37">
        <v>0</v>
      </c>
      <c r="Q389" s="12"/>
    </row>
    <row r="390" spans="1:17" s="10" customFormat="1" ht="14.25" hidden="1" customHeight="1">
      <c r="A390" s="70"/>
      <c r="B390" s="25"/>
      <c r="C390" s="33" t="s">
        <v>13</v>
      </c>
      <c r="D390" s="25"/>
      <c r="E390" s="35"/>
      <c r="F390" s="36"/>
      <c r="G390" s="36"/>
      <c r="H390" s="36"/>
      <c r="I390" s="36"/>
      <c r="J390" s="36"/>
      <c r="K390" s="36"/>
      <c r="L390" s="36"/>
      <c r="M390" s="216"/>
      <c r="N390" s="36"/>
      <c r="O390" s="36"/>
      <c r="P390" s="37"/>
      <c r="Q390" s="12"/>
    </row>
    <row r="391" spans="1:17" s="10" customFormat="1" ht="14.25" hidden="1" customHeight="1">
      <c r="A391" s="32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36"/>
      <c r="M391" s="216"/>
      <c r="N391" s="36"/>
      <c r="O391" s="36"/>
      <c r="P391" s="37"/>
      <c r="Q391" s="12"/>
    </row>
    <row r="392" spans="1:17" s="10" customFormat="1" ht="14.25" hidden="1" customHeight="1">
      <c r="A392" s="32"/>
      <c r="B392" s="25"/>
      <c r="C392" s="33" t="s">
        <v>1</v>
      </c>
      <c r="D392" s="25"/>
      <c r="E392" s="35">
        <v>0</v>
      </c>
      <c r="F392" s="36">
        <v>0</v>
      </c>
      <c r="G392" s="36">
        <v>0</v>
      </c>
      <c r="H392" s="36">
        <v>0</v>
      </c>
      <c r="I392" s="36">
        <v>0</v>
      </c>
      <c r="J392" s="36">
        <v>0</v>
      </c>
      <c r="K392" s="36">
        <v>0</v>
      </c>
      <c r="L392" s="36">
        <v>0</v>
      </c>
      <c r="M392" s="216">
        <v>0</v>
      </c>
      <c r="N392" s="36">
        <v>0</v>
      </c>
      <c r="O392" s="36">
        <v>0</v>
      </c>
      <c r="P392" s="37">
        <v>0</v>
      </c>
      <c r="Q392" s="12"/>
    </row>
    <row r="393" spans="1:17" s="10" customFormat="1" ht="14.25" hidden="1" customHeight="1">
      <c r="A393" s="70"/>
      <c r="B393" s="25"/>
      <c r="C393" s="33" t="s">
        <v>13</v>
      </c>
      <c r="D393" s="25"/>
      <c r="E393" s="35"/>
      <c r="F393" s="36"/>
      <c r="G393" s="36"/>
      <c r="H393" s="36"/>
      <c r="I393" s="36"/>
      <c r="J393" s="36"/>
      <c r="K393" s="36"/>
      <c r="L393" s="36"/>
      <c r="M393" s="216"/>
      <c r="N393" s="36"/>
      <c r="O393" s="36"/>
      <c r="P393" s="37"/>
      <c r="Q393" s="12"/>
    </row>
    <row r="394" spans="1:17" s="10" customFormat="1" ht="14.25" hidden="1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36"/>
      <c r="M394" s="216"/>
      <c r="N394" s="36"/>
      <c r="O394" s="36"/>
      <c r="P394" s="37"/>
      <c r="Q394" s="12"/>
    </row>
    <row r="395" spans="1:17" s="10" customFormat="1" ht="14.25" hidden="1" customHeight="1">
      <c r="A395" s="32"/>
      <c r="B395" s="25"/>
      <c r="C395" s="33" t="s">
        <v>1</v>
      </c>
      <c r="D395" s="25"/>
      <c r="E395" s="35">
        <v>0</v>
      </c>
      <c r="F395" s="36">
        <v>0</v>
      </c>
      <c r="G395" s="36">
        <v>0</v>
      </c>
      <c r="H395" s="36">
        <v>0</v>
      </c>
      <c r="I395" s="36">
        <v>0</v>
      </c>
      <c r="J395" s="36">
        <v>0</v>
      </c>
      <c r="K395" s="36">
        <v>0</v>
      </c>
      <c r="L395" s="36">
        <v>0</v>
      </c>
      <c r="M395" s="216">
        <v>0</v>
      </c>
      <c r="N395" s="36">
        <v>0</v>
      </c>
      <c r="O395" s="36">
        <v>0</v>
      </c>
      <c r="P395" s="37">
        <v>0</v>
      </c>
      <c r="Q395" s="12"/>
    </row>
    <row r="396" spans="1:17" s="10" customFormat="1" ht="14.25" hidden="1" customHeight="1">
      <c r="A396" s="70"/>
      <c r="B396" s="25"/>
      <c r="C396" s="33" t="s">
        <v>13</v>
      </c>
      <c r="D396" s="25"/>
      <c r="E396" s="35"/>
      <c r="F396" s="36"/>
      <c r="G396" s="36"/>
      <c r="H396" s="36"/>
      <c r="I396" s="36"/>
      <c r="J396" s="36"/>
      <c r="K396" s="36"/>
      <c r="L396" s="36"/>
      <c r="M396" s="216"/>
      <c r="N396" s="36"/>
      <c r="O396" s="36"/>
      <c r="P396" s="37"/>
      <c r="Q396" s="12"/>
    </row>
    <row r="397" spans="1:17" s="10" customFormat="1" ht="14.25" hidden="1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36"/>
      <c r="M397" s="216"/>
      <c r="N397" s="36"/>
      <c r="O397" s="36"/>
      <c r="P397" s="37"/>
      <c r="Q397" s="12"/>
    </row>
    <row r="398" spans="1:17" s="10" customFormat="1" ht="14.25" hidden="1" customHeight="1">
      <c r="A398" s="32"/>
      <c r="B398" s="25"/>
      <c r="C398" s="33" t="s">
        <v>1</v>
      </c>
      <c r="D398" s="25"/>
      <c r="E398" s="35">
        <v>0</v>
      </c>
      <c r="F398" s="36">
        <v>0</v>
      </c>
      <c r="G398" s="36">
        <v>0</v>
      </c>
      <c r="H398" s="36">
        <v>0</v>
      </c>
      <c r="I398" s="36">
        <v>0</v>
      </c>
      <c r="J398" s="36">
        <v>0</v>
      </c>
      <c r="K398" s="36">
        <v>0</v>
      </c>
      <c r="L398" s="36">
        <v>0</v>
      </c>
      <c r="M398" s="216">
        <v>0</v>
      </c>
      <c r="N398" s="36">
        <v>0</v>
      </c>
      <c r="O398" s="36">
        <v>0</v>
      </c>
      <c r="P398" s="37">
        <v>0</v>
      </c>
      <c r="Q398" s="12"/>
    </row>
    <row r="399" spans="1:17" s="10" customFormat="1" ht="14.25" hidden="1" customHeight="1">
      <c r="A399" s="70"/>
      <c r="B399" s="25"/>
      <c r="C399" s="33" t="s">
        <v>13</v>
      </c>
      <c r="D399" s="25"/>
      <c r="E399" s="35"/>
      <c r="F399" s="36"/>
      <c r="G399" s="36"/>
      <c r="H399" s="36"/>
      <c r="I399" s="36"/>
      <c r="J399" s="36"/>
      <c r="K399" s="36"/>
      <c r="L399" s="36"/>
      <c r="M399" s="216"/>
      <c r="N399" s="36"/>
      <c r="O399" s="36"/>
      <c r="P399" s="37"/>
      <c r="Q399" s="12"/>
    </row>
    <row r="400" spans="1:17" s="10" customFormat="1" ht="14.25" hidden="1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36"/>
      <c r="M400" s="216"/>
      <c r="N400" s="36"/>
      <c r="O400" s="36"/>
      <c r="P400" s="37"/>
      <c r="Q400" s="12"/>
    </row>
    <row r="401" spans="1:17" s="10" customFormat="1" ht="14.25" hidden="1" customHeight="1">
      <c r="A401" s="32"/>
      <c r="B401" s="25"/>
      <c r="C401" s="33" t="s">
        <v>1</v>
      </c>
      <c r="D401" s="25"/>
      <c r="E401" s="35">
        <v>0</v>
      </c>
      <c r="F401" s="36">
        <v>0</v>
      </c>
      <c r="G401" s="36">
        <v>0</v>
      </c>
      <c r="H401" s="36">
        <v>0</v>
      </c>
      <c r="I401" s="36">
        <v>0</v>
      </c>
      <c r="J401" s="36">
        <v>0</v>
      </c>
      <c r="K401" s="36">
        <v>0</v>
      </c>
      <c r="L401" s="36">
        <v>0</v>
      </c>
      <c r="M401" s="216">
        <v>0</v>
      </c>
      <c r="N401" s="36">
        <v>0</v>
      </c>
      <c r="O401" s="36">
        <v>0</v>
      </c>
      <c r="P401" s="37">
        <v>0</v>
      </c>
      <c r="Q401" s="12"/>
    </row>
    <row r="402" spans="1:17" s="10" customFormat="1" ht="14.25" hidden="1" customHeight="1">
      <c r="A402" s="70"/>
      <c r="B402" s="25"/>
      <c r="C402" s="33" t="s">
        <v>13</v>
      </c>
      <c r="D402" s="25"/>
      <c r="E402" s="35"/>
      <c r="F402" s="36"/>
      <c r="G402" s="36"/>
      <c r="H402" s="36"/>
      <c r="I402" s="36"/>
      <c r="J402" s="36"/>
      <c r="K402" s="36"/>
      <c r="L402" s="36"/>
      <c r="M402" s="216"/>
      <c r="N402" s="36"/>
      <c r="O402" s="36"/>
      <c r="P402" s="37"/>
      <c r="Q402" s="12"/>
    </row>
    <row r="403" spans="1:17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36"/>
      <c r="M403" s="216"/>
      <c r="N403" s="36"/>
      <c r="O403" s="36"/>
      <c r="P403" s="37"/>
      <c r="Q403" s="12"/>
    </row>
    <row r="404" spans="1:17" s="10" customFormat="1" ht="14.25" hidden="1" customHeight="1">
      <c r="A404" s="32"/>
      <c r="B404" s="25"/>
      <c r="C404" s="33" t="s">
        <v>1</v>
      </c>
      <c r="D404" s="25"/>
      <c r="E404" s="35">
        <v>0</v>
      </c>
      <c r="F404" s="36">
        <v>0</v>
      </c>
      <c r="G404" s="36">
        <v>0</v>
      </c>
      <c r="H404" s="36">
        <v>0</v>
      </c>
      <c r="I404" s="36">
        <v>0</v>
      </c>
      <c r="J404" s="36">
        <v>0</v>
      </c>
      <c r="K404" s="36">
        <v>0</v>
      </c>
      <c r="L404" s="36">
        <v>0</v>
      </c>
      <c r="M404" s="216">
        <v>0</v>
      </c>
      <c r="N404" s="36">
        <v>0</v>
      </c>
      <c r="O404" s="36">
        <v>0</v>
      </c>
      <c r="P404" s="37">
        <v>0</v>
      </c>
      <c r="Q404" s="12"/>
    </row>
    <row r="405" spans="1:17" s="10" customFormat="1" ht="14.25" hidden="1" customHeight="1">
      <c r="A405" s="70"/>
      <c r="B405" s="25"/>
      <c r="C405" s="33" t="s">
        <v>13</v>
      </c>
      <c r="D405" s="25"/>
      <c r="E405" s="35"/>
      <c r="F405" s="36"/>
      <c r="G405" s="36"/>
      <c r="H405" s="36"/>
      <c r="I405" s="36"/>
      <c r="J405" s="36"/>
      <c r="K405" s="36"/>
      <c r="L405" s="36"/>
      <c r="M405" s="216"/>
      <c r="N405" s="36"/>
      <c r="O405" s="36"/>
      <c r="P405" s="37"/>
      <c r="Q405" s="12"/>
    </row>
    <row r="406" spans="1:17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36"/>
      <c r="M406" s="216"/>
      <c r="N406" s="36"/>
      <c r="O406" s="36"/>
      <c r="P406" s="37"/>
      <c r="Q406" s="12"/>
    </row>
    <row r="407" spans="1:17" s="10" customFormat="1" ht="14.25" hidden="1" customHeight="1">
      <c r="A407" s="32"/>
      <c r="B407" s="25"/>
      <c r="C407" s="33" t="s">
        <v>1</v>
      </c>
      <c r="D407" s="25"/>
      <c r="E407" s="35">
        <v>0</v>
      </c>
      <c r="F407" s="36">
        <v>0</v>
      </c>
      <c r="G407" s="36">
        <v>0</v>
      </c>
      <c r="H407" s="36">
        <v>0</v>
      </c>
      <c r="I407" s="36">
        <v>0</v>
      </c>
      <c r="J407" s="36">
        <v>0</v>
      </c>
      <c r="K407" s="36">
        <v>0</v>
      </c>
      <c r="L407" s="36">
        <v>0</v>
      </c>
      <c r="M407" s="216">
        <v>0</v>
      </c>
      <c r="N407" s="36">
        <v>0</v>
      </c>
      <c r="O407" s="36">
        <v>0</v>
      </c>
      <c r="P407" s="37">
        <v>0</v>
      </c>
      <c r="Q407" s="12"/>
    </row>
    <row r="408" spans="1:17" s="10" customFormat="1" ht="14.25" hidden="1" customHeight="1">
      <c r="A408" s="70"/>
      <c r="B408" s="25"/>
      <c r="C408" s="33" t="s">
        <v>13</v>
      </c>
      <c r="D408" s="25"/>
      <c r="E408" s="35"/>
      <c r="F408" s="36"/>
      <c r="G408" s="36"/>
      <c r="H408" s="36"/>
      <c r="I408" s="36"/>
      <c r="J408" s="36"/>
      <c r="K408" s="36"/>
      <c r="L408" s="36"/>
      <c r="M408" s="216"/>
      <c r="N408" s="36"/>
      <c r="O408" s="36"/>
      <c r="P408" s="37"/>
      <c r="Q408" s="12"/>
    </row>
    <row r="409" spans="1:17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36"/>
      <c r="M409" s="216"/>
      <c r="N409" s="36"/>
      <c r="O409" s="36"/>
      <c r="P409" s="37"/>
      <c r="Q409" s="12"/>
    </row>
    <row r="410" spans="1:17" s="10" customFormat="1" ht="14.25" hidden="1" customHeight="1">
      <c r="A410" s="32"/>
      <c r="B410" s="25"/>
      <c r="C410" s="33" t="s">
        <v>1</v>
      </c>
      <c r="D410" s="25"/>
      <c r="E410" s="35">
        <v>0</v>
      </c>
      <c r="F410" s="36">
        <v>0</v>
      </c>
      <c r="G410" s="36">
        <v>0</v>
      </c>
      <c r="H410" s="36">
        <v>0</v>
      </c>
      <c r="I410" s="36">
        <v>0</v>
      </c>
      <c r="J410" s="36">
        <v>0</v>
      </c>
      <c r="K410" s="36">
        <v>0</v>
      </c>
      <c r="L410" s="36">
        <v>0</v>
      </c>
      <c r="M410" s="216">
        <v>0</v>
      </c>
      <c r="N410" s="36">
        <v>0</v>
      </c>
      <c r="O410" s="36">
        <v>0</v>
      </c>
      <c r="P410" s="37">
        <v>0</v>
      </c>
      <c r="Q410" s="12"/>
    </row>
    <row r="411" spans="1:17" s="10" customFormat="1" ht="14.25" hidden="1" customHeight="1">
      <c r="A411" s="40"/>
      <c r="B411" s="25"/>
      <c r="C411" s="33" t="s">
        <v>13</v>
      </c>
      <c r="D411" s="25"/>
      <c r="E411" s="35"/>
      <c r="F411" s="36"/>
      <c r="G411" s="36"/>
      <c r="H411" s="36"/>
      <c r="I411" s="36"/>
      <c r="J411" s="36"/>
      <c r="K411" s="36"/>
      <c r="L411" s="36"/>
      <c r="M411" s="216"/>
      <c r="N411" s="36"/>
      <c r="O411" s="36"/>
      <c r="P411" s="37"/>
      <c r="Q411" s="12"/>
    </row>
    <row r="412" spans="1:17" s="10" customFormat="1" ht="14.25" hidden="1" customHeight="1">
      <c r="A412" s="70"/>
      <c r="B412" s="25"/>
      <c r="C412" s="33"/>
      <c r="D412" s="25"/>
      <c r="E412" s="43"/>
      <c r="F412" s="44"/>
      <c r="G412" s="44"/>
      <c r="H412" s="44"/>
      <c r="I412" s="44"/>
      <c r="J412" s="44"/>
      <c r="K412" s="44"/>
      <c r="L412" s="44"/>
      <c r="M412" s="217"/>
      <c r="N412" s="44"/>
      <c r="O412" s="44"/>
      <c r="P412" s="45"/>
      <c r="Q412" s="12"/>
    </row>
    <row r="413" spans="1:17" s="13" customFormat="1" ht="14.25" customHeight="1">
      <c r="A413" s="309" t="s">
        <v>33</v>
      </c>
      <c r="B413" s="46"/>
      <c r="C413" s="47" t="s">
        <v>1</v>
      </c>
      <c r="D413" s="46"/>
      <c r="E413" s="48">
        <v>966.23184999999501</v>
      </c>
      <c r="F413" s="49">
        <v>677.50215000000526</v>
      </c>
      <c r="G413" s="49">
        <v>758.56899999999939</v>
      </c>
      <c r="H413" s="49">
        <v>748.18099999999993</v>
      </c>
      <c r="I413" s="49">
        <v>745.36300000000051</v>
      </c>
      <c r="J413" s="49">
        <v>756.7890000000001</v>
      </c>
      <c r="K413" s="49">
        <v>715.04300000000001</v>
      </c>
      <c r="L413" s="49">
        <v>439.07200000000086</v>
      </c>
      <c r="M413" s="218">
        <v>645.40499999999952</v>
      </c>
      <c r="N413" s="49">
        <v>591.13532900000359</v>
      </c>
      <c r="O413" s="49">
        <v>551.61646363636373</v>
      </c>
      <c r="P413" s="50">
        <v>306.45359090909096</v>
      </c>
      <c r="Q413" s="123"/>
    </row>
    <row r="414" spans="1:17" s="13" customFormat="1" ht="14.25" customHeight="1">
      <c r="A414" s="310"/>
      <c r="B414" s="46"/>
      <c r="C414" s="51" t="s">
        <v>13</v>
      </c>
      <c r="D414" s="46"/>
      <c r="E414" s="52">
        <v>966.23184999999501</v>
      </c>
      <c r="F414" s="53">
        <v>1643.7340000000004</v>
      </c>
      <c r="G414" s="53">
        <v>2402.3029999999999</v>
      </c>
      <c r="H414" s="53">
        <v>3150.4839999999999</v>
      </c>
      <c r="I414" s="53">
        <v>3895.8470000000002</v>
      </c>
      <c r="J414" s="53">
        <v>4652.6360000000004</v>
      </c>
      <c r="K414" s="53">
        <v>5367.6790000000001</v>
      </c>
      <c r="L414" s="53">
        <v>5806.7510000000011</v>
      </c>
      <c r="M414" s="219">
        <v>6452.1560000000009</v>
      </c>
      <c r="N414" s="53">
        <v>7043.2913290000033</v>
      </c>
      <c r="O414" s="53">
        <v>7594.907792636367</v>
      </c>
      <c r="P414" s="54">
        <v>7901.361383545458</v>
      </c>
      <c r="Q414" s="123"/>
    </row>
    <row r="415" spans="1:17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62"/>
      <c r="M415" s="234"/>
      <c r="N415" s="62"/>
      <c r="O415" s="62"/>
      <c r="P415" s="62"/>
    </row>
    <row r="416" spans="1:17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62"/>
      <c r="M416" s="234"/>
      <c r="N416" s="62"/>
      <c r="O416" s="62"/>
      <c r="P416" s="62"/>
    </row>
    <row r="417" spans="1:17" ht="12.75" customHeight="1">
      <c r="E417" s="34"/>
      <c r="F417" s="34"/>
      <c r="G417" s="34"/>
      <c r="H417" s="34"/>
      <c r="I417" s="34"/>
      <c r="J417" s="34"/>
      <c r="K417" s="34"/>
      <c r="L417" s="34"/>
      <c r="M417" s="220"/>
      <c r="N417" s="34"/>
      <c r="O417" s="34"/>
      <c r="P417" s="34"/>
    </row>
    <row r="418" spans="1:17" ht="21.75" customHeight="1">
      <c r="A418" s="308" t="s">
        <v>27</v>
      </c>
      <c r="B418" s="308"/>
      <c r="C418" s="308"/>
      <c r="D418" s="308"/>
      <c r="E418" s="308"/>
      <c r="F418" s="308"/>
      <c r="G418" s="308"/>
      <c r="H418" s="308"/>
      <c r="I418" s="308"/>
      <c r="J418" s="308"/>
      <c r="K418" s="308"/>
      <c r="L418" s="308"/>
      <c r="M418" s="308"/>
      <c r="N418" s="308"/>
      <c r="O418" s="308"/>
      <c r="P418" s="308"/>
    </row>
    <row r="419" spans="1:17" ht="18" customHeight="1">
      <c r="A419" s="3"/>
      <c r="B419" s="3"/>
      <c r="C419" s="3"/>
      <c r="D419" s="3"/>
      <c r="E419" s="5"/>
      <c r="F419" s="5"/>
      <c r="G419" s="5"/>
      <c r="H419" s="5"/>
      <c r="I419" s="5"/>
      <c r="J419" s="5"/>
      <c r="K419" s="5"/>
      <c r="L419" s="5"/>
      <c r="M419" s="233"/>
      <c r="N419" s="5"/>
      <c r="O419" s="5"/>
      <c r="P419" s="5"/>
    </row>
    <row r="420" spans="1:17" ht="18" customHeight="1">
      <c r="A420" s="15" t="s">
        <v>39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17"/>
      <c r="M420" s="211"/>
      <c r="N420" s="17"/>
      <c r="O420" s="242" t="s">
        <v>24</v>
      </c>
    </row>
    <row r="421" spans="1:17" ht="18" customHeight="1"/>
    <row r="422" spans="1:17" s="10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2" t="s">
        <v>10</v>
      </c>
      <c r="M422" s="213" t="s">
        <v>16</v>
      </c>
      <c r="N422" s="22" t="s">
        <v>17</v>
      </c>
      <c r="O422" s="22" t="s">
        <v>18</v>
      </c>
      <c r="P422" s="23" t="s">
        <v>11</v>
      </c>
      <c r="Q422" s="12"/>
    </row>
    <row r="423" spans="1:17" s="10" customFormat="1" ht="14.25" customHeight="1">
      <c r="A423" s="24"/>
      <c r="B423" s="24"/>
      <c r="C423" s="24"/>
      <c r="D423" s="24"/>
      <c r="E423" s="251">
        <v>1</v>
      </c>
      <c r="F423" s="252">
        <v>32</v>
      </c>
      <c r="G423" s="252">
        <v>61</v>
      </c>
      <c r="H423" s="252">
        <v>92</v>
      </c>
      <c r="I423" s="252">
        <v>122</v>
      </c>
      <c r="J423" s="252">
        <v>153</v>
      </c>
      <c r="K423" s="252">
        <v>183</v>
      </c>
      <c r="L423" s="252">
        <v>214</v>
      </c>
      <c r="M423" s="253">
        <v>245</v>
      </c>
      <c r="N423" s="254">
        <v>275</v>
      </c>
      <c r="O423" s="255">
        <v>306</v>
      </c>
      <c r="P423" s="255">
        <v>336</v>
      </c>
      <c r="Q423" s="12"/>
    </row>
    <row r="424" spans="1:17" s="10" customFormat="1" ht="14.25" customHeight="1">
      <c r="A424" s="26">
        <v>1</v>
      </c>
      <c r="B424" s="25"/>
      <c r="C424" s="27" t="s">
        <v>1</v>
      </c>
      <c r="D424" s="25"/>
      <c r="E424" s="28">
        <v>577.32899999999995</v>
      </c>
      <c r="F424" s="29">
        <v>231.97700000000009</v>
      </c>
      <c r="G424" s="29">
        <v>441.66899999999987</v>
      </c>
      <c r="H424" s="29">
        <v>235.67000000000007</v>
      </c>
      <c r="I424" s="29">
        <v>434.58999999999992</v>
      </c>
      <c r="J424" s="29">
        <v>164.79200000000014</v>
      </c>
      <c r="K424" s="29">
        <v>327.55699999999979</v>
      </c>
      <c r="L424" s="29">
        <v>225.28500000000031</v>
      </c>
      <c r="M424" s="215">
        <v>297.92599999999993</v>
      </c>
      <c r="N424" s="29">
        <v>-2936.7950000000001</v>
      </c>
      <c r="O424" s="29">
        <v>1293.25</v>
      </c>
      <c r="P424" s="30">
        <v>1293.25</v>
      </c>
      <c r="Q424" s="12"/>
    </row>
    <row r="425" spans="1:17" s="10" customFormat="1" ht="14.25" customHeight="1">
      <c r="A425" s="32"/>
      <c r="B425" s="25"/>
      <c r="C425" s="33" t="s">
        <v>13</v>
      </c>
      <c r="D425" s="25"/>
      <c r="E425" s="74">
        <v>577.32899999999995</v>
      </c>
      <c r="F425" s="73">
        <v>809.30600000000004</v>
      </c>
      <c r="G425" s="73">
        <v>1250.9749999999999</v>
      </c>
      <c r="H425" s="73">
        <v>1486.645</v>
      </c>
      <c r="I425" s="73">
        <v>1921.2349999999999</v>
      </c>
      <c r="J425" s="73">
        <v>2086.027</v>
      </c>
      <c r="K425" s="73">
        <v>2413.5839999999998</v>
      </c>
      <c r="L425" s="73">
        <v>2638.8690000000001</v>
      </c>
      <c r="M425" s="136">
        <v>2936.7950000000001</v>
      </c>
      <c r="N425" s="73">
        <v>0</v>
      </c>
      <c r="O425" s="36">
        <v>1293.25</v>
      </c>
      <c r="P425" s="37">
        <v>2586.5</v>
      </c>
      <c r="Q425" s="12"/>
    </row>
    <row r="426" spans="1:17" s="10" customFormat="1" ht="14.25" customHeight="1">
      <c r="A426" s="32"/>
      <c r="B426" s="25"/>
      <c r="C426" s="33"/>
      <c r="D426" s="25"/>
      <c r="E426" s="35"/>
      <c r="F426" s="36"/>
      <c r="G426" s="36"/>
      <c r="H426" s="36"/>
      <c r="I426" s="36"/>
      <c r="J426" s="36"/>
      <c r="K426" s="36"/>
      <c r="L426" s="36"/>
      <c r="M426" s="216"/>
      <c r="N426" s="36"/>
      <c r="O426" s="36"/>
      <c r="P426" s="37"/>
      <c r="Q426" s="12"/>
    </row>
    <row r="427" spans="1:17" s="10" customFormat="1" ht="14.25" customHeight="1">
      <c r="A427" s="32">
        <v>2</v>
      </c>
      <c r="B427" s="25"/>
      <c r="C427" s="33" t="s">
        <v>1</v>
      </c>
      <c r="D427" s="25"/>
      <c r="E427" s="35">
        <v>294.00599999999997</v>
      </c>
      <c r="F427" s="36">
        <v>215.55</v>
      </c>
      <c r="G427" s="36">
        <v>236.48100000000005</v>
      </c>
      <c r="H427" s="36">
        <v>334.79600000000005</v>
      </c>
      <c r="I427" s="36">
        <v>221.63099999999986</v>
      </c>
      <c r="J427" s="36">
        <v>429.096</v>
      </c>
      <c r="K427" s="36">
        <v>263.99600000000009</v>
      </c>
      <c r="L427" s="36">
        <v>200.21199999999999</v>
      </c>
      <c r="M427" s="216">
        <v>86.960999999999785</v>
      </c>
      <c r="N427" s="36">
        <v>-2282.7289999999998</v>
      </c>
      <c r="O427" s="36">
        <v>0</v>
      </c>
      <c r="P427" s="37">
        <v>0</v>
      </c>
      <c r="Q427" s="12"/>
    </row>
    <row r="428" spans="1:17" s="10" customFormat="1" ht="14.25" customHeight="1">
      <c r="A428" s="32"/>
      <c r="B428" s="25"/>
      <c r="C428" s="33" t="s">
        <v>13</v>
      </c>
      <c r="D428" s="25"/>
      <c r="E428" s="74">
        <v>294.00599999999997</v>
      </c>
      <c r="F428" s="73">
        <v>509.55599999999998</v>
      </c>
      <c r="G428" s="73">
        <v>746.03700000000003</v>
      </c>
      <c r="H428" s="73">
        <v>1080.8330000000001</v>
      </c>
      <c r="I428" s="73">
        <v>1302.4639999999999</v>
      </c>
      <c r="J428" s="73">
        <v>1731.56</v>
      </c>
      <c r="K428" s="73">
        <v>1995.556</v>
      </c>
      <c r="L428" s="73">
        <v>2195.768</v>
      </c>
      <c r="M428" s="136">
        <v>2282.7289999999998</v>
      </c>
      <c r="N428" s="73">
        <v>0</v>
      </c>
      <c r="O428" s="36">
        <v>0</v>
      </c>
      <c r="P428" s="37">
        <v>0</v>
      </c>
      <c r="Q428" s="12"/>
    </row>
    <row r="429" spans="1:17" s="10" customFormat="1" ht="14.25" customHeight="1">
      <c r="A429" s="32"/>
      <c r="B429" s="25"/>
      <c r="C429" s="33"/>
      <c r="D429" s="25"/>
      <c r="E429" s="35"/>
      <c r="F429" s="36"/>
      <c r="G429" s="36"/>
      <c r="H429" s="36"/>
      <c r="I429" s="36"/>
      <c r="J429" s="36"/>
      <c r="K429" s="36"/>
      <c r="L429" s="36"/>
      <c r="M429" s="216"/>
      <c r="N429" s="36"/>
      <c r="O429" s="36"/>
      <c r="P429" s="37"/>
      <c r="Q429" s="12"/>
    </row>
    <row r="430" spans="1:17" s="10" customFormat="1" ht="14.25" customHeight="1">
      <c r="A430" s="32">
        <v>3</v>
      </c>
      <c r="B430" s="25"/>
      <c r="C430" s="33" t="s">
        <v>1</v>
      </c>
      <c r="D430" s="25"/>
      <c r="E430" s="35">
        <v>268.20400000000001</v>
      </c>
      <c r="F430" s="36">
        <v>116.34999999999997</v>
      </c>
      <c r="G430" s="36">
        <v>118.45600000000002</v>
      </c>
      <c r="H430" s="36">
        <v>105.08799999999997</v>
      </c>
      <c r="I430" s="36">
        <v>83.583000000000084</v>
      </c>
      <c r="J430" s="36">
        <v>175.78999999999996</v>
      </c>
      <c r="K430" s="36">
        <v>170.85200000000009</v>
      </c>
      <c r="L430" s="36">
        <v>88.244999999999891</v>
      </c>
      <c r="M430" s="216">
        <v>43.938000000000102</v>
      </c>
      <c r="N430" s="36">
        <v>-1170.5060000000001</v>
      </c>
      <c r="O430" s="36">
        <v>0</v>
      </c>
      <c r="P430" s="37">
        <v>0</v>
      </c>
      <c r="Q430" s="12"/>
    </row>
    <row r="431" spans="1:17" s="10" customFormat="1" ht="14.25" customHeight="1">
      <c r="A431" s="32"/>
      <c r="B431" s="25"/>
      <c r="C431" s="33" t="s">
        <v>13</v>
      </c>
      <c r="D431" s="25"/>
      <c r="E431" s="74">
        <v>268.20400000000001</v>
      </c>
      <c r="F431" s="73">
        <v>384.55399999999997</v>
      </c>
      <c r="G431" s="73">
        <v>503.01</v>
      </c>
      <c r="H431" s="73">
        <v>608.09799999999996</v>
      </c>
      <c r="I431" s="73">
        <v>691.68100000000004</v>
      </c>
      <c r="J431" s="73">
        <v>867.471</v>
      </c>
      <c r="K431" s="73">
        <v>1038.3230000000001</v>
      </c>
      <c r="L431" s="73">
        <v>1126.568</v>
      </c>
      <c r="M431" s="136">
        <v>1170.5060000000001</v>
      </c>
      <c r="N431" s="73">
        <v>0</v>
      </c>
      <c r="O431" s="36">
        <v>0</v>
      </c>
      <c r="P431" s="37">
        <v>0</v>
      </c>
      <c r="Q431" s="12"/>
    </row>
    <row r="432" spans="1:17" s="10" customFormat="1" ht="14.25" customHeight="1">
      <c r="A432" s="32"/>
      <c r="B432" s="25"/>
      <c r="C432" s="33"/>
      <c r="D432" s="25"/>
      <c r="E432" s="35"/>
      <c r="F432" s="36"/>
      <c r="G432" s="36"/>
      <c r="H432" s="36"/>
      <c r="I432" s="36"/>
      <c r="J432" s="36"/>
      <c r="K432" s="36"/>
      <c r="L432" s="36"/>
      <c r="M432" s="216"/>
      <c r="N432" s="36"/>
      <c r="O432" s="36"/>
      <c r="P432" s="37"/>
      <c r="Q432" s="12"/>
    </row>
    <row r="433" spans="1:17" s="10" customFormat="1" ht="14.25" customHeight="1">
      <c r="A433" s="32">
        <v>4</v>
      </c>
      <c r="B433" s="25"/>
      <c r="C433" s="33" t="s">
        <v>1</v>
      </c>
      <c r="D433" s="25"/>
      <c r="E433" s="35">
        <v>274.93</v>
      </c>
      <c r="F433" s="36">
        <v>69.949000000000012</v>
      </c>
      <c r="G433" s="36">
        <v>279.15300000000002</v>
      </c>
      <c r="H433" s="36">
        <v>186.00900000000001</v>
      </c>
      <c r="I433" s="36">
        <v>266.08799999999985</v>
      </c>
      <c r="J433" s="36">
        <v>286.40300000000002</v>
      </c>
      <c r="K433" s="36">
        <v>234.5150000000001</v>
      </c>
      <c r="L433" s="36">
        <v>144.6869999999999</v>
      </c>
      <c r="M433" s="216">
        <v>222.83699999999999</v>
      </c>
      <c r="N433" s="36">
        <v>-1964.5709999999999</v>
      </c>
      <c r="O433" s="36">
        <v>0</v>
      </c>
      <c r="P433" s="37">
        <v>0</v>
      </c>
      <c r="Q433" s="12"/>
    </row>
    <row r="434" spans="1:17" s="10" customFormat="1" ht="14.25" customHeight="1">
      <c r="A434" s="76"/>
      <c r="B434" s="25"/>
      <c r="C434" s="33" t="s">
        <v>13</v>
      </c>
      <c r="D434" s="25"/>
      <c r="E434" s="74">
        <v>274.93</v>
      </c>
      <c r="F434" s="73">
        <v>344.87900000000002</v>
      </c>
      <c r="G434" s="73">
        <v>624.03200000000004</v>
      </c>
      <c r="H434" s="73">
        <v>810.04100000000005</v>
      </c>
      <c r="I434" s="73">
        <v>1076.1289999999999</v>
      </c>
      <c r="J434" s="73">
        <v>1362.5319999999999</v>
      </c>
      <c r="K434" s="73">
        <v>1597.047</v>
      </c>
      <c r="L434" s="73">
        <v>1741.7339999999999</v>
      </c>
      <c r="M434" s="136">
        <v>1964.5709999999999</v>
      </c>
      <c r="N434" s="73">
        <v>0</v>
      </c>
      <c r="O434" s="36">
        <v>0</v>
      </c>
      <c r="P434" s="37">
        <v>0</v>
      </c>
      <c r="Q434" s="12"/>
    </row>
    <row r="435" spans="1:17" s="10" customFormat="1" ht="14.25" customHeight="1">
      <c r="A435" s="32"/>
      <c r="B435" s="25"/>
      <c r="C435" s="33"/>
      <c r="D435" s="25"/>
      <c r="E435" s="35"/>
      <c r="F435" s="36"/>
      <c r="G435" s="36"/>
      <c r="H435" s="36"/>
      <c r="I435" s="36"/>
      <c r="J435" s="36"/>
      <c r="K435" s="36"/>
      <c r="L435" s="36"/>
      <c r="M435" s="216"/>
      <c r="N435" s="36"/>
      <c r="O435" s="36"/>
      <c r="P435" s="37"/>
      <c r="Q435" s="12"/>
    </row>
    <row r="436" spans="1:17" s="10" customFormat="1" ht="14.25" customHeight="1">
      <c r="A436" s="32">
        <v>5</v>
      </c>
      <c r="B436" s="25"/>
      <c r="C436" s="33" t="s">
        <v>1</v>
      </c>
      <c r="D436" s="25"/>
      <c r="E436" s="35">
        <v>30.033000000000001</v>
      </c>
      <c r="F436" s="36">
        <v>21.11</v>
      </c>
      <c r="G436" s="36">
        <v>22.786000000000001</v>
      </c>
      <c r="H436" s="36">
        <v>26.701999999999998</v>
      </c>
      <c r="I436" s="36">
        <v>0</v>
      </c>
      <c r="J436" s="36">
        <v>20.655000000000001</v>
      </c>
      <c r="K436" s="36">
        <v>0</v>
      </c>
      <c r="L436" s="36">
        <v>1.2909999999999968</v>
      </c>
      <c r="M436" s="216">
        <v>21.967000000000013</v>
      </c>
      <c r="N436" s="36">
        <v>-144.54400000000001</v>
      </c>
      <c r="O436" s="36">
        <v>0</v>
      </c>
      <c r="P436" s="37">
        <v>0</v>
      </c>
      <c r="Q436" s="12"/>
    </row>
    <row r="437" spans="1:17" s="10" customFormat="1" ht="14.25" customHeight="1">
      <c r="A437" s="76"/>
      <c r="B437" s="25"/>
      <c r="C437" s="33" t="s">
        <v>13</v>
      </c>
      <c r="D437" s="25"/>
      <c r="E437" s="74">
        <v>30.033000000000001</v>
      </c>
      <c r="F437" s="73">
        <v>51.143000000000001</v>
      </c>
      <c r="G437" s="73">
        <v>73.929000000000002</v>
      </c>
      <c r="H437" s="73">
        <v>100.631</v>
      </c>
      <c r="I437" s="73">
        <v>100.631</v>
      </c>
      <c r="J437" s="73">
        <v>121.286</v>
      </c>
      <c r="K437" s="73">
        <v>121.286</v>
      </c>
      <c r="L437" s="73">
        <v>122.577</v>
      </c>
      <c r="M437" s="136">
        <v>144.54400000000001</v>
      </c>
      <c r="N437" s="73">
        <v>0</v>
      </c>
      <c r="O437" s="36">
        <v>0</v>
      </c>
      <c r="P437" s="37">
        <v>0</v>
      </c>
      <c r="Q437" s="12"/>
    </row>
    <row r="438" spans="1:17" s="10" customFormat="1" ht="14.25" customHeight="1">
      <c r="A438" s="76"/>
      <c r="B438" s="25"/>
      <c r="C438" s="33"/>
      <c r="D438" s="25"/>
      <c r="E438" s="35"/>
      <c r="F438" s="36"/>
      <c r="G438" s="36"/>
      <c r="H438" s="36"/>
      <c r="I438" s="36"/>
      <c r="J438" s="36"/>
      <c r="K438" s="36"/>
      <c r="L438" s="36"/>
      <c r="M438" s="216"/>
      <c r="N438" s="36"/>
      <c r="O438" s="36"/>
      <c r="P438" s="37"/>
      <c r="Q438" s="12"/>
    </row>
    <row r="439" spans="1:17" s="10" customFormat="1" ht="14.25" customHeight="1">
      <c r="A439" s="32">
        <v>6</v>
      </c>
      <c r="B439" s="25"/>
      <c r="C439" s="33" t="s">
        <v>1</v>
      </c>
      <c r="D439" s="25"/>
      <c r="E439" s="35">
        <v>144.31899999999999</v>
      </c>
      <c r="F439" s="36">
        <v>82.480000000000018</v>
      </c>
      <c r="G439" s="36">
        <v>102.15</v>
      </c>
      <c r="H439" s="36">
        <v>86.86099999999999</v>
      </c>
      <c r="I439" s="36">
        <v>119.23899999999998</v>
      </c>
      <c r="J439" s="36">
        <v>81.384000000000015</v>
      </c>
      <c r="K439" s="36">
        <v>94.986999999999966</v>
      </c>
      <c r="L439" s="36">
        <v>53.074000000000069</v>
      </c>
      <c r="M439" s="216">
        <v>49.813999999999965</v>
      </c>
      <c r="N439" s="36">
        <v>-814.30799999999999</v>
      </c>
      <c r="O439" s="36">
        <v>0</v>
      </c>
      <c r="P439" s="37">
        <v>0</v>
      </c>
      <c r="Q439" s="12"/>
    </row>
    <row r="440" spans="1:17" s="10" customFormat="1" ht="14.25" customHeight="1">
      <c r="A440" s="32"/>
      <c r="B440" s="25"/>
      <c r="C440" s="33" t="s">
        <v>13</v>
      </c>
      <c r="D440" s="25"/>
      <c r="E440" s="74">
        <v>144.31899999999999</v>
      </c>
      <c r="F440" s="73">
        <v>226.79900000000001</v>
      </c>
      <c r="G440" s="73">
        <v>328.94900000000001</v>
      </c>
      <c r="H440" s="73">
        <v>415.81</v>
      </c>
      <c r="I440" s="73">
        <v>535.04899999999998</v>
      </c>
      <c r="J440" s="73">
        <v>616.43299999999999</v>
      </c>
      <c r="K440" s="73">
        <v>711.42</v>
      </c>
      <c r="L440" s="73">
        <v>764.49400000000003</v>
      </c>
      <c r="M440" s="136">
        <v>814.30799999999999</v>
      </c>
      <c r="N440" s="73">
        <v>0</v>
      </c>
      <c r="O440" s="36">
        <v>0</v>
      </c>
      <c r="P440" s="37">
        <v>0</v>
      </c>
      <c r="Q440" s="12"/>
    </row>
    <row r="441" spans="1:17" s="10" customFormat="1" ht="14.25" customHeight="1">
      <c r="A441" s="32"/>
      <c r="B441" s="25"/>
      <c r="C441" s="33"/>
      <c r="D441" s="25"/>
      <c r="E441" s="35"/>
      <c r="F441" s="36"/>
      <c r="G441" s="36"/>
      <c r="H441" s="36"/>
      <c r="I441" s="36"/>
      <c r="J441" s="36"/>
      <c r="K441" s="36"/>
      <c r="L441" s="36"/>
      <c r="M441" s="216"/>
      <c r="N441" s="36"/>
      <c r="O441" s="36"/>
      <c r="P441" s="37"/>
      <c r="Q441" s="12"/>
    </row>
    <row r="442" spans="1:17" s="10" customFormat="1" ht="14.25" customHeight="1">
      <c r="A442" s="32">
        <v>7</v>
      </c>
      <c r="B442" s="25"/>
      <c r="C442" s="33" t="s">
        <v>1</v>
      </c>
      <c r="D442" s="25"/>
      <c r="E442" s="35">
        <v>21.809000000000001</v>
      </c>
      <c r="F442" s="36">
        <v>29.876999999999999</v>
      </c>
      <c r="G442" s="36">
        <v>22.288999999999994</v>
      </c>
      <c r="H442" s="36">
        <v>0</v>
      </c>
      <c r="I442" s="36">
        <v>36.692000000000007</v>
      </c>
      <c r="J442" s="36">
        <v>0</v>
      </c>
      <c r="K442" s="36">
        <v>25.863</v>
      </c>
      <c r="L442" s="36">
        <v>24.075999999999993</v>
      </c>
      <c r="M442" s="216">
        <v>7.867999999999995</v>
      </c>
      <c r="N442" s="36">
        <v>-168.47399999999999</v>
      </c>
      <c r="O442" s="36">
        <v>0</v>
      </c>
      <c r="P442" s="37">
        <v>0</v>
      </c>
      <c r="Q442" s="12"/>
    </row>
    <row r="443" spans="1:17" s="10" customFormat="1" ht="14.25" customHeight="1">
      <c r="A443" s="70"/>
      <c r="B443" s="25"/>
      <c r="C443" s="33" t="s">
        <v>13</v>
      </c>
      <c r="D443" s="25"/>
      <c r="E443" s="74">
        <v>21.809000000000001</v>
      </c>
      <c r="F443" s="73">
        <v>51.686</v>
      </c>
      <c r="G443" s="73">
        <v>73.974999999999994</v>
      </c>
      <c r="H443" s="73">
        <v>73.974999999999994</v>
      </c>
      <c r="I443" s="73">
        <v>110.667</v>
      </c>
      <c r="J443" s="73">
        <v>110.667</v>
      </c>
      <c r="K443" s="73">
        <v>136.53</v>
      </c>
      <c r="L443" s="73">
        <v>160.60599999999999</v>
      </c>
      <c r="M443" s="136">
        <v>168.47399999999999</v>
      </c>
      <c r="N443" s="73">
        <v>0</v>
      </c>
      <c r="O443" s="36">
        <v>0</v>
      </c>
      <c r="P443" s="37">
        <v>0</v>
      </c>
      <c r="Q443" s="12"/>
    </row>
    <row r="444" spans="1:17" s="10" customFormat="1" ht="14.25" customHeight="1">
      <c r="A444" s="70"/>
      <c r="B444" s="25"/>
      <c r="C444" s="33"/>
      <c r="D444" s="25"/>
      <c r="E444" s="35"/>
      <c r="F444" s="36"/>
      <c r="G444" s="36"/>
      <c r="H444" s="36"/>
      <c r="I444" s="36"/>
      <c r="J444" s="36"/>
      <c r="K444" s="36"/>
      <c r="L444" s="36"/>
      <c r="M444" s="216"/>
      <c r="N444" s="36"/>
      <c r="O444" s="36"/>
      <c r="P444" s="37"/>
      <c r="Q444" s="12"/>
    </row>
    <row r="445" spans="1:17" s="10" customFormat="1" ht="14.25" customHeight="1">
      <c r="A445" s="32">
        <v>8</v>
      </c>
      <c r="B445" s="25"/>
      <c r="C445" s="33" t="s">
        <v>1</v>
      </c>
      <c r="D445" s="25"/>
      <c r="E445" s="35">
        <v>40.691000000000003</v>
      </c>
      <c r="F445" s="36">
        <v>5.8960000000000008</v>
      </c>
      <c r="G445" s="36">
        <v>4.8219999999999956</v>
      </c>
      <c r="H445" s="36">
        <v>3.1379999999999981</v>
      </c>
      <c r="I445" s="36">
        <v>43.38600000000001</v>
      </c>
      <c r="J445" s="36">
        <v>31.531999999999996</v>
      </c>
      <c r="K445" s="36">
        <v>0</v>
      </c>
      <c r="L445" s="36">
        <v>35.615000000000009</v>
      </c>
      <c r="M445" s="216">
        <v>40.932999999999993</v>
      </c>
      <c r="N445" s="36">
        <v>-206.01300000000001</v>
      </c>
      <c r="O445" s="36">
        <v>0</v>
      </c>
      <c r="P445" s="37">
        <v>0</v>
      </c>
      <c r="Q445" s="12"/>
    </row>
    <row r="446" spans="1:17" s="10" customFormat="1" ht="14.25" customHeight="1">
      <c r="A446" s="32"/>
      <c r="B446" s="25"/>
      <c r="C446" s="33" t="s">
        <v>13</v>
      </c>
      <c r="D446" s="25"/>
      <c r="E446" s="74">
        <v>40.691000000000003</v>
      </c>
      <c r="F446" s="73">
        <v>46.587000000000003</v>
      </c>
      <c r="G446" s="73">
        <v>51.408999999999999</v>
      </c>
      <c r="H446" s="73">
        <v>54.546999999999997</v>
      </c>
      <c r="I446" s="73">
        <v>97.933000000000007</v>
      </c>
      <c r="J446" s="73">
        <v>129.465</v>
      </c>
      <c r="K446" s="73">
        <v>129.465</v>
      </c>
      <c r="L446" s="73">
        <v>165.08</v>
      </c>
      <c r="M446" s="136">
        <v>206.01300000000001</v>
      </c>
      <c r="N446" s="73">
        <v>0</v>
      </c>
      <c r="O446" s="36">
        <v>0</v>
      </c>
      <c r="P446" s="37">
        <v>0</v>
      </c>
      <c r="Q446" s="12"/>
    </row>
    <row r="447" spans="1:17" s="10" customFormat="1" ht="14.25" customHeight="1">
      <c r="A447" s="41"/>
      <c r="B447" s="25"/>
      <c r="C447" s="33"/>
      <c r="D447" s="25"/>
      <c r="E447" s="35"/>
      <c r="F447" s="36"/>
      <c r="G447" s="36"/>
      <c r="H447" s="36"/>
      <c r="I447" s="36"/>
      <c r="J447" s="36"/>
      <c r="K447" s="36"/>
      <c r="L447" s="36"/>
      <c r="M447" s="216"/>
      <c r="N447" s="36"/>
      <c r="O447" s="36"/>
      <c r="P447" s="37"/>
      <c r="Q447" s="12"/>
    </row>
    <row r="448" spans="1:17" s="10" customFormat="1" ht="14.25" customHeight="1">
      <c r="A448" s="32">
        <v>9</v>
      </c>
      <c r="B448" s="25"/>
      <c r="C448" s="33" t="s">
        <v>1</v>
      </c>
      <c r="D448" s="25"/>
      <c r="E448" s="35">
        <v>55.518000000000001</v>
      </c>
      <c r="F448" s="36">
        <v>7.3140000000000001</v>
      </c>
      <c r="G448" s="36">
        <v>50.294999999999995</v>
      </c>
      <c r="H448" s="36">
        <v>72.576000000000008</v>
      </c>
      <c r="I448" s="36">
        <v>80.142000000000024</v>
      </c>
      <c r="J448" s="36">
        <v>157.84999999999997</v>
      </c>
      <c r="K448" s="36">
        <v>4.1410000000000196</v>
      </c>
      <c r="L448" s="36">
        <v>63.858000000000004</v>
      </c>
      <c r="M448" s="216">
        <v>85.783999999999935</v>
      </c>
      <c r="N448" s="36">
        <v>-577.47799999999995</v>
      </c>
      <c r="O448" s="36">
        <v>0</v>
      </c>
      <c r="P448" s="37">
        <v>0</v>
      </c>
      <c r="Q448" s="12"/>
    </row>
    <row r="449" spans="1:17" s="10" customFormat="1" ht="14.25" customHeight="1">
      <c r="A449" s="32"/>
      <c r="B449" s="25"/>
      <c r="C449" s="33" t="s">
        <v>13</v>
      </c>
      <c r="D449" s="25"/>
      <c r="E449" s="74">
        <v>55.518000000000001</v>
      </c>
      <c r="F449" s="73">
        <v>62.832000000000001</v>
      </c>
      <c r="G449" s="73">
        <v>113.127</v>
      </c>
      <c r="H449" s="73">
        <v>185.703</v>
      </c>
      <c r="I449" s="73">
        <v>265.84500000000003</v>
      </c>
      <c r="J449" s="73">
        <v>423.69499999999999</v>
      </c>
      <c r="K449" s="73">
        <v>427.83600000000001</v>
      </c>
      <c r="L449" s="73">
        <v>491.69400000000002</v>
      </c>
      <c r="M449" s="136">
        <v>577.47799999999995</v>
      </c>
      <c r="N449" s="73">
        <v>0</v>
      </c>
      <c r="O449" s="36">
        <v>0</v>
      </c>
      <c r="P449" s="37">
        <v>0</v>
      </c>
      <c r="Q449" s="12"/>
    </row>
    <row r="450" spans="1:17" s="10" customFormat="1" ht="14.25" customHeight="1">
      <c r="A450" s="32"/>
      <c r="B450" s="25"/>
      <c r="C450" s="33"/>
      <c r="D450" s="25"/>
      <c r="E450" s="35"/>
      <c r="F450" s="36"/>
      <c r="G450" s="36"/>
      <c r="H450" s="36"/>
      <c r="I450" s="36"/>
      <c r="J450" s="36"/>
      <c r="K450" s="36"/>
      <c r="L450" s="36"/>
      <c r="M450" s="216"/>
      <c r="N450" s="36"/>
      <c r="O450" s="36"/>
      <c r="P450" s="37"/>
      <c r="Q450" s="12"/>
    </row>
    <row r="451" spans="1:17" s="10" customFormat="1" ht="14.25" customHeight="1">
      <c r="A451" s="32">
        <v>10</v>
      </c>
      <c r="B451" s="25"/>
      <c r="C451" s="33" t="s">
        <v>1</v>
      </c>
      <c r="D451" s="25"/>
      <c r="E451" s="35">
        <v>6.6479999999999997</v>
      </c>
      <c r="F451" s="36">
        <v>2.636000000000001</v>
      </c>
      <c r="G451" s="36">
        <v>14.401999999999999</v>
      </c>
      <c r="H451" s="36">
        <v>37.933999999999997</v>
      </c>
      <c r="I451" s="36">
        <v>2.4220000000000041</v>
      </c>
      <c r="J451" s="36">
        <v>7.3930000000000007</v>
      </c>
      <c r="K451" s="36">
        <v>24.548999999999992</v>
      </c>
      <c r="L451" s="36">
        <v>33.39</v>
      </c>
      <c r="M451" s="216">
        <v>7.0870000000000175</v>
      </c>
      <c r="N451" s="36">
        <v>-136.46100000000001</v>
      </c>
      <c r="O451" s="36">
        <v>0</v>
      </c>
      <c r="P451" s="37">
        <v>0</v>
      </c>
      <c r="Q451" s="12"/>
    </row>
    <row r="452" spans="1:17" s="10" customFormat="1" ht="14.25" customHeight="1">
      <c r="A452" s="32"/>
      <c r="B452" s="25"/>
      <c r="C452" s="33" t="s">
        <v>13</v>
      </c>
      <c r="D452" s="25"/>
      <c r="E452" s="74">
        <v>6.6479999999999997</v>
      </c>
      <c r="F452" s="73">
        <v>9.2840000000000007</v>
      </c>
      <c r="G452" s="73">
        <v>23.686</v>
      </c>
      <c r="H452" s="73">
        <v>61.62</v>
      </c>
      <c r="I452" s="73">
        <v>64.042000000000002</v>
      </c>
      <c r="J452" s="73">
        <v>71.435000000000002</v>
      </c>
      <c r="K452" s="73">
        <v>95.983999999999995</v>
      </c>
      <c r="L452" s="73">
        <v>129.374</v>
      </c>
      <c r="M452" s="136">
        <v>136.46100000000001</v>
      </c>
      <c r="N452" s="73">
        <v>0</v>
      </c>
      <c r="O452" s="36">
        <v>0</v>
      </c>
      <c r="P452" s="37">
        <v>0</v>
      </c>
      <c r="Q452" s="12"/>
    </row>
    <row r="453" spans="1:17" s="10" customFormat="1" ht="14.25" customHeight="1">
      <c r="A453" s="32"/>
      <c r="B453" s="25"/>
      <c r="C453" s="33"/>
      <c r="D453" s="25"/>
      <c r="E453" s="35"/>
      <c r="F453" s="36"/>
      <c r="G453" s="36"/>
      <c r="H453" s="36"/>
      <c r="I453" s="36"/>
      <c r="J453" s="36"/>
      <c r="K453" s="36"/>
      <c r="L453" s="36"/>
      <c r="M453" s="216"/>
      <c r="N453" s="36"/>
      <c r="O453" s="36"/>
      <c r="P453" s="37"/>
      <c r="Q453" s="12"/>
    </row>
    <row r="454" spans="1:17" s="10" customFormat="1" ht="14.25" customHeight="1">
      <c r="A454" s="70">
        <v>11</v>
      </c>
      <c r="B454" s="25"/>
      <c r="C454" s="33" t="s">
        <v>1</v>
      </c>
      <c r="D454" s="25"/>
      <c r="E454" s="35">
        <v>24.800999999999998</v>
      </c>
      <c r="F454" s="36">
        <v>8.8540000000000028</v>
      </c>
      <c r="G454" s="36">
        <v>5.3449999999999989</v>
      </c>
      <c r="H454" s="36">
        <v>4.4939999999999998</v>
      </c>
      <c r="I454" s="36">
        <v>5.0189999999999984</v>
      </c>
      <c r="J454" s="36">
        <v>54.032000000000004</v>
      </c>
      <c r="K454" s="36">
        <v>43.267999999999986</v>
      </c>
      <c r="L454" s="36">
        <v>15.822000000000003</v>
      </c>
      <c r="M454" s="216">
        <v>2.1009999999999991</v>
      </c>
      <c r="N454" s="36">
        <v>-163.73599999999999</v>
      </c>
      <c r="O454" s="36">
        <v>0</v>
      </c>
      <c r="P454" s="37">
        <v>0</v>
      </c>
      <c r="Q454" s="12"/>
    </row>
    <row r="455" spans="1:17" s="10" customFormat="1" ht="14.25" customHeight="1">
      <c r="A455" s="32"/>
      <c r="B455" s="25"/>
      <c r="C455" s="33" t="s">
        <v>13</v>
      </c>
      <c r="D455" s="25"/>
      <c r="E455" s="74">
        <v>24.800999999999998</v>
      </c>
      <c r="F455" s="73">
        <v>33.655000000000001</v>
      </c>
      <c r="G455" s="73">
        <v>39</v>
      </c>
      <c r="H455" s="73">
        <v>43.494</v>
      </c>
      <c r="I455" s="73">
        <v>48.512999999999998</v>
      </c>
      <c r="J455" s="73">
        <v>102.545</v>
      </c>
      <c r="K455" s="73">
        <v>145.81299999999999</v>
      </c>
      <c r="L455" s="73">
        <v>161.63499999999999</v>
      </c>
      <c r="M455" s="136">
        <v>163.73599999999999</v>
      </c>
      <c r="N455" s="73">
        <v>0</v>
      </c>
      <c r="O455" s="36">
        <v>0</v>
      </c>
      <c r="P455" s="37">
        <v>0</v>
      </c>
      <c r="Q455" s="12"/>
    </row>
    <row r="456" spans="1:17" s="10" customFormat="1" ht="14.25" customHeight="1">
      <c r="A456" s="33"/>
      <c r="B456" s="25"/>
      <c r="C456" s="33"/>
      <c r="D456" s="25"/>
      <c r="E456" s="35"/>
      <c r="F456" s="36"/>
      <c r="G456" s="36"/>
      <c r="H456" s="36"/>
      <c r="I456" s="36"/>
      <c r="J456" s="36"/>
      <c r="K456" s="36"/>
      <c r="L456" s="36"/>
      <c r="M456" s="216"/>
      <c r="N456" s="36"/>
      <c r="O456" s="36"/>
      <c r="P456" s="37"/>
      <c r="Q456" s="12"/>
    </row>
    <row r="457" spans="1:17" s="10" customFormat="1" ht="14.25" customHeight="1">
      <c r="A457" s="70">
        <v>12</v>
      </c>
      <c r="B457" s="25"/>
      <c r="C457" s="33" t="s">
        <v>1</v>
      </c>
      <c r="D457" s="25"/>
      <c r="E457" s="35">
        <v>0</v>
      </c>
      <c r="F457" s="36">
        <v>0</v>
      </c>
      <c r="G457" s="36">
        <v>0</v>
      </c>
      <c r="H457" s="36">
        <v>0</v>
      </c>
      <c r="I457" s="36">
        <v>0</v>
      </c>
      <c r="J457" s="36">
        <v>0</v>
      </c>
      <c r="K457" s="36">
        <v>0</v>
      </c>
      <c r="L457" s="36">
        <v>0</v>
      </c>
      <c r="M457" s="216">
        <v>0</v>
      </c>
      <c r="N457" s="36">
        <v>0</v>
      </c>
      <c r="O457" s="36">
        <v>0</v>
      </c>
      <c r="P457" s="37">
        <v>0</v>
      </c>
      <c r="Q457" s="12"/>
    </row>
    <row r="458" spans="1:17" s="10" customFormat="1" ht="14.25" customHeight="1">
      <c r="A458" s="77"/>
      <c r="B458" s="25"/>
      <c r="C458" s="33" t="s">
        <v>13</v>
      </c>
      <c r="D458" s="25"/>
      <c r="E458" s="74">
        <v>0</v>
      </c>
      <c r="F458" s="73">
        <v>0</v>
      </c>
      <c r="G458" s="73">
        <v>0</v>
      </c>
      <c r="H458" s="73">
        <v>0</v>
      </c>
      <c r="I458" s="73">
        <v>0</v>
      </c>
      <c r="J458" s="73">
        <v>0</v>
      </c>
      <c r="K458" s="73">
        <v>0</v>
      </c>
      <c r="L458" s="73">
        <v>0</v>
      </c>
      <c r="M458" s="136">
        <v>0</v>
      </c>
      <c r="N458" s="73">
        <v>0</v>
      </c>
      <c r="O458" s="36">
        <v>0</v>
      </c>
      <c r="P458" s="37">
        <v>0</v>
      </c>
      <c r="Q458" s="12"/>
    </row>
    <row r="459" spans="1:17" s="10" customFormat="1" ht="14.25" customHeight="1">
      <c r="A459" s="77"/>
      <c r="B459" s="25"/>
      <c r="C459" s="33"/>
      <c r="D459" s="25"/>
      <c r="E459" s="35"/>
      <c r="F459" s="36"/>
      <c r="G459" s="36"/>
      <c r="H459" s="36"/>
      <c r="I459" s="36"/>
      <c r="J459" s="36"/>
      <c r="K459" s="36"/>
      <c r="L459" s="36"/>
      <c r="M459" s="216"/>
      <c r="N459" s="36"/>
      <c r="O459" s="36"/>
      <c r="P459" s="37"/>
      <c r="Q459" s="12"/>
    </row>
    <row r="460" spans="1:17" s="10" customFormat="1" ht="14.25" customHeight="1">
      <c r="A460" s="32">
        <v>13</v>
      </c>
      <c r="B460" s="25"/>
      <c r="C460" s="33" t="s">
        <v>1</v>
      </c>
      <c r="D460" s="25"/>
      <c r="E460" s="35">
        <v>0</v>
      </c>
      <c r="F460" s="36">
        <v>0</v>
      </c>
      <c r="G460" s="36">
        <v>0</v>
      </c>
      <c r="H460" s="36">
        <v>0</v>
      </c>
      <c r="I460" s="36">
        <v>0</v>
      </c>
      <c r="J460" s="36">
        <v>0</v>
      </c>
      <c r="K460" s="36">
        <v>0</v>
      </c>
      <c r="L460" s="36">
        <v>0</v>
      </c>
      <c r="M460" s="216">
        <v>0</v>
      </c>
      <c r="N460" s="36">
        <v>0</v>
      </c>
      <c r="O460" s="36">
        <v>0</v>
      </c>
      <c r="P460" s="37">
        <v>0</v>
      </c>
      <c r="Q460" s="12"/>
    </row>
    <row r="461" spans="1:17" s="10" customFormat="1" ht="14.25" customHeight="1">
      <c r="A461" s="77"/>
      <c r="B461" s="25"/>
      <c r="C461" s="33" t="s">
        <v>13</v>
      </c>
      <c r="D461" s="25"/>
      <c r="E461" s="74">
        <v>0</v>
      </c>
      <c r="F461" s="73">
        <v>0</v>
      </c>
      <c r="G461" s="73">
        <v>0</v>
      </c>
      <c r="H461" s="73">
        <v>0</v>
      </c>
      <c r="I461" s="73">
        <v>0</v>
      </c>
      <c r="J461" s="73">
        <v>0</v>
      </c>
      <c r="K461" s="73">
        <v>0</v>
      </c>
      <c r="L461" s="73">
        <v>0</v>
      </c>
      <c r="M461" s="136">
        <v>0</v>
      </c>
      <c r="N461" s="73">
        <v>0</v>
      </c>
      <c r="O461" s="36">
        <v>0</v>
      </c>
      <c r="P461" s="37">
        <v>0</v>
      </c>
      <c r="Q461" s="12"/>
    </row>
    <row r="462" spans="1:17" s="10" customFormat="1" ht="14.25" customHeight="1">
      <c r="A462" s="77"/>
      <c r="B462" s="25"/>
      <c r="C462" s="33"/>
      <c r="D462" s="25"/>
      <c r="E462" s="35"/>
      <c r="F462" s="36"/>
      <c r="G462" s="36"/>
      <c r="H462" s="36"/>
      <c r="I462" s="36"/>
      <c r="J462" s="36"/>
      <c r="K462" s="36"/>
      <c r="L462" s="36"/>
      <c r="M462" s="216"/>
      <c r="N462" s="36"/>
      <c r="O462" s="36"/>
      <c r="P462" s="37"/>
      <c r="Q462" s="12"/>
    </row>
    <row r="463" spans="1:17" s="10" customFormat="1" ht="14.25" customHeight="1">
      <c r="A463" s="32">
        <v>14</v>
      </c>
      <c r="B463" s="25"/>
      <c r="C463" s="33" t="s">
        <v>1</v>
      </c>
      <c r="D463" s="25"/>
      <c r="E463" s="35">
        <v>0</v>
      </c>
      <c r="F463" s="36">
        <v>0</v>
      </c>
      <c r="G463" s="36">
        <v>0</v>
      </c>
      <c r="H463" s="36">
        <v>0</v>
      </c>
      <c r="I463" s="36">
        <v>0</v>
      </c>
      <c r="J463" s="36">
        <v>0</v>
      </c>
      <c r="K463" s="36">
        <v>0</v>
      </c>
      <c r="L463" s="36">
        <v>0</v>
      </c>
      <c r="M463" s="216">
        <v>0</v>
      </c>
      <c r="N463" s="36">
        <v>0</v>
      </c>
      <c r="O463" s="36">
        <v>0</v>
      </c>
      <c r="P463" s="37">
        <v>0</v>
      </c>
      <c r="Q463" s="12"/>
    </row>
    <row r="464" spans="1:17" s="10" customFormat="1" ht="14.25" customHeight="1">
      <c r="A464" s="70"/>
      <c r="B464" s="25"/>
      <c r="C464" s="33" t="s">
        <v>13</v>
      </c>
      <c r="D464" s="25"/>
      <c r="E464" s="74">
        <v>0</v>
      </c>
      <c r="F464" s="73">
        <v>0</v>
      </c>
      <c r="G464" s="73">
        <v>0</v>
      </c>
      <c r="H464" s="73">
        <v>0</v>
      </c>
      <c r="I464" s="73">
        <v>0</v>
      </c>
      <c r="J464" s="73">
        <v>0</v>
      </c>
      <c r="K464" s="73">
        <v>0</v>
      </c>
      <c r="L464" s="73">
        <v>0</v>
      </c>
      <c r="M464" s="136">
        <v>0</v>
      </c>
      <c r="N464" s="73">
        <v>0</v>
      </c>
      <c r="O464" s="36">
        <v>0</v>
      </c>
      <c r="P464" s="37">
        <v>0</v>
      </c>
      <c r="Q464" s="12"/>
    </row>
    <row r="465" spans="1:17" s="10" customFormat="1" ht="14.25" customHeight="1">
      <c r="A465" s="32"/>
      <c r="B465" s="25"/>
      <c r="C465" s="33"/>
      <c r="D465" s="25"/>
      <c r="E465" s="35"/>
      <c r="F465" s="36"/>
      <c r="G465" s="36"/>
      <c r="H465" s="36"/>
      <c r="I465" s="36"/>
      <c r="J465" s="36"/>
      <c r="K465" s="36"/>
      <c r="L465" s="36"/>
      <c r="M465" s="216"/>
      <c r="N465" s="36"/>
      <c r="O465" s="36"/>
      <c r="P465" s="37"/>
      <c r="Q465" s="12"/>
    </row>
    <row r="466" spans="1:17" s="10" customFormat="1" ht="14.25" customHeight="1">
      <c r="A466" s="32">
        <v>15</v>
      </c>
      <c r="B466" s="25"/>
      <c r="C466" s="33" t="s">
        <v>1</v>
      </c>
      <c r="D466" s="25"/>
      <c r="E466" s="35">
        <v>342.42099999999999</v>
      </c>
      <c r="F466" s="36">
        <v>305.72600000000006</v>
      </c>
      <c r="G466" s="36">
        <v>123.59799999999996</v>
      </c>
      <c r="H466" s="36">
        <v>317.78200000000004</v>
      </c>
      <c r="I466" s="36">
        <v>204.23299999999995</v>
      </c>
      <c r="J466" s="36">
        <v>184.41899999999987</v>
      </c>
      <c r="K466" s="36">
        <v>-13.502999999999929</v>
      </c>
      <c r="L466" s="36">
        <v>138.25400000000013</v>
      </c>
      <c r="M466" s="216">
        <v>150.69899999999984</v>
      </c>
      <c r="N466" s="36">
        <v>-1753.6289999999999</v>
      </c>
      <c r="O466" s="36">
        <v>0</v>
      </c>
      <c r="P466" s="37">
        <v>0</v>
      </c>
      <c r="Q466" s="12"/>
    </row>
    <row r="467" spans="1:17" s="10" customFormat="1" ht="14.25" customHeight="1">
      <c r="A467" s="32"/>
      <c r="B467" s="25"/>
      <c r="C467" s="33" t="s">
        <v>13</v>
      </c>
      <c r="D467" s="25"/>
      <c r="E467" s="74">
        <v>342.42099999999999</v>
      </c>
      <c r="F467" s="73">
        <v>648.14700000000005</v>
      </c>
      <c r="G467" s="73">
        <v>771.745</v>
      </c>
      <c r="H467" s="73">
        <v>1089.527</v>
      </c>
      <c r="I467" s="73">
        <v>1293.76</v>
      </c>
      <c r="J467" s="73">
        <v>1478.1789999999999</v>
      </c>
      <c r="K467" s="73">
        <v>1464.6759999999999</v>
      </c>
      <c r="L467" s="73">
        <v>1602.93</v>
      </c>
      <c r="M467" s="136">
        <v>1753.6289999999999</v>
      </c>
      <c r="N467" s="73">
        <v>0</v>
      </c>
      <c r="O467" s="36">
        <v>0</v>
      </c>
      <c r="P467" s="37">
        <v>0</v>
      </c>
      <c r="Q467" s="12"/>
    </row>
    <row r="468" spans="1:17" s="10" customFormat="1" ht="14.25" customHeight="1">
      <c r="A468" s="32"/>
      <c r="B468" s="25"/>
      <c r="C468" s="33"/>
      <c r="D468" s="25"/>
      <c r="E468" s="35"/>
      <c r="F468" s="36"/>
      <c r="G468" s="36"/>
      <c r="H468" s="36"/>
      <c r="I468" s="36"/>
      <c r="J468" s="36"/>
      <c r="K468" s="36"/>
      <c r="L468" s="36"/>
      <c r="M468" s="216"/>
      <c r="N468" s="36"/>
      <c r="O468" s="36"/>
      <c r="P468" s="37"/>
      <c r="Q468" s="12"/>
    </row>
    <row r="469" spans="1:17" s="10" customFormat="1" ht="14.25" customHeight="1">
      <c r="A469" s="32">
        <v>16</v>
      </c>
      <c r="B469" s="25"/>
      <c r="C469" s="33" t="s">
        <v>1</v>
      </c>
      <c r="D469" s="25"/>
      <c r="E469" s="35">
        <v>8.8000000000000007</v>
      </c>
      <c r="F469" s="36">
        <v>11.099999999999998</v>
      </c>
      <c r="G469" s="36">
        <v>13.404000000000003</v>
      </c>
      <c r="H469" s="36">
        <v>10.231999999999999</v>
      </c>
      <c r="I469" s="36">
        <v>0</v>
      </c>
      <c r="J469" s="36">
        <v>0</v>
      </c>
      <c r="K469" s="36">
        <v>0</v>
      </c>
      <c r="L469" s="36">
        <v>0</v>
      </c>
      <c r="M469" s="216">
        <v>0</v>
      </c>
      <c r="N469" s="36">
        <v>-43.536000000000001</v>
      </c>
      <c r="O469" s="36">
        <v>0</v>
      </c>
      <c r="P469" s="37">
        <v>0</v>
      </c>
      <c r="Q469" s="12"/>
    </row>
    <row r="470" spans="1:17" s="10" customFormat="1" ht="14.25" customHeight="1">
      <c r="A470" s="70"/>
      <c r="B470" s="25"/>
      <c r="C470" s="33" t="s">
        <v>13</v>
      </c>
      <c r="D470" s="25"/>
      <c r="E470" s="74">
        <v>8.8000000000000007</v>
      </c>
      <c r="F470" s="73">
        <v>19.899999999999999</v>
      </c>
      <c r="G470" s="73">
        <v>33.304000000000002</v>
      </c>
      <c r="H470" s="73">
        <v>43.536000000000001</v>
      </c>
      <c r="I470" s="73">
        <v>43.536000000000001</v>
      </c>
      <c r="J470" s="73">
        <v>43.536000000000001</v>
      </c>
      <c r="K470" s="73">
        <v>43.536000000000001</v>
      </c>
      <c r="L470" s="73">
        <v>43.536000000000001</v>
      </c>
      <c r="M470" s="136">
        <v>43.536000000000001</v>
      </c>
      <c r="N470" s="73">
        <v>0</v>
      </c>
      <c r="O470" s="36">
        <v>0</v>
      </c>
      <c r="P470" s="37">
        <v>0</v>
      </c>
      <c r="Q470" s="12"/>
    </row>
    <row r="471" spans="1:17" s="10" customFormat="1" ht="14.25" customHeight="1">
      <c r="A471" s="70"/>
      <c r="B471" s="25"/>
      <c r="C471" s="33"/>
      <c r="D471" s="25"/>
      <c r="E471" s="35"/>
      <c r="F471" s="36"/>
      <c r="G471" s="36"/>
      <c r="H471" s="36"/>
      <c r="I471" s="36"/>
      <c r="J471" s="36"/>
      <c r="K471" s="36"/>
      <c r="L471" s="36"/>
      <c r="M471" s="216"/>
      <c r="N471" s="36"/>
      <c r="O471" s="36"/>
      <c r="P471" s="37"/>
      <c r="Q471" s="12"/>
    </row>
    <row r="472" spans="1:17" s="10" customFormat="1" ht="14.25" customHeight="1">
      <c r="A472" s="32">
        <v>17</v>
      </c>
      <c r="B472" s="25"/>
      <c r="C472" s="33" t="s">
        <v>1</v>
      </c>
      <c r="D472" s="25"/>
      <c r="E472" s="35">
        <v>0</v>
      </c>
      <c r="F472" s="36">
        <v>0</v>
      </c>
      <c r="G472" s="36">
        <v>0.5</v>
      </c>
      <c r="H472" s="36">
        <v>0</v>
      </c>
      <c r="I472" s="36">
        <v>0.14800000000000002</v>
      </c>
      <c r="J472" s="36">
        <v>0</v>
      </c>
      <c r="K472" s="36">
        <v>0</v>
      </c>
      <c r="L472" s="36">
        <v>7.7999999999999958E-2</v>
      </c>
      <c r="M472" s="216">
        <v>0</v>
      </c>
      <c r="N472" s="36">
        <v>-0.72599999999999998</v>
      </c>
      <c r="O472" s="36">
        <v>0</v>
      </c>
      <c r="P472" s="37">
        <v>0</v>
      </c>
      <c r="Q472" s="12"/>
    </row>
    <row r="473" spans="1:17" s="10" customFormat="1" ht="14.25" customHeight="1">
      <c r="A473" s="70"/>
      <c r="B473" s="25"/>
      <c r="C473" s="33" t="s">
        <v>13</v>
      </c>
      <c r="D473" s="25"/>
      <c r="E473" s="74"/>
      <c r="F473" s="73"/>
      <c r="G473" s="73">
        <v>0.5</v>
      </c>
      <c r="H473" s="73">
        <v>0.5</v>
      </c>
      <c r="I473" s="73">
        <v>0.64800000000000002</v>
      </c>
      <c r="J473" s="73">
        <v>0.64800000000000002</v>
      </c>
      <c r="K473" s="73">
        <v>0.64800000000000002</v>
      </c>
      <c r="L473" s="73">
        <v>0.72599999999999998</v>
      </c>
      <c r="M473" s="136">
        <v>0.72599999999999998</v>
      </c>
      <c r="N473" s="36">
        <v>0</v>
      </c>
      <c r="O473" s="36">
        <v>0</v>
      </c>
      <c r="P473" s="37">
        <v>0</v>
      </c>
      <c r="Q473" s="12"/>
    </row>
    <row r="474" spans="1:17" s="10" customFormat="1" ht="14.25" customHeight="1">
      <c r="A474" s="70"/>
      <c r="B474" s="25"/>
      <c r="C474" s="33"/>
      <c r="D474" s="25"/>
      <c r="E474" s="35"/>
      <c r="F474" s="36"/>
      <c r="G474" s="36"/>
      <c r="H474" s="36"/>
      <c r="I474" s="36"/>
      <c r="J474" s="36"/>
      <c r="K474" s="36"/>
      <c r="L474" s="36"/>
      <c r="M474" s="216"/>
      <c r="N474" s="36"/>
      <c r="O474" s="36"/>
      <c r="P474" s="37"/>
      <c r="Q474" s="12"/>
    </row>
    <row r="475" spans="1:17" s="10" customFormat="1" ht="14.25" customHeight="1">
      <c r="A475" s="32">
        <v>18</v>
      </c>
      <c r="B475" s="25"/>
      <c r="C475" s="33" t="s">
        <v>1</v>
      </c>
      <c r="D475" s="25"/>
      <c r="E475" s="35">
        <v>0</v>
      </c>
      <c r="F475" s="36">
        <v>0</v>
      </c>
      <c r="G475" s="36">
        <v>0</v>
      </c>
      <c r="H475" s="36">
        <v>0</v>
      </c>
      <c r="I475" s="36">
        <v>0</v>
      </c>
      <c r="J475" s="36">
        <v>1.6</v>
      </c>
      <c r="K475" s="36">
        <v>0</v>
      </c>
      <c r="L475" s="36">
        <v>0</v>
      </c>
      <c r="M475" s="216">
        <v>0</v>
      </c>
      <c r="N475" s="36">
        <v>-1.6</v>
      </c>
      <c r="O475" s="36">
        <v>0</v>
      </c>
      <c r="P475" s="37">
        <v>0</v>
      </c>
      <c r="Q475" s="12"/>
    </row>
    <row r="476" spans="1:17" s="10" customFormat="1" ht="14.25" customHeight="1">
      <c r="A476" s="70"/>
      <c r="B476" s="25"/>
      <c r="C476" s="33" t="s">
        <v>13</v>
      </c>
      <c r="D476" s="25"/>
      <c r="E476" s="74"/>
      <c r="F476" s="73"/>
      <c r="G476" s="73"/>
      <c r="H476" s="73"/>
      <c r="I476" s="73"/>
      <c r="J476" s="73">
        <v>1.6</v>
      </c>
      <c r="K476" s="73">
        <v>1.6</v>
      </c>
      <c r="L476" s="73">
        <v>1.6</v>
      </c>
      <c r="M476" s="136">
        <v>1.6</v>
      </c>
      <c r="N476" s="36">
        <v>0</v>
      </c>
      <c r="O476" s="36">
        <v>0</v>
      </c>
      <c r="P476" s="37">
        <v>0</v>
      </c>
      <c r="Q476" s="12"/>
    </row>
    <row r="477" spans="1:17" s="10" customFormat="1" ht="14.25" customHeight="1">
      <c r="A477" s="33"/>
      <c r="B477" s="25"/>
      <c r="C477" s="33"/>
      <c r="D477" s="25"/>
      <c r="E477" s="35"/>
      <c r="F477" s="36"/>
      <c r="G477" s="36"/>
      <c r="H477" s="36"/>
      <c r="I477" s="36"/>
      <c r="J477" s="36"/>
      <c r="K477" s="36"/>
      <c r="L477" s="36"/>
      <c r="M477" s="216"/>
      <c r="N477" s="36"/>
      <c r="O477" s="36"/>
      <c r="P477" s="37"/>
      <c r="Q477" s="12"/>
    </row>
    <row r="478" spans="1:17" s="10" customFormat="1" ht="14.25" hidden="1" customHeight="1">
      <c r="A478" s="32">
        <v>19</v>
      </c>
      <c r="B478" s="25"/>
      <c r="C478" s="33" t="s">
        <v>1</v>
      </c>
      <c r="D478" s="25"/>
      <c r="E478" s="35">
        <v>0</v>
      </c>
      <c r="F478" s="36">
        <v>0</v>
      </c>
      <c r="G478" s="36">
        <v>0</v>
      </c>
      <c r="H478" s="36">
        <v>0</v>
      </c>
      <c r="I478" s="36">
        <v>0</v>
      </c>
      <c r="J478" s="36">
        <v>0</v>
      </c>
      <c r="K478" s="36">
        <v>0</v>
      </c>
      <c r="L478" s="36">
        <v>0</v>
      </c>
      <c r="M478" s="216">
        <v>0</v>
      </c>
      <c r="N478" s="36">
        <v>0</v>
      </c>
      <c r="O478" s="36">
        <v>0</v>
      </c>
      <c r="P478" s="37">
        <v>0</v>
      </c>
      <c r="Q478" s="12"/>
    </row>
    <row r="479" spans="1:17" s="10" customFormat="1" ht="14.25" hidden="1" customHeight="1">
      <c r="A479" s="70"/>
      <c r="B479" s="25"/>
      <c r="C479" s="33" t="s">
        <v>13</v>
      </c>
      <c r="D479" s="25"/>
      <c r="E479" s="74"/>
      <c r="F479" s="73"/>
      <c r="G479" s="73"/>
      <c r="H479" s="73"/>
      <c r="I479" s="73"/>
      <c r="J479" s="73"/>
      <c r="K479" s="73"/>
      <c r="L479" s="73"/>
      <c r="M479" s="136"/>
      <c r="N479" s="36"/>
      <c r="O479" s="36"/>
      <c r="P479" s="37"/>
      <c r="Q479" s="12"/>
    </row>
    <row r="480" spans="1:17" s="10" customFormat="1" ht="14.25" hidden="1" customHeight="1">
      <c r="A480" s="40"/>
      <c r="B480" s="25"/>
      <c r="C480" s="33"/>
      <c r="D480" s="25"/>
      <c r="E480" s="35"/>
      <c r="F480" s="36"/>
      <c r="G480" s="36"/>
      <c r="H480" s="36"/>
      <c r="I480" s="36"/>
      <c r="J480" s="36"/>
      <c r="K480" s="36"/>
      <c r="L480" s="36"/>
      <c r="M480" s="216"/>
      <c r="N480" s="36"/>
      <c r="O480" s="36"/>
      <c r="P480" s="37"/>
      <c r="Q480" s="12"/>
    </row>
    <row r="481" spans="1:17" s="10" customFormat="1" ht="14.25" hidden="1" customHeight="1">
      <c r="A481" s="32"/>
      <c r="B481" s="25"/>
      <c r="C481" s="33" t="s">
        <v>1</v>
      </c>
      <c r="D481" s="25"/>
      <c r="E481" s="35">
        <v>0</v>
      </c>
      <c r="F481" s="36">
        <v>0</v>
      </c>
      <c r="G481" s="36">
        <v>0</v>
      </c>
      <c r="H481" s="36">
        <v>0</v>
      </c>
      <c r="I481" s="36">
        <v>0</v>
      </c>
      <c r="J481" s="36">
        <v>0</v>
      </c>
      <c r="K481" s="36">
        <v>0</v>
      </c>
      <c r="L481" s="36">
        <v>0</v>
      </c>
      <c r="M481" s="216">
        <v>0</v>
      </c>
      <c r="N481" s="36">
        <v>0</v>
      </c>
      <c r="O481" s="36">
        <v>0</v>
      </c>
      <c r="P481" s="37">
        <v>0</v>
      </c>
      <c r="Q481" s="12"/>
    </row>
    <row r="482" spans="1:17" s="10" customFormat="1" ht="14.25" hidden="1" customHeight="1">
      <c r="A482" s="70"/>
      <c r="B482" s="25"/>
      <c r="C482" s="33" t="s">
        <v>13</v>
      </c>
      <c r="D482" s="25"/>
      <c r="E482" s="74"/>
      <c r="F482" s="73"/>
      <c r="G482" s="73"/>
      <c r="H482" s="73"/>
      <c r="I482" s="73"/>
      <c r="J482" s="73"/>
      <c r="K482" s="73"/>
      <c r="L482" s="73"/>
      <c r="M482" s="136"/>
      <c r="N482" s="36"/>
      <c r="O482" s="36"/>
      <c r="P482" s="37"/>
      <c r="Q482" s="12"/>
    </row>
    <row r="483" spans="1:17" s="10" customFormat="1" ht="14.25" hidden="1" customHeight="1">
      <c r="A483" s="40"/>
      <c r="B483" s="25"/>
      <c r="C483" s="33"/>
      <c r="D483" s="25"/>
      <c r="E483" s="35"/>
      <c r="F483" s="36"/>
      <c r="G483" s="36"/>
      <c r="H483" s="36"/>
      <c r="I483" s="36"/>
      <c r="J483" s="36"/>
      <c r="K483" s="36"/>
      <c r="L483" s="36"/>
      <c r="M483" s="216"/>
      <c r="N483" s="36"/>
      <c r="O483" s="36"/>
      <c r="P483" s="37"/>
      <c r="Q483" s="12"/>
    </row>
    <row r="484" spans="1:17" s="10" customFormat="1" ht="14.25" hidden="1" customHeight="1">
      <c r="A484" s="32"/>
      <c r="B484" s="25"/>
      <c r="C484" s="33" t="s">
        <v>1</v>
      </c>
      <c r="D484" s="25"/>
      <c r="E484" s="35">
        <v>0</v>
      </c>
      <c r="F484" s="36">
        <v>0</v>
      </c>
      <c r="G484" s="36">
        <v>0</v>
      </c>
      <c r="H484" s="36">
        <v>0</v>
      </c>
      <c r="I484" s="36">
        <v>0</v>
      </c>
      <c r="J484" s="36">
        <v>0</v>
      </c>
      <c r="K484" s="36">
        <v>0</v>
      </c>
      <c r="L484" s="36">
        <v>0</v>
      </c>
      <c r="M484" s="216">
        <v>0</v>
      </c>
      <c r="N484" s="36">
        <v>0</v>
      </c>
      <c r="O484" s="36">
        <v>0</v>
      </c>
      <c r="P484" s="37">
        <v>0</v>
      </c>
      <c r="Q484" s="12"/>
    </row>
    <row r="485" spans="1:17" s="10" customFormat="1" ht="14.25" hidden="1" customHeight="1">
      <c r="A485" s="70"/>
      <c r="B485" s="25"/>
      <c r="C485" s="33" t="s">
        <v>13</v>
      </c>
      <c r="D485" s="25"/>
      <c r="E485" s="74"/>
      <c r="F485" s="73"/>
      <c r="G485" s="73"/>
      <c r="H485" s="73"/>
      <c r="I485" s="73"/>
      <c r="J485" s="73"/>
      <c r="K485" s="73"/>
      <c r="L485" s="73"/>
      <c r="M485" s="136"/>
      <c r="N485" s="36"/>
      <c r="O485" s="36"/>
      <c r="P485" s="37"/>
      <c r="Q485" s="12"/>
    </row>
    <row r="486" spans="1:17" s="10" customFormat="1" ht="14.25" hidden="1" customHeight="1">
      <c r="A486" s="40"/>
      <c r="B486" s="25"/>
      <c r="C486" s="33"/>
      <c r="D486" s="25"/>
      <c r="E486" s="35"/>
      <c r="F486" s="36"/>
      <c r="G486" s="36"/>
      <c r="H486" s="36"/>
      <c r="I486" s="36"/>
      <c r="J486" s="36"/>
      <c r="K486" s="36"/>
      <c r="L486" s="36"/>
      <c r="M486" s="216"/>
      <c r="N486" s="36"/>
      <c r="O486" s="36"/>
      <c r="P486" s="37"/>
      <c r="Q486" s="12"/>
    </row>
    <row r="487" spans="1:17" s="10" customFormat="1" ht="14.25" hidden="1" customHeight="1">
      <c r="A487" s="32"/>
      <c r="B487" s="25"/>
      <c r="C487" s="33" t="s">
        <v>1</v>
      </c>
      <c r="D487" s="25"/>
      <c r="E487" s="35">
        <v>0</v>
      </c>
      <c r="F487" s="36">
        <v>0</v>
      </c>
      <c r="G487" s="36">
        <v>0</v>
      </c>
      <c r="H487" s="36">
        <v>0</v>
      </c>
      <c r="I487" s="36">
        <v>0</v>
      </c>
      <c r="J487" s="36">
        <v>0</v>
      </c>
      <c r="K487" s="36">
        <v>0</v>
      </c>
      <c r="L487" s="36">
        <v>0</v>
      </c>
      <c r="M487" s="216">
        <v>0</v>
      </c>
      <c r="N487" s="36">
        <v>0</v>
      </c>
      <c r="O487" s="36">
        <v>0</v>
      </c>
      <c r="P487" s="37">
        <v>0</v>
      </c>
      <c r="Q487" s="12"/>
    </row>
    <row r="488" spans="1:17" s="10" customFormat="1" ht="14.25" hidden="1" customHeight="1">
      <c r="A488" s="70"/>
      <c r="B488" s="25"/>
      <c r="C488" s="33" t="s">
        <v>13</v>
      </c>
      <c r="D488" s="25"/>
      <c r="E488" s="74"/>
      <c r="F488" s="73"/>
      <c r="G488" s="73"/>
      <c r="H488" s="73"/>
      <c r="I488" s="73"/>
      <c r="J488" s="73"/>
      <c r="K488" s="73"/>
      <c r="L488" s="73"/>
      <c r="M488" s="136"/>
      <c r="N488" s="36"/>
      <c r="O488" s="36"/>
      <c r="P488" s="37"/>
      <c r="Q488" s="12"/>
    </row>
    <row r="489" spans="1:17" s="10" customFormat="1" ht="14.25" hidden="1" customHeight="1">
      <c r="A489" s="40"/>
      <c r="B489" s="25"/>
      <c r="C489" s="33"/>
      <c r="D489" s="25"/>
      <c r="E489" s="35"/>
      <c r="F489" s="36"/>
      <c r="G489" s="36"/>
      <c r="H489" s="36"/>
      <c r="I489" s="36"/>
      <c r="J489" s="36"/>
      <c r="K489" s="36"/>
      <c r="L489" s="36"/>
      <c r="M489" s="216"/>
      <c r="N489" s="36"/>
      <c r="O489" s="36"/>
      <c r="P489" s="37"/>
      <c r="Q489" s="12"/>
    </row>
    <row r="490" spans="1:17" s="10" customFormat="1" ht="14.25" hidden="1" customHeight="1">
      <c r="A490" s="32"/>
      <c r="B490" s="25"/>
      <c r="C490" s="33" t="s">
        <v>1</v>
      </c>
      <c r="D490" s="25"/>
      <c r="E490" s="35">
        <v>0</v>
      </c>
      <c r="F490" s="36">
        <v>0</v>
      </c>
      <c r="G490" s="36">
        <v>0</v>
      </c>
      <c r="H490" s="36">
        <v>0</v>
      </c>
      <c r="I490" s="36">
        <v>0</v>
      </c>
      <c r="J490" s="36">
        <v>0</v>
      </c>
      <c r="K490" s="36">
        <v>0</v>
      </c>
      <c r="L490" s="36">
        <v>0</v>
      </c>
      <c r="M490" s="216">
        <v>0</v>
      </c>
      <c r="N490" s="36">
        <v>0</v>
      </c>
      <c r="O490" s="36">
        <v>0</v>
      </c>
      <c r="P490" s="37">
        <v>0</v>
      </c>
      <c r="Q490" s="12"/>
    </row>
    <row r="491" spans="1:17" s="10" customFormat="1" ht="14.25" hidden="1" customHeight="1">
      <c r="A491" s="70"/>
      <c r="B491" s="25"/>
      <c r="C491" s="33" t="s">
        <v>13</v>
      </c>
      <c r="D491" s="25"/>
      <c r="E491" s="74"/>
      <c r="F491" s="73"/>
      <c r="G491" s="73"/>
      <c r="H491" s="73"/>
      <c r="I491" s="73"/>
      <c r="J491" s="73"/>
      <c r="K491" s="73"/>
      <c r="L491" s="73"/>
      <c r="M491" s="136"/>
      <c r="N491" s="36"/>
      <c r="O491" s="36"/>
      <c r="P491" s="37"/>
      <c r="Q491" s="12"/>
    </row>
    <row r="492" spans="1:17" s="10" customFormat="1" ht="14.25" hidden="1" customHeight="1">
      <c r="A492" s="40"/>
      <c r="B492" s="25"/>
      <c r="C492" s="33"/>
      <c r="D492" s="25"/>
      <c r="E492" s="35"/>
      <c r="F492" s="36"/>
      <c r="G492" s="36"/>
      <c r="H492" s="36"/>
      <c r="I492" s="36"/>
      <c r="J492" s="36"/>
      <c r="K492" s="36"/>
      <c r="L492" s="36"/>
      <c r="M492" s="216"/>
      <c r="N492" s="36"/>
      <c r="O492" s="36"/>
      <c r="P492" s="37"/>
      <c r="Q492" s="12"/>
    </row>
    <row r="493" spans="1:17" s="10" customFormat="1" ht="14.25" hidden="1" customHeight="1">
      <c r="A493" s="32"/>
      <c r="B493" s="25"/>
      <c r="C493" s="33" t="s">
        <v>1</v>
      </c>
      <c r="D493" s="25"/>
      <c r="E493" s="35">
        <v>0</v>
      </c>
      <c r="F493" s="36">
        <v>0</v>
      </c>
      <c r="G493" s="36">
        <v>0</v>
      </c>
      <c r="H493" s="36">
        <v>0</v>
      </c>
      <c r="I493" s="36">
        <v>0</v>
      </c>
      <c r="J493" s="36">
        <v>0</v>
      </c>
      <c r="K493" s="36">
        <v>0</v>
      </c>
      <c r="L493" s="36">
        <v>0</v>
      </c>
      <c r="M493" s="216">
        <v>0</v>
      </c>
      <c r="N493" s="36">
        <v>0</v>
      </c>
      <c r="O493" s="36">
        <v>0</v>
      </c>
      <c r="P493" s="37">
        <v>0</v>
      </c>
      <c r="Q493" s="12"/>
    </row>
    <row r="494" spans="1:17" s="10" customFormat="1" ht="14.25" hidden="1" customHeight="1">
      <c r="A494" s="70"/>
      <c r="B494" s="25"/>
      <c r="C494" s="33" t="s">
        <v>13</v>
      </c>
      <c r="D494" s="25"/>
      <c r="E494" s="74"/>
      <c r="F494" s="73"/>
      <c r="G494" s="73"/>
      <c r="H494" s="73"/>
      <c r="I494" s="73"/>
      <c r="J494" s="73"/>
      <c r="K494" s="73"/>
      <c r="L494" s="73"/>
      <c r="M494" s="136"/>
      <c r="N494" s="36"/>
      <c r="O494" s="36"/>
      <c r="P494" s="37"/>
      <c r="Q494" s="12"/>
    </row>
    <row r="495" spans="1:17" s="10" customFormat="1" ht="14.25" hidden="1" customHeight="1">
      <c r="A495" s="40"/>
      <c r="B495" s="25"/>
      <c r="C495" s="33"/>
      <c r="D495" s="25"/>
      <c r="E495" s="35"/>
      <c r="F495" s="36"/>
      <c r="G495" s="36"/>
      <c r="H495" s="36"/>
      <c r="I495" s="36"/>
      <c r="J495" s="36"/>
      <c r="K495" s="36"/>
      <c r="L495" s="36"/>
      <c r="M495" s="216"/>
      <c r="N495" s="36"/>
      <c r="O495" s="36"/>
      <c r="P495" s="37"/>
      <c r="Q495" s="12"/>
    </row>
    <row r="496" spans="1:17" s="10" customFormat="1" ht="14.25" hidden="1" customHeight="1">
      <c r="A496" s="32"/>
      <c r="B496" s="25"/>
      <c r="C496" s="33" t="s">
        <v>1</v>
      </c>
      <c r="D496" s="25"/>
      <c r="E496" s="35">
        <v>0</v>
      </c>
      <c r="F496" s="36">
        <v>0</v>
      </c>
      <c r="G496" s="36">
        <v>0</v>
      </c>
      <c r="H496" s="36">
        <v>0</v>
      </c>
      <c r="I496" s="36">
        <v>0</v>
      </c>
      <c r="J496" s="36">
        <v>0</v>
      </c>
      <c r="K496" s="36">
        <v>0</v>
      </c>
      <c r="L496" s="36">
        <v>0</v>
      </c>
      <c r="M496" s="216">
        <v>0</v>
      </c>
      <c r="N496" s="36">
        <v>0</v>
      </c>
      <c r="O496" s="36">
        <v>0</v>
      </c>
      <c r="P496" s="37">
        <v>0</v>
      </c>
      <c r="Q496" s="12"/>
    </row>
    <row r="497" spans="1:17" s="10" customFormat="1" ht="14.25" hidden="1" customHeight="1">
      <c r="A497" s="70"/>
      <c r="B497" s="25"/>
      <c r="C497" s="33" t="s">
        <v>13</v>
      </c>
      <c r="D497" s="25"/>
      <c r="E497" s="74"/>
      <c r="F497" s="73"/>
      <c r="G497" s="73"/>
      <c r="H497" s="73"/>
      <c r="I497" s="73"/>
      <c r="J497" s="73"/>
      <c r="K497" s="73"/>
      <c r="L497" s="73"/>
      <c r="M497" s="136"/>
      <c r="N497" s="36"/>
      <c r="O497" s="36"/>
      <c r="P497" s="37"/>
      <c r="Q497" s="12"/>
    </row>
    <row r="498" spans="1:17" s="10" customFormat="1" ht="14.25" hidden="1" customHeight="1">
      <c r="A498" s="40"/>
      <c r="B498" s="25"/>
      <c r="C498" s="33"/>
      <c r="D498" s="25"/>
      <c r="E498" s="35"/>
      <c r="F498" s="36"/>
      <c r="G498" s="36"/>
      <c r="H498" s="36"/>
      <c r="I498" s="36"/>
      <c r="J498" s="36"/>
      <c r="K498" s="36"/>
      <c r="L498" s="36"/>
      <c r="M498" s="216"/>
      <c r="N498" s="36"/>
      <c r="O498" s="36"/>
      <c r="P498" s="37"/>
      <c r="Q498" s="12"/>
    </row>
    <row r="499" spans="1:17" s="10" customFormat="1" ht="14.25" hidden="1" customHeight="1">
      <c r="A499" s="32"/>
      <c r="B499" s="25"/>
      <c r="C499" s="33" t="s">
        <v>1</v>
      </c>
      <c r="D499" s="25"/>
      <c r="E499" s="35">
        <v>0</v>
      </c>
      <c r="F499" s="36">
        <v>0</v>
      </c>
      <c r="G499" s="36">
        <v>0</v>
      </c>
      <c r="H499" s="36">
        <v>0</v>
      </c>
      <c r="I499" s="36">
        <v>0</v>
      </c>
      <c r="J499" s="36">
        <v>0</v>
      </c>
      <c r="K499" s="36">
        <v>0</v>
      </c>
      <c r="L499" s="36">
        <v>0</v>
      </c>
      <c r="M499" s="216">
        <v>0</v>
      </c>
      <c r="N499" s="36">
        <v>0</v>
      </c>
      <c r="O499" s="36">
        <v>0</v>
      </c>
      <c r="P499" s="37">
        <v>0</v>
      </c>
      <c r="Q499" s="12"/>
    </row>
    <row r="500" spans="1:17" s="10" customFormat="1" ht="14.25" hidden="1" customHeight="1">
      <c r="A500" s="70"/>
      <c r="B500" s="25"/>
      <c r="C500" s="33" t="s">
        <v>13</v>
      </c>
      <c r="D500" s="25"/>
      <c r="E500" s="74"/>
      <c r="F500" s="73"/>
      <c r="G500" s="73"/>
      <c r="H500" s="73"/>
      <c r="I500" s="73"/>
      <c r="J500" s="73"/>
      <c r="K500" s="73"/>
      <c r="L500" s="73"/>
      <c r="M500" s="136"/>
      <c r="N500" s="36"/>
      <c r="O500" s="36"/>
      <c r="P500" s="37"/>
      <c r="Q500" s="12"/>
    </row>
    <row r="501" spans="1:17" s="10" customFormat="1" ht="14.25" hidden="1" customHeight="1">
      <c r="A501" s="40"/>
      <c r="B501" s="25"/>
      <c r="C501" s="33"/>
      <c r="D501" s="25"/>
      <c r="E501" s="35"/>
      <c r="F501" s="36"/>
      <c r="G501" s="36"/>
      <c r="H501" s="36"/>
      <c r="I501" s="36"/>
      <c r="J501" s="36"/>
      <c r="K501" s="36"/>
      <c r="L501" s="36"/>
      <c r="M501" s="216"/>
      <c r="N501" s="36"/>
      <c r="O501" s="36"/>
      <c r="P501" s="37"/>
      <c r="Q501" s="12"/>
    </row>
    <row r="502" spans="1:17" s="10" customFormat="1" ht="14.25" hidden="1" customHeight="1">
      <c r="A502" s="32"/>
      <c r="B502" s="25"/>
      <c r="C502" s="33" t="s">
        <v>1</v>
      </c>
      <c r="D502" s="25"/>
      <c r="E502" s="35">
        <v>0</v>
      </c>
      <c r="F502" s="36">
        <v>0</v>
      </c>
      <c r="G502" s="36">
        <v>0</v>
      </c>
      <c r="H502" s="36">
        <v>0</v>
      </c>
      <c r="I502" s="36">
        <v>0</v>
      </c>
      <c r="J502" s="36">
        <v>0</v>
      </c>
      <c r="K502" s="36">
        <v>0</v>
      </c>
      <c r="L502" s="36">
        <v>0</v>
      </c>
      <c r="M502" s="216">
        <v>0</v>
      </c>
      <c r="N502" s="36">
        <v>0</v>
      </c>
      <c r="O502" s="36">
        <v>0</v>
      </c>
      <c r="P502" s="37">
        <v>0</v>
      </c>
      <c r="Q502" s="12"/>
    </row>
    <row r="503" spans="1:17" s="10" customFormat="1" ht="14.25" hidden="1" customHeight="1">
      <c r="A503" s="70"/>
      <c r="B503" s="25"/>
      <c r="C503" s="33" t="s">
        <v>13</v>
      </c>
      <c r="D503" s="25"/>
      <c r="E503" s="74"/>
      <c r="F503" s="73"/>
      <c r="G503" s="73"/>
      <c r="H503" s="73"/>
      <c r="I503" s="73"/>
      <c r="J503" s="73"/>
      <c r="K503" s="73"/>
      <c r="L503" s="73"/>
      <c r="M503" s="136"/>
      <c r="N503" s="36"/>
      <c r="O503" s="36"/>
      <c r="P503" s="37"/>
      <c r="Q503" s="12"/>
    </row>
    <row r="504" spans="1:17" s="10" customFormat="1" ht="14.25" hidden="1" customHeight="1">
      <c r="A504" s="40"/>
      <c r="B504" s="25"/>
      <c r="C504" s="33"/>
      <c r="D504" s="25"/>
      <c r="E504" s="35"/>
      <c r="F504" s="36"/>
      <c r="G504" s="36"/>
      <c r="H504" s="36"/>
      <c r="I504" s="36"/>
      <c r="J504" s="36"/>
      <c r="K504" s="36"/>
      <c r="L504" s="36"/>
      <c r="M504" s="216"/>
      <c r="N504" s="36"/>
      <c r="O504" s="36"/>
      <c r="P504" s="37"/>
      <c r="Q504" s="12"/>
    </row>
    <row r="505" spans="1:17" s="10" customFormat="1" ht="14.25" hidden="1" customHeight="1">
      <c r="A505" s="32"/>
      <c r="B505" s="25"/>
      <c r="C505" s="33" t="s">
        <v>1</v>
      </c>
      <c r="D505" s="25"/>
      <c r="E505" s="35">
        <v>0</v>
      </c>
      <c r="F505" s="36">
        <v>0</v>
      </c>
      <c r="G505" s="36">
        <v>0</v>
      </c>
      <c r="H505" s="36">
        <v>0</v>
      </c>
      <c r="I505" s="36">
        <v>0</v>
      </c>
      <c r="J505" s="36">
        <v>0</v>
      </c>
      <c r="K505" s="36">
        <v>0</v>
      </c>
      <c r="L505" s="36">
        <v>0</v>
      </c>
      <c r="M505" s="216">
        <v>0</v>
      </c>
      <c r="N505" s="36">
        <v>0</v>
      </c>
      <c r="O505" s="36">
        <v>0</v>
      </c>
      <c r="P505" s="37">
        <v>0</v>
      </c>
      <c r="Q505" s="12"/>
    </row>
    <row r="506" spans="1:17" s="10" customFormat="1" ht="14.25" hidden="1" customHeight="1">
      <c r="A506" s="70"/>
      <c r="B506" s="25"/>
      <c r="C506" s="33" t="s">
        <v>13</v>
      </c>
      <c r="D506" s="25"/>
      <c r="E506" s="74"/>
      <c r="F506" s="73"/>
      <c r="G506" s="73"/>
      <c r="H506" s="73"/>
      <c r="I506" s="73"/>
      <c r="J506" s="73"/>
      <c r="K506" s="73"/>
      <c r="L506" s="73"/>
      <c r="M506" s="136"/>
      <c r="N506" s="36"/>
      <c r="O506" s="36"/>
      <c r="P506" s="37"/>
      <c r="Q506" s="12"/>
    </row>
    <row r="507" spans="1:17" s="10" customFormat="1" ht="14.25" hidden="1" customHeight="1">
      <c r="A507" s="40"/>
      <c r="B507" s="25"/>
      <c r="C507" s="33"/>
      <c r="D507" s="25"/>
      <c r="E507" s="35"/>
      <c r="F507" s="36"/>
      <c r="G507" s="36"/>
      <c r="H507" s="36"/>
      <c r="I507" s="36"/>
      <c r="J507" s="36"/>
      <c r="K507" s="36"/>
      <c r="L507" s="36"/>
      <c r="M507" s="216"/>
      <c r="N507" s="36"/>
      <c r="O507" s="36"/>
      <c r="P507" s="37"/>
      <c r="Q507" s="12"/>
    </row>
    <row r="508" spans="1:17" s="10" customFormat="1" ht="14.25" hidden="1" customHeight="1">
      <c r="A508" s="32"/>
      <c r="B508" s="25"/>
      <c r="C508" s="33" t="s">
        <v>1</v>
      </c>
      <c r="D508" s="25"/>
      <c r="E508" s="35">
        <v>0</v>
      </c>
      <c r="F508" s="36">
        <v>0</v>
      </c>
      <c r="G508" s="36">
        <v>0</v>
      </c>
      <c r="H508" s="36">
        <v>0</v>
      </c>
      <c r="I508" s="36">
        <v>0</v>
      </c>
      <c r="J508" s="36">
        <v>0</v>
      </c>
      <c r="K508" s="36">
        <v>0</v>
      </c>
      <c r="L508" s="36">
        <v>0</v>
      </c>
      <c r="M508" s="216">
        <v>0</v>
      </c>
      <c r="N508" s="36">
        <v>0</v>
      </c>
      <c r="O508" s="36">
        <v>0</v>
      </c>
      <c r="P508" s="37">
        <v>0</v>
      </c>
      <c r="Q508" s="12"/>
    </row>
    <row r="509" spans="1:17" s="10" customFormat="1" ht="14.25" hidden="1" customHeight="1">
      <c r="A509" s="70"/>
      <c r="B509" s="25"/>
      <c r="C509" s="33" t="s">
        <v>13</v>
      </c>
      <c r="D509" s="25"/>
      <c r="E509" s="74"/>
      <c r="F509" s="73"/>
      <c r="G509" s="73"/>
      <c r="H509" s="73"/>
      <c r="I509" s="73"/>
      <c r="J509" s="73"/>
      <c r="K509" s="73"/>
      <c r="L509" s="73"/>
      <c r="M509" s="136"/>
      <c r="N509" s="36"/>
      <c r="O509" s="36"/>
      <c r="P509" s="37"/>
      <c r="Q509" s="12"/>
    </row>
    <row r="510" spans="1:17" s="10" customFormat="1" ht="14.25" hidden="1" customHeight="1">
      <c r="A510" s="40"/>
      <c r="B510" s="25"/>
      <c r="C510" s="33"/>
      <c r="D510" s="25"/>
      <c r="E510" s="35"/>
      <c r="F510" s="36"/>
      <c r="G510" s="36"/>
      <c r="H510" s="36"/>
      <c r="I510" s="36"/>
      <c r="J510" s="36"/>
      <c r="K510" s="36"/>
      <c r="L510" s="36"/>
      <c r="M510" s="216"/>
      <c r="N510" s="36"/>
      <c r="O510" s="36"/>
      <c r="P510" s="37"/>
      <c r="Q510" s="12"/>
    </row>
    <row r="511" spans="1:17" s="10" customFormat="1" ht="14.25" hidden="1" customHeight="1">
      <c r="A511" s="32"/>
      <c r="B511" s="25"/>
      <c r="C511" s="33" t="s">
        <v>1</v>
      </c>
      <c r="D511" s="25"/>
      <c r="E511" s="35">
        <v>0</v>
      </c>
      <c r="F511" s="36">
        <v>0</v>
      </c>
      <c r="G511" s="36">
        <v>0</v>
      </c>
      <c r="H511" s="36">
        <v>0</v>
      </c>
      <c r="I511" s="36">
        <v>0</v>
      </c>
      <c r="J511" s="36">
        <v>0</v>
      </c>
      <c r="K511" s="36">
        <v>0</v>
      </c>
      <c r="L511" s="36">
        <v>0</v>
      </c>
      <c r="M511" s="216">
        <v>0</v>
      </c>
      <c r="N511" s="36">
        <v>0</v>
      </c>
      <c r="O511" s="36">
        <v>0</v>
      </c>
      <c r="P511" s="37">
        <v>0</v>
      </c>
      <c r="Q511" s="12"/>
    </row>
    <row r="512" spans="1:17" s="10" customFormat="1" ht="14.25" hidden="1" customHeight="1">
      <c r="A512" s="42"/>
      <c r="B512" s="25"/>
      <c r="C512" s="33" t="s">
        <v>13</v>
      </c>
      <c r="D512" s="25"/>
      <c r="E512" s="74"/>
      <c r="F512" s="73"/>
      <c r="G512" s="73"/>
      <c r="H512" s="73"/>
      <c r="I512" s="73"/>
      <c r="J512" s="73"/>
      <c r="K512" s="73"/>
      <c r="L512" s="73"/>
      <c r="M512" s="136"/>
      <c r="N512" s="36"/>
      <c r="O512" s="36"/>
      <c r="P512" s="37"/>
      <c r="Q512" s="12"/>
    </row>
    <row r="513" spans="1:17" s="10" customFormat="1" ht="14.25" hidden="1" customHeight="1">
      <c r="A513" s="41"/>
      <c r="B513" s="25"/>
      <c r="C513" s="33"/>
      <c r="D513" s="25"/>
      <c r="E513" s="68"/>
      <c r="F513" s="31"/>
      <c r="G513" s="31"/>
      <c r="H513" s="31"/>
      <c r="I513" s="31"/>
      <c r="J513" s="31"/>
      <c r="K513" s="31"/>
      <c r="L513" s="31"/>
      <c r="M513" s="239"/>
      <c r="N513" s="31"/>
      <c r="O513" s="31"/>
      <c r="P513" s="69"/>
      <c r="Q513" s="12"/>
    </row>
    <row r="514" spans="1:17" s="10" customFormat="1" ht="14.25" customHeight="1">
      <c r="A514" s="309" t="s">
        <v>14</v>
      </c>
      <c r="B514" s="46"/>
      <c r="C514" s="47" t="s">
        <v>1</v>
      </c>
      <c r="D514" s="46"/>
      <c r="E514" s="48">
        <v>2089.509</v>
      </c>
      <c r="F514" s="49">
        <v>1108.819</v>
      </c>
      <c r="G514" s="49">
        <v>1435.3500000000001</v>
      </c>
      <c r="H514" s="49">
        <v>1421.2820000000002</v>
      </c>
      <c r="I514" s="49">
        <v>1497.1729999999995</v>
      </c>
      <c r="J514" s="49">
        <v>1594.9459999999997</v>
      </c>
      <c r="K514" s="49">
        <v>1176.2250000000004</v>
      </c>
      <c r="L514" s="49">
        <v>1023.8870000000002</v>
      </c>
      <c r="M514" s="218">
        <v>1017.9149999999994</v>
      </c>
      <c r="N514" s="49">
        <v>-12365.106</v>
      </c>
      <c r="O514" s="49">
        <v>1293.25</v>
      </c>
      <c r="P514" s="50">
        <v>1293.25</v>
      </c>
      <c r="Q514" s="12"/>
    </row>
    <row r="515" spans="1:17" s="10" customFormat="1" ht="14.25" customHeight="1">
      <c r="A515" s="310"/>
      <c r="B515" s="46"/>
      <c r="C515" s="51" t="s">
        <v>13</v>
      </c>
      <c r="D515" s="46"/>
      <c r="E515" s="52">
        <v>2089.509</v>
      </c>
      <c r="F515" s="53">
        <v>3198.3280000000004</v>
      </c>
      <c r="G515" s="53">
        <v>4633.6780000000008</v>
      </c>
      <c r="H515" s="53">
        <v>6054.96</v>
      </c>
      <c r="I515" s="53">
        <v>7552.1330000000016</v>
      </c>
      <c r="J515" s="53">
        <v>9147.0789999999997</v>
      </c>
      <c r="K515" s="53">
        <v>10323.304</v>
      </c>
      <c r="L515" s="53">
        <v>11347.191000000001</v>
      </c>
      <c r="M515" s="219">
        <v>12365.106</v>
      </c>
      <c r="N515" s="53">
        <v>0</v>
      </c>
      <c r="O515" s="53">
        <v>1293.25</v>
      </c>
      <c r="P515" s="54">
        <v>2586.5</v>
      </c>
      <c r="Q515" s="12"/>
    </row>
    <row r="516" spans="1:17" s="10" customFormat="1" ht="15.75" customHeight="1">
      <c r="A516" s="25"/>
      <c r="B516" s="25"/>
      <c r="C516" s="25"/>
      <c r="D516" s="25"/>
      <c r="E516" s="25"/>
      <c r="F516" s="25"/>
      <c r="G516" s="25"/>
      <c r="H516" s="25"/>
      <c r="I516" s="25"/>
      <c r="J516" s="25"/>
      <c r="K516" s="25"/>
      <c r="L516" s="25"/>
      <c r="M516" s="214"/>
      <c r="N516" s="25"/>
      <c r="O516" s="25"/>
      <c r="P516" s="25"/>
      <c r="Q516" s="12"/>
    </row>
  </sheetData>
  <customSheetViews>
    <customSheetView guid="{87A84E46-EB2B-49B6-9F62-419DCFE06020}" scale="70" showPageBreaks="1" showGridLines="0" printArea="1" hiddenRows="1" view="pageBreakPreview" topLeftCell="A250">
      <pane xSplit="2" topLeftCell="AN1" activePane="topRight" state="frozen"/>
      <selection pane="topRight" activeCell="AU265" activeCellId="1" sqref="AU262 AU265"/>
      <rowBreaks count="3" manualBreakCount="3">
        <brk id="114" min="54" max="61" man="1"/>
        <brk id="215" min="54" max="61" man="1"/>
        <brk id="316" min="54" max="61" man="1"/>
      </rowBreaks>
      <pageMargins left="0" right="0" top="0" bottom="0.19685039370078741" header="0" footer="0"/>
      <printOptions horizontalCentered="1"/>
      <pageSetup paperSize="9" scale="67" fitToHeight="3" orientation="portrait" r:id="rId1"/>
      <headerFooter alignWithMargins="0">
        <oddFooter>&amp;L&amp;F&amp;C&amp;A&amp;R&amp;D</oddFooter>
      </headerFooter>
    </customSheetView>
    <customSheetView guid="{0470D6E3-C3CC-4741-B64A-9ACC19AEDBAD}" scale="70" showPageBreaks="1" showGridLines="0" printArea="1" hiddenColumns="1" view="pageBreakPreview" topLeftCell="A250">
      <pane xSplit="2" topLeftCell="AN1" activePane="topRight" state="frozen"/>
      <selection pane="topRight" activeCell="DI203" sqref="DI203"/>
      <rowBreaks count="7" manualBreakCount="7">
        <brk id="86" min="54" max="61" man="1"/>
        <brk id="114" min="54" max="61" man="1"/>
        <brk id="200" min="54" max="61" man="1"/>
        <brk id="215" min="54" max="61" man="1"/>
        <brk id="301" min="54" max="61" man="1"/>
        <brk id="316" min="54" max="61" man="1"/>
        <brk id="402" min="54" max="61" man="1"/>
      </rowBreaks>
      <pageMargins left="0" right="0" top="0" bottom="0.19685039370078741" header="0" footer="0"/>
      <printOptions horizontalCentered="1"/>
      <pageSetup paperSize="9" scale="67" fitToHeight="3" orientation="portrait" r:id="rId2"/>
      <headerFooter alignWithMargins="0">
        <oddFooter>&amp;L&amp;F&amp;C&amp;A&amp;R&amp;D</oddFooter>
      </headerFooter>
    </customSheetView>
  </customSheetViews>
  <mergeCells count="11">
    <mergeCell ref="A216:P216"/>
    <mergeCell ref="A312:A313"/>
    <mergeCell ref="A317:P317"/>
    <mergeCell ref="A413:A414"/>
    <mergeCell ref="A514:A515"/>
    <mergeCell ref="A418:P418"/>
    <mergeCell ref="A1:P1"/>
    <mergeCell ref="A97:A98"/>
    <mergeCell ref="A110:A111"/>
    <mergeCell ref="A115:P115"/>
    <mergeCell ref="A211:A212"/>
  </mergeCells>
  <printOptions horizontalCentered="1"/>
  <pageMargins left="0" right="0" top="0" bottom="0.19685039370078741" header="0" footer="0"/>
  <pageSetup paperSize="9" scale="67" fitToHeight="4" orientation="portrait" r:id="rId3"/>
  <headerFooter alignWithMargins="0">
    <oddFooter>&amp;L&amp;F&amp;C&amp;A&amp;R&amp;D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BJ1270"/>
  <sheetViews>
    <sheetView showGridLines="0" zoomScale="70" zoomScaleNormal="70" zoomScaleSheetLayoutView="70" workbookViewId="0">
      <pane xSplit="2" topLeftCell="C1" activePane="topRight" state="frozen"/>
      <selection pane="topRight" activeCell="O22" sqref="O22"/>
    </sheetView>
  </sheetViews>
  <sheetFormatPr baseColWidth="10" defaultColWidth="11.44140625" defaultRowHeight="15"/>
  <cols>
    <col min="1" max="1" width="55.44140625" style="1" bestFit="1" customWidth="1"/>
    <col min="2" max="2" width="1.33203125" style="1" customWidth="1"/>
    <col min="3" max="3" width="9" style="1" customWidth="1"/>
    <col min="4" max="4" width="1.33203125" style="1" customWidth="1"/>
    <col min="5" max="11" width="12.109375" style="2" customWidth="1"/>
    <col min="12" max="12" width="12.109375" style="212" customWidth="1"/>
    <col min="13" max="16" width="12.109375" style="2" customWidth="1"/>
    <col min="17" max="19" width="7.5546875" style="7" customWidth="1"/>
    <col min="20" max="20" width="47" style="1" customWidth="1"/>
    <col min="21" max="21" width="1.33203125" style="1" customWidth="1"/>
    <col min="22" max="22" width="9" style="1" customWidth="1"/>
    <col min="23" max="23" width="1.33203125" style="1" customWidth="1"/>
    <col min="24" max="34" width="12.109375" style="2" customWidth="1"/>
    <col min="35" max="35" width="12.109375" style="212" customWidth="1"/>
    <col min="36" max="36" width="7.5546875" style="6" customWidth="1"/>
    <col min="37" max="37" width="7.5546875" style="7" customWidth="1"/>
    <col min="38" max="38" width="47" style="1" customWidth="1"/>
    <col min="39" max="39" width="1.33203125" style="1" customWidth="1"/>
    <col min="40" max="40" width="9" style="1" customWidth="1"/>
    <col min="41" max="41" width="1.33203125" style="1" customWidth="1"/>
    <col min="42" max="52" width="12.109375" style="2" customWidth="1"/>
    <col min="53" max="53" width="12.109375" style="212" customWidth="1"/>
    <col min="54" max="54" width="11.44140625" style="1" customWidth="1"/>
    <col min="55" max="55" width="43.44140625" style="24" bestFit="1" customWidth="1"/>
    <col min="56" max="58" width="15.6640625" style="24" customWidth="1"/>
    <col min="59" max="59" width="14" style="24" bestFit="1" customWidth="1"/>
    <col min="60" max="60" width="13.5546875" style="24" bestFit="1" customWidth="1"/>
    <col min="61" max="62" width="15.6640625" style="24" customWidth="1"/>
    <col min="63" max="16384" width="11.44140625" style="1"/>
  </cols>
  <sheetData>
    <row r="1" spans="1:62" ht="21.75" customHeight="1">
      <c r="A1" s="308" t="s">
        <v>34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  <c r="L1" s="308"/>
      <c r="M1" s="308"/>
      <c r="N1" s="308"/>
      <c r="O1" s="308"/>
      <c r="P1" s="308"/>
      <c r="T1" s="308" t="s">
        <v>34</v>
      </c>
      <c r="U1" s="308"/>
      <c r="V1" s="308"/>
      <c r="W1" s="308"/>
      <c r="X1" s="308"/>
      <c r="Y1" s="308"/>
      <c r="Z1" s="308"/>
      <c r="AA1" s="308"/>
      <c r="AB1" s="308"/>
      <c r="AC1" s="308"/>
      <c r="AD1" s="308"/>
      <c r="AE1" s="308"/>
      <c r="AF1" s="308"/>
      <c r="AG1" s="308"/>
      <c r="AH1" s="308"/>
      <c r="AI1" s="308"/>
      <c r="AL1" s="308" t="s">
        <v>34</v>
      </c>
      <c r="AM1" s="308"/>
      <c r="AN1" s="308"/>
      <c r="AO1" s="308"/>
      <c r="AP1" s="308"/>
      <c r="AQ1" s="308"/>
      <c r="AR1" s="308"/>
      <c r="AS1" s="308"/>
      <c r="AT1" s="308"/>
      <c r="AU1" s="308"/>
      <c r="AV1" s="308"/>
      <c r="AW1" s="308"/>
      <c r="AX1" s="308"/>
      <c r="AY1" s="308"/>
      <c r="AZ1" s="308"/>
      <c r="BA1" s="308"/>
      <c r="BC1" s="308" t="s">
        <v>34</v>
      </c>
      <c r="BD1" s="308"/>
      <c r="BE1" s="308"/>
      <c r="BF1" s="308"/>
      <c r="BG1" s="308"/>
      <c r="BH1" s="308"/>
      <c r="BI1" s="308"/>
      <c r="BJ1" s="308"/>
    </row>
    <row r="2" spans="1:62" ht="18" customHeight="1">
      <c r="A2" s="135"/>
      <c r="B2" s="4"/>
      <c r="C2" s="4"/>
      <c r="D2" s="4"/>
      <c r="E2" s="14"/>
      <c r="F2" s="14"/>
      <c r="G2" s="14"/>
      <c r="H2" s="133"/>
      <c r="I2" s="14"/>
      <c r="J2" s="14"/>
      <c r="K2" s="14"/>
      <c r="L2" s="210"/>
      <c r="M2" s="14"/>
      <c r="N2" s="14"/>
      <c r="O2" s="14"/>
      <c r="P2" s="14"/>
      <c r="T2" s="4"/>
      <c r="U2" s="4"/>
      <c r="V2" s="4"/>
      <c r="W2" s="4"/>
      <c r="X2" s="14"/>
      <c r="Y2" s="14"/>
      <c r="Z2" s="14"/>
      <c r="AA2" s="133"/>
      <c r="AB2" s="14"/>
      <c r="AC2" s="14"/>
      <c r="AD2" s="14"/>
      <c r="AE2" s="14"/>
      <c r="AF2" s="14"/>
      <c r="AG2" s="14"/>
      <c r="AH2" s="14"/>
      <c r="AI2" s="210"/>
      <c r="AL2" s="4"/>
      <c r="AM2" s="4"/>
      <c r="AN2" s="4"/>
      <c r="AO2" s="4"/>
      <c r="AP2" s="14"/>
      <c r="AQ2" s="14"/>
      <c r="AR2" s="14"/>
      <c r="AS2" s="133"/>
      <c r="AT2" s="14"/>
      <c r="AU2" s="14"/>
      <c r="AV2" s="14"/>
      <c r="AW2" s="14"/>
      <c r="AX2" s="14"/>
      <c r="AY2" s="14"/>
      <c r="AZ2" s="14"/>
      <c r="BA2" s="210"/>
    </row>
    <row r="3" spans="1:62" ht="18" customHeight="1">
      <c r="A3" s="15" t="str">
        <f>"SAF - " &amp;O3</f>
        <v>SAF - ACTUAL</v>
      </c>
      <c r="B3" s="16"/>
      <c r="C3" s="16"/>
      <c r="D3" s="16"/>
      <c r="E3" s="134"/>
      <c r="F3" s="17"/>
      <c r="G3" s="17"/>
      <c r="H3" s="17"/>
      <c r="I3" s="17"/>
      <c r="J3" s="17"/>
      <c r="K3" s="17"/>
      <c r="L3" s="211"/>
      <c r="M3" s="17"/>
      <c r="N3" s="17"/>
      <c r="O3" s="242" t="s">
        <v>24</v>
      </c>
      <c r="T3" s="15" t="str">
        <f>"SAF - " &amp;AH3</f>
        <v>SAF - BUDGET</v>
      </c>
      <c r="U3" s="16"/>
      <c r="V3" s="16"/>
      <c r="W3" s="16"/>
      <c r="X3" s="16"/>
      <c r="Y3" s="17"/>
      <c r="Z3" s="17"/>
      <c r="AA3" s="17"/>
      <c r="AB3" s="17"/>
      <c r="AC3" s="17"/>
      <c r="AD3" s="17"/>
      <c r="AE3" s="17"/>
      <c r="AF3" s="17"/>
      <c r="AG3" s="17"/>
      <c r="AH3" s="242" t="s">
        <v>23</v>
      </c>
      <c r="AL3" s="15" t="str">
        <f>"SAF - " &amp;AZ3</f>
        <v>SAF - N-1</v>
      </c>
      <c r="AM3" s="16"/>
      <c r="AN3" s="16"/>
      <c r="AO3" s="16"/>
      <c r="AP3" s="16"/>
      <c r="AQ3" s="17"/>
      <c r="AR3" s="17"/>
      <c r="AS3" s="17"/>
      <c r="AT3" s="17"/>
      <c r="AU3" s="17"/>
      <c r="AV3" s="17"/>
      <c r="AW3" s="17"/>
      <c r="AX3" s="17"/>
      <c r="AY3" s="17"/>
      <c r="AZ3" s="242" t="s">
        <v>22</v>
      </c>
      <c r="BD3" s="39"/>
      <c r="BE3" s="39"/>
      <c r="BF3" s="39"/>
    </row>
    <row r="4" spans="1:62" ht="18" customHeight="1">
      <c r="X4" s="2">
        <v>1</v>
      </c>
      <c r="Y4" s="2">
        <v>1</v>
      </c>
      <c r="Z4" s="2">
        <v>1</v>
      </c>
      <c r="AA4" s="2">
        <v>1</v>
      </c>
      <c r="AB4" s="2">
        <v>1</v>
      </c>
      <c r="AC4" s="2">
        <v>1</v>
      </c>
      <c r="AD4" s="2">
        <v>1</v>
      </c>
      <c r="AE4" s="2">
        <v>0.6</v>
      </c>
      <c r="AF4" s="2">
        <v>1</v>
      </c>
      <c r="AG4" s="2">
        <v>1</v>
      </c>
      <c r="AH4" s="2">
        <v>0.9</v>
      </c>
      <c r="AI4" s="212">
        <v>0.5</v>
      </c>
      <c r="AJ4" s="6">
        <v>11</v>
      </c>
      <c r="AZ4" s="243"/>
      <c r="BA4" s="246"/>
      <c r="BD4" s="39"/>
      <c r="BE4" s="39"/>
      <c r="BF4" s="39"/>
    </row>
    <row r="5" spans="1:62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13" t="s">
        <v>10</v>
      </c>
      <c r="M5" s="22" t="s">
        <v>16</v>
      </c>
      <c r="N5" s="22" t="s">
        <v>17</v>
      </c>
      <c r="O5" s="22" t="s">
        <v>18</v>
      </c>
      <c r="P5" s="23" t="s">
        <v>11</v>
      </c>
      <c r="Q5" s="122"/>
      <c r="R5" s="122"/>
      <c r="S5" s="122"/>
      <c r="T5" s="19" t="s">
        <v>15</v>
      </c>
      <c r="U5" s="20"/>
      <c r="V5" s="19" t="s">
        <v>0</v>
      </c>
      <c r="W5" s="20"/>
      <c r="X5" s="21" t="s">
        <v>3</v>
      </c>
      <c r="Y5" s="22" t="s">
        <v>4</v>
      </c>
      <c r="Z5" s="22" t="s">
        <v>5</v>
      </c>
      <c r="AA5" s="22" t="s">
        <v>6</v>
      </c>
      <c r="AB5" s="22" t="s">
        <v>7</v>
      </c>
      <c r="AC5" s="22" t="s">
        <v>8</v>
      </c>
      <c r="AD5" s="22" t="s">
        <v>9</v>
      </c>
      <c r="AE5" s="22" t="s">
        <v>10</v>
      </c>
      <c r="AF5" s="22" t="s">
        <v>16</v>
      </c>
      <c r="AG5" s="22" t="s">
        <v>17</v>
      </c>
      <c r="AH5" s="22" t="s">
        <v>18</v>
      </c>
      <c r="AI5" s="213" t="s">
        <v>11</v>
      </c>
      <c r="AJ5" s="247"/>
      <c r="AK5" s="122"/>
      <c r="AL5" s="19" t="s">
        <v>15</v>
      </c>
      <c r="AM5" s="20"/>
      <c r="AN5" s="19" t="s">
        <v>0</v>
      </c>
      <c r="AO5" s="20"/>
      <c r="AP5" s="21" t="s">
        <v>3</v>
      </c>
      <c r="AQ5" s="22" t="s">
        <v>4</v>
      </c>
      <c r="AR5" s="22" t="s">
        <v>5</v>
      </c>
      <c r="AS5" s="22" t="s">
        <v>6</v>
      </c>
      <c r="AT5" s="22" t="s">
        <v>7</v>
      </c>
      <c r="AU5" s="22" t="s">
        <v>8</v>
      </c>
      <c r="AV5" s="22" t="s">
        <v>9</v>
      </c>
      <c r="AW5" s="22" t="s">
        <v>10</v>
      </c>
      <c r="AX5" s="22" t="s">
        <v>16</v>
      </c>
      <c r="AY5" s="22" t="s">
        <v>17</v>
      </c>
      <c r="AZ5" s="22" t="s">
        <v>18</v>
      </c>
      <c r="BA5" s="213" t="s">
        <v>11</v>
      </c>
      <c r="BC5" s="166" t="s">
        <v>15</v>
      </c>
      <c r="BD5" s="167" t="s">
        <v>38</v>
      </c>
      <c r="BE5" s="167" t="s">
        <v>21</v>
      </c>
      <c r="BF5" s="167" t="s">
        <v>22</v>
      </c>
      <c r="BG5" s="167" t="s">
        <v>83</v>
      </c>
      <c r="BH5" s="167" t="s">
        <v>84</v>
      </c>
      <c r="BI5" s="167" t="s">
        <v>85</v>
      </c>
      <c r="BJ5" s="168" t="s">
        <v>86</v>
      </c>
    </row>
    <row r="6" spans="1:62" s="10" customFormat="1" ht="14.25" customHeight="1">
      <c r="A6" s="24"/>
      <c r="B6" s="24"/>
      <c r="C6" s="24"/>
      <c r="D6" s="24"/>
      <c r="E6" s="24"/>
      <c r="F6" s="25"/>
      <c r="G6" s="25"/>
      <c r="H6" s="25"/>
      <c r="I6" s="25"/>
      <c r="J6" s="25"/>
      <c r="K6" s="25"/>
      <c r="L6" s="214"/>
      <c r="M6" s="25"/>
      <c r="N6" s="25"/>
      <c r="O6" s="25"/>
      <c r="P6" s="24"/>
      <c r="Q6" s="12"/>
      <c r="R6" s="12"/>
      <c r="S6" s="12"/>
      <c r="T6" s="24"/>
      <c r="U6" s="24"/>
      <c r="V6" s="24"/>
      <c r="W6" s="24"/>
      <c r="X6" s="24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14"/>
      <c r="AJ6" s="8"/>
      <c r="AK6" s="12"/>
      <c r="AL6" s="24"/>
      <c r="AM6" s="24"/>
      <c r="AN6" s="24"/>
      <c r="AO6" s="24"/>
      <c r="AP6" s="24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14"/>
      <c r="BC6" s="24"/>
      <c r="BD6" s="24"/>
      <c r="BE6" s="24"/>
      <c r="BF6" s="24"/>
      <c r="BG6" s="24"/>
      <c r="BH6" s="24"/>
      <c r="BI6" s="24"/>
      <c r="BJ6" s="24"/>
    </row>
    <row r="7" spans="1:62" s="10" customFormat="1" ht="14.25" customHeight="1">
      <c r="A7" s="26" t="s">
        <v>92</v>
      </c>
      <c r="B7" s="25"/>
      <c r="C7" s="27" t="s">
        <v>1</v>
      </c>
      <c r="D7" s="25"/>
      <c r="E7" s="28">
        <f>E8</f>
        <v>14.75</v>
      </c>
      <c r="F7" s="29">
        <f t="shared" ref="F7:P7" si="0">F8-E8</f>
        <v>16.13</v>
      </c>
      <c r="G7" s="29">
        <f t="shared" si="0"/>
        <v>0</v>
      </c>
      <c r="H7" s="29">
        <f t="shared" si="0"/>
        <v>11.8</v>
      </c>
      <c r="I7" s="29">
        <f t="shared" si="0"/>
        <v>0</v>
      </c>
      <c r="J7" s="29">
        <f t="shared" si="0"/>
        <v>0</v>
      </c>
      <c r="K7" s="29">
        <f t="shared" si="0"/>
        <v>0</v>
      </c>
      <c r="L7" s="215">
        <f t="shared" si="0"/>
        <v>-42.68</v>
      </c>
      <c r="M7" s="29">
        <f t="shared" si="0"/>
        <v>0</v>
      </c>
      <c r="N7" s="29">
        <f t="shared" si="0"/>
        <v>0</v>
      </c>
      <c r="O7" s="29">
        <f t="shared" si="0"/>
        <v>0</v>
      </c>
      <c r="P7" s="30">
        <f t="shared" si="0"/>
        <v>0</v>
      </c>
      <c r="Q7" s="12"/>
      <c r="R7" s="12"/>
      <c r="S7" s="12"/>
      <c r="T7" s="26" t="s">
        <v>92</v>
      </c>
      <c r="U7" s="25"/>
      <c r="V7" s="27" t="s">
        <v>1</v>
      </c>
      <c r="W7" s="25"/>
      <c r="X7" s="28">
        <f>X8</f>
        <v>0</v>
      </c>
      <c r="Y7" s="29">
        <f t="shared" ref="Y7:AI7" si="1">Y8-X8</f>
        <v>0</v>
      </c>
      <c r="Z7" s="29">
        <f t="shared" si="1"/>
        <v>0</v>
      </c>
      <c r="AA7" s="29">
        <f t="shared" si="1"/>
        <v>0</v>
      </c>
      <c r="AB7" s="29">
        <f t="shared" si="1"/>
        <v>0</v>
      </c>
      <c r="AC7" s="29">
        <f t="shared" si="1"/>
        <v>0</v>
      </c>
      <c r="AD7" s="29">
        <f t="shared" si="1"/>
        <v>0</v>
      </c>
      <c r="AE7" s="29">
        <f t="shared" si="1"/>
        <v>0</v>
      </c>
      <c r="AF7" s="29">
        <f t="shared" si="1"/>
        <v>0</v>
      </c>
      <c r="AG7" s="29">
        <f t="shared" si="1"/>
        <v>0</v>
      </c>
      <c r="AH7" s="29">
        <f t="shared" si="1"/>
        <v>0</v>
      </c>
      <c r="AI7" s="215">
        <f t="shared" si="1"/>
        <v>0</v>
      </c>
      <c r="AJ7" s="8"/>
      <c r="AK7" s="12"/>
      <c r="AL7" s="26" t="s">
        <v>92</v>
      </c>
      <c r="AM7" s="25"/>
      <c r="AN7" s="27" t="s">
        <v>1</v>
      </c>
      <c r="AO7" s="25"/>
      <c r="AP7" s="28">
        <f>AP8</f>
        <v>14.75</v>
      </c>
      <c r="AQ7" s="29">
        <f t="shared" ref="AQ7:BA7" si="2">AQ8-AP8</f>
        <v>14.75</v>
      </c>
      <c r="AR7" s="29">
        <f t="shared" si="2"/>
        <v>13.18</v>
      </c>
      <c r="AS7" s="29">
        <f t="shared" si="2"/>
        <v>0</v>
      </c>
      <c r="AT7" s="29">
        <f t="shared" si="2"/>
        <v>14.75</v>
      </c>
      <c r="AU7" s="29">
        <f t="shared" si="2"/>
        <v>0</v>
      </c>
      <c r="AV7" s="29">
        <f t="shared" si="2"/>
        <v>14.750000000000007</v>
      </c>
      <c r="AW7" s="29">
        <f t="shared" si="2"/>
        <v>0</v>
      </c>
      <c r="AX7" s="29">
        <f t="shared" si="2"/>
        <v>16.129999999999995</v>
      </c>
      <c r="AY7" s="29">
        <f t="shared" si="2"/>
        <v>14.75</v>
      </c>
      <c r="AZ7" s="29">
        <f t="shared" si="2"/>
        <v>14.75</v>
      </c>
      <c r="BA7" s="215">
        <f t="shared" si="2"/>
        <v>0</v>
      </c>
      <c r="BC7" s="26" t="s">
        <v>92</v>
      </c>
      <c r="BD7" s="29"/>
      <c r="BE7" s="29"/>
      <c r="BF7" s="29"/>
      <c r="BG7" s="175"/>
      <c r="BH7" s="175"/>
      <c r="BI7" s="175"/>
      <c r="BJ7" s="176"/>
    </row>
    <row r="8" spans="1:62" s="10" customFormat="1" ht="14.25" customHeight="1">
      <c r="A8" s="32"/>
      <c r="B8" s="25"/>
      <c r="C8" s="33" t="s">
        <v>13</v>
      </c>
      <c r="D8" s="25"/>
      <c r="E8" s="74">
        <v>14.75</v>
      </c>
      <c r="F8" s="73">
        <v>30.88</v>
      </c>
      <c r="G8" s="73">
        <v>30.88</v>
      </c>
      <c r="H8" s="73">
        <v>42.68</v>
      </c>
      <c r="I8" s="73">
        <f>+H8</f>
        <v>42.68</v>
      </c>
      <c r="J8" s="73">
        <f>+I8</f>
        <v>42.68</v>
      </c>
      <c r="K8" s="73">
        <v>42.68</v>
      </c>
      <c r="L8" s="136"/>
      <c r="M8" s="36"/>
      <c r="N8" s="36"/>
      <c r="O8" s="36"/>
      <c r="P8" s="37"/>
      <c r="Q8" s="12"/>
      <c r="R8" s="12"/>
      <c r="S8" s="12"/>
      <c r="T8" s="32"/>
      <c r="U8" s="25"/>
      <c r="V8" s="33" t="s">
        <v>13</v>
      </c>
      <c r="W8" s="25"/>
      <c r="X8" s="74"/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136"/>
      <c r="AJ8" s="8"/>
      <c r="AK8" s="12"/>
      <c r="AL8" s="32"/>
      <c r="AM8" s="25"/>
      <c r="AN8" s="33" t="s">
        <v>13</v>
      </c>
      <c r="AO8" s="25"/>
      <c r="AP8" s="74">
        <v>14.75</v>
      </c>
      <c r="AQ8" s="73">
        <v>29.5</v>
      </c>
      <c r="AR8" s="73">
        <v>42.68</v>
      </c>
      <c r="AS8" s="73">
        <v>42.68</v>
      </c>
      <c r="AT8" s="73">
        <v>57.43</v>
      </c>
      <c r="AU8" s="73">
        <v>57.43</v>
      </c>
      <c r="AV8" s="73">
        <v>72.180000000000007</v>
      </c>
      <c r="AW8" s="73">
        <v>72.180000000000007</v>
      </c>
      <c r="AX8" s="73">
        <v>88.31</v>
      </c>
      <c r="AY8" s="73">
        <v>103.06</v>
      </c>
      <c r="AZ8" s="73">
        <v>117.81</v>
      </c>
      <c r="BA8" s="136">
        <v>117.81</v>
      </c>
      <c r="BB8" s="241"/>
      <c r="BC8" s="32"/>
      <c r="BD8" s="71" t="e">
        <f>INDEX($E$7:$P$98,ROW()-6,#REF!)</f>
        <v>#REF!</v>
      </c>
      <c r="BE8" s="71" t="e">
        <f>INDEX($X$7:$AI$111,ROW()-6,#REF!)</f>
        <v>#REF!</v>
      </c>
      <c r="BF8" s="71" t="e">
        <f>INDEX($AP$7:$BA$111,ROW()-6,#REF!)</f>
        <v>#REF!</v>
      </c>
      <c r="BG8" s="71" t="e">
        <f>+IF(OR(BD8=0,BE8=0),"",BD8-BE8)</f>
        <v>#REF!</v>
      </c>
      <c r="BH8" s="173" t="str">
        <f>+IF(ISERROR(BD8/BE8-1),"",BD8/BE8-1)</f>
        <v/>
      </c>
      <c r="BI8" s="71" t="e">
        <f>+IF(OR(BD8=0,BF8=0),"",BD8-BF8)</f>
        <v>#REF!</v>
      </c>
      <c r="BJ8" s="174" t="str">
        <f>+IF(ISERROR(BD8/BF8-1),"",BD8/BF8-1)</f>
        <v/>
      </c>
    </row>
    <row r="9" spans="1:62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216"/>
      <c r="M9" s="36"/>
      <c r="N9" s="36"/>
      <c r="O9" s="36"/>
      <c r="P9" s="37"/>
      <c r="Q9" s="12"/>
      <c r="R9" s="12"/>
      <c r="S9" s="12"/>
      <c r="T9" s="32"/>
      <c r="U9" s="25"/>
      <c r="V9" s="33"/>
      <c r="W9" s="25"/>
      <c r="X9" s="35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216"/>
      <c r="AJ9" s="8"/>
      <c r="AK9" s="12"/>
      <c r="AL9" s="32"/>
      <c r="AM9" s="25"/>
      <c r="AN9" s="33"/>
      <c r="AO9" s="25"/>
      <c r="AP9" s="35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216"/>
      <c r="BC9" s="32"/>
      <c r="BD9" s="36"/>
      <c r="BE9" s="36"/>
      <c r="BF9" s="36"/>
      <c r="BG9" s="38"/>
      <c r="BH9" s="38"/>
      <c r="BI9" s="38"/>
      <c r="BJ9" s="72"/>
    </row>
    <row r="10" spans="1:62" s="10" customFormat="1" ht="14.25" customHeight="1">
      <c r="A10" s="32" t="s">
        <v>93</v>
      </c>
      <c r="B10" s="25"/>
      <c r="C10" s="33" t="s">
        <v>1</v>
      </c>
      <c r="D10" s="25"/>
      <c r="E10" s="35">
        <f>E11</f>
        <v>0</v>
      </c>
      <c r="F10" s="36">
        <f t="shared" ref="F10:P10" si="3">F11-E11</f>
        <v>0</v>
      </c>
      <c r="G10" s="36">
        <f t="shared" si="3"/>
        <v>5.8129999999999997</v>
      </c>
      <c r="H10" s="36">
        <f t="shared" si="3"/>
        <v>5.8120000000000003</v>
      </c>
      <c r="I10" s="36">
        <f t="shared" si="3"/>
        <v>0</v>
      </c>
      <c r="J10" s="36">
        <f t="shared" si="3"/>
        <v>0</v>
      </c>
      <c r="K10" s="36">
        <f t="shared" si="3"/>
        <v>0</v>
      </c>
      <c r="L10" s="216">
        <f t="shared" si="3"/>
        <v>-11.625</v>
      </c>
      <c r="M10" s="36">
        <f t="shared" si="3"/>
        <v>0</v>
      </c>
      <c r="N10" s="36">
        <f t="shared" si="3"/>
        <v>0</v>
      </c>
      <c r="O10" s="36">
        <f t="shared" si="3"/>
        <v>0</v>
      </c>
      <c r="P10" s="37">
        <f t="shared" si="3"/>
        <v>0</v>
      </c>
      <c r="Q10" s="12"/>
      <c r="R10" s="12"/>
      <c r="S10" s="12"/>
      <c r="T10" s="32" t="s">
        <v>93</v>
      </c>
      <c r="U10" s="25"/>
      <c r="V10" s="33" t="s">
        <v>1</v>
      </c>
      <c r="W10" s="25"/>
      <c r="X10" s="35">
        <f>X11</f>
        <v>0</v>
      </c>
      <c r="Y10" s="36">
        <f t="shared" ref="Y10:AI10" si="4">Y11-X11</f>
        <v>0</v>
      </c>
      <c r="Z10" s="36">
        <f t="shared" si="4"/>
        <v>0</v>
      </c>
      <c r="AA10" s="36">
        <f t="shared" si="4"/>
        <v>0</v>
      </c>
      <c r="AB10" s="36">
        <f t="shared" si="4"/>
        <v>0</v>
      </c>
      <c r="AC10" s="36">
        <f t="shared" si="4"/>
        <v>0</v>
      </c>
      <c r="AD10" s="36">
        <f t="shared" si="4"/>
        <v>0</v>
      </c>
      <c r="AE10" s="36">
        <f t="shared" si="4"/>
        <v>0</v>
      </c>
      <c r="AF10" s="36">
        <f t="shared" si="4"/>
        <v>0</v>
      </c>
      <c r="AG10" s="36">
        <f t="shared" si="4"/>
        <v>0</v>
      </c>
      <c r="AH10" s="36">
        <f t="shared" si="4"/>
        <v>0</v>
      </c>
      <c r="AI10" s="216">
        <f t="shared" si="4"/>
        <v>0</v>
      </c>
      <c r="AJ10" s="8"/>
      <c r="AK10" s="12"/>
      <c r="AL10" s="32" t="s">
        <v>93</v>
      </c>
      <c r="AM10" s="25"/>
      <c r="AN10" s="33" t="s">
        <v>1</v>
      </c>
      <c r="AO10" s="25"/>
      <c r="AP10" s="35">
        <f>AP11</f>
        <v>5.4375</v>
      </c>
      <c r="AQ10" s="36">
        <f t="shared" ref="AQ10:BA10" si="5">AQ11-AP11</f>
        <v>0</v>
      </c>
      <c r="AR10" s="36">
        <f t="shared" si="5"/>
        <v>5.4375</v>
      </c>
      <c r="AS10" s="36">
        <f t="shared" si="5"/>
        <v>0</v>
      </c>
      <c r="AT10" s="36">
        <f t="shared" si="5"/>
        <v>5.4375</v>
      </c>
      <c r="AU10" s="36">
        <f t="shared" si="5"/>
        <v>0</v>
      </c>
      <c r="AV10" s="36">
        <f t="shared" si="5"/>
        <v>11.625</v>
      </c>
      <c r="AW10" s="36">
        <f t="shared" si="5"/>
        <v>0</v>
      </c>
      <c r="AX10" s="36">
        <f t="shared" si="5"/>
        <v>12.765000000000001</v>
      </c>
      <c r="AY10" s="36">
        <f t="shared" si="5"/>
        <v>5.8125</v>
      </c>
      <c r="AZ10" s="36">
        <f t="shared" si="5"/>
        <v>0</v>
      </c>
      <c r="BA10" s="216">
        <f t="shared" si="5"/>
        <v>0</v>
      </c>
      <c r="BC10" s="32" t="s">
        <v>93</v>
      </c>
      <c r="BD10" s="36"/>
      <c r="BE10" s="36"/>
      <c r="BF10" s="36"/>
      <c r="BG10" s="38"/>
      <c r="BH10" s="38"/>
      <c r="BI10" s="38"/>
      <c r="BJ10" s="72"/>
    </row>
    <row r="11" spans="1:62" s="10" customFormat="1" ht="14.25" customHeight="1">
      <c r="A11" s="32"/>
      <c r="B11" s="25"/>
      <c r="C11" s="33" t="s">
        <v>13</v>
      </c>
      <c r="D11" s="25"/>
      <c r="E11" s="74">
        <v>0</v>
      </c>
      <c r="F11" s="73">
        <v>0</v>
      </c>
      <c r="G11" s="73">
        <v>5.8129999999999997</v>
      </c>
      <c r="H11" s="73">
        <v>11.625</v>
      </c>
      <c r="I11" s="73">
        <f>+H11</f>
        <v>11.625</v>
      </c>
      <c r="J11" s="73">
        <f>+I11</f>
        <v>11.625</v>
      </c>
      <c r="K11" s="73">
        <v>11.625</v>
      </c>
      <c r="L11" s="136"/>
      <c r="M11" s="36"/>
      <c r="N11" s="36"/>
      <c r="O11" s="36"/>
      <c r="P11" s="37"/>
      <c r="Q11" s="12"/>
      <c r="R11" s="12"/>
      <c r="S11" s="12"/>
      <c r="T11" s="32"/>
      <c r="U11" s="25"/>
      <c r="V11" s="33" t="s">
        <v>13</v>
      </c>
      <c r="W11" s="25"/>
      <c r="X11" s="74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136"/>
      <c r="AJ11" s="8"/>
      <c r="AK11" s="12"/>
      <c r="AL11" s="32"/>
      <c r="AM11" s="25"/>
      <c r="AN11" s="33" t="s">
        <v>13</v>
      </c>
      <c r="AO11" s="25"/>
      <c r="AP11" s="74">
        <v>5.4375</v>
      </c>
      <c r="AQ11" s="73">
        <v>5.4375</v>
      </c>
      <c r="AR11" s="73">
        <v>10.875</v>
      </c>
      <c r="AS11" s="73">
        <v>10.875</v>
      </c>
      <c r="AT11" s="73">
        <v>16.3125</v>
      </c>
      <c r="AU11" s="73">
        <v>16.3125</v>
      </c>
      <c r="AV11" s="73">
        <v>27.9375</v>
      </c>
      <c r="AW11" s="73">
        <v>27.9375</v>
      </c>
      <c r="AX11" s="73">
        <v>40.702500000000001</v>
      </c>
      <c r="AY11" s="73">
        <v>46.515000000000001</v>
      </c>
      <c r="AZ11" s="73">
        <v>46.515000000000001</v>
      </c>
      <c r="BA11" s="136">
        <v>46.515000000000001</v>
      </c>
      <c r="BB11" s="241"/>
      <c r="BC11" s="32"/>
      <c r="BD11" s="71" t="e">
        <f>INDEX($E$7:$P$111,ROW()-6,#REF!)</f>
        <v>#REF!</v>
      </c>
      <c r="BE11" s="71" t="e">
        <f>INDEX($X$7:$AI$111,ROW()-6,#REF!)</f>
        <v>#REF!</v>
      </c>
      <c r="BF11" s="71" t="e">
        <f>INDEX($AP$7:$BA$111,ROW()-6,#REF!)</f>
        <v>#REF!</v>
      </c>
      <c r="BG11" s="71" t="e">
        <f>+IF(OR(BD11=0,BE11=0),"",BD11-BE11)</f>
        <v>#REF!</v>
      </c>
      <c r="BH11" s="173" t="str">
        <f>+IF(ISERROR(BD11/BE11-1),"",BD11/BE11-1)</f>
        <v/>
      </c>
      <c r="BI11" s="71" t="e">
        <f>+IF(OR(BD11=0,BF11=0),"",BD11-BF11)</f>
        <v>#REF!</v>
      </c>
      <c r="BJ11" s="174" t="str">
        <f>+IF(ISERROR(BD11/BF11-1),"",BD11/BF11-1)</f>
        <v/>
      </c>
    </row>
    <row r="12" spans="1:62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216"/>
      <c r="M12" s="36"/>
      <c r="N12" s="36"/>
      <c r="O12" s="36"/>
      <c r="P12" s="37"/>
      <c r="Q12" s="12"/>
      <c r="R12" s="12"/>
      <c r="S12" s="12"/>
      <c r="T12" s="32"/>
      <c r="U12" s="25"/>
      <c r="V12" s="33"/>
      <c r="W12" s="25"/>
      <c r="X12" s="35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216"/>
      <c r="AJ12" s="8"/>
      <c r="AK12" s="12"/>
      <c r="AL12" s="32"/>
      <c r="AM12" s="25"/>
      <c r="AN12" s="33"/>
      <c r="AO12" s="25"/>
      <c r="AP12" s="35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216"/>
      <c r="BC12" s="32"/>
      <c r="BD12" s="36"/>
      <c r="BE12" s="36"/>
      <c r="BF12" s="36"/>
      <c r="BG12" s="38"/>
      <c r="BH12" s="38"/>
      <c r="BI12" s="38"/>
      <c r="BJ12" s="72"/>
    </row>
    <row r="13" spans="1:62" s="10" customFormat="1" ht="14.25" customHeight="1">
      <c r="A13" s="32" t="s">
        <v>94</v>
      </c>
      <c r="B13" s="38"/>
      <c r="C13" s="33" t="s">
        <v>1</v>
      </c>
      <c r="D13" s="38"/>
      <c r="E13" s="35">
        <f>E14</f>
        <v>0</v>
      </c>
      <c r="F13" s="36">
        <f t="shared" ref="F13:P13" si="6">F14-E14</f>
        <v>0</v>
      </c>
      <c r="G13" s="36">
        <f t="shared" si="6"/>
        <v>0</v>
      </c>
      <c r="H13" s="36">
        <f t="shared" si="6"/>
        <v>0</v>
      </c>
      <c r="I13" s="36">
        <f t="shared" si="6"/>
        <v>0</v>
      </c>
      <c r="J13" s="36">
        <f t="shared" si="6"/>
        <v>0</v>
      </c>
      <c r="K13" s="36">
        <f t="shared" si="6"/>
        <v>0</v>
      </c>
      <c r="L13" s="216">
        <f t="shared" si="6"/>
        <v>0</v>
      </c>
      <c r="M13" s="36">
        <f t="shared" si="6"/>
        <v>0</v>
      </c>
      <c r="N13" s="36">
        <f t="shared" si="6"/>
        <v>0</v>
      </c>
      <c r="O13" s="36">
        <f t="shared" si="6"/>
        <v>0</v>
      </c>
      <c r="P13" s="37">
        <f t="shared" si="6"/>
        <v>0</v>
      </c>
      <c r="Q13" s="12"/>
      <c r="R13" s="12"/>
      <c r="S13" s="12"/>
      <c r="T13" s="32" t="s">
        <v>94</v>
      </c>
      <c r="U13" s="38"/>
      <c r="V13" s="33" t="s">
        <v>1</v>
      </c>
      <c r="W13" s="38"/>
      <c r="X13" s="35">
        <f>X14</f>
        <v>0</v>
      </c>
      <c r="Y13" s="36">
        <f t="shared" ref="Y13:AI13" si="7">Y14-X14</f>
        <v>0</v>
      </c>
      <c r="Z13" s="36">
        <f t="shared" si="7"/>
        <v>0</v>
      </c>
      <c r="AA13" s="36">
        <f t="shared" si="7"/>
        <v>0</v>
      </c>
      <c r="AB13" s="36">
        <f t="shared" si="7"/>
        <v>0</v>
      </c>
      <c r="AC13" s="36">
        <f t="shared" si="7"/>
        <v>0</v>
      </c>
      <c r="AD13" s="36">
        <f t="shared" si="7"/>
        <v>0</v>
      </c>
      <c r="AE13" s="36">
        <f t="shared" si="7"/>
        <v>0</v>
      </c>
      <c r="AF13" s="36">
        <f t="shared" si="7"/>
        <v>0</v>
      </c>
      <c r="AG13" s="36">
        <f t="shared" si="7"/>
        <v>0</v>
      </c>
      <c r="AH13" s="36">
        <f t="shared" si="7"/>
        <v>0</v>
      </c>
      <c r="AI13" s="216">
        <f t="shared" si="7"/>
        <v>0</v>
      </c>
      <c r="AJ13" s="8"/>
      <c r="AK13" s="12"/>
      <c r="AL13" s="32" t="s">
        <v>94</v>
      </c>
      <c r="AM13" s="38"/>
      <c r="AN13" s="33" t="s">
        <v>1</v>
      </c>
      <c r="AO13" s="38"/>
      <c r="AP13" s="35">
        <f>AP14</f>
        <v>45.3264</v>
      </c>
      <c r="AQ13" s="36">
        <f t="shared" ref="AQ13:BA13" si="8">AQ14-AP14</f>
        <v>38.199099999999994</v>
      </c>
      <c r="AR13" s="36">
        <f t="shared" si="8"/>
        <v>27.2196</v>
      </c>
      <c r="AS13" s="36">
        <f t="shared" si="8"/>
        <v>44.915000000000006</v>
      </c>
      <c r="AT13" s="36">
        <f t="shared" si="8"/>
        <v>37.002999999999986</v>
      </c>
      <c r="AU13" s="36">
        <f t="shared" si="8"/>
        <v>31.592800000000011</v>
      </c>
      <c r="AV13" s="36">
        <f t="shared" si="8"/>
        <v>32.607300000000009</v>
      </c>
      <c r="AW13" s="36">
        <f t="shared" si="8"/>
        <v>11.250999999999976</v>
      </c>
      <c r="AX13" s="36">
        <f t="shared" si="8"/>
        <v>17.803600000000017</v>
      </c>
      <c r="AY13" s="36">
        <f t="shared" si="8"/>
        <v>24.641999999999996</v>
      </c>
      <c r="AZ13" s="36">
        <f t="shared" si="8"/>
        <v>25.069200000000023</v>
      </c>
      <c r="BA13" s="216">
        <f t="shared" si="8"/>
        <v>4.9791999999999916</v>
      </c>
      <c r="BC13" s="32" t="s">
        <v>94</v>
      </c>
      <c r="BD13" s="36"/>
      <c r="BE13" s="36"/>
      <c r="BF13" s="36"/>
      <c r="BG13" s="38"/>
      <c r="BH13" s="38"/>
      <c r="BI13" s="38"/>
      <c r="BJ13" s="72"/>
    </row>
    <row r="14" spans="1:62" s="10" customFormat="1" ht="14.25" customHeight="1">
      <c r="A14" s="130"/>
      <c r="B14" s="25"/>
      <c r="C14" s="33" t="s">
        <v>13</v>
      </c>
      <c r="D14" s="25"/>
      <c r="E14" s="74">
        <v>0</v>
      </c>
      <c r="F14" s="73">
        <v>0</v>
      </c>
      <c r="G14" s="73">
        <v>0</v>
      </c>
      <c r="H14" s="73">
        <v>0</v>
      </c>
      <c r="I14" s="73">
        <v>0</v>
      </c>
      <c r="J14" s="73">
        <v>0</v>
      </c>
      <c r="K14" s="73">
        <v>0</v>
      </c>
      <c r="L14" s="136"/>
      <c r="M14" s="36"/>
      <c r="N14" s="36"/>
      <c r="O14" s="36"/>
      <c r="P14" s="37"/>
      <c r="Q14" s="12"/>
      <c r="R14" s="12"/>
      <c r="S14" s="12"/>
      <c r="T14" s="130"/>
      <c r="U14" s="25"/>
      <c r="V14" s="33" t="s">
        <v>13</v>
      </c>
      <c r="W14" s="25"/>
      <c r="X14" s="74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136"/>
      <c r="AJ14" s="8"/>
      <c r="AK14" s="12"/>
      <c r="AL14" s="130"/>
      <c r="AM14" s="25"/>
      <c r="AN14" s="33" t="s">
        <v>13</v>
      </c>
      <c r="AO14" s="25"/>
      <c r="AP14" s="74">
        <v>45.3264</v>
      </c>
      <c r="AQ14" s="73">
        <v>83.525499999999994</v>
      </c>
      <c r="AR14" s="73">
        <v>110.74509999999999</v>
      </c>
      <c r="AS14" s="73">
        <v>155.6601</v>
      </c>
      <c r="AT14" s="73">
        <v>192.66309999999999</v>
      </c>
      <c r="AU14" s="73">
        <v>224.2559</v>
      </c>
      <c r="AV14" s="73">
        <v>256.86320000000001</v>
      </c>
      <c r="AW14" s="73">
        <v>268.11419999999998</v>
      </c>
      <c r="AX14" s="73">
        <v>285.9178</v>
      </c>
      <c r="AY14" s="73">
        <v>310.5598</v>
      </c>
      <c r="AZ14" s="73">
        <v>335.62900000000002</v>
      </c>
      <c r="BA14" s="136">
        <v>340.60820000000001</v>
      </c>
      <c r="BB14" s="241"/>
      <c r="BC14" s="130"/>
      <c r="BD14" s="71" t="e">
        <f>INDEX($E$7:$P$111,ROW()-6,#REF!)</f>
        <v>#REF!</v>
      </c>
      <c r="BE14" s="71" t="e">
        <f>INDEX($X$7:$AI$111,ROW()-6,#REF!)</f>
        <v>#REF!</v>
      </c>
      <c r="BF14" s="71" t="e">
        <f>INDEX($AP$7:$BA$111,ROW()-6,#REF!)</f>
        <v>#REF!</v>
      </c>
      <c r="BG14" s="71" t="e">
        <f>+IF(OR(BD14=0,BE14=0),"",BD14-BE14)</f>
        <v>#REF!</v>
      </c>
      <c r="BH14" s="173" t="str">
        <f>+IF(ISERROR(BD14/BE14-1),"",BD14/BE14-1)</f>
        <v/>
      </c>
      <c r="BI14" s="71" t="e">
        <f>+IF(OR(BD14=0,BF14=0),"",BD14-BF14)</f>
        <v>#REF!</v>
      </c>
      <c r="BJ14" s="174" t="str">
        <f>+IF(ISERROR(BD14/BF14-1),"",BD14/BF14-1)</f>
        <v/>
      </c>
    </row>
    <row r="15" spans="1:62" s="10" customFormat="1" ht="14.25" customHeight="1">
      <c r="A15" s="32"/>
      <c r="B15" s="25"/>
      <c r="C15" s="33"/>
      <c r="D15" s="25"/>
      <c r="E15" s="74"/>
      <c r="F15" s="73"/>
      <c r="G15" s="73"/>
      <c r="H15" s="73"/>
      <c r="I15" s="73"/>
      <c r="J15" s="73"/>
      <c r="K15" s="73"/>
      <c r="L15" s="136"/>
      <c r="M15" s="36"/>
      <c r="N15" s="36"/>
      <c r="O15" s="36"/>
      <c r="P15" s="37"/>
      <c r="Q15" s="12"/>
      <c r="R15" s="12"/>
      <c r="S15" s="12"/>
      <c r="T15" s="32"/>
      <c r="U15" s="25"/>
      <c r="V15" s="33"/>
      <c r="W15" s="25"/>
      <c r="X15" s="74"/>
      <c r="Y15" s="73"/>
      <c r="Z15" s="73"/>
      <c r="AA15" s="73"/>
      <c r="AB15" s="73"/>
      <c r="AC15" s="73"/>
      <c r="AD15" s="73"/>
      <c r="AE15" s="73"/>
      <c r="AF15" s="73"/>
      <c r="AG15" s="73"/>
      <c r="AH15" s="73"/>
      <c r="AI15" s="136"/>
      <c r="AJ15" s="8"/>
      <c r="AK15" s="12"/>
      <c r="AL15" s="32"/>
      <c r="AM15" s="25"/>
      <c r="AN15" s="33"/>
      <c r="AO15" s="25"/>
      <c r="AP15" s="74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216"/>
      <c r="BC15" s="32"/>
      <c r="BD15" s="36"/>
      <c r="BE15" s="36"/>
      <c r="BF15" s="36"/>
      <c r="BG15" s="38"/>
      <c r="BH15" s="38"/>
      <c r="BI15" s="38"/>
      <c r="BJ15" s="72"/>
    </row>
    <row r="16" spans="1:62" s="12" customFormat="1" ht="14.25" customHeight="1">
      <c r="A16" s="32" t="s">
        <v>95</v>
      </c>
      <c r="B16" s="25"/>
      <c r="C16" s="33" t="s">
        <v>1</v>
      </c>
      <c r="D16" s="25"/>
      <c r="E16" s="35">
        <f>E17</f>
        <v>16.760000000000002</v>
      </c>
      <c r="F16" s="36">
        <f t="shared" ref="F16:P16" si="9">F17-E17</f>
        <v>5.1549999999999976</v>
      </c>
      <c r="G16" s="36">
        <f t="shared" si="9"/>
        <v>3.34</v>
      </c>
      <c r="H16" s="36">
        <f t="shared" si="9"/>
        <v>0</v>
      </c>
      <c r="I16" s="36">
        <f t="shared" si="9"/>
        <v>0</v>
      </c>
      <c r="J16" s="36">
        <f t="shared" si="9"/>
        <v>0</v>
      </c>
      <c r="K16" s="36">
        <f t="shared" si="9"/>
        <v>0</v>
      </c>
      <c r="L16" s="216">
        <f t="shared" si="9"/>
        <v>-25.254999999999999</v>
      </c>
      <c r="M16" s="36">
        <f t="shared" si="9"/>
        <v>0</v>
      </c>
      <c r="N16" s="36">
        <f t="shared" si="9"/>
        <v>0</v>
      </c>
      <c r="O16" s="36">
        <f t="shared" si="9"/>
        <v>0</v>
      </c>
      <c r="P16" s="37">
        <f t="shared" si="9"/>
        <v>0</v>
      </c>
      <c r="T16" s="32" t="s">
        <v>95</v>
      </c>
      <c r="U16" s="25"/>
      <c r="V16" s="33" t="s">
        <v>1</v>
      </c>
      <c r="W16" s="25"/>
      <c r="X16" s="35">
        <f>X17</f>
        <v>0</v>
      </c>
      <c r="Y16" s="36">
        <f t="shared" ref="Y16:AI16" si="10">Y17-X17</f>
        <v>0</v>
      </c>
      <c r="Z16" s="36">
        <f t="shared" si="10"/>
        <v>0</v>
      </c>
      <c r="AA16" s="36">
        <f t="shared" si="10"/>
        <v>0</v>
      </c>
      <c r="AB16" s="36">
        <f t="shared" si="10"/>
        <v>0</v>
      </c>
      <c r="AC16" s="36">
        <f t="shared" si="10"/>
        <v>0</v>
      </c>
      <c r="AD16" s="36">
        <f t="shared" si="10"/>
        <v>0</v>
      </c>
      <c r="AE16" s="36">
        <f t="shared" si="10"/>
        <v>0</v>
      </c>
      <c r="AF16" s="36">
        <f t="shared" si="10"/>
        <v>0</v>
      </c>
      <c r="AG16" s="36">
        <f t="shared" si="10"/>
        <v>0</v>
      </c>
      <c r="AH16" s="36">
        <f t="shared" si="10"/>
        <v>0</v>
      </c>
      <c r="AI16" s="216">
        <f t="shared" si="10"/>
        <v>0</v>
      </c>
      <c r="AJ16" s="8"/>
      <c r="AL16" s="32" t="s">
        <v>95</v>
      </c>
      <c r="AM16" s="25"/>
      <c r="AN16" s="33" t="s">
        <v>1</v>
      </c>
      <c r="AO16" s="25"/>
      <c r="AP16" s="35">
        <f>AP17</f>
        <v>13.76281</v>
      </c>
      <c r="AQ16" s="36">
        <f t="shared" ref="AQ16:BA16" si="11">AQ17-AP17</f>
        <v>64.745410000000007</v>
      </c>
      <c r="AR16" s="36">
        <f t="shared" si="11"/>
        <v>5.9795400000000001</v>
      </c>
      <c r="AS16" s="36">
        <f t="shared" si="11"/>
        <v>26.432500000000005</v>
      </c>
      <c r="AT16" s="36">
        <f t="shared" si="11"/>
        <v>90.361500000000007</v>
      </c>
      <c r="AU16" s="36">
        <f t="shared" si="11"/>
        <v>19.608499999999992</v>
      </c>
      <c r="AV16" s="36">
        <f t="shared" si="11"/>
        <v>44.319999999999993</v>
      </c>
      <c r="AW16" s="36">
        <f t="shared" si="11"/>
        <v>33.698149999999998</v>
      </c>
      <c r="AX16" s="36">
        <f t="shared" si="11"/>
        <v>16.393300000000011</v>
      </c>
      <c r="AY16" s="36">
        <f t="shared" si="11"/>
        <v>103.6875</v>
      </c>
      <c r="AZ16" s="36">
        <f t="shared" si="11"/>
        <v>19.841499999999996</v>
      </c>
      <c r="BA16" s="216">
        <f t="shared" si="11"/>
        <v>51.045999999999992</v>
      </c>
      <c r="BC16" s="32" t="s">
        <v>95</v>
      </c>
      <c r="BD16" s="36"/>
      <c r="BE16" s="36"/>
      <c r="BF16" s="36"/>
      <c r="BG16" s="38"/>
      <c r="BH16" s="38"/>
      <c r="BI16" s="38"/>
      <c r="BJ16" s="72"/>
    </row>
    <row r="17" spans="1:62" s="10" customFormat="1" ht="14.25" customHeight="1">
      <c r="A17" s="76"/>
      <c r="B17" s="25"/>
      <c r="C17" s="33" t="s">
        <v>13</v>
      </c>
      <c r="D17" s="25"/>
      <c r="E17" s="74">
        <v>16.760000000000002</v>
      </c>
      <c r="F17" s="73">
        <v>21.914999999999999</v>
      </c>
      <c r="G17" s="73">
        <v>25.254999999999999</v>
      </c>
      <c r="H17" s="73">
        <v>25.254999999999999</v>
      </c>
      <c r="I17" s="73">
        <f>+H17</f>
        <v>25.254999999999999</v>
      </c>
      <c r="J17" s="73">
        <f>+I17</f>
        <v>25.254999999999999</v>
      </c>
      <c r="K17" s="73">
        <v>25.254999999999999</v>
      </c>
      <c r="L17" s="136"/>
      <c r="M17" s="36"/>
      <c r="N17" s="36"/>
      <c r="O17" s="36"/>
      <c r="P17" s="37"/>
      <c r="Q17" s="12"/>
      <c r="R17" s="12"/>
      <c r="S17" s="12"/>
      <c r="T17" s="76"/>
      <c r="U17" s="25"/>
      <c r="V17" s="33" t="s">
        <v>13</v>
      </c>
      <c r="W17" s="25"/>
      <c r="X17" s="74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136"/>
      <c r="AJ17" s="8"/>
      <c r="AK17" s="12"/>
      <c r="AL17" s="76"/>
      <c r="AM17" s="25"/>
      <c r="AN17" s="33" t="s">
        <v>13</v>
      </c>
      <c r="AO17" s="25"/>
      <c r="AP17" s="74">
        <v>13.76281</v>
      </c>
      <c r="AQ17" s="73">
        <v>78.508220000000009</v>
      </c>
      <c r="AR17" s="73">
        <v>84.487760000000009</v>
      </c>
      <c r="AS17" s="73">
        <v>110.92026000000001</v>
      </c>
      <c r="AT17" s="73">
        <v>201.28176000000002</v>
      </c>
      <c r="AU17" s="73">
        <v>220.89026000000001</v>
      </c>
      <c r="AV17" s="73">
        <v>265.21026000000001</v>
      </c>
      <c r="AW17" s="73">
        <v>298.90841</v>
      </c>
      <c r="AX17" s="73">
        <v>315.30171000000001</v>
      </c>
      <c r="AY17" s="73">
        <v>418.98921000000001</v>
      </c>
      <c r="AZ17" s="73">
        <v>438.83071000000001</v>
      </c>
      <c r="BA17" s="136">
        <v>489.87671</v>
      </c>
      <c r="BB17" s="241"/>
      <c r="BC17" s="76"/>
      <c r="BD17" s="71" t="e">
        <f>INDEX($E$7:$P$111,ROW()-6,#REF!)</f>
        <v>#REF!</v>
      </c>
      <c r="BE17" s="71" t="e">
        <f>INDEX($X$7:$AI$111,ROW()-6,#REF!)</f>
        <v>#REF!</v>
      </c>
      <c r="BF17" s="71" t="e">
        <f>INDEX($AP$7:$BA$111,ROW()-6,#REF!)</f>
        <v>#REF!</v>
      </c>
      <c r="BG17" s="71" t="e">
        <f>+IF(OR(BD17=0,BE17=0),"",BD17-BE17)</f>
        <v>#REF!</v>
      </c>
      <c r="BH17" s="173" t="str">
        <f>+IF(ISERROR(BD17/BE17-1),"",BD17/BE17-1)</f>
        <v/>
      </c>
      <c r="BI17" s="71" t="e">
        <f>+IF(OR(BD17=0,BF17=0),"",BD17-BF17)</f>
        <v>#REF!</v>
      </c>
      <c r="BJ17" s="174" t="str">
        <f>+IF(ISERROR(BD17/BF17-1),"",BD17/BF17-1)</f>
        <v/>
      </c>
    </row>
    <row r="18" spans="1:62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216"/>
      <c r="M18" s="36"/>
      <c r="N18" s="36"/>
      <c r="O18" s="36"/>
      <c r="P18" s="37"/>
      <c r="Q18" s="12"/>
      <c r="R18" s="12"/>
      <c r="S18" s="12"/>
      <c r="T18" s="32"/>
      <c r="U18" s="25"/>
      <c r="V18" s="33"/>
      <c r="W18" s="25"/>
      <c r="X18" s="35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216"/>
      <c r="AJ18" s="8"/>
      <c r="AK18" s="12"/>
      <c r="AL18" s="32"/>
      <c r="AM18" s="25"/>
      <c r="AN18" s="33"/>
      <c r="AO18" s="25"/>
      <c r="AP18" s="35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216"/>
      <c r="BC18" s="32"/>
      <c r="BD18" s="36"/>
      <c r="BE18" s="36"/>
      <c r="BF18" s="36"/>
      <c r="BG18" s="38"/>
      <c r="BH18" s="38"/>
      <c r="BI18" s="38"/>
      <c r="BJ18" s="72"/>
    </row>
    <row r="19" spans="1:62" s="10" customFormat="1" ht="14.25" customHeight="1">
      <c r="A19" s="32" t="s">
        <v>91</v>
      </c>
      <c r="B19" s="25"/>
      <c r="C19" s="33" t="s">
        <v>1</v>
      </c>
      <c r="D19" s="25"/>
      <c r="E19" s="35">
        <f>E20</f>
        <v>0</v>
      </c>
      <c r="F19" s="36">
        <f t="shared" ref="F19:P19" si="12">F20-E20</f>
        <v>0</v>
      </c>
      <c r="G19" s="36">
        <f t="shared" si="12"/>
        <v>0</v>
      </c>
      <c r="H19" s="36">
        <f t="shared" si="12"/>
        <v>0</v>
      </c>
      <c r="I19" s="36">
        <f t="shared" si="12"/>
        <v>0</v>
      </c>
      <c r="J19" s="36">
        <f t="shared" si="12"/>
        <v>0</v>
      </c>
      <c r="K19" s="36">
        <f t="shared" si="12"/>
        <v>0</v>
      </c>
      <c r="L19" s="216">
        <f t="shared" si="12"/>
        <v>0</v>
      </c>
      <c r="M19" s="36">
        <f t="shared" si="12"/>
        <v>0</v>
      </c>
      <c r="N19" s="36">
        <f t="shared" si="12"/>
        <v>0</v>
      </c>
      <c r="O19" s="36">
        <f t="shared" si="12"/>
        <v>0</v>
      </c>
      <c r="P19" s="37">
        <f t="shared" si="12"/>
        <v>0</v>
      </c>
      <c r="Q19" s="12"/>
      <c r="R19" s="12"/>
      <c r="S19" s="12"/>
      <c r="T19" s="32" t="s">
        <v>91</v>
      </c>
      <c r="U19" s="25"/>
      <c r="V19" s="33" t="s">
        <v>1</v>
      </c>
      <c r="W19" s="25"/>
      <c r="X19" s="35">
        <f>X20</f>
        <v>0</v>
      </c>
      <c r="Y19" s="36">
        <f t="shared" ref="Y19:AI19" si="13">Y20-X20</f>
        <v>0</v>
      </c>
      <c r="Z19" s="36">
        <f t="shared" si="13"/>
        <v>0</v>
      </c>
      <c r="AA19" s="36">
        <f t="shared" si="13"/>
        <v>0</v>
      </c>
      <c r="AB19" s="36">
        <f t="shared" si="13"/>
        <v>0</v>
      </c>
      <c r="AC19" s="36">
        <f t="shared" si="13"/>
        <v>0</v>
      </c>
      <c r="AD19" s="36">
        <f t="shared" si="13"/>
        <v>0</v>
      </c>
      <c r="AE19" s="36">
        <f t="shared" si="13"/>
        <v>0</v>
      </c>
      <c r="AF19" s="36">
        <f t="shared" si="13"/>
        <v>0</v>
      </c>
      <c r="AG19" s="36">
        <f t="shared" si="13"/>
        <v>0</v>
      </c>
      <c r="AH19" s="36">
        <f t="shared" si="13"/>
        <v>0</v>
      </c>
      <c r="AI19" s="216">
        <f t="shared" si="13"/>
        <v>0</v>
      </c>
      <c r="AJ19" s="8"/>
      <c r="AK19" s="12"/>
      <c r="AL19" s="32" t="s">
        <v>91</v>
      </c>
      <c r="AM19" s="25"/>
      <c r="AN19" s="33" t="s">
        <v>1</v>
      </c>
      <c r="AO19" s="25"/>
      <c r="AP19" s="35">
        <f>AP20</f>
        <v>59.41</v>
      </c>
      <c r="AQ19" s="36">
        <f t="shared" ref="AQ19:BA19" si="14">AQ20-AP20</f>
        <v>36.400000000000006</v>
      </c>
      <c r="AR19" s="36">
        <f t="shared" si="14"/>
        <v>0</v>
      </c>
      <c r="AS19" s="36">
        <f t="shared" si="14"/>
        <v>56.099999999999994</v>
      </c>
      <c r="AT19" s="36">
        <f t="shared" si="14"/>
        <v>39</v>
      </c>
      <c r="AU19" s="36">
        <f t="shared" si="14"/>
        <v>39</v>
      </c>
      <c r="AV19" s="36">
        <f t="shared" si="14"/>
        <v>8.1400000000000148</v>
      </c>
      <c r="AW19" s="36">
        <f t="shared" si="14"/>
        <v>0</v>
      </c>
      <c r="AX19" s="36">
        <f t="shared" si="14"/>
        <v>81.800000000000011</v>
      </c>
      <c r="AY19" s="36">
        <f t="shared" si="14"/>
        <v>77.300000000000011</v>
      </c>
      <c r="AZ19" s="36">
        <f t="shared" si="14"/>
        <v>67.31</v>
      </c>
      <c r="BA19" s="216">
        <f t="shared" si="14"/>
        <v>0</v>
      </c>
      <c r="BC19" s="32" t="s">
        <v>91</v>
      </c>
      <c r="BD19" s="36"/>
      <c r="BE19" s="36"/>
      <c r="BF19" s="36"/>
      <c r="BG19" s="38"/>
      <c r="BH19" s="38"/>
      <c r="BI19" s="38"/>
      <c r="BJ19" s="72"/>
    </row>
    <row r="20" spans="1:62" s="10" customFormat="1" ht="14.25" customHeight="1">
      <c r="A20" s="130"/>
      <c r="B20" s="25"/>
      <c r="C20" s="33" t="s">
        <v>13</v>
      </c>
      <c r="D20" s="25"/>
      <c r="E20" s="74">
        <v>0</v>
      </c>
      <c r="F20" s="73">
        <v>0</v>
      </c>
      <c r="G20" s="73">
        <v>0</v>
      </c>
      <c r="H20" s="73">
        <v>0</v>
      </c>
      <c r="I20" s="73">
        <v>0</v>
      </c>
      <c r="J20" s="73">
        <v>0</v>
      </c>
      <c r="K20" s="73">
        <v>0</v>
      </c>
      <c r="L20" s="136"/>
      <c r="M20" s="36"/>
      <c r="N20" s="36"/>
      <c r="O20" s="36"/>
      <c r="P20" s="37"/>
      <c r="Q20" s="12"/>
      <c r="R20" s="12"/>
      <c r="S20" s="12"/>
      <c r="T20" s="130"/>
      <c r="U20" s="25"/>
      <c r="V20" s="33" t="s">
        <v>13</v>
      </c>
      <c r="W20" s="25"/>
      <c r="X20" s="74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136"/>
      <c r="AJ20" s="8"/>
      <c r="AK20" s="12"/>
      <c r="AL20" s="130"/>
      <c r="AM20" s="25"/>
      <c r="AN20" s="33" t="s">
        <v>13</v>
      </c>
      <c r="AO20" s="25"/>
      <c r="AP20" s="74">
        <v>59.41</v>
      </c>
      <c r="AQ20" s="73">
        <v>95.81</v>
      </c>
      <c r="AR20" s="73">
        <v>95.81</v>
      </c>
      <c r="AS20" s="73">
        <v>151.91</v>
      </c>
      <c r="AT20" s="73">
        <v>190.91</v>
      </c>
      <c r="AU20" s="73">
        <v>229.91</v>
      </c>
      <c r="AV20" s="73">
        <v>238.05</v>
      </c>
      <c r="AW20" s="73">
        <v>238.05</v>
      </c>
      <c r="AX20" s="73">
        <v>319.85000000000002</v>
      </c>
      <c r="AY20" s="73">
        <v>397.15000000000003</v>
      </c>
      <c r="AZ20" s="73">
        <v>464.46000000000004</v>
      </c>
      <c r="BA20" s="136">
        <v>464.46000000000004</v>
      </c>
      <c r="BB20" s="241"/>
      <c r="BC20" s="130"/>
      <c r="BD20" s="71" t="e">
        <f>INDEX($E$7:$P$111,ROW()-6,#REF!)</f>
        <v>#REF!</v>
      </c>
      <c r="BE20" s="71" t="e">
        <f>INDEX($X$7:$AI$111,ROW()-6,#REF!)</f>
        <v>#REF!</v>
      </c>
      <c r="BF20" s="71" t="e">
        <f>INDEX($AP$7:$BA$111,ROW()-6,#REF!)</f>
        <v>#REF!</v>
      </c>
      <c r="BG20" s="71" t="e">
        <f>+IF(OR(BD20=0,BE20=0),"",BD20-BE20)</f>
        <v>#REF!</v>
      </c>
      <c r="BH20" s="173" t="str">
        <f>+IF(ISERROR(BD20/BE20-1),"",BD20/BE20-1)</f>
        <v/>
      </c>
      <c r="BI20" s="71" t="e">
        <f>+IF(OR(BD20=0,BF20=0),"",BD20-BF20)</f>
        <v>#REF!</v>
      </c>
      <c r="BJ20" s="174" t="str">
        <f>+IF(ISERROR(BD20/BF20-1),"",BD20/BF20-1)</f>
        <v/>
      </c>
    </row>
    <row r="21" spans="1:62" s="10" customFormat="1" ht="14.25" customHeight="1">
      <c r="A21" s="76"/>
      <c r="B21" s="25"/>
      <c r="C21" s="33"/>
      <c r="D21" s="25"/>
      <c r="E21" s="74"/>
      <c r="F21" s="73"/>
      <c r="G21" s="73"/>
      <c r="H21" s="73"/>
      <c r="I21" s="73"/>
      <c r="J21" s="73"/>
      <c r="K21" s="73"/>
      <c r="L21" s="136"/>
      <c r="M21" s="36"/>
      <c r="N21" s="36"/>
      <c r="O21" s="36"/>
      <c r="P21" s="37"/>
      <c r="Q21" s="12"/>
      <c r="R21" s="12"/>
      <c r="S21" s="12"/>
      <c r="T21" s="76"/>
      <c r="U21" s="25"/>
      <c r="V21" s="33"/>
      <c r="W21" s="25"/>
      <c r="X21" s="74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136"/>
      <c r="AJ21" s="8"/>
      <c r="AK21" s="12"/>
      <c r="AL21" s="76"/>
      <c r="AM21" s="25"/>
      <c r="AN21" s="33"/>
      <c r="AO21" s="25"/>
      <c r="AP21" s="74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216"/>
      <c r="BC21" s="76"/>
      <c r="BD21" s="36"/>
      <c r="BE21" s="36"/>
      <c r="BF21" s="36"/>
      <c r="BG21" s="38"/>
      <c r="BH21" s="38"/>
      <c r="BI21" s="38"/>
      <c r="BJ21" s="72"/>
    </row>
    <row r="22" spans="1:62" s="10" customFormat="1" ht="14.25" customHeight="1">
      <c r="A22" s="32" t="s">
        <v>96</v>
      </c>
      <c r="B22" s="25"/>
      <c r="C22" s="33" t="s">
        <v>1</v>
      </c>
      <c r="D22" s="25"/>
      <c r="E22" s="35">
        <f>E23</f>
        <v>16.585999999999999</v>
      </c>
      <c r="F22" s="36">
        <f t="shared" ref="F22:P22" si="15">F23-E23</f>
        <v>8.7310000000000016</v>
      </c>
      <c r="G22" s="36">
        <f t="shared" si="15"/>
        <v>25.159999999999997</v>
      </c>
      <c r="H22" s="36">
        <f t="shared" si="15"/>
        <v>26.009999999999998</v>
      </c>
      <c r="I22" s="36">
        <f t="shared" si="15"/>
        <v>9.5580000000000069</v>
      </c>
      <c r="J22" s="36">
        <f t="shared" si="15"/>
        <v>22.25</v>
      </c>
      <c r="K22" s="36">
        <f t="shared" si="15"/>
        <v>15.649999999999991</v>
      </c>
      <c r="L22" s="216">
        <f t="shared" si="15"/>
        <v>-123.94499999999999</v>
      </c>
      <c r="M22" s="36">
        <f t="shared" si="15"/>
        <v>0</v>
      </c>
      <c r="N22" s="36">
        <f t="shared" si="15"/>
        <v>0</v>
      </c>
      <c r="O22" s="36">
        <f t="shared" si="15"/>
        <v>0</v>
      </c>
      <c r="P22" s="37">
        <f t="shared" si="15"/>
        <v>0</v>
      </c>
      <c r="Q22" s="12"/>
      <c r="R22" s="12"/>
      <c r="S22" s="12"/>
      <c r="T22" s="32" t="s">
        <v>96</v>
      </c>
      <c r="U22" s="25"/>
      <c r="V22" s="33" t="s">
        <v>1</v>
      </c>
      <c r="W22" s="25"/>
      <c r="X22" s="35">
        <f>X23</f>
        <v>0</v>
      </c>
      <c r="Y22" s="36">
        <f t="shared" ref="Y22:AI22" si="16">Y23-X23</f>
        <v>0</v>
      </c>
      <c r="Z22" s="36">
        <f t="shared" si="16"/>
        <v>0</v>
      </c>
      <c r="AA22" s="36">
        <f t="shared" si="16"/>
        <v>0</v>
      </c>
      <c r="AB22" s="36">
        <f t="shared" si="16"/>
        <v>0</v>
      </c>
      <c r="AC22" s="36">
        <f t="shared" si="16"/>
        <v>0</v>
      </c>
      <c r="AD22" s="36">
        <f t="shared" si="16"/>
        <v>0</v>
      </c>
      <c r="AE22" s="36">
        <f t="shared" si="16"/>
        <v>0</v>
      </c>
      <c r="AF22" s="36">
        <f t="shared" si="16"/>
        <v>0</v>
      </c>
      <c r="AG22" s="36">
        <f t="shared" si="16"/>
        <v>0</v>
      </c>
      <c r="AH22" s="36">
        <f t="shared" si="16"/>
        <v>0</v>
      </c>
      <c r="AI22" s="216">
        <f t="shared" si="16"/>
        <v>0</v>
      </c>
      <c r="AJ22" s="8"/>
      <c r="AK22" s="12"/>
      <c r="AL22" s="32" t="s">
        <v>96</v>
      </c>
      <c r="AM22" s="25"/>
      <c r="AN22" s="33" t="s">
        <v>1</v>
      </c>
      <c r="AO22" s="25"/>
      <c r="AP22" s="35">
        <f>AP23</f>
        <v>36.466999999999999</v>
      </c>
      <c r="AQ22" s="36">
        <f t="shared" ref="AQ22:BA22" si="17">AQ23-AP23</f>
        <v>7.4822500000000005</v>
      </c>
      <c r="AR22" s="36">
        <f t="shared" si="17"/>
        <v>25.750760000000007</v>
      </c>
      <c r="AS22" s="36">
        <f t="shared" si="17"/>
        <v>0</v>
      </c>
      <c r="AT22" s="36">
        <f t="shared" si="17"/>
        <v>9.6594999999999942</v>
      </c>
      <c r="AU22" s="36">
        <f t="shared" si="17"/>
        <v>9.9399999999999977</v>
      </c>
      <c r="AV22" s="36">
        <f t="shared" si="17"/>
        <v>10.739559999999997</v>
      </c>
      <c r="AW22" s="36">
        <f t="shared" si="17"/>
        <v>15.86</v>
      </c>
      <c r="AX22" s="36">
        <f t="shared" si="17"/>
        <v>44.602499999999992</v>
      </c>
      <c r="AY22" s="36">
        <f t="shared" si="17"/>
        <v>14.246999999999986</v>
      </c>
      <c r="AZ22" s="36">
        <f t="shared" si="17"/>
        <v>3.9499999999999886</v>
      </c>
      <c r="BA22" s="216">
        <f t="shared" si="17"/>
        <v>0</v>
      </c>
      <c r="BC22" s="32" t="s">
        <v>96</v>
      </c>
      <c r="BD22" s="36"/>
      <c r="BE22" s="36"/>
      <c r="BF22" s="36"/>
      <c r="BG22" s="38"/>
      <c r="BH22" s="38"/>
      <c r="BI22" s="38"/>
      <c r="BJ22" s="72"/>
    </row>
    <row r="23" spans="1:62" s="10" customFormat="1" ht="14.25" customHeight="1">
      <c r="A23" s="32"/>
      <c r="B23" s="25"/>
      <c r="C23" s="33" t="s">
        <v>13</v>
      </c>
      <c r="D23" s="25"/>
      <c r="E23" s="74">
        <v>16.585999999999999</v>
      </c>
      <c r="F23" s="73">
        <v>25.317</v>
      </c>
      <c r="G23" s="73">
        <v>50.476999999999997</v>
      </c>
      <c r="H23" s="73">
        <v>76.486999999999995</v>
      </c>
      <c r="I23" s="73">
        <f>108.495-22.45</f>
        <v>86.045000000000002</v>
      </c>
      <c r="J23" s="73">
        <v>108.295</v>
      </c>
      <c r="K23" s="73">
        <v>123.94499999999999</v>
      </c>
      <c r="L23" s="136"/>
      <c r="M23" s="36"/>
      <c r="N23" s="36"/>
      <c r="O23" s="36"/>
      <c r="P23" s="37"/>
      <c r="Q23" s="12"/>
      <c r="R23" s="12"/>
      <c r="S23" s="12"/>
      <c r="T23" s="32"/>
      <c r="U23" s="25"/>
      <c r="V23" s="33" t="s">
        <v>13</v>
      </c>
      <c r="W23" s="25"/>
      <c r="X23" s="74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136"/>
      <c r="AJ23" s="8"/>
      <c r="AK23" s="12"/>
      <c r="AL23" s="32"/>
      <c r="AM23" s="25"/>
      <c r="AN23" s="33" t="s">
        <v>13</v>
      </c>
      <c r="AO23" s="25"/>
      <c r="AP23" s="74">
        <v>36.466999999999999</v>
      </c>
      <c r="AQ23" s="73">
        <v>43.949249999999999</v>
      </c>
      <c r="AR23" s="73">
        <v>69.700010000000006</v>
      </c>
      <c r="AS23" s="73">
        <v>69.700010000000006</v>
      </c>
      <c r="AT23" s="73">
        <v>79.35951</v>
      </c>
      <c r="AU23" s="73">
        <v>89.299509999999998</v>
      </c>
      <c r="AV23" s="73">
        <v>100.03907</v>
      </c>
      <c r="AW23" s="73">
        <v>115.89906999999999</v>
      </c>
      <c r="AX23" s="73">
        <v>160.50156999999999</v>
      </c>
      <c r="AY23" s="73">
        <v>174.74856999999997</v>
      </c>
      <c r="AZ23" s="73">
        <v>178.69856999999996</v>
      </c>
      <c r="BA23" s="136">
        <v>178.69856999999996</v>
      </c>
      <c r="BB23" s="241"/>
      <c r="BC23" s="32"/>
      <c r="BD23" s="71" t="e">
        <f>INDEX($E$7:$P$111,ROW()-6,#REF!)</f>
        <v>#REF!</v>
      </c>
      <c r="BE23" s="71" t="e">
        <f>INDEX($X$7:$AI$111,ROW()-6,#REF!)</f>
        <v>#REF!</v>
      </c>
      <c r="BF23" s="71" t="e">
        <f>INDEX($AP$7:$BA$111,ROW()-6,#REF!)</f>
        <v>#REF!</v>
      </c>
      <c r="BG23" s="71" t="e">
        <f>+IF(OR(BD23=0,BE23=0),"",BD23-BE23)</f>
        <v>#REF!</v>
      </c>
      <c r="BH23" s="173" t="str">
        <f>+IF(ISERROR(BD23/BE23-1),"",BD23/BE23-1)</f>
        <v/>
      </c>
      <c r="BI23" s="71" t="e">
        <f>+IF(OR(BD23=0,BF23=0),"",BD23-BF23)</f>
        <v>#REF!</v>
      </c>
      <c r="BJ23" s="174" t="str">
        <f>+IF(ISERROR(BD23/BF23-1),"",BD23/BF23-1)</f>
        <v/>
      </c>
    </row>
    <row r="24" spans="1:62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216"/>
      <c r="M24" s="36"/>
      <c r="N24" s="36"/>
      <c r="O24" s="36"/>
      <c r="P24" s="37"/>
      <c r="Q24" s="12"/>
      <c r="R24" s="12"/>
      <c r="S24" s="12"/>
      <c r="T24" s="32"/>
      <c r="U24" s="25"/>
      <c r="V24" s="33"/>
      <c r="W24" s="25"/>
      <c r="X24" s="35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216"/>
      <c r="AJ24" s="8"/>
      <c r="AK24" s="12"/>
      <c r="AL24" s="32"/>
      <c r="AM24" s="25"/>
      <c r="AN24" s="33"/>
      <c r="AO24" s="25"/>
      <c r="AP24" s="35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216"/>
      <c r="BC24" s="32"/>
      <c r="BD24" s="36"/>
      <c r="BE24" s="36"/>
      <c r="BF24" s="36"/>
      <c r="BG24" s="38"/>
      <c r="BH24" s="38"/>
      <c r="BI24" s="38"/>
      <c r="BJ24" s="72"/>
    </row>
    <row r="25" spans="1:62" s="10" customFormat="1" ht="14.25" customHeight="1">
      <c r="A25" s="32" t="s">
        <v>97</v>
      </c>
      <c r="B25" s="25"/>
      <c r="C25" s="33" t="s">
        <v>1</v>
      </c>
      <c r="D25" s="25"/>
      <c r="E25" s="35">
        <f>E26</f>
        <v>6.4960000000000004</v>
      </c>
      <c r="F25" s="36">
        <f t="shared" ref="F25:P25" si="18">F26-E26</f>
        <v>1.3249999999999993</v>
      </c>
      <c r="G25" s="36">
        <f t="shared" si="18"/>
        <v>7.7810000000000006</v>
      </c>
      <c r="H25" s="36">
        <f t="shared" si="18"/>
        <v>4.879999999999999</v>
      </c>
      <c r="I25" s="36">
        <f t="shared" si="18"/>
        <v>0</v>
      </c>
      <c r="J25" s="36">
        <f t="shared" si="18"/>
        <v>0</v>
      </c>
      <c r="K25" s="36">
        <f t="shared" si="18"/>
        <v>9.1050000000000004</v>
      </c>
      <c r="L25" s="216">
        <f t="shared" si="18"/>
        <v>-29.587</v>
      </c>
      <c r="M25" s="36">
        <f t="shared" si="18"/>
        <v>0</v>
      </c>
      <c r="N25" s="36">
        <f t="shared" si="18"/>
        <v>0</v>
      </c>
      <c r="O25" s="36">
        <f t="shared" si="18"/>
        <v>0</v>
      </c>
      <c r="P25" s="37">
        <f t="shared" si="18"/>
        <v>0</v>
      </c>
      <c r="Q25" s="12"/>
      <c r="R25" s="12"/>
      <c r="S25" s="12"/>
      <c r="T25" s="32" t="s">
        <v>97</v>
      </c>
      <c r="U25" s="25"/>
      <c r="V25" s="33" t="s">
        <v>1</v>
      </c>
      <c r="W25" s="25"/>
      <c r="X25" s="35">
        <f>X26</f>
        <v>0</v>
      </c>
      <c r="Y25" s="36">
        <f t="shared" ref="Y25:AI25" si="19">Y26-X26</f>
        <v>0</v>
      </c>
      <c r="Z25" s="36">
        <f t="shared" si="19"/>
        <v>0</v>
      </c>
      <c r="AA25" s="36">
        <f t="shared" si="19"/>
        <v>0</v>
      </c>
      <c r="AB25" s="36">
        <f t="shared" si="19"/>
        <v>0</v>
      </c>
      <c r="AC25" s="36">
        <f t="shared" si="19"/>
        <v>0</v>
      </c>
      <c r="AD25" s="36">
        <f t="shared" si="19"/>
        <v>0</v>
      </c>
      <c r="AE25" s="36">
        <f t="shared" si="19"/>
        <v>0</v>
      </c>
      <c r="AF25" s="36">
        <f t="shared" si="19"/>
        <v>0</v>
      </c>
      <c r="AG25" s="36">
        <f t="shared" si="19"/>
        <v>0</v>
      </c>
      <c r="AH25" s="36">
        <f t="shared" si="19"/>
        <v>0</v>
      </c>
      <c r="AI25" s="216">
        <f t="shared" si="19"/>
        <v>0</v>
      </c>
      <c r="AJ25" s="8"/>
      <c r="AK25" s="12"/>
      <c r="AL25" s="32" t="s">
        <v>97</v>
      </c>
      <c r="AM25" s="25"/>
      <c r="AN25" s="33" t="s">
        <v>1</v>
      </c>
      <c r="AO25" s="25"/>
      <c r="AP25" s="35">
        <f>AP26</f>
        <v>6.8860000000000001</v>
      </c>
      <c r="AQ25" s="36">
        <f t="shared" ref="AQ25:BA25" si="20">AQ26-AP26</f>
        <v>3.54</v>
      </c>
      <c r="AR25" s="36">
        <f t="shared" si="20"/>
        <v>17.096699999999998</v>
      </c>
      <c r="AS25" s="36">
        <f t="shared" si="20"/>
        <v>7.0747500000000016</v>
      </c>
      <c r="AT25" s="36">
        <f t="shared" si="20"/>
        <v>3.5150000000000006</v>
      </c>
      <c r="AU25" s="36">
        <f t="shared" si="20"/>
        <v>12.104500000000002</v>
      </c>
      <c r="AV25" s="36">
        <f t="shared" si="20"/>
        <v>0</v>
      </c>
      <c r="AW25" s="36">
        <f t="shared" si="20"/>
        <v>0.46800000000000352</v>
      </c>
      <c r="AX25" s="36">
        <f t="shared" si="20"/>
        <v>12.173000000000002</v>
      </c>
      <c r="AY25" s="36">
        <f t="shared" si="20"/>
        <v>0</v>
      </c>
      <c r="AZ25" s="36">
        <f t="shared" si="20"/>
        <v>1.2760000000000034</v>
      </c>
      <c r="BA25" s="216">
        <f t="shared" si="20"/>
        <v>9.6766999999999967</v>
      </c>
      <c r="BC25" s="32" t="s">
        <v>97</v>
      </c>
      <c r="BD25" s="36"/>
      <c r="BE25" s="36"/>
      <c r="BF25" s="36"/>
      <c r="BG25" s="38"/>
      <c r="BH25" s="38"/>
      <c r="BI25" s="38"/>
      <c r="BJ25" s="72"/>
    </row>
    <row r="26" spans="1:62" s="10" customFormat="1" ht="14.25" customHeight="1">
      <c r="A26" s="32"/>
      <c r="B26" s="25"/>
      <c r="C26" s="33" t="s">
        <v>13</v>
      </c>
      <c r="D26" s="25"/>
      <c r="E26" s="74">
        <v>6.4960000000000004</v>
      </c>
      <c r="F26" s="73">
        <v>7.8209999999999997</v>
      </c>
      <c r="G26" s="73">
        <v>15.602</v>
      </c>
      <c r="H26" s="73">
        <v>20.481999999999999</v>
      </c>
      <c r="I26" s="73">
        <f>+H26</f>
        <v>20.481999999999999</v>
      </c>
      <c r="J26" s="73">
        <f>+I26</f>
        <v>20.481999999999999</v>
      </c>
      <c r="K26" s="73">
        <v>29.587</v>
      </c>
      <c r="L26" s="136"/>
      <c r="M26" s="36"/>
      <c r="N26" s="36"/>
      <c r="O26" s="36"/>
      <c r="P26" s="37"/>
      <c r="Q26" s="12"/>
      <c r="R26" s="12"/>
      <c r="S26" s="12"/>
      <c r="T26" s="32"/>
      <c r="U26" s="25"/>
      <c r="V26" s="33" t="s">
        <v>13</v>
      </c>
      <c r="W26" s="25"/>
      <c r="X26" s="74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136"/>
      <c r="AJ26" s="8"/>
      <c r="AK26" s="12"/>
      <c r="AL26" s="32"/>
      <c r="AM26" s="25"/>
      <c r="AN26" s="33" t="s">
        <v>13</v>
      </c>
      <c r="AO26" s="25"/>
      <c r="AP26" s="74">
        <v>6.8860000000000001</v>
      </c>
      <c r="AQ26" s="73">
        <v>10.426</v>
      </c>
      <c r="AR26" s="73">
        <v>27.5227</v>
      </c>
      <c r="AS26" s="73">
        <v>34.597450000000002</v>
      </c>
      <c r="AT26" s="73">
        <v>38.112450000000003</v>
      </c>
      <c r="AU26" s="73">
        <v>50.216950000000004</v>
      </c>
      <c r="AV26" s="73">
        <v>50.216950000000004</v>
      </c>
      <c r="AW26" s="73">
        <v>50.684950000000008</v>
      </c>
      <c r="AX26" s="73">
        <v>62.85795000000001</v>
      </c>
      <c r="AY26" s="73">
        <v>62.85795000000001</v>
      </c>
      <c r="AZ26" s="73">
        <v>64.133950000000013</v>
      </c>
      <c r="BA26" s="136">
        <v>73.81065000000001</v>
      </c>
      <c r="BB26" s="241"/>
      <c r="BC26" s="32"/>
      <c r="BD26" s="71" t="e">
        <f>INDEX($E$7:$P$111,ROW()-6,#REF!)</f>
        <v>#REF!</v>
      </c>
      <c r="BE26" s="71" t="e">
        <f>INDEX($X$7:$AI$111,ROW()-6,#REF!)</f>
        <v>#REF!</v>
      </c>
      <c r="BF26" s="71" t="e">
        <f>INDEX($AP$7:$BA$111,ROW()-6,#REF!)</f>
        <v>#REF!</v>
      </c>
      <c r="BG26" s="71" t="e">
        <f>+IF(OR(BD26=0,BE26=0),"",BD26-BE26)</f>
        <v>#REF!</v>
      </c>
      <c r="BH26" s="173" t="str">
        <f>+IF(ISERROR(BD26/BE26-1),"",BD26/BE26-1)</f>
        <v/>
      </c>
      <c r="BI26" s="71" t="e">
        <f>+IF(OR(BD26=0,BF26=0),"",BD26-BF26)</f>
        <v>#REF!</v>
      </c>
      <c r="BJ26" s="174" t="str">
        <f>+IF(ISERROR(BD26/BF26-1),"",BD26/BF26-1)</f>
        <v/>
      </c>
    </row>
    <row r="27" spans="1:62" s="10" customFormat="1" ht="14.25" customHeight="1">
      <c r="A27" s="70"/>
      <c r="B27" s="25"/>
      <c r="C27" s="33"/>
      <c r="D27" s="25"/>
      <c r="E27" s="74"/>
      <c r="F27" s="73"/>
      <c r="G27" s="73"/>
      <c r="H27" s="73"/>
      <c r="I27" s="73"/>
      <c r="J27" s="73"/>
      <c r="K27" s="73"/>
      <c r="L27" s="136"/>
      <c r="M27" s="36"/>
      <c r="N27" s="36"/>
      <c r="O27" s="36"/>
      <c r="P27" s="37"/>
      <c r="Q27" s="12"/>
      <c r="R27" s="12"/>
      <c r="S27" s="12"/>
      <c r="T27" s="70"/>
      <c r="U27" s="25"/>
      <c r="V27" s="33"/>
      <c r="W27" s="25"/>
      <c r="X27" s="74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136"/>
      <c r="AJ27" s="8"/>
      <c r="AK27" s="12"/>
      <c r="AL27" s="70"/>
      <c r="AM27" s="25"/>
      <c r="AN27" s="33"/>
      <c r="AO27" s="25"/>
      <c r="AP27" s="74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216"/>
      <c r="BC27" s="70"/>
      <c r="BD27" s="36"/>
      <c r="BE27" s="36"/>
      <c r="BF27" s="36"/>
      <c r="BG27" s="38"/>
      <c r="BH27" s="38"/>
      <c r="BI27" s="38"/>
      <c r="BJ27" s="72"/>
    </row>
    <row r="28" spans="1:62" s="10" customFormat="1" ht="14.25" customHeight="1">
      <c r="A28" s="32" t="s">
        <v>98</v>
      </c>
      <c r="B28" s="25"/>
      <c r="C28" s="33" t="s">
        <v>1</v>
      </c>
      <c r="D28" s="25"/>
      <c r="E28" s="35">
        <f>E29</f>
        <v>28.439</v>
      </c>
      <c r="F28" s="36">
        <f t="shared" ref="F28:P28" si="21">F29-E29</f>
        <v>31.006</v>
      </c>
      <c r="G28" s="36">
        <f t="shared" si="21"/>
        <v>29.225000000000001</v>
      </c>
      <c r="H28" s="36">
        <f t="shared" si="21"/>
        <v>28.310999999999993</v>
      </c>
      <c r="I28" s="36">
        <f t="shared" si="21"/>
        <v>8.7390000000000043</v>
      </c>
      <c r="J28" s="36">
        <f t="shared" si="21"/>
        <v>28.576999999999998</v>
      </c>
      <c r="K28" s="36">
        <f t="shared" si="21"/>
        <v>14.787000000000006</v>
      </c>
      <c r="L28" s="216">
        <f t="shared" si="21"/>
        <v>-169.084</v>
      </c>
      <c r="M28" s="36">
        <f t="shared" si="21"/>
        <v>0</v>
      </c>
      <c r="N28" s="36">
        <f t="shared" si="21"/>
        <v>0</v>
      </c>
      <c r="O28" s="36">
        <f t="shared" si="21"/>
        <v>0</v>
      </c>
      <c r="P28" s="37">
        <f t="shared" si="21"/>
        <v>0</v>
      </c>
      <c r="Q28" s="12"/>
      <c r="R28" s="12"/>
      <c r="S28" s="12"/>
      <c r="T28" s="32" t="s">
        <v>98</v>
      </c>
      <c r="U28" s="25"/>
      <c r="V28" s="33" t="s">
        <v>1</v>
      </c>
      <c r="W28" s="25"/>
      <c r="X28" s="35">
        <f>X29</f>
        <v>0</v>
      </c>
      <c r="Y28" s="36">
        <f t="shared" ref="Y28:AI28" si="22">Y29-X29</f>
        <v>0</v>
      </c>
      <c r="Z28" s="36">
        <f t="shared" si="22"/>
        <v>0</v>
      </c>
      <c r="AA28" s="36">
        <f t="shared" si="22"/>
        <v>0</v>
      </c>
      <c r="AB28" s="36">
        <f t="shared" si="22"/>
        <v>0</v>
      </c>
      <c r="AC28" s="36">
        <f t="shared" si="22"/>
        <v>0</v>
      </c>
      <c r="AD28" s="36">
        <f t="shared" si="22"/>
        <v>0</v>
      </c>
      <c r="AE28" s="36">
        <f t="shared" si="22"/>
        <v>0</v>
      </c>
      <c r="AF28" s="36">
        <f t="shared" si="22"/>
        <v>0</v>
      </c>
      <c r="AG28" s="36">
        <f t="shared" si="22"/>
        <v>0</v>
      </c>
      <c r="AH28" s="36">
        <f t="shared" si="22"/>
        <v>0</v>
      </c>
      <c r="AI28" s="216">
        <f t="shared" si="22"/>
        <v>0</v>
      </c>
      <c r="AJ28" s="8"/>
      <c r="AK28" s="12"/>
      <c r="AL28" s="32" t="s">
        <v>98</v>
      </c>
      <c r="AM28" s="25"/>
      <c r="AN28" s="33" t="s">
        <v>1</v>
      </c>
      <c r="AO28" s="25"/>
      <c r="AP28" s="35">
        <f>AP29</f>
        <v>30.062200000000001</v>
      </c>
      <c r="AQ28" s="36">
        <f t="shared" ref="AQ28:BA28" si="23">AQ29-AP29</f>
        <v>3.8642000000000003</v>
      </c>
      <c r="AR28" s="36">
        <f t="shared" si="23"/>
        <v>26.730760000000004</v>
      </c>
      <c r="AS28" s="36">
        <f t="shared" si="23"/>
        <v>26.111950000000007</v>
      </c>
      <c r="AT28" s="36">
        <f t="shared" si="23"/>
        <v>14.521699999999996</v>
      </c>
      <c r="AU28" s="36">
        <f t="shared" si="23"/>
        <v>16.205500000000001</v>
      </c>
      <c r="AV28" s="36">
        <f t="shared" si="23"/>
        <v>23.918950000000009</v>
      </c>
      <c r="AW28" s="36">
        <f t="shared" si="23"/>
        <v>14.800000000000011</v>
      </c>
      <c r="AX28" s="36">
        <f t="shared" si="23"/>
        <v>36.679200000000009</v>
      </c>
      <c r="AY28" s="36">
        <f t="shared" si="23"/>
        <v>16.235500000000002</v>
      </c>
      <c r="AZ28" s="36">
        <f t="shared" si="23"/>
        <v>12.406509999999997</v>
      </c>
      <c r="BA28" s="216">
        <f t="shared" si="23"/>
        <v>16.909500000000008</v>
      </c>
      <c r="BC28" s="32" t="s">
        <v>98</v>
      </c>
      <c r="BD28" s="36"/>
      <c r="BE28" s="36"/>
      <c r="BF28" s="36"/>
      <c r="BG28" s="38"/>
      <c r="BH28" s="38"/>
      <c r="BI28" s="38"/>
      <c r="BJ28" s="72"/>
    </row>
    <row r="29" spans="1:62" s="10" customFormat="1" ht="14.25" customHeight="1">
      <c r="A29" s="32"/>
      <c r="B29" s="25"/>
      <c r="C29" s="33" t="s">
        <v>13</v>
      </c>
      <c r="D29" s="25"/>
      <c r="E29" s="74">
        <v>28.439</v>
      </c>
      <c r="F29" s="73">
        <v>59.445</v>
      </c>
      <c r="G29" s="73">
        <v>88.67</v>
      </c>
      <c r="H29" s="73">
        <v>116.98099999999999</v>
      </c>
      <c r="I29" s="73">
        <f>+J29-28.577</f>
        <v>125.72</v>
      </c>
      <c r="J29" s="73">
        <v>154.297</v>
      </c>
      <c r="K29" s="73">
        <f>173.089-4.005</f>
        <v>169.084</v>
      </c>
      <c r="L29" s="136"/>
      <c r="M29" s="36"/>
      <c r="N29" s="36"/>
      <c r="O29" s="36"/>
      <c r="P29" s="37"/>
      <c r="Q29" s="12"/>
      <c r="R29" s="12"/>
      <c r="S29" s="12"/>
      <c r="T29" s="32"/>
      <c r="U29" s="25"/>
      <c r="V29" s="33" t="s">
        <v>13</v>
      </c>
      <c r="W29" s="25"/>
      <c r="X29" s="74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136"/>
      <c r="AJ29" s="8"/>
      <c r="AK29" s="12"/>
      <c r="AL29" s="32"/>
      <c r="AM29" s="25"/>
      <c r="AN29" s="33" t="s">
        <v>13</v>
      </c>
      <c r="AO29" s="25"/>
      <c r="AP29" s="74">
        <v>30.062200000000001</v>
      </c>
      <c r="AQ29" s="73">
        <v>33.926400000000001</v>
      </c>
      <c r="AR29" s="73">
        <v>60.657160000000005</v>
      </c>
      <c r="AS29" s="73">
        <v>86.769110000000012</v>
      </c>
      <c r="AT29" s="73">
        <v>101.29081000000001</v>
      </c>
      <c r="AU29" s="73">
        <v>117.49631000000001</v>
      </c>
      <c r="AV29" s="73">
        <v>141.41526000000002</v>
      </c>
      <c r="AW29" s="73">
        <v>156.21526000000003</v>
      </c>
      <c r="AX29" s="73">
        <v>192.89446000000004</v>
      </c>
      <c r="AY29" s="73">
        <v>209.12996000000004</v>
      </c>
      <c r="AZ29" s="73">
        <v>221.53647000000004</v>
      </c>
      <c r="BA29" s="136">
        <v>238.44597000000005</v>
      </c>
      <c r="BB29" s="241"/>
      <c r="BC29" s="32"/>
      <c r="BD29" s="71" t="e">
        <f>INDEX($E$7:$P$111,ROW()-6,#REF!)</f>
        <v>#REF!</v>
      </c>
      <c r="BE29" s="71" t="e">
        <f>INDEX($X$7:$AI$111,ROW()-6,#REF!)</f>
        <v>#REF!</v>
      </c>
      <c r="BF29" s="71" t="e">
        <f>INDEX($AP$7:$BA$111,ROW()-6,#REF!)</f>
        <v>#REF!</v>
      </c>
      <c r="BG29" s="71" t="e">
        <f>+IF(OR(BD29=0,BE29=0),"",BD29-BE29)</f>
        <v>#REF!</v>
      </c>
      <c r="BH29" s="173" t="str">
        <f>+IF(ISERROR(BD29/BE29-1),"",BD29/BE29-1)</f>
        <v/>
      </c>
      <c r="BI29" s="71" t="e">
        <f>+IF(OR(BD29=0,BF29=0),"",BD29-BF29)</f>
        <v>#REF!</v>
      </c>
      <c r="BJ29" s="174" t="str">
        <f>+IF(ISERROR(BD29/BF29-1),"",BD29/BF29-1)</f>
        <v/>
      </c>
    </row>
    <row r="30" spans="1:62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216"/>
      <c r="M30" s="36"/>
      <c r="N30" s="36"/>
      <c r="O30" s="36"/>
      <c r="P30" s="37"/>
      <c r="Q30" s="12"/>
      <c r="R30" s="12"/>
      <c r="S30" s="12"/>
      <c r="T30" s="32"/>
      <c r="U30" s="25"/>
      <c r="V30" s="33"/>
      <c r="W30" s="25"/>
      <c r="X30" s="35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216"/>
      <c r="AJ30" s="8"/>
      <c r="AK30" s="12"/>
      <c r="AL30" s="32"/>
      <c r="AM30" s="25"/>
      <c r="AN30" s="33"/>
      <c r="AO30" s="25"/>
      <c r="AP30" s="35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216"/>
      <c r="BC30" s="32"/>
      <c r="BD30" s="36"/>
      <c r="BE30" s="36"/>
      <c r="BF30" s="36"/>
      <c r="BG30" s="38"/>
      <c r="BH30" s="38"/>
      <c r="BI30" s="38"/>
      <c r="BJ30" s="72"/>
    </row>
    <row r="31" spans="1:62" s="10" customFormat="1" ht="14.25" customHeight="1">
      <c r="A31" s="70" t="s">
        <v>99</v>
      </c>
      <c r="B31" s="25"/>
      <c r="C31" s="33" t="s">
        <v>1</v>
      </c>
      <c r="D31" s="25"/>
      <c r="E31" s="35">
        <f>E32</f>
        <v>65.819999999999993</v>
      </c>
      <c r="F31" s="36">
        <f t="shared" ref="F31:P31" si="24">F32-E32</f>
        <v>31.415000000000006</v>
      </c>
      <c r="G31" s="36">
        <f t="shared" si="24"/>
        <v>27.352000000000004</v>
      </c>
      <c r="H31" s="36">
        <f t="shared" si="24"/>
        <v>17.999999999999986</v>
      </c>
      <c r="I31" s="36">
        <f t="shared" si="24"/>
        <v>31.64100000000002</v>
      </c>
      <c r="J31" s="36">
        <f t="shared" si="24"/>
        <v>21.084000000000003</v>
      </c>
      <c r="K31" s="36">
        <f t="shared" si="24"/>
        <v>0.60899999999998045</v>
      </c>
      <c r="L31" s="216">
        <f t="shared" si="24"/>
        <v>-195.92099999999999</v>
      </c>
      <c r="M31" s="36">
        <f t="shared" si="24"/>
        <v>0</v>
      </c>
      <c r="N31" s="36">
        <f t="shared" si="24"/>
        <v>0</v>
      </c>
      <c r="O31" s="36">
        <f t="shared" si="24"/>
        <v>0</v>
      </c>
      <c r="P31" s="37">
        <f t="shared" si="24"/>
        <v>0</v>
      </c>
      <c r="Q31" s="12"/>
      <c r="R31" s="12"/>
      <c r="S31" s="12"/>
      <c r="T31" s="70" t="s">
        <v>99</v>
      </c>
      <c r="U31" s="25"/>
      <c r="V31" s="33" t="s">
        <v>1</v>
      </c>
      <c r="W31" s="25"/>
      <c r="X31" s="35">
        <f>X32</f>
        <v>0</v>
      </c>
      <c r="Y31" s="36">
        <f t="shared" ref="Y31:AI31" si="25">Y32-X32</f>
        <v>0</v>
      </c>
      <c r="Z31" s="36">
        <f t="shared" si="25"/>
        <v>0</v>
      </c>
      <c r="AA31" s="36">
        <f t="shared" si="25"/>
        <v>0</v>
      </c>
      <c r="AB31" s="36">
        <f t="shared" si="25"/>
        <v>0</v>
      </c>
      <c r="AC31" s="36">
        <f t="shared" si="25"/>
        <v>0</v>
      </c>
      <c r="AD31" s="36">
        <f t="shared" si="25"/>
        <v>0</v>
      </c>
      <c r="AE31" s="36">
        <f t="shared" si="25"/>
        <v>0</v>
      </c>
      <c r="AF31" s="36">
        <f t="shared" si="25"/>
        <v>0</v>
      </c>
      <c r="AG31" s="36">
        <f t="shared" si="25"/>
        <v>0</v>
      </c>
      <c r="AH31" s="36">
        <f t="shared" si="25"/>
        <v>0</v>
      </c>
      <c r="AI31" s="216">
        <f t="shared" si="25"/>
        <v>0</v>
      </c>
      <c r="AJ31" s="8"/>
      <c r="AK31" s="12"/>
      <c r="AL31" s="70" t="s">
        <v>99</v>
      </c>
      <c r="AM31" s="25"/>
      <c r="AN31" s="33" t="s">
        <v>1</v>
      </c>
      <c r="AO31" s="25"/>
      <c r="AP31" s="35">
        <f>AP32</f>
        <v>34.698900000000002</v>
      </c>
      <c r="AQ31" s="36">
        <f t="shared" ref="AQ31:BA31" si="26">AQ32-AP32</f>
        <v>36.369419999999998</v>
      </c>
      <c r="AR31" s="36">
        <f t="shared" si="26"/>
        <v>23.717209999999994</v>
      </c>
      <c r="AS31" s="36">
        <f t="shared" si="26"/>
        <v>1.1922699999999935</v>
      </c>
      <c r="AT31" s="36">
        <f t="shared" si="26"/>
        <v>30.764179999999996</v>
      </c>
      <c r="AU31" s="36">
        <f t="shared" si="26"/>
        <v>24.12688</v>
      </c>
      <c r="AV31" s="36">
        <f t="shared" si="26"/>
        <v>0</v>
      </c>
      <c r="AW31" s="36">
        <f t="shared" si="26"/>
        <v>27.857760000000013</v>
      </c>
      <c r="AX31" s="36">
        <f t="shared" si="26"/>
        <v>48.785249999999991</v>
      </c>
      <c r="AY31" s="36">
        <f t="shared" si="26"/>
        <v>26.524079999999998</v>
      </c>
      <c r="AZ31" s="36">
        <f t="shared" si="26"/>
        <v>7.8897199999999827</v>
      </c>
      <c r="BA31" s="216">
        <f t="shared" si="26"/>
        <v>0</v>
      </c>
      <c r="BC31" s="70" t="s">
        <v>99</v>
      </c>
      <c r="BD31" s="36"/>
      <c r="BE31" s="36"/>
      <c r="BF31" s="36"/>
      <c r="BG31" s="38"/>
      <c r="BH31" s="38"/>
      <c r="BI31" s="38"/>
      <c r="BJ31" s="72"/>
    </row>
    <row r="32" spans="1:62" s="10" customFormat="1" ht="14.25" customHeight="1">
      <c r="A32" s="32"/>
      <c r="B32" s="25"/>
      <c r="C32" s="33" t="s">
        <v>13</v>
      </c>
      <c r="D32" s="25"/>
      <c r="E32" s="74">
        <v>65.819999999999993</v>
      </c>
      <c r="F32" s="73">
        <v>97.234999999999999</v>
      </c>
      <c r="G32" s="73">
        <v>124.587</v>
      </c>
      <c r="H32" s="73">
        <v>142.58699999999999</v>
      </c>
      <c r="I32" s="73">
        <f>+J32-21.084</f>
        <v>174.22800000000001</v>
      </c>
      <c r="J32" s="73">
        <v>195.31200000000001</v>
      </c>
      <c r="K32" s="73">
        <v>195.92099999999999</v>
      </c>
      <c r="L32" s="136"/>
      <c r="M32" s="36"/>
      <c r="N32" s="36"/>
      <c r="O32" s="36"/>
      <c r="P32" s="37"/>
      <c r="Q32" s="12"/>
      <c r="R32" s="12"/>
      <c r="S32" s="12"/>
      <c r="T32" s="32"/>
      <c r="U32" s="25"/>
      <c r="V32" s="33" t="s">
        <v>13</v>
      </c>
      <c r="W32" s="25"/>
      <c r="X32" s="74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136"/>
      <c r="AJ32" s="8"/>
      <c r="AK32" s="12"/>
      <c r="AL32" s="32"/>
      <c r="AM32" s="25"/>
      <c r="AN32" s="33" t="s">
        <v>13</v>
      </c>
      <c r="AO32" s="25"/>
      <c r="AP32" s="74">
        <v>34.698900000000002</v>
      </c>
      <c r="AQ32" s="73">
        <v>71.06832</v>
      </c>
      <c r="AR32" s="73">
        <v>94.785529999999994</v>
      </c>
      <c r="AS32" s="73">
        <v>95.977799999999988</v>
      </c>
      <c r="AT32" s="73">
        <v>126.74197999999998</v>
      </c>
      <c r="AU32" s="73">
        <v>150.86885999999998</v>
      </c>
      <c r="AV32" s="73">
        <v>150.86885999999998</v>
      </c>
      <c r="AW32" s="73">
        <v>178.72662</v>
      </c>
      <c r="AX32" s="73">
        <v>227.51186999999999</v>
      </c>
      <c r="AY32" s="73">
        <v>254.03594999999999</v>
      </c>
      <c r="AZ32" s="73">
        <v>261.92566999999997</v>
      </c>
      <c r="BA32" s="136">
        <v>261.92566999999997</v>
      </c>
      <c r="BB32" s="241"/>
      <c r="BC32" s="32"/>
      <c r="BD32" s="71" t="e">
        <f>INDEX($E$7:$P$111,ROW()-6,#REF!)</f>
        <v>#REF!</v>
      </c>
      <c r="BE32" s="71" t="e">
        <f>INDEX($X$7:$AI$111,ROW()-6,#REF!)</f>
        <v>#REF!</v>
      </c>
      <c r="BF32" s="71" t="e">
        <f>INDEX($AP$7:$BA$111,ROW()-6,#REF!)</f>
        <v>#REF!</v>
      </c>
      <c r="BG32" s="71" t="e">
        <f>+IF(OR(BD32=0,BE32=0),"",BD32-BE32)</f>
        <v>#REF!</v>
      </c>
      <c r="BH32" s="173" t="str">
        <f>+IF(ISERROR(BD32/BE32-1),"",BD32/BE32-1)</f>
        <v/>
      </c>
      <c r="BI32" s="71" t="e">
        <f>+IF(OR(BD32=0,BF32=0),"",BD32-BF32)</f>
        <v>#REF!</v>
      </c>
      <c r="BJ32" s="174" t="str">
        <f>+IF(ISERROR(BD32/BF32-1),"",BD32/BF32-1)</f>
        <v/>
      </c>
    </row>
    <row r="33" spans="1:62" s="10" customFormat="1" ht="14.25" customHeight="1">
      <c r="A33" s="32"/>
      <c r="B33" s="25"/>
      <c r="C33" s="33"/>
      <c r="D33" s="25"/>
      <c r="E33" s="74"/>
      <c r="F33" s="73"/>
      <c r="G33" s="73"/>
      <c r="H33" s="73"/>
      <c r="I33" s="73"/>
      <c r="J33" s="73"/>
      <c r="K33" s="73"/>
      <c r="L33" s="136"/>
      <c r="M33" s="36"/>
      <c r="N33" s="36"/>
      <c r="O33" s="36"/>
      <c r="P33" s="37"/>
      <c r="Q33" s="12"/>
      <c r="R33" s="12"/>
      <c r="S33" s="12"/>
      <c r="T33" s="32"/>
      <c r="U33" s="25"/>
      <c r="V33" s="33"/>
      <c r="W33" s="25"/>
      <c r="X33" s="74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136"/>
      <c r="AJ33" s="8"/>
      <c r="AK33" s="12"/>
      <c r="AL33" s="32"/>
      <c r="AM33" s="25"/>
      <c r="AN33" s="33"/>
      <c r="AO33" s="25"/>
      <c r="AP33" s="74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216"/>
      <c r="BC33" s="32"/>
      <c r="BD33" s="36"/>
      <c r="BE33" s="36"/>
      <c r="BF33" s="36"/>
      <c r="BG33" s="38"/>
      <c r="BH33" s="38"/>
      <c r="BI33" s="38"/>
      <c r="BJ33" s="72"/>
    </row>
    <row r="34" spans="1:62" s="10" customFormat="1" ht="14.25" customHeight="1">
      <c r="A34" s="70" t="s">
        <v>100</v>
      </c>
      <c r="B34" s="38"/>
      <c r="C34" s="33" t="s">
        <v>1</v>
      </c>
      <c r="D34" s="38"/>
      <c r="E34" s="35">
        <f>E35</f>
        <v>21.559000000000001</v>
      </c>
      <c r="F34" s="36">
        <f t="shared" ref="F34:P34" si="27">F35-E35</f>
        <v>18.681000000000001</v>
      </c>
      <c r="G34" s="36">
        <f t="shared" si="27"/>
        <v>10.287999999999997</v>
      </c>
      <c r="H34" s="36">
        <f t="shared" si="27"/>
        <v>42.568999999999996</v>
      </c>
      <c r="I34" s="36">
        <f t="shared" si="27"/>
        <v>18.776000000000025</v>
      </c>
      <c r="J34" s="36">
        <f t="shared" si="27"/>
        <v>39.182999999999993</v>
      </c>
      <c r="K34" s="36">
        <f t="shared" si="27"/>
        <v>1.3759999999999764</v>
      </c>
      <c r="L34" s="216">
        <f t="shared" si="27"/>
        <v>-152.43199999999999</v>
      </c>
      <c r="M34" s="36">
        <f t="shared" si="27"/>
        <v>0</v>
      </c>
      <c r="N34" s="36">
        <f t="shared" si="27"/>
        <v>0</v>
      </c>
      <c r="O34" s="36">
        <f t="shared" si="27"/>
        <v>0</v>
      </c>
      <c r="P34" s="37">
        <f t="shared" si="27"/>
        <v>0</v>
      </c>
      <c r="Q34" s="12"/>
      <c r="R34" s="12"/>
      <c r="S34" s="12"/>
      <c r="T34" s="70" t="s">
        <v>100</v>
      </c>
      <c r="U34" s="38"/>
      <c r="V34" s="33" t="s">
        <v>1</v>
      </c>
      <c r="W34" s="38"/>
      <c r="X34" s="35">
        <f>X35</f>
        <v>0</v>
      </c>
      <c r="Y34" s="36">
        <f t="shared" ref="Y34:AI34" si="28">Y35-X35</f>
        <v>0</v>
      </c>
      <c r="Z34" s="36">
        <f t="shared" si="28"/>
        <v>0</v>
      </c>
      <c r="AA34" s="36">
        <f t="shared" si="28"/>
        <v>0</v>
      </c>
      <c r="AB34" s="36">
        <f t="shared" si="28"/>
        <v>0</v>
      </c>
      <c r="AC34" s="36">
        <f t="shared" si="28"/>
        <v>0</v>
      </c>
      <c r="AD34" s="36">
        <f t="shared" si="28"/>
        <v>0</v>
      </c>
      <c r="AE34" s="36">
        <f t="shared" si="28"/>
        <v>0</v>
      </c>
      <c r="AF34" s="36">
        <f t="shared" si="28"/>
        <v>0</v>
      </c>
      <c r="AG34" s="36">
        <f t="shared" si="28"/>
        <v>0</v>
      </c>
      <c r="AH34" s="36">
        <f t="shared" si="28"/>
        <v>0</v>
      </c>
      <c r="AI34" s="216">
        <f t="shared" si="28"/>
        <v>0</v>
      </c>
      <c r="AJ34" s="8"/>
      <c r="AK34" s="12"/>
      <c r="AL34" s="70" t="s">
        <v>100</v>
      </c>
      <c r="AM34" s="38"/>
      <c r="AN34" s="33" t="s">
        <v>1</v>
      </c>
      <c r="AO34" s="38"/>
      <c r="AP34" s="35">
        <f>AP35</f>
        <v>12.2</v>
      </c>
      <c r="AQ34" s="36">
        <f t="shared" ref="AQ34:BA34" si="29">AQ35-AP35</f>
        <v>65.278999999999996</v>
      </c>
      <c r="AR34" s="36">
        <f t="shared" si="29"/>
        <v>55.286109999999994</v>
      </c>
      <c r="AS34" s="36">
        <f t="shared" si="29"/>
        <v>10.57759999999999</v>
      </c>
      <c r="AT34" s="36">
        <f t="shared" si="29"/>
        <v>14.608599999999996</v>
      </c>
      <c r="AU34" s="36">
        <f t="shared" si="29"/>
        <v>12.716200000000015</v>
      </c>
      <c r="AV34" s="36">
        <f t="shared" si="29"/>
        <v>13.976100000000002</v>
      </c>
      <c r="AW34" s="36">
        <f t="shared" si="29"/>
        <v>0</v>
      </c>
      <c r="AX34" s="36">
        <f t="shared" si="29"/>
        <v>66.897199999999998</v>
      </c>
      <c r="AY34" s="36">
        <f t="shared" si="29"/>
        <v>40.614110000000011</v>
      </c>
      <c r="AZ34" s="36">
        <f t="shared" si="29"/>
        <v>15.524600000000021</v>
      </c>
      <c r="BA34" s="216">
        <f t="shared" si="29"/>
        <v>0.59500000000002728</v>
      </c>
      <c r="BC34" s="70" t="s">
        <v>100</v>
      </c>
      <c r="BD34" s="36"/>
      <c r="BE34" s="36"/>
      <c r="BF34" s="36"/>
      <c r="BG34" s="38"/>
      <c r="BH34" s="38"/>
      <c r="BI34" s="38"/>
      <c r="BJ34" s="72"/>
    </row>
    <row r="35" spans="1:62" s="10" customFormat="1" ht="14.25" customHeight="1">
      <c r="A35" s="32"/>
      <c r="B35" s="25"/>
      <c r="C35" s="33" t="s">
        <v>13</v>
      </c>
      <c r="D35" s="25"/>
      <c r="E35" s="74">
        <v>21.559000000000001</v>
      </c>
      <c r="F35" s="73">
        <v>40.24</v>
      </c>
      <c r="G35" s="73">
        <v>50.527999999999999</v>
      </c>
      <c r="H35" s="73">
        <v>93.096999999999994</v>
      </c>
      <c r="I35" s="73">
        <f>+J35-39.183</f>
        <v>111.87300000000002</v>
      </c>
      <c r="J35" s="73">
        <v>151.05600000000001</v>
      </c>
      <c r="K35" s="73">
        <v>152.43199999999999</v>
      </c>
      <c r="L35" s="136"/>
      <c r="M35" s="36"/>
      <c r="N35" s="36"/>
      <c r="O35" s="36"/>
      <c r="P35" s="37"/>
      <c r="Q35" s="12"/>
      <c r="R35" s="12"/>
      <c r="S35" s="12"/>
      <c r="T35" s="32"/>
      <c r="U35" s="25"/>
      <c r="V35" s="33" t="s">
        <v>13</v>
      </c>
      <c r="W35" s="25"/>
      <c r="X35" s="74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136"/>
      <c r="AJ35" s="8"/>
      <c r="AK35" s="12"/>
      <c r="AL35" s="32"/>
      <c r="AM35" s="25"/>
      <c r="AN35" s="33" t="s">
        <v>13</v>
      </c>
      <c r="AO35" s="25"/>
      <c r="AP35" s="74">
        <v>12.2</v>
      </c>
      <c r="AQ35" s="73">
        <v>77.478999999999999</v>
      </c>
      <c r="AR35" s="73">
        <v>132.76510999999999</v>
      </c>
      <c r="AS35" s="73">
        <v>143.34270999999998</v>
      </c>
      <c r="AT35" s="73">
        <v>157.95130999999998</v>
      </c>
      <c r="AU35" s="73">
        <v>170.66750999999999</v>
      </c>
      <c r="AV35" s="73">
        <v>184.64361</v>
      </c>
      <c r="AW35" s="73">
        <v>184.64361</v>
      </c>
      <c r="AX35" s="73">
        <v>251.54080999999999</v>
      </c>
      <c r="AY35" s="73">
        <v>292.15492</v>
      </c>
      <c r="AZ35" s="73">
        <v>307.67952000000002</v>
      </c>
      <c r="BA35" s="136">
        <v>308.27452000000005</v>
      </c>
      <c r="BB35" s="241"/>
      <c r="BC35" s="32"/>
      <c r="BD35" s="71" t="e">
        <f>INDEX($E$7:$P$111,ROW()-6,#REF!)</f>
        <v>#REF!</v>
      </c>
      <c r="BE35" s="71" t="e">
        <f>INDEX($X$7:$AI$111,ROW()-6,#REF!)</f>
        <v>#REF!</v>
      </c>
      <c r="BF35" s="71" t="e">
        <f>INDEX($AP$7:$BA$111,ROW()-6,#REF!)</f>
        <v>#REF!</v>
      </c>
      <c r="BG35" s="71" t="e">
        <f>+IF(OR(BD35=0,BE35=0),"",BD35-BE35)</f>
        <v>#REF!</v>
      </c>
      <c r="BH35" s="173" t="str">
        <f>+IF(ISERROR(BD35/BE35-1),"",BD35/BE35-1)</f>
        <v/>
      </c>
      <c r="BI35" s="71" t="e">
        <f>+IF(OR(BD35=0,BF35=0),"",BD35-BF35)</f>
        <v>#REF!</v>
      </c>
      <c r="BJ35" s="174" t="str">
        <f>+IF(ISERROR(BD35/BF35-1),"",BD35/BF35-1)</f>
        <v/>
      </c>
    </row>
    <row r="36" spans="1:62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216"/>
      <c r="M36" s="36"/>
      <c r="N36" s="36"/>
      <c r="O36" s="36"/>
      <c r="P36" s="37"/>
      <c r="Q36" s="12"/>
      <c r="R36" s="12"/>
      <c r="S36" s="12"/>
      <c r="T36" s="32"/>
      <c r="U36" s="25"/>
      <c r="V36" s="33"/>
      <c r="W36" s="25"/>
      <c r="X36" s="35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216"/>
      <c r="AJ36" s="8"/>
      <c r="AK36" s="12"/>
      <c r="AL36" s="32"/>
      <c r="AM36" s="25"/>
      <c r="AN36" s="33"/>
      <c r="AO36" s="25"/>
      <c r="AP36" s="35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216"/>
      <c r="BC36" s="32"/>
      <c r="BD36" s="36"/>
      <c r="BE36" s="36"/>
      <c r="BF36" s="36"/>
      <c r="BG36" s="38"/>
      <c r="BH36" s="38"/>
      <c r="BI36" s="38"/>
      <c r="BJ36" s="72"/>
    </row>
    <row r="37" spans="1:62" s="10" customFormat="1" ht="14.25" customHeight="1">
      <c r="A37" s="32" t="s">
        <v>101</v>
      </c>
      <c r="B37" s="25"/>
      <c r="C37" s="33" t="s">
        <v>1</v>
      </c>
      <c r="D37" s="25"/>
      <c r="E37" s="35">
        <f>E38</f>
        <v>23.86</v>
      </c>
      <c r="F37" s="36">
        <f t="shared" ref="F37:P37" si="30">F38-E38</f>
        <v>20.417999999999999</v>
      </c>
      <c r="G37" s="36">
        <f t="shared" si="30"/>
        <v>14.413000000000004</v>
      </c>
      <c r="H37" s="36">
        <f t="shared" si="30"/>
        <v>0</v>
      </c>
      <c r="I37" s="36">
        <f t="shared" si="30"/>
        <v>23.584000000000003</v>
      </c>
      <c r="J37" s="36">
        <f t="shared" si="30"/>
        <v>22.042999999999992</v>
      </c>
      <c r="K37" s="36">
        <f t="shared" si="30"/>
        <v>24.489000000000019</v>
      </c>
      <c r="L37" s="216">
        <f t="shared" si="30"/>
        <v>-128.80700000000002</v>
      </c>
      <c r="M37" s="36">
        <f t="shared" si="30"/>
        <v>0</v>
      </c>
      <c r="N37" s="36">
        <f t="shared" si="30"/>
        <v>0</v>
      </c>
      <c r="O37" s="36">
        <f t="shared" si="30"/>
        <v>0</v>
      </c>
      <c r="P37" s="37">
        <f t="shared" si="30"/>
        <v>0</v>
      </c>
      <c r="Q37" s="12"/>
      <c r="R37" s="12"/>
      <c r="S37" s="12"/>
      <c r="T37" s="32" t="s">
        <v>101</v>
      </c>
      <c r="U37" s="25"/>
      <c r="V37" s="33" t="s">
        <v>1</v>
      </c>
      <c r="W37" s="25"/>
      <c r="X37" s="35">
        <f>X38</f>
        <v>0</v>
      </c>
      <c r="Y37" s="36">
        <f t="shared" ref="Y37:AI37" si="31">Y38-X38</f>
        <v>0</v>
      </c>
      <c r="Z37" s="36">
        <f t="shared" si="31"/>
        <v>0</v>
      </c>
      <c r="AA37" s="36">
        <f t="shared" si="31"/>
        <v>0</v>
      </c>
      <c r="AB37" s="36">
        <f t="shared" si="31"/>
        <v>0</v>
      </c>
      <c r="AC37" s="36">
        <f t="shared" si="31"/>
        <v>0</v>
      </c>
      <c r="AD37" s="36">
        <f t="shared" si="31"/>
        <v>0</v>
      </c>
      <c r="AE37" s="36">
        <f t="shared" si="31"/>
        <v>0</v>
      </c>
      <c r="AF37" s="36">
        <f t="shared" si="31"/>
        <v>0</v>
      </c>
      <c r="AG37" s="36">
        <f t="shared" si="31"/>
        <v>0</v>
      </c>
      <c r="AH37" s="36">
        <f t="shared" si="31"/>
        <v>0</v>
      </c>
      <c r="AI37" s="216">
        <f t="shared" si="31"/>
        <v>0</v>
      </c>
      <c r="AJ37" s="8"/>
      <c r="AK37" s="12"/>
      <c r="AL37" s="32" t="s">
        <v>101</v>
      </c>
      <c r="AM37" s="25"/>
      <c r="AN37" s="33" t="s">
        <v>1</v>
      </c>
      <c r="AO37" s="25"/>
      <c r="AP37" s="35">
        <f>AP38</f>
        <v>16.878409999999999</v>
      </c>
      <c r="AQ37" s="36">
        <f t="shared" ref="AQ37:BA37" si="32">AQ38-AP38</f>
        <v>13.535999999999998</v>
      </c>
      <c r="AR37" s="36">
        <f t="shared" si="32"/>
        <v>9.7220000000000013</v>
      </c>
      <c r="AS37" s="36">
        <f t="shared" si="32"/>
        <v>7.9980100000000007</v>
      </c>
      <c r="AT37" s="36">
        <f t="shared" si="32"/>
        <v>14.112159999999996</v>
      </c>
      <c r="AU37" s="36">
        <f t="shared" si="32"/>
        <v>13.043999999999997</v>
      </c>
      <c r="AV37" s="36">
        <f t="shared" si="32"/>
        <v>20.083200000000005</v>
      </c>
      <c r="AW37" s="36">
        <f t="shared" si="32"/>
        <v>13.673999999999992</v>
      </c>
      <c r="AX37" s="36">
        <f t="shared" si="32"/>
        <v>10.938000000000002</v>
      </c>
      <c r="AY37" s="36">
        <f t="shared" si="32"/>
        <v>2.5919999999999987</v>
      </c>
      <c r="AZ37" s="36">
        <f t="shared" si="32"/>
        <v>2.1059999999999945</v>
      </c>
      <c r="BA37" s="216">
        <f t="shared" si="32"/>
        <v>7.6270000000000095</v>
      </c>
      <c r="BC37" s="32" t="s">
        <v>101</v>
      </c>
      <c r="BD37" s="36"/>
      <c r="BE37" s="36"/>
      <c r="BF37" s="36"/>
      <c r="BG37" s="38"/>
      <c r="BH37" s="38"/>
      <c r="BI37" s="38"/>
      <c r="BJ37" s="72"/>
    </row>
    <row r="38" spans="1:62" s="10" customFormat="1" ht="14.25" customHeight="1">
      <c r="A38" s="32"/>
      <c r="B38" s="25"/>
      <c r="C38" s="33" t="s">
        <v>13</v>
      </c>
      <c r="D38" s="25"/>
      <c r="E38" s="74">
        <v>23.86</v>
      </c>
      <c r="F38" s="73">
        <v>44.277999999999999</v>
      </c>
      <c r="G38" s="73">
        <v>58.691000000000003</v>
      </c>
      <c r="H38" s="73">
        <v>58.691000000000003</v>
      </c>
      <c r="I38" s="73">
        <f>104.318-22.043</f>
        <v>82.275000000000006</v>
      </c>
      <c r="J38" s="73">
        <v>104.318</v>
      </c>
      <c r="K38" s="73">
        <f>131.973-3.166</f>
        <v>128.80700000000002</v>
      </c>
      <c r="L38" s="136"/>
      <c r="M38" s="36"/>
      <c r="N38" s="36"/>
      <c r="O38" s="36"/>
      <c r="P38" s="37"/>
      <c r="Q38" s="12"/>
      <c r="R38" s="12"/>
      <c r="S38" s="12"/>
      <c r="T38" s="32"/>
      <c r="U38" s="25"/>
      <c r="V38" s="33" t="s">
        <v>13</v>
      </c>
      <c r="W38" s="25"/>
      <c r="X38" s="74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136"/>
      <c r="AJ38" s="8"/>
      <c r="AK38" s="12"/>
      <c r="AL38" s="32"/>
      <c r="AM38" s="25"/>
      <c r="AN38" s="33" t="s">
        <v>13</v>
      </c>
      <c r="AO38" s="25"/>
      <c r="AP38" s="74">
        <v>16.878409999999999</v>
      </c>
      <c r="AQ38" s="73">
        <v>30.414409999999997</v>
      </c>
      <c r="AR38" s="73">
        <v>40.136409999999998</v>
      </c>
      <c r="AS38" s="73">
        <v>48.134419999999999</v>
      </c>
      <c r="AT38" s="73">
        <v>62.246579999999994</v>
      </c>
      <c r="AU38" s="73">
        <v>75.290579999999991</v>
      </c>
      <c r="AV38" s="73">
        <v>95.373779999999996</v>
      </c>
      <c r="AW38" s="73">
        <v>109.04777999999999</v>
      </c>
      <c r="AX38" s="73">
        <v>119.98577999999999</v>
      </c>
      <c r="AY38" s="73">
        <v>122.57777999999999</v>
      </c>
      <c r="AZ38" s="73">
        <v>124.68377999999998</v>
      </c>
      <c r="BA38" s="136">
        <v>132.31077999999999</v>
      </c>
      <c r="BB38" s="241"/>
      <c r="BC38" s="32"/>
      <c r="BD38" s="71" t="e">
        <f>INDEX($E$7:$P$111,ROW()-6,#REF!)</f>
        <v>#REF!</v>
      </c>
      <c r="BE38" s="71" t="e">
        <f>INDEX($X$7:$AI$111,ROW()-6,#REF!)</f>
        <v>#REF!</v>
      </c>
      <c r="BF38" s="71" t="e">
        <f>INDEX($AP$7:$BA$111,ROW()-6,#REF!)</f>
        <v>#REF!</v>
      </c>
      <c r="BG38" s="71" t="e">
        <f>+IF(OR(BD38=0,BE38=0),"",BD38-BE38)</f>
        <v>#REF!</v>
      </c>
      <c r="BH38" s="173" t="str">
        <f>+IF(ISERROR(BD38/BE38-1),"",BD38/BE38-1)</f>
        <v/>
      </c>
      <c r="BI38" s="71" t="e">
        <f>+IF(OR(BD38=0,BF38=0),"",BD38-BF38)</f>
        <v>#REF!</v>
      </c>
      <c r="BJ38" s="174" t="str">
        <f>+IF(ISERROR(BD38/BF38-1),"",BD38/BF38-1)</f>
        <v/>
      </c>
    </row>
    <row r="39" spans="1:62" s="10" customFormat="1" ht="14.25" customHeight="1">
      <c r="A39" s="33"/>
      <c r="B39" s="25"/>
      <c r="C39" s="33"/>
      <c r="D39" s="25"/>
      <c r="E39" s="74"/>
      <c r="F39" s="73"/>
      <c r="G39" s="73"/>
      <c r="H39" s="73"/>
      <c r="I39" s="73"/>
      <c r="J39" s="73"/>
      <c r="K39" s="73"/>
      <c r="L39" s="136"/>
      <c r="M39" s="36"/>
      <c r="N39" s="36"/>
      <c r="O39" s="36"/>
      <c r="P39" s="37"/>
      <c r="Q39" s="12"/>
      <c r="R39" s="12"/>
      <c r="S39" s="12"/>
      <c r="T39" s="33"/>
      <c r="U39" s="25"/>
      <c r="V39" s="33"/>
      <c r="W39" s="25"/>
      <c r="X39" s="74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136"/>
      <c r="AJ39" s="8"/>
      <c r="AK39" s="12"/>
      <c r="AL39" s="33"/>
      <c r="AM39" s="25"/>
      <c r="AN39" s="33"/>
      <c r="AO39" s="25"/>
      <c r="AP39" s="74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216"/>
      <c r="BC39" s="33"/>
      <c r="BD39" s="36"/>
      <c r="BE39" s="36"/>
      <c r="BF39" s="36"/>
      <c r="BG39" s="38"/>
      <c r="BH39" s="38"/>
      <c r="BI39" s="38"/>
      <c r="BJ39" s="72"/>
    </row>
    <row r="40" spans="1:62" s="10" customFormat="1" ht="14.25" hidden="1" customHeight="1">
      <c r="B40" s="25"/>
      <c r="C40" s="33" t="s">
        <v>1</v>
      </c>
      <c r="D40" s="25"/>
      <c r="E40" s="35">
        <f>E41</f>
        <v>0</v>
      </c>
      <c r="F40" s="36">
        <f t="shared" ref="F40:P40" si="33">F41-E41</f>
        <v>0</v>
      </c>
      <c r="G40" s="36">
        <f t="shared" si="33"/>
        <v>0</v>
      </c>
      <c r="H40" s="36">
        <f t="shared" si="33"/>
        <v>0</v>
      </c>
      <c r="I40" s="36">
        <f t="shared" si="33"/>
        <v>0</v>
      </c>
      <c r="J40" s="36">
        <f t="shared" si="33"/>
        <v>0</v>
      </c>
      <c r="K40" s="36">
        <f t="shared" si="33"/>
        <v>0</v>
      </c>
      <c r="L40" s="216">
        <f t="shared" si="33"/>
        <v>0</v>
      </c>
      <c r="M40" s="36">
        <f t="shared" si="33"/>
        <v>0</v>
      </c>
      <c r="N40" s="36">
        <f t="shared" si="33"/>
        <v>0</v>
      </c>
      <c r="O40" s="36">
        <f t="shared" si="33"/>
        <v>0</v>
      </c>
      <c r="P40" s="37">
        <f t="shared" si="33"/>
        <v>0</v>
      </c>
      <c r="Q40" s="12"/>
      <c r="R40" s="12"/>
      <c r="S40" s="12"/>
      <c r="U40" s="25"/>
      <c r="V40" s="33" t="s">
        <v>1</v>
      </c>
      <c r="W40" s="25"/>
      <c r="X40" s="35">
        <f>X41</f>
        <v>0</v>
      </c>
      <c r="Y40" s="36">
        <f t="shared" ref="Y40:AI40" si="34">Y41-X41</f>
        <v>0</v>
      </c>
      <c r="Z40" s="36">
        <f t="shared" si="34"/>
        <v>0</v>
      </c>
      <c r="AA40" s="36">
        <f t="shared" si="34"/>
        <v>0</v>
      </c>
      <c r="AB40" s="36">
        <f t="shared" si="34"/>
        <v>0</v>
      </c>
      <c r="AC40" s="36">
        <f t="shared" si="34"/>
        <v>0</v>
      </c>
      <c r="AD40" s="36">
        <f t="shared" si="34"/>
        <v>0</v>
      </c>
      <c r="AE40" s="36">
        <f t="shared" si="34"/>
        <v>0</v>
      </c>
      <c r="AF40" s="36">
        <f t="shared" si="34"/>
        <v>0</v>
      </c>
      <c r="AG40" s="36">
        <f t="shared" si="34"/>
        <v>0</v>
      </c>
      <c r="AH40" s="36">
        <f t="shared" si="34"/>
        <v>0</v>
      </c>
      <c r="AI40" s="216">
        <f t="shared" si="34"/>
        <v>0</v>
      </c>
      <c r="AJ40" s="8"/>
      <c r="AK40" s="12"/>
      <c r="AM40" s="25"/>
      <c r="AN40" s="33" t="s">
        <v>1</v>
      </c>
      <c r="AO40" s="25"/>
      <c r="AP40" s="35">
        <f>AP41</f>
        <v>0</v>
      </c>
      <c r="AQ40" s="36">
        <f t="shared" ref="AQ40:BA40" si="35">AQ41-AP41</f>
        <v>0</v>
      </c>
      <c r="AR40" s="36">
        <f t="shared" si="35"/>
        <v>0</v>
      </c>
      <c r="AS40" s="36">
        <f t="shared" si="35"/>
        <v>0</v>
      </c>
      <c r="AT40" s="36">
        <f t="shared" si="35"/>
        <v>0</v>
      </c>
      <c r="AU40" s="36">
        <f t="shared" si="35"/>
        <v>0</v>
      </c>
      <c r="AV40" s="36">
        <f t="shared" si="35"/>
        <v>0</v>
      </c>
      <c r="AW40" s="36">
        <f t="shared" si="35"/>
        <v>0</v>
      </c>
      <c r="AX40" s="36">
        <f t="shared" si="35"/>
        <v>0</v>
      </c>
      <c r="AY40" s="36">
        <f t="shared" si="35"/>
        <v>0</v>
      </c>
      <c r="AZ40" s="36">
        <f t="shared" si="35"/>
        <v>0</v>
      </c>
      <c r="BA40" s="216">
        <f t="shared" si="35"/>
        <v>0</v>
      </c>
      <c r="BD40" s="36"/>
      <c r="BE40" s="36"/>
      <c r="BF40" s="36"/>
      <c r="BG40" s="38"/>
      <c r="BH40" s="38"/>
      <c r="BI40" s="38"/>
      <c r="BJ40" s="72"/>
    </row>
    <row r="41" spans="1:62" s="10" customFormat="1" ht="14.25" hidden="1" customHeight="1">
      <c r="A41" s="32"/>
      <c r="B41" s="25"/>
      <c r="C41" s="33" t="s">
        <v>13</v>
      </c>
      <c r="D41" s="25"/>
      <c r="E41" s="74"/>
      <c r="F41" s="73"/>
      <c r="G41" s="73"/>
      <c r="H41" s="73"/>
      <c r="I41" s="73"/>
      <c r="J41" s="73"/>
      <c r="K41" s="73"/>
      <c r="L41" s="136"/>
      <c r="M41" s="36"/>
      <c r="N41" s="36"/>
      <c r="O41" s="36"/>
      <c r="P41" s="37"/>
      <c r="Q41" s="12"/>
      <c r="R41" s="12"/>
      <c r="S41" s="12"/>
      <c r="T41" s="32"/>
      <c r="U41" s="25"/>
      <c r="V41" s="33" t="s">
        <v>13</v>
      </c>
      <c r="W41" s="25"/>
      <c r="X41" s="74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136"/>
      <c r="AJ41" s="8"/>
      <c r="AK41" s="12"/>
      <c r="AL41" s="32"/>
      <c r="AM41" s="25"/>
      <c r="AN41" s="33" t="s">
        <v>13</v>
      </c>
      <c r="AO41" s="25"/>
      <c r="AP41" s="74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136"/>
      <c r="BB41" s="241"/>
      <c r="BC41" s="32"/>
      <c r="BD41" s="71" t="e">
        <f>INDEX($E$7:$P$111,ROW()-6,#REF!)</f>
        <v>#REF!</v>
      </c>
      <c r="BE41" s="71" t="e">
        <f>INDEX($X$7:$AI$111,ROW()-6,#REF!)</f>
        <v>#REF!</v>
      </c>
      <c r="BF41" s="71" t="e">
        <f>INDEX($AP$7:$BA$111,ROW()-6,#REF!)</f>
        <v>#REF!</v>
      </c>
      <c r="BG41" s="71" t="e">
        <f>+IF(OR(BD41=0,BE41=0),"",BD41-BE41)</f>
        <v>#REF!</v>
      </c>
      <c r="BH41" s="173" t="str">
        <f>+IF(ISERROR(BD41/BE41-1),"",BD41/BE41-1)</f>
        <v/>
      </c>
      <c r="BI41" s="71" t="e">
        <f>+IF(OR(BD41=0,BF41=0),"",BD41-BF41)</f>
        <v>#REF!</v>
      </c>
      <c r="BJ41" s="174" t="str">
        <f>+IF(ISERROR(BD41/BF41-1),"",BD41/BF41-1)</f>
        <v/>
      </c>
    </row>
    <row r="42" spans="1:62" s="10" customFormat="1" ht="14.25" hidden="1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216"/>
      <c r="M42" s="36"/>
      <c r="N42" s="36"/>
      <c r="O42" s="36"/>
      <c r="P42" s="37"/>
      <c r="Q42" s="12"/>
      <c r="R42" s="12"/>
      <c r="S42" s="12"/>
      <c r="T42" s="77"/>
      <c r="U42" s="25"/>
      <c r="V42" s="33"/>
      <c r="W42" s="25"/>
      <c r="X42" s="35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216"/>
      <c r="AJ42" s="8"/>
      <c r="AK42" s="12"/>
      <c r="AL42" s="77"/>
      <c r="AM42" s="25"/>
      <c r="AN42" s="33"/>
      <c r="AO42" s="25"/>
      <c r="AP42" s="35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216"/>
      <c r="BC42" s="77"/>
      <c r="BD42" s="36"/>
      <c r="BE42" s="36"/>
      <c r="BF42" s="36"/>
      <c r="BG42" s="38"/>
      <c r="BH42" s="38"/>
      <c r="BI42" s="38"/>
      <c r="BJ42" s="72"/>
    </row>
    <row r="43" spans="1:62" s="10" customFormat="1" ht="14.25" hidden="1" customHeight="1">
      <c r="A43" s="32"/>
      <c r="B43" s="25"/>
      <c r="C43" s="33" t="s">
        <v>1</v>
      </c>
      <c r="D43" s="25"/>
      <c r="E43" s="35">
        <f>E44</f>
        <v>0</v>
      </c>
      <c r="F43" s="36">
        <f t="shared" ref="F43:P43" si="36">F44-E44</f>
        <v>0</v>
      </c>
      <c r="G43" s="36">
        <f t="shared" si="36"/>
        <v>0</v>
      </c>
      <c r="H43" s="36">
        <f t="shared" si="36"/>
        <v>0</v>
      </c>
      <c r="I43" s="36">
        <f t="shared" si="36"/>
        <v>0</v>
      </c>
      <c r="J43" s="36">
        <f t="shared" si="36"/>
        <v>0</v>
      </c>
      <c r="K43" s="36">
        <f t="shared" si="36"/>
        <v>0</v>
      </c>
      <c r="L43" s="216">
        <f t="shared" si="36"/>
        <v>0</v>
      </c>
      <c r="M43" s="36">
        <f t="shared" si="36"/>
        <v>0</v>
      </c>
      <c r="N43" s="36">
        <f t="shared" si="36"/>
        <v>0</v>
      </c>
      <c r="O43" s="36">
        <f t="shared" si="36"/>
        <v>0</v>
      </c>
      <c r="P43" s="37">
        <f t="shared" si="36"/>
        <v>0</v>
      </c>
      <c r="Q43" s="12"/>
      <c r="R43" s="12"/>
      <c r="S43" s="12"/>
      <c r="T43" s="32"/>
      <c r="U43" s="25"/>
      <c r="V43" s="33" t="s">
        <v>1</v>
      </c>
      <c r="W43" s="25"/>
      <c r="X43" s="35">
        <f>X44</f>
        <v>0</v>
      </c>
      <c r="Y43" s="36">
        <f t="shared" ref="Y43:AI43" si="37">Y44-X44</f>
        <v>0</v>
      </c>
      <c r="Z43" s="36">
        <f t="shared" si="37"/>
        <v>0</v>
      </c>
      <c r="AA43" s="36">
        <f t="shared" si="37"/>
        <v>0</v>
      </c>
      <c r="AB43" s="36">
        <f t="shared" si="37"/>
        <v>0</v>
      </c>
      <c r="AC43" s="36">
        <f t="shared" si="37"/>
        <v>0</v>
      </c>
      <c r="AD43" s="36">
        <f t="shared" si="37"/>
        <v>0</v>
      </c>
      <c r="AE43" s="36">
        <f t="shared" si="37"/>
        <v>0</v>
      </c>
      <c r="AF43" s="36">
        <f t="shared" si="37"/>
        <v>0</v>
      </c>
      <c r="AG43" s="36">
        <f t="shared" si="37"/>
        <v>0</v>
      </c>
      <c r="AH43" s="36">
        <f t="shared" si="37"/>
        <v>0</v>
      </c>
      <c r="AI43" s="216">
        <f t="shared" si="37"/>
        <v>0</v>
      </c>
      <c r="AJ43" s="8"/>
      <c r="AK43" s="12"/>
      <c r="AL43" s="32"/>
      <c r="AM43" s="25"/>
      <c r="AN43" s="33" t="s">
        <v>1</v>
      </c>
      <c r="AO43" s="25"/>
      <c r="AP43" s="35">
        <f>AP44</f>
        <v>0</v>
      </c>
      <c r="AQ43" s="36">
        <f t="shared" ref="AQ43:BA43" si="38">AQ44-AP44</f>
        <v>0</v>
      </c>
      <c r="AR43" s="36">
        <f t="shared" si="38"/>
        <v>0</v>
      </c>
      <c r="AS43" s="36">
        <f t="shared" si="38"/>
        <v>0</v>
      </c>
      <c r="AT43" s="36">
        <f t="shared" si="38"/>
        <v>0</v>
      </c>
      <c r="AU43" s="36">
        <f t="shared" si="38"/>
        <v>0</v>
      </c>
      <c r="AV43" s="36">
        <f t="shared" si="38"/>
        <v>0</v>
      </c>
      <c r="AW43" s="36">
        <f t="shared" si="38"/>
        <v>0</v>
      </c>
      <c r="AX43" s="36">
        <f t="shared" si="38"/>
        <v>0</v>
      </c>
      <c r="AY43" s="36">
        <f t="shared" si="38"/>
        <v>0</v>
      </c>
      <c r="AZ43" s="36">
        <f t="shared" si="38"/>
        <v>0</v>
      </c>
      <c r="BA43" s="216">
        <f t="shared" si="38"/>
        <v>0</v>
      </c>
      <c r="BC43" s="32"/>
      <c r="BD43" s="36"/>
      <c r="BE43" s="36"/>
      <c r="BF43" s="36"/>
      <c r="BG43" s="38"/>
      <c r="BH43" s="38"/>
      <c r="BI43" s="38"/>
      <c r="BJ43" s="72"/>
    </row>
    <row r="44" spans="1:62" s="10" customFormat="1" ht="14.25" hidden="1" customHeight="1">
      <c r="A44" s="77"/>
      <c r="B44" s="25"/>
      <c r="C44" s="33" t="s">
        <v>13</v>
      </c>
      <c r="D44" s="25"/>
      <c r="E44" s="74"/>
      <c r="F44" s="73"/>
      <c r="G44" s="73"/>
      <c r="H44" s="73"/>
      <c r="I44" s="73"/>
      <c r="J44" s="73"/>
      <c r="K44" s="73"/>
      <c r="L44" s="136"/>
      <c r="M44" s="36"/>
      <c r="N44" s="36"/>
      <c r="O44" s="36"/>
      <c r="P44" s="37"/>
      <c r="Q44" s="12"/>
      <c r="R44" s="12"/>
      <c r="S44" s="12"/>
      <c r="T44" s="77"/>
      <c r="U44" s="25"/>
      <c r="V44" s="33" t="s">
        <v>13</v>
      </c>
      <c r="W44" s="25"/>
      <c r="X44" s="74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136"/>
      <c r="AJ44" s="8"/>
      <c r="AK44" s="12"/>
      <c r="AL44" s="77"/>
      <c r="AM44" s="25"/>
      <c r="AN44" s="33" t="s">
        <v>13</v>
      </c>
      <c r="AO44" s="25"/>
      <c r="AP44" s="74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136"/>
      <c r="BB44" s="241"/>
      <c r="BC44" s="77"/>
      <c r="BD44" s="71" t="e">
        <f>INDEX($E$7:$P$111,ROW()-6,#REF!)</f>
        <v>#REF!</v>
      </c>
      <c r="BE44" s="71" t="e">
        <f>INDEX($X$7:$AI$111,ROW()-6,#REF!)</f>
        <v>#REF!</v>
      </c>
      <c r="BF44" s="71" t="e">
        <f>INDEX($AP$7:$BA$111,ROW()-6,#REF!)</f>
        <v>#REF!</v>
      </c>
      <c r="BG44" s="71" t="e">
        <f>+IF(OR(BD44=0,BE44=0),"",BD44-BE44)</f>
        <v>#REF!</v>
      </c>
      <c r="BH44" s="173" t="str">
        <f>+IF(ISERROR(BD44/BE44-1),"",BD44/BE44-1)</f>
        <v/>
      </c>
      <c r="BI44" s="71" t="e">
        <f>+IF(OR(BD44=0,BF44=0),"",BD44-BF44)</f>
        <v>#REF!</v>
      </c>
      <c r="BJ44" s="174" t="str">
        <f>+IF(ISERROR(BD44/BF44-1),"",BD44/BF44-1)</f>
        <v/>
      </c>
    </row>
    <row r="45" spans="1:62" s="10" customFormat="1" ht="14.25" hidden="1" customHeight="1">
      <c r="A45" s="77"/>
      <c r="B45" s="25"/>
      <c r="C45" s="33"/>
      <c r="D45" s="25"/>
      <c r="E45" s="74"/>
      <c r="F45" s="73"/>
      <c r="G45" s="73"/>
      <c r="H45" s="73"/>
      <c r="I45" s="73"/>
      <c r="J45" s="73"/>
      <c r="K45" s="73"/>
      <c r="L45" s="136"/>
      <c r="M45" s="36"/>
      <c r="N45" s="36"/>
      <c r="O45" s="36"/>
      <c r="P45" s="37"/>
      <c r="Q45" s="12"/>
      <c r="R45" s="12"/>
      <c r="S45" s="12"/>
      <c r="T45" s="77"/>
      <c r="U45" s="25"/>
      <c r="V45" s="33"/>
      <c r="W45" s="25"/>
      <c r="X45" s="74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136"/>
      <c r="AJ45" s="8"/>
      <c r="AK45" s="12"/>
      <c r="AL45" s="77"/>
      <c r="AM45" s="25"/>
      <c r="AN45" s="33"/>
      <c r="AO45" s="25"/>
      <c r="AP45" s="74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216"/>
      <c r="BC45" s="77"/>
      <c r="BD45" s="36"/>
      <c r="BE45" s="36"/>
      <c r="BF45" s="36"/>
      <c r="BG45" s="38"/>
      <c r="BH45" s="38"/>
      <c r="BI45" s="38"/>
      <c r="BJ45" s="72"/>
    </row>
    <row r="46" spans="1:62" s="10" customFormat="1" ht="14.25" hidden="1" customHeight="1">
      <c r="A46" s="32"/>
      <c r="B46" s="25"/>
      <c r="C46" s="33" t="s">
        <v>1</v>
      </c>
      <c r="D46" s="25"/>
      <c r="E46" s="35">
        <f>E47</f>
        <v>0</v>
      </c>
      <c r="F46" s="36">
        <f t="shared" ref="F46:P46" si="39">F47-E47</f>
        <v>0</v>
      </c>
      <c r="G46" s="36">
        <f t="shared" si="39"/>
        <v>0</v>
      </c>
      <c r="H46" s="36">
        <f t="shared" si="39"/>
        <v>0</v>
      </c>
      <c r="I46" s="36">
        <f t="shared" si="39"/>
        <v>0</v>
      </c>
      <c r="J46" s="36">
        <f t="shared" si="39"/>
        <v>0</v>
      </c>
      <c r="K46" s="36">
        <f t="shared" si="39"/>
        <v>0</v>
      </c>
      <c r="L46" s="216">
        <f t="shared" si="39"/>
        <v>0</v>
      </c>
      <c r="M46" s="36">
        <f t="shared" si="39"/>
        <v>0</v>
      </c>
      <c r="N46" s="36">
        <f t="shared" si="39"/>
        <v>0</v>
      </c>
      <c r="O46" s="36">
        <f t="shared" si="39"/>
        <v>0</v>
      </c>
      <c r="P46" s="37">
        <f t="shared" si="39"/>
        <v>0</v>
      </c>
      <c r="Q46" s="12"/>
      <c r="R46" s="12"/>
      <c r="S46" s="12"/>
      <c r="T46" s="32"/>
      <c r="U46" s="25"/>
      <c r="V46" s="33" t="s">
        <v>1</v>
      </c>
      <c r="W46" s="25"/>
      <c r="X46" s="35">
        <f>X47</f>
        <v>0</v>
      </c>
      <c r="Y46" s="36">
        <f t="shared" ref="Y46:AI46" si="40">Y47-X47</f>
        <v>0</v>
      </c>
      <c r="Z46" s="36">
        <f t="shared" si="40"/>
        <v>0</v>
      </c>
      <c r="AA46" s="36">
        <f t="shared" si="40"/>
        <v>0</v>
      </c>
      <c r="AB46" s="36">
        <f t="shared" si="40"/>
        <v>0</v>
      </c>
      <c r="AC46" s="36">
        <f t="shared" si="40"/>
        <v>0</v>
      </c>
      <c r="AD46" s="36">
        <f t="shared" si="40"/>
        <v>0</v>
      </c>
      <c r="AE46" s="36">
        <f t="shared" si="40"/>
        <v>0</v>
      </c>
      <c r="AF46" s="36">
        <f t="shared" si="40"/>
        <v>0</v>
      </c>
      <c r="AG46" s="36">
        <f t="shared" si="40"/>
        <v>0</v>
      </c>
      <c r="AH46" s="36">
        <f t="shared" si="40"/>
        <v>0</v>
      </c>
      <c r="AI46" s="216">
        <f t="shared" si="40"/>
        <v>0</v>
      </c>
      <c r="AJ46" s="8"/>
      <c r="AK46" s="12"/>
      <c r="AL46" s="32"/>
      <c r="AM46" s="25"/>
      <c r="AN46" s="33" t="s">
        <v>1</v>
      </c>
      <c r="AO46" s="25"/>
      <c r="AP46" s="35">
        <f>AP47</f>
        <v>0</v>
      </c>
      <c r="AQ46" s="36">
        <f t="shared" ref="AQ46:BA46" si="41">AQ47-AP47</f>
        <v>0</v>
      </c>
      <c r="AR46" s="36">
        <f t="shared" si="41"/>
        <v>0</v>
      </c>
      <c r="AS46" s="36">
        <f t="shared" si="41"/>
        <v>0</v>
      </c>
      <c r="AT46" s="36">
        <f t="shared" si="41"/>
        <v>0</v>
      </c>
      <c r="AU46" s="36">
        <f t="shared" si="41"/>
        <v>0</v>
      </c>
      <c r="AV46" s="36">
        <f t="shared" si="41"/>
        <v>0</v>
      </c>
      <c r="AW46" s="36">
        <f t="shared" si="41"/>
        <v>0</v>
      </c>
      <c r="AX46" s="36">
        <f t="shared" si="41"/>
        <v>0</v>
      </c>
      <c r="AY46" s="36">
        <f t="shared" si="41"/>
        <v>0</v>
      </c>
      <c r="AZ46" s="36">
        <f t="shared" si="41"/>
        <v>0</v>
      </c>
      <c r="BA46" s="216">
        <f t="shared" si="41"/>
        <v>0</v>
      </c>
      <c r="BC46" s="32"/>
      <c r="BD46" s="36"/>
      <c r="BE46" s="36"/>
      <c r="BF46" s="36"/>
      <c r="BG46" s="38"/>
      <c r="BH46" s="38"/>
      <c r="BI46" s="38"/>
      <c r="BJ46" s="72"/>
    </row>
    <row r="47" spans="1:62" s="10" customFormat="1" ht="14.25" hidden="1" customHeight="1">
      <c r="A47" s="32"/>
      <c r="B47" s="25"/>
      <c r="C47" s="33" t="s">
        <v>13</v>
      </c>
      <c r="D47" s="25"/>
      <c r="E47" s="74"/>
      <c r="F47" s="73"/>
      <c r="G47" s="73"/>
      <c r="H47" s="73"/>
      <c r="I47" s="73"/>
      <c r="J47" s="73"/>
      <c r="K47" s="73"/>
      <c r="L47" s="136"/>
      <c r="M47" s="36"/>
      <c r="N47" s="36"/>
      <c r="O47" s="36"/>
      <c r="P47" s="37"/>
      <c r="Q47" s="12"/>
      <c r="R47" s="12"/>
      <c r="S47" s="12"/>
      <c r="T47" s="32"/>
      <c r="U47" s="25"/>
      <c r="V47" s="33" t="s">
        <v>13</v>
      </c>
      <c r="W47" s="25"/>
      <c r="X47" s="74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136"/>
      <c r="AJ47" s="8"/>
      <c r="AK47" s="12"/>
      <c r="AL47" s="32"/>
      <c r="AM47" s="25"/>
      <c r="AN47" s="33" t="s">
        <v>13</v>
      </c>
      <c r="AO47" s="25"/>
      <c r="AP47" s="74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136"/>
      <c r="BB47" s="241"/>
      <c r="BC47" s="32"/>
      <c r="BD47" s="71" t="e">
        <f>INDEX($E$7:$P$111,ROW()-6,#REF!)</f>
        <v>#REF!</v>
      </c>
      <c r="BE47" s="71" t="e">
        <f>INDEX($X$7:$AI$111,ROW()-6,#REF!)</f>
        <v>#REF!</v>
      </c>
      <c r="BF47" s="71" t="e">
        <f>INDEX($AP$7:$BA$111,ROW()-6,#REF!)</f>
        <v>#REF!</v>
      </c>
      <c r="BG47" s="71" t="e">
        <f>+IF(OR(BD47=0,BE47=0),"",BD47-BE47)</f>
        <v>#REF!</v>
      </c>
      <c r="BH47" s="173" t="str">
        <f>+IF(ISERROR(BD47/BE47-1),"",BD47/BE47-1)</f>
        <v/>
      </c>
      <c r="BI47" s="71" t="e">
        <f>+IF(OR(BD47=0,BF47=0),"",BD47-BF47)</f>
        <v>#REF!</v>
      </c>
      <c r="BJ47" s="174" t="str">
        <f>+IF(ISERROR(BD47/BF47-1),"",BD47/BF47-1)</f>
        <v/>
      </c>
    </row>
    <row r="48" spans="1:62" s="10" customFormat="1" ht="14.25" hidden="1" customHeight="1">
      <c r="A48" s="77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216"/>
      <c r="M48" s="36"/>
      <c r="N48" s="36"/>
      <c r="O48" s="36"/>
      <c r="P48" s="37"/>
      <c r="Q48" s="12"/>
      <c r="R48" s="12"/>
      <c r="S48" s="12"/>
      <c r="T48" s="77"/>
      <c r="U48" s="25"/>
      <c r="V48" s="33"/>
      <c r="W48" s="25"/>
      <c r="X48" s="35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216"/>
      <c r="AJ48" s="8"/>
      <c r="AK48" s="12"/>
      <c r="AL48" s="77"/>
      <c r="AM48" s="25"/>
      <c r="AN48" s="33"/>
      <c r="AO48" s="25"/>
      <c r="AP48" s="35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216"/>
      <c r="BC48" s="77"/>
      <c r="BD48" s="36"/>
      <c r="BE48" s="36"/>
      <c r="BF48" s="36"/>
      <c r="BG48" s="38"/>
      <c r="BH48" s="38"/>
      <c r="BI48" s="38"/>
      <c r="BJ48" s="72"/>
    </row>
    <row r="49" spans="1:62" s="10" customFormat="1" ht="14.25" hidden="1" customHeight="1">
      <c r="A49" s="32"/>
      <c r="B49" s="25"/>
      <c r="C49" s="33" t="s">
        <v>1</v>
      </c>
      <c r="D49" s="25"/>
      <c r="E49" s="35">
        <f>E50</f>
        <v>0</v>
      </c>
      <c r="F49" s="36">
        <f t="shared" ref="F49:P49" si="42">F50-E50</f>
        <v>0</v>
      </c>
      <c r="G49" s="36">
        <f t="shared" si="42"/>
        <v>0</v>
      </c>
      <c r="H49" s="36">
        <f t="shared" si="42"/>
        <v>0</v>
      </c>
      <c r="I49" s="36">
        <f t="shared" si="42"/>
        <v>0</v>
      </c>
      <c r="J49" s="36">
        <f t="shared" si="42"/>
        <v>0</v>
      </c>
      <c r="K49" s="36">
        <f t="shared" si="42"/>
        <v>0</v>
      </c>
      <c r="L49" s="216">
        <f t="shared" si="42"/>
        <v>0</v>
      </c>
      <c r="M49" s="36">
        <f t="shared" si="42"/>
        <v>0</v>
      </c>
      <c r="N49" s="36">
        <f t="shared" si="42"/>
        <v>0</v>
      </c>
      <c r="O49" s="36">
        <f t="shared" si="42"/>
        <v>0</v>
      </c>
      <c r="P49" s="37">
        <f t="shared" si="42"/>
        <v>0</v>
      </c>
      <c r="Q49" s="12"/>
      <c r="R49" s="12"/>
      <c r="S49" s="12"/>
      <c r="T49" s="32"/>
      <c r="U49" s="25"/>
      <c r="V49" s="33" t="s">
        <v>1</v>
      </c>
      <c r="W49" s="25"/>
      <c r="X49" s="35">
        <f>X50</f>
        <v>0</v>
      </c>
      <c r="Y49" s="36">
        <f t="shared" ref="Y49:AI49" si="43">Y50-X50</f>
        <v>0</v>
      </c>
      <c r="Z49" s="36">
        <f t="shared" si="43"/>
        <v>0</v>
      </c>
      <c r="AA49" s="36">
        <f t="shared" si="43"/>
        <v>0</v>
      </c>
      <c r="AB49" s="36">
        <f t="shared" si="43"/>
        <v>0</v>
      </c>
      <c r="AC49" s="36">
        <f t="shared" si="43"/>
        <v>0</v>
      </c>
      <c r="AD49" s="36">
        <f t="shared" si="43"/>
        <v>0</v>
      </c>
      <c r="AE49" s="36">
        <f t="shared" si="43"/>
        <v>0</v>
      </c>
      <c r="AF49" s="36">
        <f t="shared" si="43"/>
        <v>0</v>
      </c>
      <c r="AG49" s="36">
        <f t="shared" si="43"/>
        <v>0</v>
      </c>
      <c r="AH49" s="36">
        <f t="shared" si="43"/>
        <v>0</v>
      </c>
      <c r="AI49" s="216">
        <f t="shared" si="43"/>
        <v>0</v>
      </c>
      <c r="AJ49" s="8"/>
      <c r="AK49" s="12"/>
      <c r="AL49" s="32"/>
      <c r="AM49" s="25"/>
      <c r="AN49" s="33" t="s">
        <v>1</v>
      </c>
      <c r="AO49" s="25"/>
      <c r="AP49" s="35">
        <f>AP50</f>
        <v>0</v>
      </c>
      <c r="AQ49" s="36">
        <f t="shared" ref="AQ49:BA49" si="44">AQ50-AP50</f>
        <v>0</v>
      </c>
      <c r="AR49" s="36">
        <f t="shared" si="44"/>
        <v>0</v>
      </c>
      <c r="AS49" s="36">
        <f t="shared" si="44"/>
        <v>0</v>
      </c>
      <c r="AT49" s="36">
        <f t="shared" si="44"/>
        <v>0</v>
      </c>
      <c r="AU49" s="36">
        <f t="shared" si="44"/>
        <v>0</v>
      </c>
      <c r="AV49" s="36">
        <f t="shared" si="44"/>
        <v>0</v>
      </c>
      <c r="AW49" s="36">
        <f t="shared" si="44"/>
        <v>0</v>
      </c>
      <c r="AX49" s="36">
        <f t="shared" si="44"/>
        <v>0</v>
      </c>
      <c r="AY49" s="36">
        <f t="shared" si="44"/>
        <v>0</v>
      </c>
      <c r="AZ49" s="36">
        <f t="shared" si="44"/>
        <v>0</v>
      </c>
      <c r="BA49" s="216">
        <f t="shared" si="44"/>
        <v>0</v>
      </c>
      <c r="BC49" s="32"/>
      <c r="BD49" s="36"/>
      <c r="BE49" s="36"/>
      <c r="BF49" s="36"/>
      <c r="BG49" s="38"/>
      <c r="BH49" s="38"/>
      <c r="BI49" s="38"/>
      <c r="BJ49" s="72"/>
    </row>
    <row r="50" spans="1:62" s="10" customFormat="1" ht="14.25" hidden="1" customHeight="1">
      <c r="A50" s="70"/>
      <c r="B50" s="25"/>
      <c r="C50" s="33" t="s">
        <v>13</v>
      </c>
      <c r="D50" s="25"/>
      <c r="E50" s="74"/>
      <c r="F50" s="73"/>
      <c r="G50" s="73"/>
      <c r="H50" s="73"/>
      <c r="I50" s="73"/>
      <c r="J50" s="73"/>
      <c r="K50" s="73"/>
      <c r="L50" s="136"/>
      <c r="M50" s="36"/>
      <c r="N50" s="36"/>
      <c r="O50" s="36"/>
      <c r="P50" s="37"/>
      <c r="Q50" s="12"/>
      <c r="R50" s="12"/>
      <c r="S50" s="12"/>
      <c r="T50" s="70"/>
      <c r="U50" s="25"/>
      <c r="V50" s="33" t="s">
        <v>13</v>
      </c>
      <c r="W50" s="25"/>
      <c r="X50" s="74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136"/>
      <c r="AJ50" s="8"/>
      <c r="AK50" s="12"/>
      <c r="AL50" s="70"/>
      <c r="AM50" s="25"/>
      <c r="AN50" s="33" t="s">
        <v>13</v>
      </c>
      <c r="AO50" s="25"/>
      <c r="AP50" s="74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136"/>
      <c r="BB50" s="241"/>
      <c r="BC50" s="70"/>
      <c r="BD50" s="71" t="e">
        <f>INDEX($E$7:$P$111,ROW()-6,#REF!)</f>
        <v>#REF!</v>
      </c>
      <c r="BE50" s="71" t="e">
        <f>INDEX($X$7:$AI$111,ROW()-6,#REF!)</f>
        <v>#REF!</v>
      </c>
      <c r="BF50" s="71" t="e">
        <f>INDEX($AP$7:$BA$111,ROW()-6,#REF!)</f>
        <v>#REF!</v>
      </c>
      <c r="BG50" s="71" t="e">
        <f>+IF(OR(BD50=0,BE50=0),"",BD50-BE50)</f>
        <v>#REF!</v>
      </c>
      <c r="BH50" s="173" t="str">
        <f>+IF(ISERROR(BD50/BE50-1),"",BD50/BE50-1)</f>
        <v/>
      </c>
      <c r="BI50" s="71" t="e">
        <f>+IF(OR(BD50=0,BF50=0),"",BD50-BF50)</f>
        <v>#REF!</v>
      </c>
      <c r="BJ50" s="174" t="str">
        <f>+IF(ISERROR(BD50/BF50-1),"",BD50/BF50-1)</f>
        <v/>
      </c>
    </row>
    <row r="51" spans="1:62" s="10" customFormat="1" ht="14.25" hidden="1" customHeight="1">
      <c r="A51" s="32"/>
      <c r="B51" s="25"/>
      <c r="C51" s="33"/>
      <c r="D51" s="25"/>
      <c r="E51" s="74"/>
      <c r="F51" s="73"/>
      <c r="G51" s="73"/>
      <c r="H51" s="73"/>
      <c r="I51" s="73"/>
      <c r="J51" s="73"/>
      <c r="K51" s="73"/>
      <c r="L51" s="136"/>
      <c r="M51" s="36"/>
      <c r="N51" s="36"/>
      <c r="O51" s="36"/>
      <c r="P51" s="37"/>
      <c r="Q51" s="12"/>
      <c r="R51" s="12"/>
      <c r="S51" s="12"/>
      <c r="T51" s="32"/>
      <c r="U51" s="25"/>
      <c r="V51" s="33"/>
      <c r="W51" s="25"/>
      <c r="X51" s="74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136"/>
      <c r="AJ51" s="8"/>
      <c r="AK51" s="12"/>
      <c r="AL51" s="32"/>
      <c r="AM51" s="25"/>
      <c r="AN51" s="33"/>
      <c r="AO51" s="25"/>
      <c r="AP51" s="74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216"/>
      <c r="BC51" s="32"/>
      <c r="BD51" s="36"/>
      <c r="BE51" s="36"/>
      <c r="BF51" s="36"/>
      <c r="BG51" s="38"/>
      <c r="BH51" s="38"/>
      <c r="BI51" s="38"/>
      <c r="BJ51" s="72"/>
    </row>
    <row r="52" spans="1:62" s="10" customFormat="1" ht="14.25" hidden="1" customHeight="1">
      <c r="A52" s="32"/>
      <c r="B52" s="25"/>
      <c r="C52" s="33" t="s">
        <v>1</v>
      </c>
      <c r="D52" s="25"/>
      <c r="E52" s="35">
        <f>E53</f>
        <v>0</v>
      </c>
      <c r="F52" s="36">
        <f t="shared" ref="F52:P52" si="45">F53-E53</f>
        <v>0</v>
      </c>
      <c r="G52" s="36">
        <f t="shared" si="45"/>
        <v>0</v>
      </c>
      <c r="H52" s="36">
        <f t="shared" si="45"/>
        <v>0</v>
      </c>
      <c r="I52" s="36">
        <f t="shared" si="45"/>
        <v>0</v>
      </c>
      <c r="J52" s="36">
        <f t="shared" si="45"/>
        <v>0</v>
      </c>
      <c r="K52" s="36">
        <f t="shared" si="45"/>
        <v>0</v>
      </c>
      <c r="L52" s="216">
        <f t="shared" si="45"/>
        <v>0</v>
      </c>
      <c r="M52" s="36">
        <f t="shared" si="45"/>
        <v>0</v>
      </c>
      <c r="N52" s="36">
        <f t="shared" si="45"/>
        <v>0</v>
      </c>
      <c r="O52" s="36">
        <f t="shared" si="45"/>
        <v>0</v>
      </c>
      <c r="P52" s="37">
        <f t="shared" si="45"/>
        <v>0</v>
      </c>
      <c r="Q52" s="12"/>
      <c r="R52" s="12"/>
      <c r="S52" s="12"/>
      <c r="T52" s="32"/>
      <c r="U52" s="25"/>
      <c r="V52" s="33" t="s">
        <v>1</v>
      </c>
      <c r="W52" s="25"/>
      <c r="X52" s="35">
        <f>X53</f>
        <v>0</v>
      </c>
      <c r="Y52" s="36">
        <f t="shared" ref="Y52:AI52" si="46">Y53-X53</f>
        <v>0</v>
      </c>
      <c r="Z52" s="36">
        <f t="shared" si="46"/>
        <v>0</v>
      </c>
      <c r="AA52" s="36">
        <f t="shared" si="46"/>
        <v>0</v>
      </c>
      <c r="AB52" s="36">
        <f t="shared" si="46"/>
        <v>0</v>
      </c>
      <c r="AC52" s="36">
        <f t="shared" si="46"/>
        <v>0</v>
      </c>
      <c r="AD52" s="36">
        <f t="shared" si="46"/>
        <v>0</v>
      </c>
      <c r="AE52" s="36">
        <f t="shared" si="46"/>
        <v>0</v>
      </c>
      <c r="AF52" s="36">
        <f t="shared" si="46"/>
        <v>0</v>
      </c>
      <c r="AG52" s="36">
        <f t="shared" si="46"/>
        <v>0</v>
      </c>
      <c r="AH52" s="36">
        <f t="shared" si="46"/>
        <v>0</v>
      </c>
      <c r="AI52" s="216">
        <f t="shared" si="46"/>
        <v>0</v>
      </c>
      <c r="AJ52" s="8"/>
      <c r="AK52" s="12"/>
      <c r="AL52" s="32"/>
      <c r="AM52" s="25"/>
      <c r="AN52" s="33" t="s">
        <v>1</v>
      </c>
      <c r="AO52" s="25"/>
      <c r="AP52" s="35">
        <f>AP53</f>
        <v>0</v>
      </c>
      <c r="AQ52" s="36">
        <f t="shared" ref="AQ52:BA52" si="47">AQ53-AP53</f>
        <v>0</v>
      </c>
      <c r="AR52" s="36">
        <f t="shared" si="47"/>
        <v>0</v>
      </c>
      <c r="AS52" s="36">
        <f t="shared" si="47"/>
        <v>0</v>
      </c>
      <c r="AT52" s="36">
        <f t="shared" si="47"/>
        <v>0</v>
      </c>
      <c r="AU52" s="36">
        <f t="shared" si="47"/>
        <v>0</v>
      </c>
      <c r="AV52" s="36">
        <f t="shared" si="47"/>
        <v>0</v>
      </c>
      <c r="AW52" s="36">
        <f t="shared" si="47"/>
        <v>0</v>
      </c>
      <c r="AX52" s="36">
        <f t="shared" si="47"/>
        <v>0</v>
      </c>
      <c r="AY52" s="36">
        <f t="shared" si="47"/>
        <v>0</v>
      </c>
      <c r="AZ52" s="36">
        <f t="shared" si="47"/>
        <v>0</v>
      </c>
      <c r="BA52" s="216">
        <f t="shared" si="47"/>
        <v>0</v>
      </c>
      <c r="BC52" s="32"/>
      <c r="BD52" s="36"/>
      <c r="BE52" s="36"/>
      <c r="BF52" s="36"/>
      <c r="BG52" s="38"/>
      <c r="BH52" s="38"/>
      <c r="BI52" s="38"/>
      <c r="BJ52" s="72"/>
    </row>
    <row r="53" spans="1:62" s="10" customFormat="1" ht="14.25" hidden="1" customHeight="1">
      <c r="A53" s="131"/>
      <c r="B53" s="25"/>
      <c r="C53" s="33" t="s">
        <v>13</v>
      </c>
      <c r="D53" s="25"/>
      <c r="E53" s="74"/>
      <c r="F53" s="73"/>
      <c r="G53" s="73"/>
      <c r="H53" s="73"/>
      <c r="I53" s="73"/>
      <c r="J53" s="73"/>
      <c r="K53" s="73"/>
      <c r="L53" s="136"/>
      <c r="M53" s="36"/>
      <c r="N53" s="36"/>
      <c r="O53" s="36"/>
      <c r="P53" s="37"/>
      <c r="Q53" s="12"/>
      <c r="R53" s="12"/>
      <c r="S53" s="12"/>
      <c r="T53" s="131"/>
      <c r="U53" s="25"/>
      <c r="V53" s="33" t="s">
        <v>13</v>
      </c>
      <c r="W53" s="25"/>
      <c r="X53" s="74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136"/>
      <c r="AJ53" s="8"/>
      <c r="AK53" s="12"/>
      <c r="AL53" s="131"/>
      <c r="AM53" s="25"/>
      <c r="AN53" s="33" t="s">
        <v>13</v>
      </c>
      <c r="AO53" s="25"/>
      <c r="AP53" s="74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136"/>
      <c r="BB53" s="241"/>
      <c r="BC53" s="131"/>
      <c r="BD53" s="71" t="e">
        <f>INDEX($E$7:$P$111,ROW()-6,#REF!)</f>
        <v>#REF!</v>
      </c>
      <c r="BE53" s="71" t="e">
        <f>INDEX($X$7:$AI$111,ROW()-6,#REF!)</f>
        <v>#REF!</v>
      </c>
      <c r="BF53" s="71" t="e">
        <f>INDEX($AP$7:$BA$111,ROW()-6,#REF!)</f>
        <v>#REF!</v>
      </c>
      <c r="BG53" s="71" t="e">
        <f>+IF(OR(BD53=0,BE53=0),"",BD53-BE53)</f>
        <v>#REF!</v>
      </c>
      <c r="BH53" s="173" t="str">
        <f>+IF(ISERROR(BD53/BE53-1),"",BD53/BE53-1)</f>
        <v/>
      </c>
      <c r="BI53" s="71" t="e">
        <f>+IF(OR(BD53=0,BF53=0),"",BD53-BF53)</f>
        <v>#REF!</v>
      </c>
      <c r="BJ53" s="174" t="str">
        <f>+IF(ISERROR(BD53/BF53-1),"",BD53/BF53-1)</f>
        <v/>
      </c>
    </row>
    <row r="54" spans="1:62" s="10" customFormat="1" ht="14.25" hidden="1" customHeight="1">
      <c r="A54" s="70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216"/>
      <c r="M54" s="36"/>
      <c r="N54" s="36"/>
      <c r="O54" s="36"/>
      <c r="P54" s="37"/>
      <c r="Q54" s="12"/>
      <c r="R54" s="12"/>
      <c r="S54" s="12"/>
      <c r="T54" s="70"/>
      <c r="U54" s="25"/>
      <c r="V54" s="33"/>
      <c r="W54" s="25"/>
      <c r="X54" s="35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216"/>
      <c r="AJ54" s="8"/>
      <c r="AK54" s="12"/>
      <c r="AL54" s="70"/>
      <c r="AM54" s="25"/>
      <c r="AN54" s="33"/>
      <c r="AO54" s="25"/>
      <c r="AP54" s="35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216"/>
      <c r="BC54" s="70"/>
      <c r="BD54" s="36"/>
      <c r="BE54" s="36"/>
      <c r="BF54" s="36"/>
      <c r="BG54" s="38"/>
      <c r="BH54" s="38"/>
      <c r="BI54" s="38"/>
      <c r="BJ54" s="72"/>
    </row>
    <row r="55" spans="1:62" s="10" customFormat="1" ht="14.25" hidden="1" customHeight="1">
      <c r="A55" s="32"/>
      <c r="B55" s="25"/>
      <c r="C55" s="33" t="s">
        <v>1</v>
      </c>
      <c r="D55" s="25"/>
      <c r="E55" s="35">
        <f>E56</f>
        <v>0</v>
      </c>
      <c r="F55" s="36">
        <f t="shared" ref="F55:P55" si="48">F56-E56</f>
        <v>0</v>
      </c>
      <c r="G55" s="36">
        <f t="shared" si="48"/>
        <v>0</v>
      </c>
      <c r="H55" s="36">
        <f t="shared" si="48"/>
        <v>0</v>
      </c>
      <c r="I55" s="36">
        <f t="shared" si="48"/>
        <v>0</v>
      </c>
      <c r="J55" s="36">
        <f t="shared" si="48"/>
        <v>0</v>
      </c>
      <c r="K55" s="36">
        <f t="shared" si="48"/>
        <v>0</v>
      </c>
      <c r="L55" s="216">
        <f t="shared" si="48"/>
        <v>0</v>
      </c>
      <c r="M55" s="36">
        <f t="shared" si="48"/>
        <v>0</v>
      </c>
      <c r="N55" s="36">
        <f t="shared" si="48"/>
        <v>0</v>
      </c>
      <c r="O55" s="36">
        <f t="shared" si="48"/>
        <v>0</v>
      </c>
      <c r="P55" s="37">
        <f t="shared" si="48"/>
        <v>0</v>
      </c>
      <c r="Q55" s="12"/>
      <c r="R55" s="12"/>
      <c r="S55" s="12"/>
      <c r="T55" s="32"/>
      <c r="U55" s="25"/>
      <c r="V55" s="33" t="s">
        <v>1</v>
      </c>
      <c r="W55" s="25"/>
      <c r="X55" s="35">
        <f>X56</f>
        <v>0</v>
      </c>
      <c r="Y55" s="36">
        <f t="shared" ref="Y55:AI55" si="49">Y56-X56</f>
        <v>0</v>
      </c>
      <c r="Z55" s="36">
        <f t="shared" si="49"/>
        <v>0</v>
      </c>
      <c r="AA55" s="36">
        <f t="shared" si="49"/>
        <v>0</v>
      </c>
      <c r="AB55" s="36">
        <f t="shared" si="49"/>
        <v>0</v>
      </c>
      <c r="AC55" s="36">
        <f t="shared" si="49"/>
        <v>0</v>
      </c>
      <c r="AD55" s="36">
        <f t="shared" si="49"/>
        <v>0</v>
      </c>
      <c r="AE55" s="36">
        <f t="shared" si="49"/>
        <v>0</v>
      </c>
      <c r="AF55" s="36">
        <f t="shared" si="49"/>
        <v>0</v>
      </c>
      <c r="AG55" s="36">
        <f t="shared" si="49"/>
        <v>0</v>
      </c>
      <c r="AH55" s="36">
        <f t="shared" si="49"/>
        <v>0</v>
      </c>
      <c r="AI55" s="216">
        <f t="shared" si="49"/>
        <v>0</v>
      </c>
      <c r="AJ55" s="8"/>
      <c r="AK55" s="12"/>
      <c r="AL55" s="32"/>
      <c r="AM55" s="25"/>
      <c r="AN55" s="33" t="s">
        <v>1</v>
      </c>
      <c r="AO55" s="25"/>
      <c r="AP55" s="35">
        <f>AP56</f>
        <v>0</v>
      </c>
      <c r="AQ55" s="36">
        <f t="shared" ref="AQ55:BA55" si="50">AQ56-AP56</f>
        <v>0</v>
      </c>
      <c r="AR55" s="36">
        <f t="shared" si="50"/>
        <v>0</v>
      </c>
      <c r="AS55" s="36">
        <f t="shared" si="50"/>
        <v>0</v>
      </c>
      <c r="AT55" s="36">
        <f t="shared" si="50"/>
        <v>0</v>
      </c>
      <c r="AU55" s="36">
        <f t="shared" si="50"/>
        <v>0</v>
      </c>
      <c r="AV55" s="36">
        <f t="shared" si="50"/>
        <v>0</v>
      </c>
      <c r="AW55" s="36">
        <f t="shared" si="50"/>
        <v>0</v>
      </c>
      <c r="AX55" s="36">
        <f t="shared" si="50"/>
        <v>0</v>
      </c>
      <c r="AY55" s="36">
        <f t="shared" si="50"/>
        <v>0</v>
      </c>
      <c r="AZ55" s="36">
        <f t="shared" si="50"/>
        <v>0</v>
      </c>
      <c r="BA55" s="216">
        <f t="shared" si="50"/>
        <v>0</v>
      </c>
      <c r="BC55" s="32"/>
      <c r="BD55" s="36"/>
      <c r="BE55" s="36"/>
      <c r="BF55" s="36"/>
      <c r="BG55" s="38"/>
      <c r="BH55" s="38"/>
      <c r="BI55" s="38"/>
      <c r="BJ55" s="72"/>
    </row>
    <row r="56" spans="1:62" s="10" customFormat="1" ht="14.25" hidden="1" customHeight="1">
      <c r="A56" s="131"/>
      <c r="B56" s="25"/>
      <c r="C56" s="33" t="s">
        <v>13</v>
      </c>
      <c r="D56" s="25"/>
      <c r="E56" s="74"/>
      <c r="F56" s="73"/>
      <c r="G56" s="73"/>
      <c r="H56" s="73"/>
      <c r="I56" s="73"/>
      <c r="J56" s="73"/>
      <c r="K56" s="73"/>
      <c r="L56" s="136"/>
      <c r="M56" s="36"/>
      <c r="N56" s="36"/>
      <c r="O56" s="36"/>
      <c r="P56" s="37"/>
      <c r="Q56" s="12"/>
      <c r="R56" s="12"/>
      <c r="S56" s="12"/>
      <c r="T56" s="131"/>
      <c r="U56" s="25"/>
      <c r="V56" s="33" t="s">
        <v>13</v>
      </c>
      <c r="W56" s="25"/>
      <c r="X56" s="74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136"/>
      <c r="AJ56" s="8"/>
      <c r="AK56" s="12"/>
      <c r="AL56" s="131"/>
      <c r="AM56" s="25"/>
      <c r="AN56" s="33" t="s">
        <v>13</v>
      </c>
      <c r="AO56" s="25"/>
      <c r="AP56" s="74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136"/>
      <c r="BB56" s="241"/>
      <c r="BC56" s="131"/>
      <c r="BD56" s="71" t="e">
        <f>INDEX($E$7:$P$111,ROW()-6,#REF!)</f>
        <v>#REF!</v>
      </c>
      <c r="BE56" s="71" t="e">
        <f>INDEX($X$7:$AI$111,ROW()-6,#REF!)</f>
        <v>#REF!</v>
      </c>
      <c r="BF56" s="71" t="e">
        <f>INDEX($AP$7:$BA$111,ROW()-6,#REF!)</f>
        <v>#REF!</v>
      </c>
      <c r="BG56" s="71" t="e">
        <f>+IF(OR(BD56=0,BE56=0),"",BD56-BE56)</f>
        <v>#REF!</v>
      </c>
      <c r="BH56" s="173" t="str">
        <f>+IF(ISERROR(BD56/BE56-1),"",BD56/BE56-1)</f>
        <v/>
      </c>
      <c r="BI56" s="71" t="e">
        <f>+IF(OR(BD56=0,BF56=0),"",BD56-BF56)</f>
        <v>#REF!</v>
      </c>
      <c r="BJ56" s="174" t="str">
        <f>+IF(ISERROR(BD56/BF56-1),"",BD56/BF56-1)</f>
        <v/>
      </c>
    </row>
    <row r="57" spans="1:62" s="10" customFormat="1" ht="14.25" hidden="1" customHeight="1">
      <c r="A57" s="70"/>
      <c r="B57" s="25"/>
      <c r="C57" s="33"/>
      <c r="D57" s="25"/>
      <c r="E57" s="74"/>
      <c r="F57" s="73"/>
      <c r="G57" s="73"/>
      <c r="H57" s="73"/>
      <c r="I57" s="73"/>
      <c r="J57" s="73"/>
      <c r="K57" s="73"/>
      <c r="L57" s="136"/>
      <c r="M57" s="36"/>
      <c r="N57" s="36"/>
      <c r="O57" s="36"/>
      <c r="P57" s="37"/>
      <c r="Q57" s="12"/>
      <c r="R57" s="12"/>
      <c r="S57" s="12"/>
      <c r="T57" s="70"/>
      <c r="U57" s="25"/>
      <c r="V57" s="33"/>
      <c r="W57" s="25"/>
      <c r="X57" s="74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136"/>
      <c r="AJ57" s="8"/>
      <c r="AK57" s="12"/>
      <c r="AL57" s="70"/>
      <c r="AM57" s="25"/>
      <c r="AN57" s="33"/>
      <c r="AO57" s="25"/>
      <c r="AP57" s="74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216"/>
      <c r="BC57" s="70"/>
      <c r="BD57" s="36"/>
      <c r="BE57" s="36"/>
      <c r="BF57" s="36"/>
      <c r="BG57" s="38"/>
      <c r="BH57" s="38"/>
      <c r="BI57" s="38"/>
      <c r="BJ57" s="72"/>
    </row>
    <row r="58" spans="1:62" s="10" customFormat="1" ht="14.25" hidden="1" customHeight="1">
      <c r="A58" s="32"/>
      <c r="B58" s="25"/>
      <c r="C58" s="33" t="s">
        <v>1</v>
      </c>
      <c r="D58" s="25"/>
      <c r="E58" s="35">
        <f>E59</f>
        <v>0</v>
      </c>
      <c r="F58" s="36">
        <f t="shared" ref="F58:P58" si="51">F59-E59</f>
        <v>0</v>
      </c>
      <c r="G58" s="36">
        <f t="shared" si="51"/>
        <v>0</v>
      </c>
      <c r="H58" s="36">
        <f t="shared" si="51"/>
        <v>0</v>
      </c>
      <c r="I58" s="36">
        <f t="shared" si="51"/>
        <v>0</v>
      </c>
      <c r="J58" s="36">
        <f t="shared" si="51"/>
        <v>0</v>
      </c>
      <c r="K58" s="36">
        <f t="shared" si="51"/>
        <v>0</v>
      </c>
      <c r="L58" s="216">
        <f t="shared" si="51"/>
        <v>0</v>
      </c>
      <c r="M58" s="36">
        <f t="shared" si="51"/>
        <v>0</v>
      </c>
      <c r="N58" s="36">
        <f t="shared" si="51"/>
        <v>0</v>
      </c>
      <c r="O58" s="36">
        <f t="shared" si="51"/>
        <v>0</v>
      </c>
      <c r="P58" s="37">
        <f t="shared" si="51"/>
        <v>0</v>
      </c>
      <c r="Q58" s="12"/>
      <c r="R58" s="12"/>
      <c r="S58" s="12"/>
      <c r="T58" s="32"/>
      <c r="U58" s="25"/>
      <c r="V58" s="33" t="s">
        <v>1</v>
      </c>
      <c r="W58" s="25"/>
      <c r="X58" s="35">
        <f>X59</f>
        <v>0</v>
      </c>
      <c r="Y58" s="36">
        <f t="shared" ref="Y58:AI58" si="52">Y59-X59</f>
        <v>0</v>
      </c>
      <c r="Z58" s="36">
        <f t="shared" si="52"/>
        <v>0</v>
      </c>
      <c r="AA58" s="36">
        <f t="shared" si="52"/>
        <v>0</v>
      </c>
      <c r="AB58" s="36">
        <f t="shared" si="52"/>
        <v>0</v>
      </c>
      <c r="AC58" s="36">
        <f t="shared" si="52"/>
        <v>0</v>
      </c>
      <c r="AD58" s="36">
        <f t="shared" si="52"/>
        <v>0</v>
      </c>
      <c r="AE58" s="36">
        <f t="shared" si="52"/>
        <v>0</v>
      </c>
      <c r="AF58" s="36">
        <f t="shared" si="52"/>
        <v>0</v>
      </c>
      <c r="AG58" s="36">
        <f t="shared" si="52"/>
        <v>0</v>
      </c>
      <c r="AH58" s="36">
        <f t="shared" si="52"/>
        <v>0</v>
      </c>
      <c r="AI58" s="216">
        <f t="shared" si="52"/>
        <v>0</v>
      </c>
      <c r="AJ58" s="8"/>
      <c r="AK58" s="12"/>
      <c r="AL58" s="32"/>
      <c r="AM58" s="25"/>
      <c r="AN58" s="33" t="s">
        <v>1</v>
      </c>
      <c r="AO58" s="25"/>
      <c r="AP58" s="35">
        <f>AP59</f>
        <v>0</v>
      </c>
      <c r="AQ58" s="36">
        <f t="shared" ref="AQ58:BA58" si="53">AQ59-AP59</f>
        <v>0</v>
      </c>
      <c r="AR58" s="36">
        <f t="shared" si="53"/>
        <v>0</v>
      </c>
      <c r="AS58" s="36">
        <f t="shared" si="53"/>
        <v>0</v>
      </c>
      <c r="AT58" s="36">
        <f t="shared" si="53"/>
        <v>0</v>
      </c>
      <c r="AU58" s="36">
        <f t="shared" si="53"/>
        <v>0</v>
      </c>
      <c r="AV58" s="36">
        <f t="shared" si="53"/>
        <v>0</v>
      </c>
      <c r="AW58" s="36">
        <f t="shared" si="53"/>
        <v>0</v>
      </c>
      <c r="AX58" s="36">
        <f t="shared" si="53"/>
        <v>0</v>
      </c>
      <c r="AY58" s="36">
        <f t="shared" si="53"/>
        <v>0</v>
      </c>
      <c r="AZ58" s="36">
        <f t="shared" si="53"/>
        <v>0</v>
      </c>
      <c r="BA58" s="216">
        <f t="shared" si="53"/>
        <v>0</v>
      </c>
      <c r="BC58" s="32"/>
      <c r="BD58" s="36"/>
      <c r="BE58" s="36"/>
      <c r="BF58" s="36"/>
      <c r="BG58" s="38"/>
      <c r="BH58" s="38"/>
      <c r="BI58" s="38"/>
      <c r="BJ58" s="72"/>
    </row>
    <row r="59" spans="1:62" s="10" customFormat="1" ht="14.25" hidden="1" customHeight="1">
      <c r="A59" s="32"/>
      <c r="B59" s="25"/>
      <c r="C59" s="33" t="s">
        <v>13</v>
      </c>
      <c r="D59" s="25"/>
      <c r="E59" s="74"/>
      <c r="F59" s="73"/>
      <c r="G59" s="73"/>
      <c r="H59" s="73"/>
      <c r="I59" s="73"/>
      <c r="J59" s="73"/>
      <c r="K59" s="73"/>
      <c r="L59" s="136"/>
      <c r="M59" s="36"/>
      <c r="N59" s="36"/>
      <c r="O59" s="36"/>
      <c r="P59" s="37"/>
      <c r="Q59" s="12"/>
      <c r="R59" s="12"/>
      <c r="S59" s="12"/>
      <c r="T59" s="32"/>
      <c r="U59" s="25"/>
      <c r="V59" s="33" t="s">
        <v>13</v>
      </c>
      <c r="W59" s="25"/>
      <c r="X59" s="74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136"/>
      <c r="AJ59" s="8"/>
      <c r="AK59" s="12"/>
      <c r="AL59" s="32"/>
      <c r="AM59" s="25"/>
      <c r="AN59" s="33" t="s">
        <v>13</v>
      </c>
      <c r="AO59" s="25"/>
      <c r="AP59" s="74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136"/>
      <c r="BB59" s="241"/>
      <c r="BC59" s="32"/>
      <c r="BD59" s="71" t="e">
        <f>INDEX($E$7:$P$111,ROW()-6,#REF!)</f>
        <v>#REF!</v>
      </c>
      <c r="BE59" s="71" t="e">
        <f>INDEX($X$7:$AI$111,ROW()-6,#REF!)</f>
        <v>#REF!</v>
      </c>
      <c r="BF59" s="71" t="e">
        <f>INDEX($AP$7:$BA$111,ROW()-6,#REF!)</f>
        <v>#REF!</v>
      </c>
      <c r="BG59" s="71" t="e">
        <f>+IF(OR(BD59=0,BE59=0),"",BD59-BE59)</f>
        <v>#REF!</v>
      </c>
      <c r="BH59" s="173" t="str">
        <f>+IF(ISERROR(BD59/BE59-1),"",BD59/BE59-1)</f>
        <v/>
      </c>
      <c r="BI59" s="71" t="e">
        <f>+IF(OR(BD59=0,BF59=0),"",BD59-BF59)</f>
        <v>#REF!</v>
      </c>
      <c r="BJ59" s="174" t="str">
        <f>+IF(ISERROR(BD59/BF59-1),"",BD59/BF59-1)</f>
        <v/>
      </c>
    </row>
    <row r="60" spans="1:62" s="10" customFormat="1" ht="14.25" hidden="1" customHeight="1">
      <c r="A60" s="33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216"/>
      <c r="M60" s="36"/>
      <c r="N60" s="36"/>
      <c r="O60" s="36"/>
      <c r="P60" s="37"/>
      <c r="Q60" s="12"/>
      <c r="R60" s="12"/>
      <c r="S60" s="12"/>
      <c r="T60" s="33"/>
      <c r="U60" s="25"/>
      <c r="V60" s="33"/>
      <c r="W60" s="25"/>
      <c r="X60" s="35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216"/>
      <c r="AJ60" s="8"/>
      <c r="AK60" s="12"/>
      <c r="AL60" s="33"/>
      <c r="AM60" s="25"/>
      <c r="AN60" s="33"/>
      <c r="AO60" s="25"/>
      <c r="AP60" s="35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216"/>
      <c r="BC60" s="33"/>
      <c r="BD60" s="36"/>
      <c r="BE60" s="36"/>
      <c r="BF60" s="36"/>
      <c r="BG60" s="38"/>
      <c r="BH60" s="38"/>
      <c r="BI60" s="38"/>
      <c r="BJ60" s="72"/>
    </row>
    <row r="61" spans="1:62" s="10" customFormat="1" ht="14.25" hidden="1" customHeight="1">
      <c r="A61" s="32"/>
      <c r="B61" s="25"/>
      <c r="C61" s="33" t="s">
        <v>1</v>
      </c>
      <c r="D61" s="25"/>
      <c r="E61" s="35">
        <f>E62</f>
        <v>0</v>
      </c>
      <c r="F61" s="36">
        <f t="shared" ref="F61:P61" si="54">F62-E62</f>
        <v>0</v>
      </c>
      <c r="G61" s="36">
        <f t="shared" si="54"/>
        <v>0</v>
      </c>
      <c r="H61" s="36">
        <f t="shared" si="54"/>
        <v>0</v>
      </c>
      <c r="I61" s="36">
        <f t="shared" si="54"/>
        <v>0</v>
      </c>
      <c r="J61" s="36">
        <f t="shared" si="54"/>
        <v>0</v>
      </c>
      <c r="K61" s="36">
        <f t="shared" si="54"/>
        <v>0</v>
      </c>
      <c r="L61" s="216">
        <f t="shared" si="54"/>
        <v>0</v>
      </c>
      <c r="M61" s="36">
        <f t="shared" si="54"/>
        <v>0</v>
      </c>
      <c r="N61" s="36">
        <f t="shared" si="54"/>
        <v>0</v>
      </c>
      <c r="O61" s="36">
        <f t="shared" si="54"/>
        <v>0</v>
      </c>
      <c r="P61" s="37">
        <f t="shared" si="54"/>
        <v>0</v>
      </c>
      <c r="Q61" s="12"/>
      <c r="R61" s="12"/>
      <c r="S61" s="12"/>
      <c r="T61" s="32"/>
      <c r="U61" s="25"/>
      <c r="V61" s="33" t="s">
        <v>1</v>
      </c>
      <c r="W61" s="25"/>
      <c r="X61" s="35">
        <f>X62</f>
        <v>0</v>
      </c>
      <c r="Y61" s="36">
        <f t="shared" ref="Y61:AI61" si="55">Y62-X62</f>
        <v>0</v>
      </c>
      <c r="Z61" s="36">
        <f t="shared" si="55"/>
        <v>0</v>
      </c>
      <c r="AA61" s="36">
        <f t="shared" si="55"/>
        <v>0</v>
      </c>
      <c r="AB61" s="36">
        <f t="shared" si="55"/>
        <v>0</v>
      </c>
      <c r="AC61" s="36">
        <f t="shared" si="55"/>
        <v>0</v>
      </c>
      <c r="AD61" s="36">
        <f t="shared" si="55"/>
        <v>0</v>
      </c>
      <c r="AE61" s="36">
        <f t="shared" si="55"/>
        <v>0</v>
      </c>
      <c r="AF61" s="36">
        <f t="shared" si="55"/>
        <v>0</v>
      </c>
      <c r="AG61" s="36">
        <f t="shared" si="55"/>
        <v>0</v>
      </c>
      <c r="AH61" s="36">
        <f t="shared" si="55"/>
        <v>0</v>
      </c>
      <c r="AI61" s="216">
        <f t="shared" si="55"/>
        <v>0</v>
      </c>
      <c r="AJ61" s="8"/>
      <c r="AK61" s="12"/>
      <c r="AL61" s="32"/>
      <c r="AM61" s="25"/>
      <c r="AN61" s="33" t="s">
        <v>1</v>
      </c>
      <c r="AO61" s="25"/>
      <c r="AP61" s="35">
        <f>AP62</f>
        <v>0</v>
      </c>
      <c r="AQ61" s="36">
        <f t="shared" ref="AQ61:BA61" si="56">AQ62-AP62</f>
        <v>0</v>
      </c>
      <c r="AR61" s="36">
        <f t="shared" si="56"/>
        <v>0</v>
      </c>
      <c r="AS61" s="36">
        <f t="shared" si="56"/>
        <v>0</v>
      </c>
      <c r="AT61" s="36">
        <f t="shared" si="56"/>
        <v>0</v>
      </c>
      <c r="AU61" s="36">
        <f t="shared" si="56"/>
        <v>0</v>
      </c>
      <c r="AV61" s="36">
        <f t="shared" si="56"/>
        <v>0</v>
      </c>
      <c r="AW61" s="36">
        <f t="shared" si="56"/>
        <v>0</v>
      </c>
      <c r="AX61" s="36">
        <f t="shared" si="56"/>
        <v>0</v>
      </c>
      <c r="AY61" s="36">
        <f t="shared" si="56"/>
        <v>0</v>
      </c>
      <c r="AZ61" s="36">
        <f t="shared" si="56"/>
        <v>0</v>
      </c>
      <c r="BA61" s="216">
        <f t="shared" si="56"/>
        <v>0</v>
      </c>
      <c r="BC61" s="32"/>
      <c r="BD61" s="36"/>
      <c r="BE61" s="36"/>
      <c r="BF61" s="36"/>
      <c r="BG61" s="38"/>
      <c r="BH61" s="38"/>
      <c r="BI61" s="38"/>
      <c r="BJ61" s="72"/>
    </row>
    <row r="62" spans="1:62" s="10" customFormat="1" ht="14.25" hidden="1" customHeight="1">
      <c r="A62" s="70"/>
      <c r="B62" s="25"/>
      <c r="C62" s="33" t="s">
        <v>13</v>
      </c>
      <c r="D62" s="25"/>
      <c r="E62" s="74"/>
      <c r="F62" s="73"/>
      <c r="G62" s="73"/>
      <c r="H62" s="73"/>
      <c r="I62" s="73"/>
      <c r="J62" s="73"/>
      <c r="K62" s="73"/>
      <c r="L62" s="136"/>
      <c r="M62" s="36"/>
      <c r="N62" s="36"/>
      <c r="O62" s="36"/>
      <c r="P62" s="37"/>
      <c r="Q62" s="12"/>
      <c r="R62" s="12"/>
      <c r="S62" s="12"/>
      <c r="T62" s="70"/>
      <c r="U62" s="25"/>
      <c r="V62" s="33" t="s">
        <v>13</v>
      </c>
      <c r="W62" s="25"/>
      <c r="X62" s="74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136"/>
      <c r="AJ62" s="8"/>
      <c r="AK62" s="12"/>
      <c r="AL62" s="70"/>
      <c r="AM62" s="25"/>
      <c r="AN62" s="33" t="s">
        <v>13</v>
      </c>
      <c r="AO62" s="25"/>
      <c r="AP62" s="74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136"/>
      <c r="BB62" s="241"/>
      <c r="BC62" s="70"/>
      <c r="BD62" s="71" t="e">
        <f>INDEX($E$7:$P$111,ROW()-6,#REF!)</f>
        <v>#REF!</v>
      </c>
      <c r="BE62" s="71" t="e">
        <f>INDEX($X$7:$AI$111,ROW()-6,#REF!)</f>
        <v>#REF!</v>
      </c>
      <c r="BF62" s="71" t="e">
        <f>INDEX($AP$7:$BA$111,ROW()-6,#REF!)</f>
        <v>#REF!</v>
      </c>
      <c r="BG62" s="71" t="e">
        <f>+IF(OR(BD62=0,BE62=0),"",BD62-BE62)</f>
        <v>#REF!</v>
      </c>
      <c r="BH62" s="173" t="str">
        <f>+IF(ISERROR(BD62/BE62-1),"",BD62/BE62-1)</f>
        <v/>
      </c>
      <c r="BI62" s="71" t="e">
        <f>+IF(OR(BD62=0,BF62=0),"",BD62-BF62)</f>
        <v>#REF!</v>
      </c>
      <c r="BJ62" s="174" t="str">
        <f>+IF(ISERROR(BD62/BF62-1),"",BD62/BF62-1)</f>
        <v/>
      </c>
    </row>
    <row r="63" spans="1:62" s="10" customFormat="1" ht="14.25" hidden="1" customHeight="1">
      <c r="A63" s="33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216"/>
      <c r="M63" s="36"/>
      <c r="N63" s="36"/>
      <c r="O63" s="36"/>
      <c r="P63" s="37"/>
      <c r="Q63" s="12"/>
      <c r="R63" s="12"/>
      <c r="S63" s="12"/>
      <c r="T63" s="33"/>
      <c r="U63" s="25"/>
      <c r="V63" s="33"/>
      <c r="W63" s="25"/>
      <c r="X63" s="35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216"/>
      <c r="AJ63" s="8"/>
      <c r="AK63" s="12"/>
      <c r="AL63" s="33"/>
      <c r="AM63" s="25"/>
      <c r="AN63" s="33"/>
      <c r="AO63" s="25"/>
      <c r="AP63" s="35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216"/>
      <c r="BC63" s="33"/>
      <c r="BD63" s="36"/>
      <c r="BE63" s="36"/>
      <c r="BF63" s="36"/>
      <c r="BG63" s="38"/>
      <c r="BH63" s="38"/>
      <c r="BI63" s="38"/>
      <c r="BJ63" s="72"/>
    </row>
    <row r="64" spans="1:62" s="10" customFormat="1" ht="14.25" hidden="1" customHeight="1">
      <c r="A64" s="32"/>
      <c r="B64" s="25"/>
      <c r="C64" s="33" t="s">
        <v>1</v>
      </c>
      <c r="D64" s="25"/>
      <c r="E64" s="35">
        <f>E65</f>
        <v>0</v>
      </c>
      <c r="F64" s="36">
        <f t="shared" ref="F64:P64" si="57">F65-E65</f>
        <v>0</v>
      </c>
      <c r="G64" s="36">
        <f t="shared" si="57"/>
        <v>0</v>
      </c>
      <c r="H64" s="36">
        <f t="shared" si="57"/>
        <v>0</v>
      </c>
      <c r="I64" s="36">
        <f t="shared" si="57"/>
        <v>0</v>
      </c>
      <c r="J64" s="36">
        <f t="shared" si="57"/>
        <v>0</v>
      </c>
      <c r="K64" s="36">
        <f t="shared" si="57"/>
        <v>0</v>
      </c>
      <c r="L64" s="216">
        <f t="shared" si="57"/>
        <v>0</v>
      </c>
      <c r="M64" s="36">
        <f t="shared" si="57"/>
        <v>0</v>
      </c>
      <c r="N64" s="36">
        <f t="shared" si="57"/>
        <v>0</v>
      </c>
      <c r="O64" s="36">
        <f t="shared" si="57"/>
        <v>0</v>
      </c>
      <c r="P64" s="37">
        <f t="shared" si="57"/>
        <v>0</v>
      </c>
      <c r="Q64" s="12"/>
      <c r="R64" s="12"/>
      <c r="S64" s="12"/>
      <c r="T64" s="32"/>
      <c r="U64" s="25"/>
      <c r="V64" s="33" t="s">
        <v>1</v>
      </c>
      <c r="W64" s="25"/>
      <c r="X64" s="35">
        <f>X65</f>
        <v>0</v>
      </c>
      <c r="Y64" s="36">
        <f t="shared" ref="Y64:AI64" si="58">Y65-X65</f>
        <v>0</v>
      </c>
      <c r="Z64" s="36">
        <f t="shared" si="58"/>
        <v>0</v>
      </c>
      <c r="AA64" s="36">
        <f t="shared" si="58"/>
        <v>0</v>
      </c>
      <c r="AB64" s="36">
        <f t="shared" si="58"/>
        <v>0</v>
      </c>
      <c r="AC64" s="36">
        <f t="shared" si="58"/>
        <v>0</v>
      </c>
      <c r="AD64" s="36">
        <f t="shared" si="58"/>
        <v>0</v>
      </c>
      <c r="AE64" s="36">
        <f t="shared" si="58"/>
        <v>0</v>
      </c>
      <c r="AF64" s="36">
        <f t="shared" si="58"/>
        <v>0</v>
      </c>
      <c r="AG64" s="36">
        <f t="shared" si="58"/>
        <v>0</v>
      </c>
      <c r="AH64" s="36">
        <f t="shared" si="58"/>
        <v>0</v>
      </c>
      <c r="AI64" s="216">
        <f t="shared" si="58"/>
        <v>0</v>
      </c>
      <c r="AJ64" s="8"/>
      <c r="AK64" s="12"/>
      <c r="AL64" s="32"/>
      <c r="AM64" s="25"/>
      <c r="AN64" s="33" t="s">
        <v>1</v>
      </c>
      <c r="AO64" s="25"/>
      <c r="AP64" s="35">
        <f>AP65</f>
        <v>0</v>
      </c>
      <c r="AQ64" s="36">
        <f t="shared" ref="AQ64:BA64" si="59">AQ65-AP65</f>
        <v>0</v>
      </c>
      <c r="AR64" s="36">
        <f t="shared" si="59"/>
        <v>0</v>
      </c>
      <c r="AS64" s="36">
        <f t="shared" si="59"/>
        <v>0</v>
      </c>
      <c r="AT64" s="36">
        <f t="shared" si="59"/>
        <v>0</v>
      </c>
      <c r="AU64" s="36">
        <f t="shared" si="59"/>
        <v>0</v>
      </c>
      <c r="AV64" s="36">
        <f t="shared" si="59"/>
        <v>0</v>
      </c>
      <c r="AW64" s="36">
        <f t="shared" si="59"/>
        <v>0</v>
      </c>
      <c r="AX64" s="36">
        <f t="shared" si="59"/>
        <v>0</v>
      </c>
      <c r="AY64" s="36">
        <f t="shared" si="59"/>
        <v>0</v>
      </c>
      <c r="AZ64" s="36">
        <f t="shared" si="59"/>
        <v>0</v>
      </c>
      <c r="BA64" s="216">
        <f t="shared" si="59"/>
        <v>0</v>
      </c>
      <c r="BC64" s="32"/>
      <c r="BD64" s="36"/>
      <c r="BE64" s="36"/>
      <c r="BF64" s="36"/>
      <c r="BG64" s="38"/>
      <c r="BH64" s="38"/>
      <c r="BI64" s="38"/>
      <c r="BJ64" s="72"/>
    </row>
    <row r="65" spans="1:62" s="10" customFormat="1" ht="14.25" hidden="1" customHeight="1">
      <c r="A65" s="70"/>
      <c r="B65" s="25"/>
      <c r="C65" s="33" t="s">
        <v>13</v>
      </c>
      <c r="D65" s="25"/>
      <c r="E65" s="74"/>
      <c r="F65" s="73"/>
      <c r="G65" s="73"/>
      <c r="H65" s="73"/>
      <c r="I65" s="73"/>
      <c r="J65" s="73"/>
      <c r="K65" s="73"/>
      <c r="L65" s="136"/>
      <c r="M65" s="36"/>
      <c r="N65" s="36"/>
      <c r="O65" s="36"/>
      <c r="P65" s="37"/>
      <c r="Q65" s="12"/>
      <c r="R65" s="12"/>
      <c r="S65" s="12"/>
      <c r="T65" s="70"/>
      <c r="U65" s="25"/>
      <c r="V65" s="33" t="s">
        <v>13</v>
      </c>
      <c r="W65" s="25"/>
      <c r="X65" s="74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136"/>
      <c r="AJ65" s="8"/>
      <c r="AK65" s="12"/>
      <c r="AL65" s="70"/>
      <c r="AM65" s="25"/>
      <c r="AN65" s="33" t="s">
        <v>13</v>
      </c>
      <c r="AO65" s="25"/>
      <c r="AP65" s="74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136"/>
      <c r="BB65" s="241"/>
      <c r="BC65" s="70"/>
      <c r="BD65" s="71" t="e">
        <f>INDEX($E$7:$P$111,ROW()-6,#REF!)</f>
        <v>#REF!</v>
      </c>
      <c r="BE65" s="71" t="e">
        <f>INDEX($X$7:$AI$111,ROW()-6,#REF!)</f>
        <v>#REF!</v>
      </c>
      <c r="BF65" s="71" t="e">
        <f>INDEX($AP$7:$BA$111,ROW()-6,#REF!)</f>
        <v>#REF!</v>
      </c>
      <c r="BG65" s="71" t="e">
        <f>+IF(OR(BD65=0,BE65=0),"",BD65-BE65)</f>
        <v>#REF!</v>
      </c>
      <c r="BH65" s="173" t="str">
        <f>+IF(ISERROR(BD65/BE65-1),"",BD65/BE65-1)</f>
        <v/>
      </c>
      <c r="BI65" s="71" t="e">
        <f>+IF(OR(BD65=0,BF65=0),"",BD65-BF65)</f>
        <v>#REF!</v>
      </c>
      <c r="BJ65" s="174" t="str">
        <f>+IF(ISERROR(BD65/BF65-1),"",BD65/BF65-1)</f>
        <v/>
      </c>
    </row>
    <row r="66" spans="1:62" s="10" customFormat="1" ht="14.25" hidden="1" customHeight="1">
      <c r="A66" s="33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216"/>
      <c r="M66" s="36"/>
      <c r="N66" s="36"/>
      <c r="O66" s="36"/>
      <c r="P66" s="37"/>
      <c r="Q66" s="12"/>
      <c r="R66" s="12"/>
      <c r="S66" s="12"/>
      <c r="T66" s="33"/>
      <c r="U66" s="25"/>
      <c r="V66" s="33"/>
      <c r="W66" s="25"/>
      <c r="X66" s="35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216"/>
      <c r="AJ66" s="8"/>
      <c r="AK66" s="12"/>
      <c r="AL66" s="33"/>
      <c r="AM66" s="25"/>
      <c r="AN66" s="33"/>
      <c r="AO66" s="25"/>
      <c r="AP66" s="35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216"/>
      <c r="BC66" s="33"/>
      <c r="BD66" s="36"/>
      <c r="BE66" s="36"/>
      <c r="BF66" s="36"/>
      <c r="BG66" s="38"/>
      <c r="BH66" s="38"/>
      <c r="BI66" s="38"/>
      <c r="BJ66" s="72"/>
    </row>
    <row r="67" spans="1:62" s="10" customFormat="1" ht="14.25" customHeight="1">
      <c r="A67" s="32" t="s">
        <v>40</v>
      </c>
      <c r="B67" s="25"/>
      <c r="C67" s="33" t="s">
        <v>1</v>
      </c>
      <c r="D67" s="25"/>
      <c r="E67" s="35">
        <f>E68</f>
        <v>3973.4739999999997</v>
      </c>
      <c r="F67" s="36">
        <f t="shared" ref="F67:P67" si="60">F68-E68</f>
        <v>3636.1820000000002</v>
      </c>
      <c r="G67" s="36">
        <f t="shared" si="60"/>
        <v>3370.7730000000001</v>
      </c>
      <c r="H67" s="36">
        <f t="shared" si="60"/>
        <v>3577.7649999999994</v>
      </c>
      <c r="I67" s="36">
        <f t="shared" si="60"/>
        <v>3534.3719999999994</v>
      </c>
      <c r="J67" s="36">
        <f t="shared" si="60"/>
        <v>3508.385000000002</v>
      </c>
      <c r="K67" s="36">
        <f t="shared" si="60"/>
        <v>2882.9540000000015</v>
      </c>
      <c r="L67" s="216">
        <f t="shared" si="60"/>
        <v>1813.8235636363643</v>
      </c>
      <c r="M67" s="36">
        <f t="shared" si="60"/>
        <v>3023.0392727272738</v>
      </c>
      <c r="N67" s="36">
        <f t="shared" si="60"/>
        <v>3023.0392727272738</v>
      </c>
      <c r="O67" s="36">
        <f t="shared" si="60"/>
        <v>2720.7353454545446</v>
      </c>
      <c r="P67" s="37">
        <f t="shared" si="60"/>
        <v>1511.5196363636351</v>
      </c>
      <c r="Q67" s="12"/>
      <c r="R67" s="12"/>
      <c r="S67" s="12"/>
      <c r="T67" s="32" t="s">
        <v>40</v>
      </c>
      <c r="U67" s="25"/>
      <c r="V67" s="33" t="s">
        <v>1</v>
      </c>
      <c r="W67" s="25"/>
      <c r="X67" s="35">
        <f>X68</f>
        <v>3023.0392727272729</v>
      </c>
      <c r="Y67" s="36">
        <f t="shared" ref="Y67:AI67" si="61">Y68-X68</f>
        <v>3023.0392727272729</v>
      </c>
      <c r="Z67" s="36">
        <f t="shared" si="61"/>
        <v>3023.039272727272</v>
      </c>
      <c r="AA67" s="36">
        <f t="shared" si="61"/>
        <v>3023.0392727272738</v>
      </c>
      <c r="AB67" s="36">
        <f t="shared" si="61"/>
        <v>3023.0392727272738</v>
      </c>
      <c r="AC67" s="36">
        <f t="shared" si="61"/>
        <v>3023.0392727272738</v>
      </c>
      <c r="AD67" s="36">
        <f t="shared" si="61"/>
        <v>3023.0392727272738</v>
      </c>
      <c r="AE67" s="36">
        <f t="shared" si="61"/>
        <v>1813.8235636363643</v>
      </c>
      <c r="AF67" s="36">
        <f t="shared" si="61"/>
        <v>3023.0392727272738</v>
      </c>
      <c r="AG67" s="36">
        <f t="shared" si="61"/>
        <v>3023.0392727272738</v>
      </c>
      <c r="AH67" s="36">
        <f t="shared" si="61"/>
        <v>2720.7353454545446</v>
      </c>
      <c r="AI67" s="216">
        <f t="shared" si="61"/>
        <v>1511.5196363636387</v>
      </c>
      <c r="AJ67" s="8"/>
      <c r="AK67" s="12"/>
      <c r="AL67" s="32" t="s">
        <v>40</v>
      </c>
      <c r="AM67" s="25"/>
      <c r="AN67" s="33" t="s">
        <v>1</v>
      </c>
      <c r="AO67" s="25"/>
      <c r="AP67" s="35">
        <f>AP68</f>
        <v>3669.9127799999997</v>
      </c>
      <c r="AQ67" s="36">
        <f t="shared" ref="AQ67:BA67" si="62">AQ68-AP68</f>
        <v>3314.77862</v>
      </c>
      <c r="AR67" s="36">
        <f t="shared" si="62"/>
        <v>3402.8918200000007</v>
      </c>
      <c r="AS67" s="36">
        <f t="shared" si="62"/>
        <v>2866.3449199999995</v>
      </c>
      <c r="AT67" s="36">
        <f t="shared" si="62"/>
        <v>3119.1378600000025</v>
      </c>
      <c r="AU67" s="36">
        <f t="shared" si="62"/>
        <v>3911.8046199999953</v>
      </c>
      <c r="AV67" s="36">
        <f t="shared" si="62"/>
        <v>3112.2858900000028</v>
      </c>
      <c r="AW67" s="36">
        <f t="shared" si="62"/>
        <v>1822.573089999998</v>
      </c>
      <c r="AX67" s="36">
        <f t="shared" si="62"/>
        <v>3719.3269500000024</v>
      </c>
      <c r="AY67" s="36">
        <f t="shared" si="62"/>
        <v>3102.0973099999974</v>
      </c>
      <c r="AZ67" s="36">
        <f t="shared" si="62"/>
        <v>2589.2944700000007</v>
      </c>
      <c r="BA67" s="216">
        <f t="shared" si="62"/>
        <v>1379.8496000000014</v>
      </c>
      <c r="BC67" s="32" t="s">
        <v>40</v>
      </c>
      <c r="BD67" s="36"/>
      <c r="BE67" s="36"/>
      <c r="BF67" s="36"/>
      <c r="BG67" s="38"/>
      <c r="BH67" s="38"/>
      <c r="BI67" s="38"/>
      <c r="BJ67" s="72"/>
    </row>
    <row r="68" spans="1:62" s="10" customFormat="1" ht="14.25" customHeight="1">
      <c r="A68" s="70"/>
      <c r="B68" s="25"/>
      <c r="C68" s="33" t="s">
        <v>13</v>
      </c>
      <c r="D68" s="25"/>
      <c r="E68" s="74">
        <f>-SUM(E65,E62,E59,E56,E53,E50,E47,E44,E41,E38,E35,E32,E29,E26,E23,E20,E17,E14,E11,E8)+4167.744</f>
        <v>3973.4739999999997</v>
      </c>
      <c r="F68" s="73">
        <f>-SUM(F65,F62,F59,F56,F53,F50,F47,F44,F41,F38,F35,F32,F29,F26,F23,F20,F17,F14,F11,F8)+7936.787</f>
        <v>7609.6559999999999</v>
      </c>
      <c r="G68" s="73">
        <f>-SUM(G65,G62,G59,G56,G53,G50,G47,G44,G41,G38,G35,G32,G29,G26,G23,G20,G17,G14,G11,G8)+11430.932</f>
        <v>10980.429</v>
      </c>
      <c r="H68" s="73">
        <f>-SUM(H65,H62,H59,H56,H53,H50,H47,H44,H41,H38,H35,H32,H29,H26,H23,H20,H17,H14,H11,H8)+15146.079</f>
        <v>14558.194</v>
      </c>
      <c r="I68" s="73">
        <f>-SUM(I65,I62,I59,I56,I53,I50,I47,I44,I41,I38,I35,I32,I29,I26,I23,I20,I17,I14,I11,I8)+18772.749</f>
        <v>18092.565999999999</v>
      </c>
      <c r="J68" s="73">
        <f>-SUM(J65,J62,J59,J56,J53,J50,J47,J44,J41,J38,J35,J32,J29,J26,J23,J20,J17,J14,J11,J8)+22414.271</f>
        <v>21600.951000000001</v>
      </c>
      <c r="K68" s="73">
        <f>-SUM(K65,K62,K59,K56,K53,K50,K47,K44,K41,K38,K35,K32,K29,K26,K23,K20,K17,K14,K11,K8)+25363.241</f>
        <v>24483.905000000002</v>
      </c>
      <c r="L68" s="136">
        <f>+K68+AE67</f>
        <v>26297.728563636367</v>
      </c>
      <c r="M68" s="36">
        <f>+L68+AF67</f>
        <v>29320.767836363641</v>
      </c>
      <c r="N68" s="36">
        <f>+M68+AG67</f>
        <v>32343.807109090914</v>
      </c>
      <c r="O68" s="36">
        <f>+N68+AH67</f>
        <v>35064.542454545459</v>
      </c>
      <c r="P68" s="37">
        <f>+O68+AI67</f>
        <v>36576.062090909094</v>
      </c>
      <c r="Q68" s="12"/>
      <c r="R68" s="12"/>
      <c r="S68" s="12"/>
      <c r="T68" s="70"/>
      <c r="U68" s="25"/>
      <c r="V68" s="33" t="s">
        <v>13</v>
      </c>
      <c r="W68" s="25"/>
      <c r="X68" s="74">
        <f>+$AJ68*(X$4/$AJ$4)</f>
        <v>3023.0392727272729</v>
      </c>
      <c r="Y68" s="73">
        <f t="shared" ref="Y68:AI68" si="63">+X68+$AJ68*(Y$4/$AJ$4)</f>
        <v>6046.0785454545457</v>
      </c>
      <c r="Z68" s="73">
        <f t="shared" si="63"/>
        <v>9069.1178181818177</v>
      </c>
      <c r="AA68" s="73">
        <f t="shared" si="63"/>
        <v>12092.157090909091</v>
      </c>
      <c r="AB68" s="73">
        <f t="shared" si="63"/>
        <v>15115.196363636365</v>
      </c>
      <c r="AC68" s="73">
        <f t="shared" si="63"/>
        <v>18138.235636363639</v>
      </c>
      <c r="AD68" s="73">
        <f t="shared" si="63"/>
        <v>21161.274909090913</v>
      </c>
      <c r="AE68" s="73">
        <f t="shared" si="63"/>
        <v>22975.098472727277</v>
      </c>
      <c r="AF68" s="73">
        <f t="shared" si="63"/>
        <v>25998.137745454551</v>
      </c>
      <c r="AG68" s="73">
        <f t="shared" si="63"/>
        <v>29021.177018181825</v>
      </c>
      <c r="AH68" s="73">
        <f t="shared" si="63"/>
        <v>31741.912363636369</v>
      </c>
      <c r="AI68" s="136">
        <f t="shared" si="63"/>
        <v>33253.432000000008</v>
      </c>
      <c r="AJ68" s="8">
        <v>33253.432000000001</v>
      </c>
      <c r="AK68" s="12"/>
      <c r="AL68" s="70"/>
      <c r="AM68" s="25"/>
      <c r="AN68" s="33" t="s">
        <v>13</v>
      </c>
      <c r="AO68" s="25"/>
      <c r="AP68" s="74">
        <f>-SUM(AP65,AP62,AP59,AP56,AP53,AP50,AP47,AP44,AP41,AP38,AP35,AP32,AP29,AP26,AP23,AP20,AP17,AP14,AP11,AP8)+3945.792</f>
        <v>3669.9127799999997</v>
      </c>
      <c r="AQ68" s="73">
        <f>-SUM(AQ65,AQ62,AQ59,AQ56,AQ53,AQ50,AQ47,AQ44,AQ41,AQ38,AQ35,AQ32,AQ29,AQ26,AQ23,AQ20,AQ17,AQ14,AQ11,AQ8)+7544.736</f>
        <v>6984.6913999999997</v>
      </c>
      <c r="AR68" s="73">
        <f>-SUM(AR65,AR62,AR59,AR56,AR53,AR50,AR47,AR44,AR41,AR38,AR35,AR32,AR29,AR26,AR23,AR20,AR17,AR14,AR11,AR8)+11157.748</f>
        <v>10387.58322</v>
      </c>
      <c r="AS68" s="73">
        <f>(-SUM(AS65,AS62,AS59,AS56,AS53,AS50,AS47,AS44,AS41,AS38,AS35,AS32,AS29,AS26,AS23,AS20,AS17,AS14,AS11,AS8))+14204.495</f>
        <v>13253.92814</v>
      </c>
      <c r="AT68" s="73">
        <f>(-SUM(AT65,AT62,AT59,AT56,AT53,AT50,AT47,AT44,AT41,AT38,AT35,AT32,AT29,AT26,AT23,AT20,AT17,AT14,AT11,AT8))+17597.366</f>
        <v>16373.066000000003</v>
      </c>
      <c r="AU68" s="73">
        <f>(-SUM(AU65,AU62,AU59,AU56,AU53,AU50,AU47,AU44,AU41,AU38,AU35,AU32,AU29,AU26,AU23,AU20,AU17,AU14,AU11,AU8))+21687.509</f>
        <v>20284.870619999998</v>
      </c>
      <c r="AV68" s="73">
        <f>(-SUM(AV65,AV62,AV59,AV56,AV53,AV50,AV47,AV44,AV41,AV38,AV35,AV32,AV29,AV26,AV23,AV20,AV17,AV14,AV11,AV8))+24979.955</f>
        <v>23397.156510000001</v>
      </c>
      <c r="AW68" s="73">
        <f>(-SUM(AW65,AW62,AW59,AW56,AW53,AW50,AW47,AW44,AW41,AW38,AW35,AW32,AW29,AW26,AW23,AW20,AW17,AW14,AW11,AW8))+26920.137</f>
        <v>25219.729599999999</v>
      </c>
      <c r="AX68" s="73">
        <f>(-SUM(AX65,AX62,AX59,AX56,AX53,AX50,AX47,AX44,AX41,AX38,AX35,AX32,AX29,AX26,AX23,AX20,AX17,AX14,AX11,AX8))+31004.431</f>
        <v>28939.056550000001</v>
      </c>
      <c r="AY68" s="73">
        <f>(-SUM(AY65,AY62,AY59,AY56,AY53,AY50,AY47,AY44,AY41,AY38,AY35,AY32,AY29,AY26,AY23,AY20,AY17,AY14,AY11,AY8))+34432.933</f>
        <v>32041.153859999999</v>
      </c>
      <c r="AZ68" s="73">
        <f>(-SUM(AZ65,AZ62,AZ59,AZ56,AZ53,AZ50,AZ47,AZ44,AZ41,AZ38,AZ35,AZ32,AZ29,AZ26,AZ23,AZ20,AZ17,AZ14,AZ11,AZ8))+37192.351</f>
        <v>34630.448329999999</v>
      </c>
      <c r="BA68" s="136">
        <f>(-SUM(BA65,BA62,BA59,BA56,BA53,BA50,BA47,BA44,BA41,BA38,BA35,BA32,BA29,BA26,BA23,BA20,BA17,BA14,BA11,BA8))+38663.034</f>
        <v>36010.297930000001</v>
      </c>
      <c r="BC68" s="70"/>
      <c r="BD68" s="71" t="e">
        <f>INDEX($E$7:$P$111,ROW()-6,#REF!)</f>
        <v>#REF!</v>
      </c>
      <c r="BE68" s="71" t="e">
        <f>INDEX($X$7:$AI$111,ROW()-6,#REF!)</f>
        <v>#REF!</v>
      </c>
      <c r="BF68" s="71" t="e">
        <f>INDEX($AP$7:$BA$111,ROW()-6,#REF!)</f>
        <v>#REF!</v>
      </c>
      <c r="BG68" s="71" t="e">
        <f>+IF(OR(BD68=0,BE68=0),"",BD68-BE68)</f>
        <v>#REF!</v>
      </c>
      <c r="BH68" s="173" t="str">
        <f>+IF(ISERROR(BD68/BE68-1),"",BD68/BE68-1)</f>
        <v/>
      </c>
      <c r="BI68" s="71" t="e">
        <f>+IF(OR(BD68=0,BF68=0),"",BD68-BF68)</f>
        <v>#REF!</v>
      </c>
      <c r="BJ68" s="174" t="str">
        <f>+IF(ISERROR(BD68/BF68-1),"",BD68/BF68-1)</f>
        <v/>
      </c>
    </row>
    <row r="69" spans="1:62" s="10" customFormat="1" ht="14.25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216"/>
      <c r="M69" s="36"/>
      <c r="N69" s="36"/>
      <c r="O69" s="36"/>
      <c r="P69" s="37"/>
      <c r="Q69" s="12"/>
      <c r="R69" s="12"/>
      <c r="S69" s="12"/>
      <c r="T69" s="70"/>
      <c r="U69" s="25"/>
      <c r="V69" s="33"/>
      <c r="W69" s="25"/>
      <c r="X69" s="35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216"/>
      <c r="AJ69" s="8"/>
      <c r="AK69" s="12"/>
      <c r="AL69" s="70"/>
      <c r="AM69" s="25"/>
      <c r="AN69" s="33"/>
      <c r="AO69" s="25"/>
      <c r="AP69" s="35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216"/>
      <c r="BC69" s="70" t="str">
        <f>+IF(ISBLANK(A69),"",A69)</f>
        <v/>
      </c>
      <c r="BD69" s="36"/>
      <c r="BE69" s="36"/>
      <c r="BF69" s="36"/>
      <c r="BG69" s="38"/>
      <c r="BH69" s="38"/>
      <c r="BI69" s="38"/>
      <c r="BJ69" s="72"/>
    </row>
    <row r="70" spans="1:62" s="10" customFormat="1" ht="14.25" hidden="1" customHeight="1">
      <c r="A70" s="32">
        <v>22</v>
      </c>
      <c r="B70" s="25"/>
      <c r="C70" s="33" t="s">
        <v>1</v>
      </c>
      <c r="D70" s="25"/>
      <c r="E70" s="35">
        <f>E71</f>
        <v>0</v>
      </c>
      <c r="F70" s="36">
        <f t="shared" ref="F70:P70" si="64">F71-E71</f>
        <v>0</v>
      </c>
      <c r="G70" s="36">
        <f t="shared" si="64"/>
        <v>0</v>
      </c>
      <c r="H70" s="36">
        <f t="shared" si="64"/>
        <v>0</v>
      </c>
      <c r="I70" s="36">
        <f t="shared" si="64"/>
        <v>0</v>
      </c>
      <c r="J70" s="36">
        <f t="shared" si="64"/>
        <v>0</v>
      </c>
      <c r="K70" s="36">
        <f t="shared" si="64"/>
        <v>0</v>
      </c>
      <c r="L70" s="216">
        <f t="shared" si="64"/>
        <v>0</v>
      </c>
      <c r="M70" s="36">
        <f t="shared" si="64"/>
        <v>0</v>
      </c>
      <c r="N70" s="36">
        <f t="shared" si="64"/>
        <v>0</v>
      </c>
      <c r="O70" s="36">
        <f t="shared" si="64"/>
        <v>0</v>
      </c>
      <c r="P70" s="37">
        <f t="shared" si="64"/>
        <v>0</v>
      </c>
      <c r="Q70" s="12"/>
      <c r="R70" s="12"/>
      <c r="S70" s="12"/>
      <c r="T70" s="32">
        <v>22</v>
      </c>
      <c r="U70" s="25"/>
      <c r="V70" s="33" t="s">
        <v>1</v>
      </c>
      <c r="W70" s="25"/>
      <c r="X70" s="35">
        <f>X71</f>
        <v>0</v>
      </c>
      <c r="Y70" s="36">
        <f t="shared" ref="Y70:AI70" si="65">Y71-X71</f>
        <v>0</v>
      </c>
      <c r="Z70" s="36">
        <f t="shared" si="65"/>
        <v>0</v>
      </c>
      <c r="AA70" s="36">
        <f t="shared" si="65"/>
        <v>0</v>
      </c>
      <c r="AB70" s="36">
        <f t="shared" si="65"/>
        <v>0</v>
      </c>
      <c r="AC70" s="36">
        <f t="shared" si="65"/>
        <v>0</v>
      </c>
      <c r="AD70" s="36">
        <f t="shared" si="65"/>
        <v>0</v>
      </c>
      <c r="AE70" s="36">
        <f t="shared" si="65"/>
        <v>0</v>
      </c>
      <c r="AF70" s="36">
        <f t="shared" si="65"/>
        <v>0</v>
      </c>
      <c r="AG70" s="36">
        <f t="shared" si="65"/>
        <v>0</v>
      </c>
      <c r="AH70" s="36">
        <f t="shared" si="65"/>
        <v>0</v>
      </c>
      <c r="AI70" s="216">
        <f t="shared" si="65"/>
        <v>0</v>
      </c>
      <c r="AJ70" s="8"/>
      <c r="AK70" s="12"/>
      <c r="AL70" s="32">
        <v>22</v>
      </c>
      <c r="AM70" s="25"/>
      <c r="AN70" s="33" t="s">
        <v>1</v>
      </c>
      <c r="AO70" s="25"/>
      <c r="AP70" s="35">
        <f>AP71</f>
        <v>0</v>
      </c>
      <c r="AQ70" s="36">
        <f t="shared" ref="AQ70:BA70" si="66">AQ71-AP71</f>
        <v>0</v>
      </c>
      <c r="AR70" s="36">
        <f t="shared" si="66"/>
        <v>0</v>
      </c>
      <c r="AS70" s="36">
        <f t="shared" si="66"/>
        <v>0</v>
      </c>
      <c r="AT70" s="36">
        <f t="shared" si="66"/>
        <v>0</v>
      </c>
      <c r="AU70" s="36">
        <f t="shared" si="66"/>
        <v>0</v>
      </c>
      <c r="AV70" s="36">
        <f t="shared" si="66"/>
        <v>0</v>
      </c>
      <c r="AW70" s="36">
        <f t="shared" si="66"/>
        <v>0</v>
      </c>
      <c r="AX70" s="36">
        <f t="shared" si="66"/>
        <v>0</v>
      </c>
      <c r="AY70" s="36">
        <f t="shared" si="66"/>
        <v>0</v>
      </c>
      <c r="AZ70" s="36">
        <f t="shared" si="66"/>
        <v>0</v>
      </c>
      <c r="BA70" s="216">
        <f t="shared" si="66"/>
        <v>0</v>
      </c>
      <c r="BC70" s="32">
        <f>+IF(ISBLANK(A70),"",A70)</f>
        <v>22</v>
      </c>
      <c r="BD70" s="36"/>
      <c r="BE70" s="36"/>
      <c r="BF70" s="36"/>
      <c r="BG70" s="38"/>
      <c r="BH70" s="38"/>
      <c r="BI70" s="38"/>
      <c r="BJ70" s="72"/>
    </row>
    <row r="71" spans="1:62" s="10" customFormat="1" ht="14.25" hidden="1" customHeight="1">
      <c r="A71" s="131"/>
      <c r="B71" s="25"/>
      <c r="C71" s="33" t="s">
        <v>13</v>
      </c>
      <c r="D71" s="25"/>
      <c r="E71" s="35"/>
      <c r="F71" s="36"/>
      <c r="G71" s="36"/>
      <c r="H71" s="36"/>
      <c r="I71" s="36"/>
      <c r="J71" s="36"/>
      <c r="K71" s="36"/>
      <c r="L71" s="216"/>
      <c r="M71" s="36"/>
      <c r="N71" s="36"/>
      <c r="O71" s="36"/>
      <c r="P71" s="37"/>
      <c r="Q71" s="12"/>
      <c r="R71" s="12"/>
      <c r="S71" s="12"/>
      <c r="T71" s="70"/>
      <c r="U71" s="25"/>
      <c r="V71" s="33" t="s">
        <v>13</v>
      </c>
      <c r="W71" s="25"/>
      <c r="X71" s="35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216"/>
      <c r="AJ71" s="8"/>
      <c r="AK71" s="12"/>
      <c r="AL71" s="70"/>
      <c r="AM71" s="25"/>
      <c r="AN71" s="33" t="s">
        <v>13</v>
      </c>
      <c r="AO71" s="25"/>
      <c r="AP71" s="35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216"/>
      <c r="BC71" s="70" t="str">
        <f>+IF(ISBLANK(A71),"",A71)</f>
        <v/>
      </c>
      <c r="BD71" s="71" t="e">
        <f>INDEX($E$7:$P$111,ROW()-6,#REF!)</f>
        <v>#REF!</v>
      </c>
      <c r="BE71" s="71" t="e">
        <f>INDEX($X$7:$AI$111,ROW()-6,#REF!)</f>
        <v>#REF!</v>
      </c>
      <c r="BF71" s="71" t="e">
        <f>INDEX($AP$7:$BA$111,ROW()-6,#REF!)</f>
        <v>#REF!</v>
      </c>
      <c r="BG71" s="71" t="e">
        <f>+IF(OR(BD71=0,BE71=0),"",BD71-BE71)</f>
        <v>#REF!</v>
      </c>
      <c r="BH71" s="173" t="str">
        <f>+IF(ISERROR(BD71/BE71-1),"",BD71/BE71-1)</f>
        <v/>
      </c>
      <c r="BI71" s="71" t="e">
        <f>+IF(OR(BD71=0,BF71=0),"",BD71-BF71)</f>
        <v>#REF!</v>
      </c>
      <c r="BJ71" s="174" t="str">
        <f>+IF(ISERROR(BD71/BF71-1),"",BD71/BF71-1)</f>
        <v/>
      </c>
    </row>
    <row r="72" spans="1:62" s="10" customFormat="1" ht="14.25" hidden="1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216"/>
      <c r="M72" s="36"/>
      <c r="N72" s="36"/>
      <c r="O72" s="36"/>
      <c r="P72" s="37"/>
      <c r="Q72" s="12"/>
      <c r="R72" s="12"/>
      <c r="S72" s="12"/>
      <c r="T72" s="70"/>
      <c r="U72" s="25"/>
      <c r="V72" s="33"/>
      <c r="W72" s="25"/>
      <c r="X72" s="35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216"/>
      <c r="AJ72" s="8"/>
      <c r="AK72" s="12"/>
      <c r="AL72" s="70"/>
      <c r="AM72" s="25"/>
      <c r="AN72" s="33"/>
      <c r="AO72" s="25"/>
      <c r="AP72" s="35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216"/>
      <c r="BC72" s="70" t="str">
        <f t="shared" ref="BC72:BC96" si="67">+IF(ISBLANK(A72),"",A72)</f>
        <v/>
      </c>
      <c r="BD72" s="36"/>
      <c r="BE72" s="36"/>
      <c r="BF72" s="36"/>
      <c r="BG72" s="38"/>
      <c r="BH72" s="38"/>
      <c r="BI72" s="38"/>
      <c r="BJ72" s="72"/>
    </row>
    <row r="73" spans="1:62" s="10" customFormat="1" ht="14.25" hidden="1" customHeight="1">
      <c r="A73" s="32">
        <v>23</v>
      </c>
      <c r="B73" s="25"/>
      <c r="C73" s="33" t="s">
        <v>1</v>
      </c>
      <c r="D73" s="25"/>
      <c r="E73" s="35">
        <f>E74</f>
        <v>0</v>
      </c>
      <c r="F73" s="36">
        <f t="shared" ref="F73:P73" si="68">F74-E74</f>
        <v>0</v>
      </c>
      <c r="G73" s="36">
        <f t="shared" si="68"/>
        <v>0</v>
      </c>
      <c r="H73" s="36">
        <f t="shared" si="68"/>
        <v>0</v>
      </c>
      <c r="I73" s="36">
        <f t="shared" si="68"/>
        <v>0</v>
      </c>
      <c r="J73" s="36">
        <f t="shared" si="68"/>
        <v>0</v>
      </c>
      <c r="K73" s="36">
        <f t="shared" si="68"/>
        <v>0</v>
      </c>
      <c r="L73" s="216">
        <f t="shared" si="68"/>
        <v>0</v>
      </c>
      <c r="M73" s="36">
        <f t="shared" si="68"/>
        <v>0</v>
      </c>
      <c r="N73" s="36">
        <f t="shared" si="68"/>
        <v>0</v>
      </c>
      <c r="O73" s="36">
        <f t="shared" si="68"/>
        <v>0</v>
      </c>
      <c r="P73" s="37">
        <f t="shared" si="68"/>
        <v>0</v>
      </c>
      <c r="Q73" s="12"/>
      <c r="R73" s="12"/>
      <c r="S73" s="12"/>
      <c r="T73" s="32">
        <v>23</v>
      </c>
      <c r="U73" s="25"/>
      <c r="V73" s="33" t="s">
        <v>1</v>
      </c>
      <c r="W73" s="25"/>
      <c r="X73" s="35">
        <f>X74</f>
        <v>0</v>
      </c>
      <c r="Y73" s="36">
        <f t="shared" ref="Y73:AI73" si="69">Y74-X74</f>
        <v>0</v>
      </c>
      <c r="Z73" s="36">
        <f t="shared" si="69"/>
        <v>0</v>
      </c>
      <c r="AA73" s="36">
        <f t="shared" si="69"/>
        <v>0</v>
      </c>
      <c r="AB73" s="36">
        <f t="shared" si="69"/>
        <v>0</v>
      </c>
      <c r="AC73" s="36">
        <f t="shared" si="69"/>
        <v>0</v>
      </c>
      <c r="AD73" s="36">
        <f t="shared" si="69"/>
        <v>0</v>
      </c>
      <c r="AE73" s="36">
        <f t="shared" si="69"/>
        <v>0</v>
      </c>
      <c r="AF73" s="36">
        <f t="shared" si="69"/>
        <v>0</v>
      </c>
      <c r="AG73" s="36">
        <f t="shared" si="69"/>
        <v>0</v>
      </c>
      <c r="AH73" s="36">
        <f t="shared" si="69"/>
        <v>0</v>
      </c>
      <c r="AI73" s="216">
        <f t="shared" si="69"/>
        <v>0</v>
      </c>
      <c r="AJ73" s="8"/>
      <c r="AK73" s="12"/>
      <c r="AL73" s="32">
        <v>23</v>
      </c>
      <c r="AM73" s="25"/>
      <c r="AN73" s="33" t="s">
        <v>1</v>
      </c>
      <c r="AO73" s="25"/>
      <c r="AP73" s="35">
        <f>AP74</f>
        <v>0</v>
      </c>
      <c r="AQ73" s="36">
        <f t="shared" ref="AQ73:BA73" si="70">AQ74-AP74</f>
        <v>0</v>
      </c>
      <c r="AR73" s="36">
        <f t="shared" si="70"/>
        <v>0</v>
      </c>
      <c r="AS73" s="36">
        <f t="shared" si="70"/>
        <v>0</v>
      </c>
      <c r="AT73" s="36">
        <f t="shared" si="70"/>
        <v>0</v>
      </c>
      <c r="AU73" s="36">
        <f t="shared" si="70"/>
        <v>0</v>
      </c>
      <c r="AV73" s="36">
        <f t="shared" si="70"/>
        <v>0</v>
      </c>
      <c r="AW73" s="36">
        <f t="shared" si="70"/>
        <v>0</v>
      </c>
      <c r="AX73" s="36">
        <f t="shared" si="70"/>
        <v>0</v>
      </c>
      <c r="AY73" s="36">
        <f t="shared" si="70"/>
        <v>0</v>
      </c>
      <c r="AZ73" s="36">
        <f t="shared" si="70"/>
        <v>0</v>
      </c>
      <c r="BA73" s="216">
        <f t="shared" si="70"/>
        <v>0</v>
      </c>
      <c r="BC73" s="32">
        <f t="shared" si="67"/>
        <v>23</v>
      </c>
      <c r="BD73" s="36"/>
      <c r="BE73" s="36"/>
      <c r="BF73" s="36"/>
      <c r="BG73" s="38"/>
      <c r="BH73" s="38"/>
      <c r="BI73" s="38"/>
      <c r="BJ73" s="72"/>
    </row>
    <row r="74" spans="1:62" s="10" customFormat="1" ht="14.25" hidden="1" customHeight="1">
      <c r="A74" s="70"/>
      <c r="B74" s="25"/>
      <c r="C74" s="33" t="s">
        <v>13</v>
      </c>
      <c r="D74" s="25"/>
      <c r="E74" s="35"/>
      <c r="F74" s="36"/>
      <c r="G74" s="36"/>
      <c r="H74" s="36"/>
      <c r="I74" s="36"/>
      <c r="J74" s="36"/>
      <c r="K74" s="36"/>
      <c r="L74" s="216"/>
      <c r="M74" s="36"/>
      <c r="N74" s="36"/>
      <c r="O74" s="36"/>
      <c r="P74" s="37"/>
      <c r="Q74" s="12"/>
      <c r="R74" s="12"/>
      <c r="S74" s="12"/>
      <c r="T74" s="70"/>
      <c r="U74" s="25"/>
      <c r="V74" s="33" t="s">
        <v>13</v>
      </c>
      <c r="W74" s="25"/>
      <c r="X74" s="35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216"/>
      <c r="AJ74" s="8"/>
      <c r="AK74" s="12"/>
      <c r="AL74" s="70"/>
      <c r="AM74" s="25"/>
      <c r="AN74" s="33" t="s">
        <v>13</v>
      </c>
      <c r="AO74" s="25"/>
      <c r="AP74" s="35"/>
      <c r="AQ74" s="36"/>
      <c r="AR74" s="36"/>
      <c r="AS74" s="36"/>
      <c r="AT74" s="36"/>
      <c r="AU74" s="36"/>
      <c r="AV74" s="36"/>
      <c r="AW74" s="36"/>
      <c r="AX74" s="36"/>
      <c r="AY74" s="36"/>
      <c r="AZ74" s="36"/>
      <c r="BA74" s="216"/>
      <c r="BC74" s="70" t="str">
        <f t="shared" si="67"/>
        <v/>
      </c>
      <c r="BD74" s="71" t="e">
        <f>INDEX($E$7:$P$111,ROW()-6,#REF!)</f>
        <v>#REF!</v>
      </c>
      <c r="BE74" s="71" t="e">
        <f>INDEX($X$7:$AI$111,ROW()-6,#REF!)</f>
        <v>#REF!</v>
      </c>
      <c r="BF74" s="71" t="e">
        <f>INDEX($AP$7:$BA$111,ROW()-6,#REF!)</f>
        <v>#REF!</v>
      </c>
      <c r="BG74" s="71" t="e">
        <f>+IF(OR(BD74=0,BE74=0),"",BD74-BE74)</f>
        <v>#REF!</v>
      </c>
      <c r="BH74" s="173" t="str">
        <f>+IF(ISERROR(BD74/BE74-1),"",BD74/BE74-1)</f>
        <v/>
      </c>
      <c r="BI74" s="71" t="e">
        <f>+IF(OR(BD74=0,BF74=0),"",BD74-BF74)</f>
        <v>#REF!</v>
      </c>
      <c r="BJ74" s="174" t="str">
        <f>+IF(ISERROR(BD74/BF74-1),"",BD74/BF74-1)</f>
        <v/>
      </c>
    </row>
    <row r="75" spans="1:62" s="10" customFormat="1" ht="14.25" hidden="1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216"/>
      <c r="M75" s="36"/>
      <c r="N75" s="36"/>
      <c r="O75" s="36"/>
      <c r="P75" s="37"/>
      <c r="Q75" s="12"/>
      <c r="R75" s="12"/>
      <c r="S75" s="12"/>
      <c r="T75" s="70"/>
      <c r="U75" s="25"/>
      <c r="V75" s="33"/>
      <c r="W75" s="25"/>
      <c r="X75" s="35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216"/>
      <c r="AJ75" s="8"/>
      <c r="AK75" s="12"/>
      <c r="AL75" s="70"/>
      <c r="AM75" s="25"/>
      <c r="AN75" s="33"/>
      <c r="AO75" s="25"/>
      <c r="AP75" s="35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216"/>
      <c r="BC75" s="70" t="str">
        <f t="shared" si="67"/>
        <v/>
      </c>
      <c r="BD75" s="36"/>
      <c r="BE75" s="36"/>
      <c r="BF75" s="36"/>
      <c r="BG75" s="38"/>
      <c r="BH75" s="38"/>
      <c r="BI75" s="38"/>
      <c r="BJ75" s="72"/>
    </row>
    <row r="76" spans="1:62" s="10" customFormat="1" ht="14.25" hidden="1" customHeight="1">
      <c r="A76" s="32">
        <v>24</v>
      </c>
      <c r="B76" s="25"/>
      <c r="C76" s="33" t="s">
        <v>1</v>
      </c>
      <c r="D76" s="25"/>
      <c r="E76" s="35">
        <f>E77</f>
        <v>0</v>
      </c>
      <c r="F76" s="36">
        <f t="shared" ref="F76:P76" si="71">F77-E77</f>
        <v>0</v>
      </c>
      <c r="G76" s="36">
        <f t="shared" si="71"/>
        <v>0</v>
      </c>
      <c r="H76" s="36">
        <f t="shared" si="71"/>
        <v>0</v>
      </c>
      <c r="I76" s="36">
        <f t="shared" si="71"/>
        <v>0</v>
      </c>
      <c r="J76" s="36">
        <f t="shared" si="71"/>
        <v>0</v>
      </c>
      <c r="K76" s="36">
        <f t="shared" si="71"/>
        <v>0</v>
      </c>
      <c r="L76" s="216">
        <f t="shared" si="71"/>
        <v>0</v>
      </c>
      <c r="M76" s="36">
        <f t="shared" si="71"/>
        <v>0</v>
      </c>
      <c r="N76" s="36">
        <f t="shared" si="71"/>
        <v>0</v>
      </c>
      <c r="O76" s="36">
        <f t="shared" si="71"/>
        <v>0</v>
      </c>
      <c r="P76" s="37">
        <f t="shared" si="71"/>
        <v>0</v>
      </c>
      <c r="Q76" s="12"/>
      <c r="R76" s="12"/>
      <c r="S76" s="12"/>
      <c r="T76" s="32">
        <v>24</v>
      </c>
      <c r="U76" s="25"/>
      <c r="V76" s="33" t="s">
        <v>1</v>
      </c>
      <c r="W76" s="25"/>
      <c r="X76" s="35">
        <f>X77</f>
        <v>0</v>
      </c>
      <c r="Y76" s="36">
        <f t="shared" ref="Y76:AI76" si="72">Y77-X77</f>
        <v>0</v>
      </c>
      <c r="Z76" s="36">
        <f t="shared" si="72"/>
        <v>0</v>
      </c>
      <c r="AA76" s="36">
        <f t="shared" si="72"/>
        <v>0</v>
      </c>
      <c r="AB76" s="36">
        <f t="shared" si="72"/>
        <v>0</v>
      </c>
      <c r="AC76" s="36">
        <f t="shared" si="72"/>
        <v>0</v>
      </c>
      <c r="AD76" s="36">
        <f t="shared" si="72"/>
        <v>0</v>
      </c>
      <c r="AE76" s="36">
        <f t="shared" si="72"/>
        <v>0</v>
      </c>
      <c r="AF76" s="36">
        <f t="shared" si="72"/>
        <v>0</v>
      </c>
      <c r="AG76" s="36">
        <f t="shared" si="72"/>
        <v>0</v>
      </c>
      <c r="AH76" s="36">
        <f t="shared" si="72"/>
        <v>0</v>
      </c>
      <c r="AI76" s="216">
        <f t="shared" si="72"/>
        <v>0</v>
      </c>
      <c r="AJ76" s="8"/>
      <c r="AK76" s="12"/>
      <c r="AL76" s="32">
        <v>24</v>
      </c>
      <c r="AM76" s="25"/>
      <c r="AN76" s="33" t="s">
        <v>1</v>
      </c>
      <c r="AO76" s="25"/>
      <c r="AP76" s="35">
        <f>AP77</f>
        <v>0</v>
      </c>
      <c r="AQ76" s="36">
        <f t="shared" ref="AQ76:BA76" si="73">AQ77-AP77</f>
        <v>0</v>
      </c>
      <c r="AR76" s="36">
        <f t="shared" si="73"/>
        <v>0</v>
      </c>
      <c r="AS76" s="36">
        <f t="shared" si="73"/>
        <v>0</v>
      </c>
      <c r="AT76" s="36">
        <f t="shared" si="73"/>
        <v>0</v>
      </c>
      <c r="AU76" s="36">
        <f t="shared" si="73"/>
        <v>0</v>
      </c>
      <c r="AV76" s="36">
        <f t="shared" si="73"/>
        <v>0</v>
      </c>
      <c r="AW76" s="36">
        <f t="shared" si="73"/>
        <v>0</v>
      </c>
      <c r="AX76" s="36">
        <f t="shared" si="73"/>
        <v>0</v>
      </c>
      <c r="AY76" s="36">
        <f t="shared" si="73"/>
        <v>0</v>
      </c>
      <c r="AZ76" s="36">
        <f t="shared" si="73"/>
        <v>0</v>
      </c>
      <c r="BA76" s="216">
        <f t="shared" si="73"/>
        <v>0</v>
      </c>
      <c r="BC76" s="32">
        <f t="shared" si="67"/>
        <v>24</v>
      </c>
      <c r="BD76" s="36"/>
      <c r="BE76" s="36"/>
      <c r="BF76" s="36"/>
      <c r="BG76" s="38"/>
      <c r="BH76" s="38"/>
      <c r="BI76" s="38"/>
      <c r="BJ76" s="72"/>
    </row>
    <row r="77" spans="1:62" s="10" customFormat="1" ht="14.25" hidden="1" customHeight="1">
      <c r="A77" s="70"/>
      <c r="B77" s="25"/>
      <c r="C77" s="33" t="s">
        <v>13</v>
      </c>
      <c r="D77" s="25"/>
      <c r="E77" s="35"/>
      <c r="F77" s="36"/>
      <c r="G77" s="36"/>
      <c r="H77" s="36"/>
      <c r="I77" s="36"/>
      <c r="J77" s="36"/>
      <c r="K77" s="36"/>
      <c r="L77" s="216"/>
      <c r="M77" s="36"/>
      <c r="N77" s="36"/>
      <c r="O77" s="36"/>
      <c r="P77" s="37"/>
      <c r="Q77" s="12"/>
      <c r="R77" s="12"/>
      <c r="S77" s="12"/>
      <c r="T77" s="70"/>
      <c r="U77" s="25"/>
      <c r="V77" s="33" t="s">
        <v>13</v>
      </c>
      <c r="W77" s="25"/>
      <c r="X77" s="35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216"/>
      <c r="AJ77" s="8"/>
      <c r="AK77" s="12"/>
      <c r="AL77" s="70"/>
      <c r="AM77" s="25"/>
      <c r="AN77" s="33" t="s">
        <v>13</v>
      </c>
      <c r="AO77" s="25"/>
      <c r="AP77" s="35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216"/>
      <c r="BC77" s="70" t="str">
        <f t="shared" si="67"/>
        <v/>
      </c>
      <c r="BD77" s="71" t="e">
        <f>INDEX($E$7:$P$111,ROW()-6,#REF!)</f>
        <v>#REF!</v>
      </c>
      <c r="BE77" s="71" t="e">
        <f>INDEX($X$7:$AI$111,ROW()-6,#REF!)</f>
        <v>#REF!</v>
      </c>
      <c r="BF77" s="71" t="e">
        <f>INDEX($AP$7:$BA$111,ROW()-6,#REF!)</f>
        <v>#REF!</v>
      </c>
      <c r="BG77" s="71" t="e">
        <f>+IF(OR(BD77=0,BE77=0),"",BD77-BE77)</f>
        <v>#REF!</v>
      </c>
      <c r="BH77" s="173" t="str">
        <f>+IF(ISERROR(BD77/BE77-1),"",BD77/BE77-1)</f>
        <v/>
      </c>
      <c r="BI77" s="71" t="e">
        <f>+IF(OR(BD77=0,BF77=0),"",BD77-BF77)</f>
        <v>#REF!</v>
      </c>
      <c r="BJ77" s="174" t="str">
        <f>+IF(ISERROR(BD77/BF77-1),"",BD77/BF77-1)</f>
        <v/>
      </c>
    </row>
    <row r="78" spans="1:62" s="10" customFormat="1" ht="14.25" hidden="1" customHeight="1">
      <c r="A78" s="70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216"/>
      <c r="M78" s="36"/>
      <c r="N78" s="36"/>
      <c r="O78" s="36"/>
      <c r="P78" s="37"/>
      <c r="Q78" s="12"/>
      <c r="R78" s="12"/>
      <c r="S78" s="12"/>
      <c r="T78" s="70"/>
      <c r="U78" s="25"/>
      <c r="V78" s="33"/>
      <c r="W78" s="25"/>
      <c r="X78" s="35"/>
      <c r="Y78" s="36"/>
      <c r="Z78" s="36"/>
      <c r="AA78" s="36"/>
      <c r="AB78" s="36"/>
      <c r="AC78" s="36"/>
      <c r="AD78" s="36"/>
      <c r="AE78" s="36"/>
      <c r="AF78" s="36"/>
      <c r="AG78" s="36"/>
      <c r="AH78" s="36"/>
      <c r="AI78" s="216"/>
      <c r="AJ78" s="8"/>
      <c r="AK78" s="12"/>
      <c r="AL78" s="70"/>
      <c r="AM78" s="25"/>
      <c r="AN78" s="33"/>
      <c r="AO78" s="25"/>
      <c r="AP78" s="35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216"/>
      <c r="BC78" s="70" t="str">
        <f t="shared" si="67"/>
        <v/>
      </c>
      <c r="BD78" s="36"/>
      <c r="BE78" s="36"/>
      <c r="BF78" s="36"/>
      <c r="BG78" s="38"/>
      <c r="BH78" s="38"/>
      <c r="BI78" s="38"/>
      <c r="BJ78" s="72"/>
    </row>
    <row r="79" spans="1:62" s="10" customFormat="1" ht="14.25" hidden="1" customHeight="1">
      <c r="A79" s="32">
        <v>25</v>
      </c>
      <c r="B79" s="25"/>
      <c r="C79" s="33" t="s">
        <v>1</v>
      </c>
      <c r="D79" s="25"/>
      <c r="E79" s="35">
        <f>E80</f>
        <v>0</v>
      </c>
      <c r="F79" s="36">
        <f t="shared" ref="F79:P79" si="74">F80-E80</f>
        <v>0</v>
      </c>
      <c r="G79" s="36">
        <f t="shared" si="74"/>
        <v>0</v>
      </c>
      <c r="H79" s="36">
        <f t="shared" si="74"/>
        <v>0</v>
      </c>
      <c r="I79" s="36">
        <f t="shared" si="74"/>
        <v>0</v>
      </c>
      <c r="J79" s="36">
        <f t="shared" si="74"/>
        <v>0</v>
      </c>
      <c r="K79" s="36">
        <f t="shared" si="74"/>
        <v>0</v>
      </c>
      <c r="L79" s="216">
        <f t="shared" si="74"/>
        <v>0</v>
      </c>
      <c r="M79" s="36">
        <f t="shared" si="74"/>
        <v>0</v>
      </c>
      <c r="N79" s="36">
        <f t="shared" si="74"/>
        <v>0</v>
      </c>
      <c r="O79" s="36">
        <f t="shared" si="74"/>
        <v>0</v>
      </c>
      <c r="P79" s="37">
        <f t="shared" si="74"/>
        <v>0</v>
      </c>
      <c r="Q79" s="12"/>
      <c r="R79" s="12"/>
      <c r="S79" s="12"/>
      <c r="T79" s="32">
        <v>25</v>
      </c>
      <c r="U79" s="25"/>
      <c r="V79" s="33" t="s">
        <v>1</v>
      </c>
      <c r="W79" s="25"/>
      <c r="X79" s="35">
        <f>X80</f>
        <v>0</v>
      </c>
      <c r="Y79" s="36">
        <f t="shared" ref="Y79:AI79" si="75">Y80-X80</f>
        <v>0</v>
      </c>
      <c r="Z79" s="36">
        <f t="shared" si="75"/>
        <v>0</v>
      </c>
      <c r="AA79" s="36">
        <f t="shared" si="75"/>
        <v>0</v>
      </c>
      <c r="AB79" s="36">
        <f t="shared" si="75"/>
        <v>0</v>
      </c>
      <c r="AC79" s="36">
        <f t="shared" si="75"/>
        <v>0</v>
      </c>
      <c r="AD79" s="36">
        <f t="shared" si="75"/>
        <v>0</v>
      </c>
      <c r="AE79" s="36">
        <f t="shared" si="75"/>
        <v>0</v>
      </c>
      <c r="AF79" s="36">
        <f t="shared" si="75"/>
        <v>0</v>
      </c>
      <c r="AG79" s="36">
        <f t="shared" si="75"/>
        <v>0</v>
      </c>
      <c r="AH79" s="36">
        <f t="shared" si="75"/>
        <v>0</v>
      </c>
      <c r="AI79" s="216">
        <f t="shared" si="75"/>
        <v>0</v>
      </c>
      <c r="AJ79" s="8"/>
      <c r="AK79" s="12"/>
      <c r="AL79" s="32">
        <v>25</v>
      </c>
      <c r="AM79" s="25"/>
      <c r="AN79" s="33" t="s">
        <v>1</v>
      </c>
      <c r="AO79" s="25"/>
      <c r="AP79" s="35">
        <f>AP80</f>
        <v>0</v>
      </c>
      <c r="AQ79" s="36">
        <f t="shared" ref="AQ79:BA79" si="76">AQ80-AP80</f>
        <v>0</v>
      </c>
      <c r="AR79" s="36">
        <f t="shared" si="76"/>
        <v>0</v>
      </c>
      <c r="AS79" s="36">
        <f t="shared" si="76"/>
        <v>0</v>
      </c>
      <c r="AT79" s="36">
        <f t="shared" si="76"/>
        <v>0</v>
      </c>
      <c r="AU79" s="36">
        <f t="shared" si="76"/>
        <v>0</v>
      </c>
      <c r="AV79" s="36">
        <f t="shared" si="76"/>
        <v>0</v>
      </c>
      <c r="AW79" s="36">
        <f t="shared" si="76"/>
        <v>0</v>
      </c>
      <c r="AX79" s="36">
        <f t="shared" si="76"/>
        <v>0</v>
      </c>
      <c r="AY79" s="36">
        <f t="shared" si="76"/>
        <v>0</v>
      </c>
      <c r="AZ79" s="36">
        <f t="shared" si="76"/>
        <v>0</v>
      </c>
      <c r="BA79" s="216">
        <f t="shared" si="76"/>
        <v>0</v>
      </c>
      <c r="BC79" s="32">
        <f t="shared" si="67"/>
        <v>25</v>
      </c>
      <c r="BD79" s="36"/>
      <c r="BE79" s="36"/>
      <c r="BF79" s="36"/>
      <c r="BG79" s="38"/>
      <c r="BH79" s="38"/>
      <c r="BI79" s="38"/>
      <c r="BJ79" s="72"/>
    </row>
    <row r="80" spans="1:62" s="10" customFormat="1" ht="14.25" hidden="1" customHeight="1">
      <c r="A80" s="70"/>
      <c r="B80" s="25"/>
      <c r="C80" s="33" t="s">
        <v>13</v>
      </c>
      <c r="D80" s="25"/>
      <c r="E80" s="35"/>
      <c r="F80" s="36"/>
      <c r="G80" s="36"/>
      <c r="H80" s="36"/>
      <c r="I80" s="36"/>
      <c r="J80" s="36"/>
      <c r="K80" s="36"/>
      <c r="L80" s="216"/>
      <c r="M80" s="36"/>
      <c r="N80" s="36"/>
      <c r="O80" s="36"/>
      <c r="P80" s="37"/>
      <c r="Q80" s="12"/>
      <c r="R80" s="12"/>
      <c r="S80" s="12"/>
      <c r="T80" s="70"/>
      <c r="U80" s="25"/>
      <c r="V80" s="33" t="s">
        <v>13</v>
      </c>
      <c r="W80" s="25"/>
      <c r="X80" s="35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216"/>
      <c r="AJ80" s="8"/>
      <c r="AK80" s="12"/>
      <c r="AL80" s="70"/>
      <c r="AM80" s="25"/>
      <c r="AN80" s="33" t="s">
        <v>13</v>
      </c>
      <c r="AO80" s="25"/>
      <c r="AP80" s="35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216"/>
      <c r="BC80" s="70" t="str">
        <f t="shared" si="67"/>
        <v/>
      </c>
      <c r="BD80" s="71" t="e">
        <f>INDEX($E$7:$P$111,ROW()-6,#REF!)</f>
        <v>#REF!</v>
      </c>
      <c r="BE80" s="71" t="e">
        <f>INDEX($X$7:$AI$111,ROW()-6,#REF!)</f>
        <v>#REF!</v>
      </c>
      <c r="BF80" s="71" t="e">
        <f>INDEX($AP$7:$BA$111,ROW()-6,#REF!)</f>
        <v>#REF!</v>
      </c>
      <c r="BG80" s="71" t="e">
        <f>+IF(OR(BD80=0,BE80=0),"",BD80-BE80)</f>
        <v>#REF!</v>
      </c>
      <c r="BH80" s="173" t="str">
        <f>+IF(ISERROR(BD80/BE80-1),"",BD80/BE80-1)</f>
        <v/>
      </c>
      <c r="BI80" s="71" t="e">
        <f>+IF(OR(BD80=0,BF80=0),"",BD80-BF80)</f>
        <v>#REF!</v>
      </c>
      <c r="BJ80" s="174" t="str">
        <f>+IF(ISERROR(BD80/BF80-1),"",BD80/BF80-1)</f>
        <v/>
      </c>
    </row>
    <row r="81" spans="1:62" s="10" customFormat="1" ht="14.25" hidden="1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216"/>
      <c r="M81" s="36"/>
      <c r="N81" s="36"/>
      <c r="O81" s="36"/>
      <c r="P81" s="37"/>
      <c r="Q81" s="12"/>
      <c r="R81" s="12"/>
      <c r="S81" s="12"/>
      <c r="T81" s="70"/>
      <c r="U81" s="25"/>
      <c r="V81" s="33"/>
      <c r="W81" s="25"/>
      <c r="X81" s="35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216"/>
      <c r="AJ81" s="8"/>
      <c r="AK81" s="12"/>
      <c r="AL81" s="70"/>
      <c r="AM81" s="25"/>
      <c r="AN81" s="33"/>
      <c r="AO81" s="25"/>
      <c r="AP81" s="35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216"/>
      <c r="BC81" s="70" t="str">
        <f t="shared" si="67"/>
        <v/>
      </c>
      <c r="BD81" s="36"/>
      <c r="BE81" s="36"/>
      <c r="BF81" s="36"/>
      <c r="BG81" s="38"/>
      <c r="BH81" s="38"/>
      <c r="BI81" s="38"/>
      <c r="BJ81" s="72"/>
    </row>
    <row r="82" spans="1:62" s="10" customFormat="1" ht="14.25" hidden="1" customHeight="1">
      <c r="A82" s="32">
        <v>26</v>
      </c>
      <c r="B82" s="25"/>
      <c r="C82" s="33" t="s">
        <v>1</v>
      </c>
      <c r="D82" s="25"/>
      <c r="E82" s="35">
        <f>E83</f>
        <v>0</v>
      </c>
      <c r="F82" s="36">
        <f t="shared" ref="F82:P82" si="77">F83-E83</f>
        <v>0</v>
      </c>
      <c r="G82" s="36">
        <f t="shared" si="77"/>
        <v>0</v>
      </c>
      <c r="H82" s="36">
        <f t="shared" si="77"/>
        <v>0</v>
      </c>
      <c r="I82" s="36">
        <f t="shared" si="77"/>
        <v>0</v>
      </c>
      <c r="J82" s="36">
        <f t="shared" si="77"/>
        <v>0</v>
      </c>
      <c r="K82" s="36">
        <f t="shared" si="77"/>
        <v>0</v>
      </c>
      <c r="L82" s="216">
        <f t="shared" si="77"/>
        <v>0</v>
      </c>
      <c r="M82" s="36">
        <f t="shared" si="77"/>
        <v>0</v>
      </c>
      <c r="N82" s="36">
        <f t="shared" si="77"/>
        <v>0</v>
      </c>
      <c r="O82" s="36">
        <f t="shared" si="77"/>
        <v>0</v>
      </c>
      <c r="P82" s="37">
        <f t="shared" si="77"/>
        <v>0</v>
      </c>
      <c r="Q82" s="12"/>
      <c r="R82" s="12"/>
      <c r="S82" s="12"/>
      <c r="T82" s="32">
        <v>26</v>
      </c>
      <c r="U82" s="25"/>
      <c r="V82" s="33" t="s">
        <v>1</v>
      </c>
      <c r="W82" s="25"/>
      <c r="X82" s="35">
        <f>X83</f>
        <v>0</v>
      </c>
      <c r="Y82" s="36">
        <f t="shared" ref="Y82:AI82" si="78">Y83-X83</f>
        <v>0</v>
      </c>
      <c r="Z82" s="36">
        <f t="shared" si="78"/>
        <v>0</v>
      </c>
      <c r="AA82" s="36">
        <f t="shared" si="78"/>
        <v>0</v>
      </c>
      <c r="AB82" s="36">
        <f t="shared" si="78"/>
        <v>0</v>
      </c>
      <c r="AC82" s="36">
        <f t="shared" si="78"/>
        <v>0</v>
      </c>
      <c r="AD82" s="36">
        <f t="shared" si="78"/>
        <v>0</v>
      </c>
      <c r="AE82" s="36">
        <f t="shared" si="78"/>
        <v>0</v>
      </c>
      <c r="AF82" s="36">
        <f t="shared" si="78"/>
        <v>0</v>
      </c>
      <c r="AG82" s="36">
        <f t="shared" si="78"/>
        <v>0</v>
      </c>
      <c r="AH82" s="36">
        <f t="shared" si="78"/>
        <v>0</v>
      </c>
      <c r="AI82" s="216">
        <f t="shared" si="78"/>
        <v>0</v>
      </c>
      <c r="AJ82" s="8"/>
      <c r="AK82" s="12"/>
      <c r="AL82" s="32">
        <v>26</v>
      </c>
      <c r="AM82" s="25"/>
      <c r="AN82" s="33" t="s">
        <v>1</v>
      </c>
      <c r="AO82" s="25"/>
      <c r="AP82" s="35">
        <f>AP83</f>
        <v>0</v>
      </c>
      <c r="AQ82" s="36">
        <f t="shared" ref="AQ82:BA82" si="79">AQ83-AP83</f>
        <v>0</v>
      </c>
      <c r="AR82" s="36">
        <f t="shared" si="79"/>
        <v>0</v>
      </c>
      <c r="AS82" s="36">
        <f t="shared" si="79"/>
        <v>0</v>
      </c>
      <c r="AT82" s="36">
        <f t="shared" si="79"/>
        <v>0</v>
      </c>
      <c r="AU82" s="36">
        <f t="shared" si="79"/>
        <v>0</v>
      </c>
      <c r="AV82" s="36">
        <f t="shared" si="79"/>
        <v>0</v>
      </c>
      <c r="AW82" s="36">
        <f t="shared" si="79"/>
        <v>0</v>
      </c>
      <c r="AX82" s="36">
        <f t="shared" si="79"/>
        <v>0</v>
      </c>
      <c r="AY82" s="36">
        <f t="shared" si="79"/>
        <v>0</v>
      </c>
      <c r="AZ82" s="36">
        <f t="shared" si="79"/>
        <v>0</v>
      </c>
      <c r="BA82" s="216">
        <f t="shared" si="79"/>
        <v>0</v>
      </c>
      <c r="BC82" s="32">
        <f t="shared" si="67"/>
        <v>26</v>
      </c>
      <c r="BD82" s="36"/>
      <c r="BE82" s="36"/>
      <c r="BF82" s="36"/>
      <c r="BG82" s="38"/>
      <c r="BH82" s="38"/>
      <c r="BI82" s="38"/>
      <c r="BJ82" s="72"/>
    </row>
    <row r="83" spans="1:62" s="10" customFormat="1" ht="14.25" hidden="1" customHeight="1">
      <c r="A83" s="70"/>
      <c r="B83" s="25"/>
      <c r="C83" s="33" t="s">
        <v>13</v>
      </c>
      <c r="D83" s="25"/>
      <c r="E83" s="35"/>
      <c r="F83" s="36"/>
      <c r="G83" s="36"/>
      <c r="H83" s="36"/>
      <c r="I83" s="36"/>
      <c r="J83" s="36"/>
      <c r="K83" s="36"/>
      <c r="L83" s="216"/>
      <c r="M83" s="36"/>
      <c r="N83" s="36"/>
      <c r="O83" s="36"/>
      <c r="P83" s="37"/>
      <c r="Q83" s="12"/>
      <c r="R83" s="12"/>
      <c r="S83" s="12"/>
      <c r="T83" s="70"/>
      <c r="U83" s="25"/>
      <c r="V83" s="33" t="s">
        <v>13</v>
      </c>
      <c r="W83" s="25"/>
      <c r="X83" s="35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216"/>
      <c r="AJ83" s="8"/>
      <c r="AK83" s="12"/>
      <c r="AL83" s="70"/>
      <c r="AM83" s="25"/>
      <c r="AN83" s="33" t="s">
        <v>13</v>
      </c>
      <c r="AO83" s="25"/>
      <c r="AP83" s="35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216"/>
      <c r="BC83" s="70" t="str">
        <f t="shared" si="67"/>
        <v/>
      </c>
      <c r="BD83" s="71" t="e">
        <f>INDEX($E$7:$P$111,ROW()-6,#REF!)</f>
        <v>#REF!</v>
      </c>
      <c r="BE83" s="71" t="e">
        <f>INDEX($X$7:$AI$111,ROW()-6,#REF!)</f>
        <v>#REF!</v>
      </c>
      <c r="BF83" s="71" t="e">
        <f>INDEX($AP$7:$BA$111,ROW()-6,#REF!)</f>
        <v>#REF!</v>
      </c>
      <c r="BG83" s="71" t="e">
        <f>+IF(OR(BD83=0,BE83=0),"",BD83-BE83)</f>
        <v>#REF!</v>
      </c>
      <c r="BH83" s="173" t="str">
        <f>+IF(ISERROR(BD83/BE83-1),"",BD83/BE83-1)</f>
        <v/>
      </c>
      <c r="BI83" s="71" t="e">
        <f>+IF(OR(BD83=0,BF83=0),"",BD83-BF83)</f>
        <v>#REF!</v>
      </c>
      <c r="BJ83" s="174" t="str">
        <f>+IF(ISERROR(BD83/BF83-1),"",BD83/BF83-1)</f>
        <v/>
      </c>
    </row>
    <row r="84" spans="1:62" s="10" customFormat="1" ht="14.25" hidden="1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216"/>
      <c r="M84" s="36"/>
      <c r="N84" s="36"/>
      <c r="O84" s="36"/>
      <c r="P84" s="37"/>
      <c r="Q84" s="12"/>
      <c r="R84" s="12"/>
      <c r="S84" s="12"/>
      <c r="T84" s="70"/>
      <c r="U84" s="25"/>
      <c r="V84" s="33"/>
      <c r="W84" s="25"/>
      <c r="X84" s="35"/>
      <c r="Y84" s="36"/>
      <c r="Z84" s="36"/>
      <c r="AA84" s="36"/>
      <c r="AB84" s="36"/>
      <c r="AC84" s="36"/>
      <c r="AD84" s="36"/>
      <c r="AE84" s="36"/>
      <c r="AF84" s="36"/>
      <c r="AG84" s="36"/>
      <c r="AH84" s="36"/>
      <c r="AI84" s="216"/>
      <c r="AJ84" s="8"/>
      <c r="AK84" s="12"/>
      <c r="AL84" s="70"/>
      <c r="AM84" s="25"/>
      <c r="AN84" s="33"/>
      <c r="AO84" s="25"/>
      <c r="AP84" s="35"/>
      <c r="AQ84" s="36"/>
      <c r="AR84" s="36"/>
      <c r="AS84" s="36"/>
      <c r="AT84" s="36"/>
      <c r="AU84" s="36"/>
      <c r="AV84" s="36"/>
      <c r="AW84" s="36"/>
      <c r="AX84" s="36"/>
      <c r="AY84" s="36"/>
      <c r="AZ84" s="36"/>
      <c r="BA84" s="216"/>
      <c r="BC84" s="70" t="str">
        <f t="shared" si="67"/>
        <v/>
      </c>
      <c r="BD84" s="36"/>
      <c r="BE84" s="36"/>
      <c r="BF84" s="36"/>
      <c r="BG84" s="38"/>
      <c r="BH84" s="38"/>
      <c r="BI84" s="38"/>
      <c r="BJ84" s="72"/>
    </row>
    <row r="85" spans="1:62" s="10" customFormat="1" ht="14.25" hidden="1" customHeight="1">
      <c r="A85" s="32">
        <v>27</v>
      </c>
      <c r="B85" s="25"/>
      <c r="C85" s="33" t="s">
        <v>1</v>
      </c>
      <c r="D85" s="25"/>
      <c r="E85" s="35">
        <f>E86</f>
        <v>0</v>
      </c>
      <c r="F85" s="36">
        <f t="shared" ref="F85:P85" si="80">F86-E86</f>
        <v>0</v>
      </c>
      <c r="G85" s="36">
        <f t="shared" si="80"/>
        <v>0</v>
      </c>
      <c r="H85" s="36">
        <f t="shared" si="80"/>
        <v>0</v>
      </c>
      <c r="I85" s="36">
        <f t="shared" si="80"/>
        <v>0</v>
      </c>
      <c r="J85" s="36">
        <f t="shared" si="80"/>
        <v>0</v>
      </c>
      <c r="K85" s="36">
        <f t="shared" si="80"/>
        <v>0</v>
      </c>
      <c r="L85" s="216">
        <f t="shared" si="80"/>
        <v>0</v>
      </c>
      <c r="M85" s="36">
        <f t="shared" si="80"/>
        <v>0</v>
      </c>
      <c r="N85" s="36">
        <f t="shared" si="80"/>
        <v>0</v>
      </c>
      <c r="O85" s="36">
        <f t="shared" si="80"/>
        <v>0</v>
      </c>
      <c r="P85" s="37">
        <f t="shared" si="80"/>
        <v>0</v>
      </c>
      <c r="Q85" s="12"/>
      <c r="R85" s="12"/>
      <c r="S85" s="12"/>
      <c r="T85" s="32">
        <v>27</v>
      </c>
      <c r="U85" s="25"/>
      <c r="V85" s="33" t="s">
        <v>1</v>
      </c>
      <c r="W85" s="25"/>
      <c r="X85" s="35">
        <f>X86</f>
        <v>0</v>
      </c>
      <c r="Y85" s="36">
        <f t="shared" ref="Y85:AI85" si="81">Y86-X86</f>
        <v>0</v>
      </c>
      <c r="Z85" s="36">
        <f t="shared" si="81"/>
        <v>0</v>
      </c>
      <c r="AA85" s="36">
        <f t="shared" si="81"/>
        <v>0</v>
      </c>
      <c r="AB85" s="36">
        <f t="shared" si="81"/>
        <v>0</v>
      </c>
      <c r="AC85" s="36">
        <f t="shared" si="81"/>
        <v>0</v>
      </c>
      <c r="AD85" s="36">
        <f t="shared" si="81"/>
        <v>0</v>
      </c>
      <c r="AE85" s="36">
        <f t="shared" si="81"/>
        <v>0</v>
      </c>
      <c r="AF85" s="36">
        <f t="shared" si="81"/>
        <v>0</v>
      </c>
      <c r="AG85" s="36">
        <f t="shared" si="81"/>
        <v>0</v>
      </c>
      <c r="AH85" s="36">
        <f t="shared" si="81"/>
        <v>0</v>
      </c>
      <c r="AI85" s="216">
        <f t="shared" si="81"/>
        <v>0</v>
      </c>
      <c r="AJ85" s="8"/>
      <c r="AK85" s="12"/>
      <c r="AL85" s="32">
        <v>27</v>
      </c>
      <c r="AM85" s="25"/>
      <c r="AN85" s="33" t="s">
        <v>1</v>
      </c>
      <c r="AO85" s="25"/>
      <c r="AP85" s="35">
        <f>AP86</f>
        <v>0</v>
      </c>
      <c r="AQ85" s="36">
        <f t="shared" ref="AQ85:BA85" si="82">AQ86-AP86</f>
        <v>0</v>
      </c>
      <c r="AR85" s="36">
        <f t="shared" si="82"/>
        <v>0</v>
      </c>
      <c r="AS85" s="36">
        <f t="shared" si="82"/>
        <v>0</v>
      </c>
      <c r="AT85" s="36">
        <f t="shared" si="82"/>
        <v>0</v>
      </c>
      <c r="AU85" s="36">
        <f t="shared" si="82"/>
        <v>0</v>
      </c>
      <c r="AV85" s="36">
        <f t="shared" si="82"/>
        <v>0</v>
      </c>
      <c r="AW85" s="36">
        <f t="shared" si="82"/>
        <v>0</v>
      </c>
      <c r="AX85" s="36">
        <f t="shared" si="82"/>
        <v>0</v>
      </c>
      <c r="AY85" s="36">
        <f t="shared" si="82"/>
        <v>0</v>
      </c>
      <c r="AZ85" s="36">
        <f t="shared" si="82"/>
        <v>0</v>
      </c>
      <c r="BA85" s="216">
        <f t="shared" si="82"/>
        <v>0</v>
      </c>
      <c r="BC85" s="32">
        <f t="shared" si="67"/>
        <v>27</v>
      </c>
      <c r="BD85" s="36"/>
      <c r="BE85" s="36"/>
      <c r="BF85" s="36"/>
      <c r="BG85" s="38"/>
      <c r="BH85" s="38"/>
      <c r="BI85" s="38"/>
      <c r="BJ85" s="72"/>
    </row>
    <row r="86" spans="1:62" s="10" customFormat="1" ht="14.25" hidden="1" customHeight="1">
      <c r="A86" s="70"/>
      <c r="B86" s="25"/>
      <c r="C86" s="33" t="s">
        <v>13</v>
      </c>
      <c r="D86" s="25"/>
      <c r="E86" s="35"/>
      <c r="F86" s="36"/>
      <c r="G86" s="36"/>
      <c r="H86" s="36"/>
      <c r="I86" s="36"/>
      <c r="J86" s="36"/>
      <c r="K86" s="36"/>
      <c r="L86" s="216"/>
      <c r="M86" s="36"/>
      <c r="N86" s="36"/>
      <c r="O86" s="36"/>
      <c r="P86" s="37"/>
      <c r="Q86" s="12"/>
      <c r="R86" s="12"/>
      <c r="S86" s="12"/>
      <c r="T86" s="70"/>
      <c r="U86" s="25"/>
      <c r="V86" s="33" t="s">
        <v>13</v>
      </c>
      <c r="W86" s="25"/>
      <c r="X86" s="35"/>
      <c r="Y86" s="36"/>
      <c r="Z86" s="36"/>
      <c r="AA86" s="36"/>
      <c r="AB86" s="36"/>
      <c r="AC86" s="36"/>
      <c r="AD86" s="36"/>
      <c r="AE86" s="36"/>
      <c r="AF86" s="36"/>
      <c r="AG86" s="36"/>
      <c r="AH86" s="36"/>
      <c r="AI86" s="216"/>
      <c r="AJ86" s="8"/>
      <c r="AK86" s="12"/>
      <c r="AL86" s="70"/>
      <c r="AM86" s="25"/>
      <c r="AN86" s="33" t="s">
        <v>13</v>
      </c>
      <c r="AO86" s="25"/>
      <c r="AP86" s="35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216"/>
      <c r="BC86" s="70" t="str">
        <f t="shared" si="67"/>
        <v/>
      </c>
      <c r="BD86" s="71" t="e">
        <f>INDEX($E$7:$P$111,ROW()-6,#REF!)</f>
        <v>#REF!</v>
      </c>
      <c r="BE86" s="71" t="e">
        <f>INDEX($X$7:$AI$111,ROW()-6,#REF!)</f>
        <v>#REF!</v>
      </c>
      <c r="BF86" s="71" t="e">
        <f>INDEX($AP$7:$BA$111,ROW()-6,#REF!)</f>
        <v>#REF!</v>
      </c>
      <c r="BG86" s="71" t="e">
        <f>+IF(OR(BD86=0,BE86=0),"",BD86-BE86)</f>
        <v>#REF!</v>
      </c>
      <c r="BH86" s="173" t="str">
        <f>+IF(ISERROR(BD86/BE86-1),"",BD86/BE86-1)</f>
        <v/>
      </c>
      <c r="BI86" s="71" t="e">
        <f>+IF(OR(BD86=0,BF86=0),"",BD86-BF86)</f>
        <v>#REF!</v>
      </c>
      <c r="BJ86" s="174" t="str">
        <f>+IF(ISERROR(BD86/BF86-1),"",BD86/BF86-1)</f>
        <v/>
      </c>
    </row>
    <row r="87" spans="1:62" s="10" customFormat="1" ht="14.25" hidden="1" customHeight="1">
      <c r="A87" s="70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216"/>
      <c r="M87" s="36"/>
      <c r="N87" s="36"/>
      <c r="O87" s="36"/>
      <c r="P87" s="37"/>
      <c r="Q87" s="12"/>
      <c r="R87" s="12"/>
      <c r="S87" s="12"/>
      <c r="T87" s="70"/>
      <c r="U87" s="25"/>
      <c r="V87" s="33"/>
      <c r="W87" s="25"/>
      <c r="X87" s="35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216"/>
      <c r="AJ87" s="8"/>
      <c r="AK87" s="12"/>
      <c r="AL87" s="70"/>
      <c r="AM87" s="25"/>
      <c r="AN87" s="33"/>
      <c r="AO87" s="25"/>
      <c r="AP87" s="35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216"/>
      <c r="BC87" s="70" t="str">
        <f t="shared" si="67"/>
        <v/>
      </c>
      <c r="BD87" s="36"/>
      <c r="BE87" s="36"/>
      <c r="BF87" s="36"/>
      <c r="BG87" s="38"/>
      <c r="BH87" s="38"/>
      <c r="BI87" s="38"/>
      <c r="BJ87" s="72"/>
    </row>
    <row r="88" spans="1:62" s="10" customFormat="1" ht="14.25" hidden="1" customHeight="1">
      <c r="A88" s="32">
        <v>28</v>
      </c>
      <c r="B88" s="25"/>
      <c r="C88" s="33" t="s">
        <v>1</v>
      </c>
      <c r="D88" s="25"/>
      <c r="E88" s="35">
        <f>E89</f>
        <v>0</v>
      </c>
      <c r="F88" s="36">
        <f t="shared" ref="F88:P88" si="83">F89-E89</f>
        <v>0</v>
      </c>
      <c r="G88" s="36">
        <f t="shared" si="83"/>
        <v>0</v>
      </c>
      <c r="H88" s="36">
        <f t="shared" si="83"/>
        <v>0</v>
      </c>
      <c r="I88" s="36">
        <f t="shared" si="83"/>
        <v>0</v>
      </c>
      <c r="J88" s="36">
        <f t="shared" si="83"/>
        <v>0</v>
      </c>
      <c r="K88" s="36">
        <f t="shared" si="83"/>
        <v>0</v>
      </c>
      <c r="L88" s="216">
        <f t="shared" si="83"/>
        <v>0</v>
      </c>
      <c r="M88" s="36">
        <f t="shared" si="83"/>
        <v>0</v>
      </c>
      <c r="N88" s="36">
        <f t="shared" si="83"/>
        <v>0</v>
      </c>
      <c r="O88" s="36">
        <f t="shared" si="83"/>
        <v>0</v>
      </c>
      <c r="P88" s="37">
        <f t="shared" si="83"/>
        <v>0</v>
      </c>
      <c r="Q88" s="12"/>
      <c r="R88" s="12"/>
      <c r="S88" s="12"/>
      <c r="T88" s="32">
        <v>28</v>
      </c>
      <c r="U88" s="25"/>
      <c r="V88" s="33" t="s">
        <v>1</v>
      </c>
      <c r="W88" s="25"/>
      <c r="X88" s="35">
        <f>X89</f>
        <v>0</v>
      </c>
      <c r="Y88" s="36">
        <f t="shared" ref="Y88:AI88" si="84">Y89-X89</f>
        <v>0</v>
      </c>
      <c r="Z88" s="36">
        <f t="shared" si="84"/>
        <v>0</v>
      </c>
      <c r="AA88" s="36">
        <f t="shared" si="84"/>
        <v>0</v>
      </c>
      <c r="AB88" s="36">
        <f t="shared" si="84"/>
        <v>0</v>
      </c>
      <c r="AC88" s="36">
        <f t="shared" si="84"/>
        <v>0</v>
      </c>
      <c r="AD88" s="36">
        <f t="shared" si="84"/>
        <v>0</v>
      </c>
      <c r="AE88" s="36">
        <f t="shared" si="84"/>
        <v>0</v>
      </c>
      <c r="AF88" s="36">
        <f t="shared" si="84"/>
        <v>0</v>
      </c>
      <c r="AG88" s="36">
        <f t="shared" si="84"/>
        <v>0</v>
      </c>
      <c r="AH88" s="36">
        <f t="shared" si="84"/>
        <v>0</v>
      </c>
      <c r="AI88" s="216">
        <f t="shared" si="84"/>
        <v>0</v>
      </c>
      <c r="AJ88" s="8"/>
      <c r="AK88" s="12"/>
      <c r="AL88" s="32">
        <v>28</v>
      </c>
      <c r="AM88" s="25"/>
      <c r="AN88" s="33" t="s">
        <v>1</v>
      </c>
      <c r="AO88" s="25"/>
      <c r="AP88" s="35">
        <f>AP89</f>
        <v>0</v>
      </c>
      <c r="AQ88" s="36">
        <f t="shared" ref="AQ88:BA88" si="85">AQ89-AP89</f>
        <v>0</v>
      </c>
      <c r="AR88" s="36">
        <f t="shared" si="85"/>
        <v>0</v>
      </c>
      <c r="AS88" s="36">
        <f t="shared" si="85"/>
        <v>0</v>
      </c>
      <c r="AT88" s="36">
        <f t="shared" si="85"/>
        <v>0</v>
      </c>
      <c r="AU88" s="36">
        <f t="shared" si="85"/>
        <v>0</v>
      </c>
      <c r="AV88" s="36">
        <f t="shared" si="85"/>
        <v>0</v>
      </c>
      <c r="AW88" s="36">
        <f t="shared" si="85"/>
        <v>0</v>
      </c>
      <c r="AX88" s="36">
        <f t="shared" si="85"/>
        <v>0</v>
      </c>
      <c r="AY88" s="36">
        <f t="shared" si="85"/>
        <v>0</v>
      </c>
      <c r="AZ88" s="36">
        <f t="shared" si="85"/>
        <v>0</v>
      </c>
      <c r="BA88" s="216">
        <f t="shared" si="85"/>
        <v>0</v>
      </c>
      <c r="BC88" s="32">
        <f t="shared" si="67"/>
        <v>28</v>
      </c>
      <c r="BD88" s="36"/>
      <c r="BE88" s="36"/>
      <c r="BF88" s="36"/>
      <c r="BG88" s="38"/>
      <c r="BH88" s="38"/>
      <c r="BI88" s="38"/>
      <c r="BJ88" s="72"/>
    </row>
    <row r="89" spans="1:62" s="10" customFormat="1" ht="14.25" hidden="1" customHeight="1">
      <c r="A89" s="70"/>
      <c r="B89" s="25"/>
      <c r="C89" s="33" t="s">
        <v>13</v>
      </c>
      <c r="D89" s="25"/>
      <c r="E89" s="35"/>
      <c r="F89" s="36"/>
      <c r="G89" s="36"/>
      <c r="H89" s="36"/>
      <c r="I89" s="36"/>
      <c r="J89" s="36"/>
      <c r="K89" s="36"/>
      <c r="L89" s="216"/>
      <c r="M89" s="36"/>
      <c r="N89" s="36"/>
      <c r="O89" s="36"/>
      <c r="P89" s="37"/>
      <c r="Q89" s="12"/>
      <c r="R89" s="12"/>
      <c r="S89" s="12"/>
      <c r="T89" s="70"/>
      <c r="U89" s="25"/>
      <c r="V89" s="33" t="s">
        <v>13</v>
      </c>
      <c r="W89" s="25"/>
      <c r="X89" s="35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216"/>
      <c r="AJ89" s="8"/>
      <c r="AK89" s="12"/>
      <c r="AL89" s="70"/>
      <c r="AM89" s="25"/>
      <c r="AN89" s="33" t="s">
        <v>13</v>
      </c>
      <c r="AO89" s="25"/>
      <c r="AP89" s="35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216"/>
      <c r="BC89" s="70" t="str">
        <f t="shared" si="67"/>
        <v/>
      </c>
      <c r="BD89" s="71" t="e">
        <f>INDEX($E$7:$P$111,ROW()-6,#REF!)</f>
        <v>#REF!</v>
      </c>
      <c r="BE89" s="71" t="e">
        <f>INDEX($X$7:$AI$111,ROW()-6,#REF!)</f>
        <v>#REF!</v>
      </c>
      <c r="BF89" s="71" t="e">
        <f>INDEX($AP$7:$BA$111,ROW()-6,#REF!)</f>
        <v>#REF!</v>
      </c>
      <c r="BG89" s="71" t="e">
        <f>+IF(OR(BD89=0,BE89=0),"",BD89-BE89)</f>
        <v>#REF!</v>
      </c>
      <c r="BH89" s="173" t="str">
        <f>+IF(ISERROR(BD89/BE89-1),"",BD89/BE89-1)</f>
        <v/>
      </c>
      <c r="BI89" s="71" t="e">
        <f>+IF(OR(BD89=0,BF89=0),"",BD89-BF89)</f>
        <v>#REF!</v>
      </c>
      <c r="BJ89" s="174" t="str">
        <f>+IF(ISERROR(BD89/BF89-1),"",BD89/BF89-1)</f>
        <v/>
      </c>
    </row>
    <row r="90" spans="1:62" s="10" customFormat="1" ht="14.25" hidden="1" customHeight="1">
      <c r="A90" s="70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216"/>
      <c r="M90" s="36"/>
      <c r="N90" s="36"/>
      <c r="O90" s="36"/>
      <c r="P90" s="37"/>
      <c r="Q90" s="12"/>
      <c r="R90" s="12"/>
      <c r="S90" s="12"/>
      <c r="T90" s="70"/>
      <c r="U90" s="25"/>
      <c r="V90" s="33"/>
      <c r="W90" s="25"/>
      <c r="X90" s="35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216"/>
      <c r="AJ90" s="8"/>
      <c r="AK90" s="12"/>
      <c r="AL90" s="70"/>
      <c r="AM90" s="25"/>
      <c r="AN90" s="33"/>
      <c r="AO90" s="25"/>
      <c r="AP90" s="35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216"/>
      <c r="BC90" s="70" t="str">
        <f t="shared" si="67"/>
        <v/>
      </c>
      <c r="BD90" s="36"/>
      <c r="BE90" s="36"/>
      <c r="BF90" s="36"/>
      <c r="BG90" s="38"/>
      <c r="BH90" s="38"/>
      <c r="BI90" s="38"/>
      <c r="BJ90" s="72"/>
    </row>
    <row r="91" spans="1:62" s="10" customFormat="1" ht="14.25" hidden="1" customHeight="1">
      <c r="A91" s="32">
        <v>29</v>
      </c>
      <c r="B91" s="25"/>
      <c r="C91" s="33" t="s">
        <v>1</v>
      </c>
      <c r="D91" s="25"/>
      <c r="E91" s="35">
        <f>E92</f>
        <v>0</v>
      </c>
      <c r="F91" s="36">
        <f t="shared" ref="F91:P91" si="86">F92-E92</f>
        <v>0</v>
      </c>
      <c r="G91" s="36">
        <f t="shared" si="86"/>
        <v>0</v>
      </c>
      <c r="H91" s="36">
        <f t="shared" si="86"/>
        <v>0</v>
      </c>
      <c r="I91" s="36">
        <f t="shared" si="86"/>
        <v>0</v>
      </c>
      <c r="J91" s="36">
        <f t="shared" si="86"/>
        <v>0</v>
      </c>
      <c r="K91" s="36">
        <f t="shared" si="86"/>
        <v>0</v>
      </c>
      <c r="L91" s="216">
        <f t="shared" si="86"/>
        <v>0</v>
      </c>
      <c r="M91" s="36">
        <f t="shared" si="86"/>
        <v>0</v>
      </c>
      <c r="N91" s="36">
        <f t="shared" si="86"/>
        <v>0</v>
      </c>
      <c r="O91" s="36">
        <f t="shared" si="86"/>
        <v>0</v>
      </c>
      <c r="P91" s="37">
        <f t="shared" si="86"/>
        <v>0</v>
      </c>
      <c r="Q91" s="12"/>
      <c r="R91" s="12"/>
      <c r="S91" s="12"/>
      <c r="T91" s="32">
        <v>29</v>
      </c>
      <c r="U91" s="25"/>
      <c r="V91" s="33" t="s">
        <v>1</v>
      </c>
      <c r="W91" s="25"/>
      <c r="X91" s="35">
        <f>X92</f>
        <v>0</v>
      </c>
      <c r="Y91" s="36">
        <f t="shared" ref="Y91:AI91" si="87">Y92-X92</f>
        <v>0</v>
      </c>
      <c r="Z91" s="36">
        <f t="shared" si="87"/>
        <v>0</v>
      </c>
      <c r="AA91" s="36">
        <f t="shared" si="87"/>
        <v>0</v>
      </c>
      <c r="AB91" s="36">
        <f t="shared" si="87"/>
        <v>0</v>
      </c>
      <c r="AC91" s="36">
        <f t="shared" si="87"/>
        <v>0</v>
      </c>
      <c r="AD91" s="36">
        <f t="shared" si="87"/>
        <v>0</v>
      </c>
      <c r="AE91" s="36">
        <f t="shared" si="87"/>
        <v>0</v>
      </c>
      <c r="AF91" s="36">
        <f t="shared" si="87"/>
        <v>0</v>
      </c>
      <c r="AG91" s="36">
        <f t="shared" si="87"/>
        <v>0</v>
      </c>
      <c r="AH91" s="36">
        <f t="shared" si="87"/>
        <v>0</v>
      </c>
      <c r="AI91" s="216">
        <f t="shared" si="87"/>
        <v>0</v>
      </c>
      <c r="AJ91" s="8"/>
      <c r="AK91" s="12"/>
      <c r="AL91" s="32">
        <v>29</v>
      </c>
      <c r="AM91" s="25"/>
      <c r="AN91" s="33" t="s">
        <v>1</v>
      </c>
      <c r="AO91" s="25"/>
      <c r="AP91" s="35">
        <f>AP92</f>
        <v>0</v>
      </c>
      <c r="AQ91" s="36">
        <f t="shared" ref="AQ91:BA91" si="88">AQ92-AP92</f>
        <v>0</v>
      </c>
      <c r="AR91" s="36">
        <f t="shared" si="88"/>
        <v>0</v>
      </c>
      <c r="AS91" s="36">
        <f t="shared" si="88"/>
        <v>0</v>
      </c>
      <c r="AT91" s="36">
        <f t="shared" si="88"/>
        <v>0</v>
      </c>
      <c r="AU91" s="36">
        <f t="shared" si="88"/>
        <v>0</v>
      </c>
      <c r="AV91" s="36">
        <f t="shared" si="88"/>
        <v>0</v>
      </c>
      <c r="AW91" s="36">
        <f t="shared" si="88"/>
        <v>0</v>
      </c>
      <c r="AX91" s="36">
        <f t="shared" si="88"/>
        <v>0</v>
      </c>
      <c r="AY91" s="36">
        <f t="shared" si="88"/>
        <v>0</v>
      </c>
      <c r="AZ91" s="36">
        <f t="shared" si="88"/>
        <v>0</v>
      </c>
      <c r="BA91" s="216">
        <f t="shared" si="88"/>
        <v>0</v>
      </c>
      <c r="BC91" s="32">
        <f t="shared" si="67"/>
        <v>29</v>
      </c>
      <c r="BD91" s="36"/>
      <c r="BE91" s="36"/>
      <c r="BF91" s="36"/>
      <c r="BG91" s="38"/>
      <c r="BH91" s="38"/>
      <c r="BI91" s="38"/>
      <c r="BJ91" s="72"/>
    </row>
    <row r="92" spans="1:62" s="10" customFormat="1" ht="14.25" hidden="1" customHeight="1">
      <c r="A92" s="70"/>
      <c r="B92" s="25"/>
      <c r="C92" s="33" t="s">
        <v>13</v>
      </c>
      <c r="D92" s="25"/>
      <c r="E92" s="35"/>
      <c r="F92" s="36"/>
      <c r="G92" s="36"/>
      <c r="H92" s="36"/>
      <c r="I92" s="36"/>
      <c r="J92" s="36"/>
      <c r="K92" s="36"/>
      <c r="L92" s="216"/>
      <c r="M92" s="36"/>
      <c r="N92" s="36"/>
      <c r="O92" s="36"/>
      <c r="P92" s="37"/>
      <c r="Q92" s="12"/>
      <c r="R92" s="12"/>
      <c r="S92" s="12"/>
      <c r="T92" s="70"/>
      <c r="U92" s="25"/>
      <c r="V92" s="33" t="s">
        <v>13</v>
      </c>
      <c r="W92" s="25"/>
      <c r="X92" s="35"/>
      <c r="Y92" s="36"/>
      <c r="Z92" s="36"/>
      <c r="AA92" s="36"/>
      <c r="AB92" s="36"/>
      <c r="AC92" s="36"/>
      <c r="AD92" s="36"/>
      <c r="AE92" s="36"/>
      <c r="AF92" s="36"/>
      <c r="AG92" s="36"/>
      <c r="AH92" s="36"/>
      <c r="AI92" s="216"/>
      <c r="AJ92" s="8"/>
      <c r="AK92" s="12"/>
      <c r="AL92" s="70"/>
      <c r="AM92" s="25"/>
      <c r="AN92" s="33" t="s">
        <v>13</v>
      </c>
      <c r="AO92" s="25"/>
      <c r="AP92" s="35"/>
      <c r="AQ92" s="36"/>
      <c r="AR92" s="36"/>
      <c r="AS92" s="36"/>
      <c r="AT92" s="36"/>
      <c r="AU92" s="36"/>
      <c r="AV92" s="36"/>
      <c r="AW92" s="36"/>
      <c r="AX92" s="36"/>
      <c r="AY92" s="36"/>
      <c r="AZ92" s="36"/>
      <c r="BA92" s="216"/>
      <c r="BC92" s="70" t="str">
        <f t="shared" si="67"/>
        <v/>
      </c>
      <c r="BD92" s="71" t="e">
        <f>INDEX($E$7:$P$111,ROW()-6,#REF!)</f>
        <v>#REF!</v>
      </c>
      <c r="BE92" s="71" t="e">
        <f>INDEX($X$7:$AI$111,ROW()-6,#REF!)</f>
        <v>#REF!</v>
      </c>
      <c r="BF92" s="71" t="e">
        <f>INDEX($AP$7:$BA$111,ROW()-6,#REF!)</f>
        <v>#REF!</v>
      </c>
      <c r="BG92" s="71" t="e">
        <f>+IF(OR(BD92=0,BE92=0),"",BD92-BE92)</f>
        <v>#REF!</v>
      </c>
      <c r="BH92" s="173" t="str">
        <f>+IF(ISERROR(BD92/BE92-1),"",BD92/BE92-1)</f>
        <v/>
      </c>
      <c r="BI92" s="71" t="e">
        <f>+IF(OR(BD92=0,BF92=0),"",BD92-BF92)</f>
        <v>#REF!</v>
      </c>
      <c r="BJ92" s="174" t="str">
        <f>+IF(ISERROR(BD92/BF92-1),"",BD92/BF92-1)</f>
        <v/>
      </c>
    </row>
    <row r="93" spans="1:62" s="10" customFormat="1" ht="14.25" hidden="1" customHeight="1">
      <c r="A93" s="7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216"/>
      <c r="M93" s="36"/>
      <c r="N93" s="36"/>
      <c r="O93" s="36"/>
      <c r="P93" s="37"/>
      <c r="Q93" s="12"/>
      <c r="R93" s="12"/>
      <c r="S93" s="12"/>
      <c r="T93" s="70"/>
      <c r="U93" s="25"/>
      <c r="V93" s="33"/>
      <c r="W93" s="25"/>
      <c r="X93" s="35"/>
      <c r="Y93" s="36"/>
      <c r="Z93" s="36"/>
      <c r="AA93" s="36"/>
      <c r="AB93" s="36"/>
      <c r="AC93" s="36"/>
      <c r="AD93" s="36"/>
      <c r="AE93" s="36"/>
      <c r="AF93" s="36"/>
      <c r="AG93" s="36"/>
      <c r="AH93" s="36"/>
      <c r="AI93" s="216"/>
      <c r="AJ93" s="8"/>
      <c r="AK93" s="12"/>
      <c r="AL93" s="70"/>
      <c r="AM93" s="25"/>
      <c r="AN93" s="33"/>
      <c r="AO93" s="25"/>
      <c r="AP93" s="35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216"/>
      <c r="BC93" s="70" t="str">
        <f t="shared" si="67"/>
        <v/>
      </c>
      <c r="BD93" s="36"/>
      <c r="BE93" s="36"/>
      <c r="BF93" s="36"/>
      <c r="BG93" s="38"/>
      <c r="BH93" s="38"/>
      <c r="BI93" s="38"/>
      <c r="BJ93" s="72"/>
    </row>
    <row r="94" spans="1:62" s="10" customFormat="1" ht="14.25" hidden="1" customHeight="1">
      <c r="A94" s="32">
        <v>30</v>
      </c>
      <c r="B94" s="25"/>
      <c r="C94" s="33" t="s">
        <v>1</v>
      </c>
      <c r="D94" s="25"/>
      <c r="E94" s="35">
        <f>E95</f>
        <v>0</v>
      </c>
      <c r="F94" s="36">
        <f t="shared" ref="F94:P94" si="89">F95-E95</f>
        <v>0</v>
      </c>
      <c r="G94" s="36">
        <f t="shared" si="89"/>
        <v>0</v>
      </c>
      <c r="H94" s="36">
        <f t="shared" si="89"/>
        <v>0</v>
      </c>
      <c r="I94" s="36">
        <f t="shared" si="89"/>
        <v>0</v>
      </c>
      <c r="J94" s="36">
        <f t="shared" si="89"/>
        <v>0</v>
      </c>
      <c r="K94" s="36">
        <f t="shared" si="89"/>
        <v>0</v>
      </c>
      <c r="L94" s="216">
        <f t="shared" si="89"/>
        <v>0</v>
      </c>
      <c r="M94" s="36">
        <f t="shared" si="89"/>
        <v>0</v>
      </c>
      <c r="N94" s="36">
        <f t="shared" si="89"/>
        <v>0</v>
      </c>
      <c r="O94" s="36">
        <f t="shared" si="89"/>
        <v>0</v>
      </c>
      <c r="P94" s="37">
        <f t="shared" si="89"/>
        <v>0</v>
      </c>
      <c r="Q94" s="12"/>
      <c r="R94" s="12"/>
      <c r="S94" s="12"/>
      <c r="T94" s="32">
        <v>30</v>
      </c>
      <c r="U94" s="25"/>
      <c r="V94" s="33" t="s">
        <v>1</v>
      </c>
      <c r="W94" s="25"/>
      <c r="X94" s="35">
        <f>X95</f>
        <v>0</v>
      </c>
      <c r="Y94" s="36">
        <f t="shared" ref="Y94:AI94" si="90">Y95-X95</f>
        <v>0</v>
      </c>
      <c r="Z94" s="36">
        <f t="shared" si="90"/>
        <v>0</v>
      </c>
      <c r="AA94" s="36">
        <f t="shared" si="90"/>
        <v>0</v>
      </c>
      <c r="AB94" s="36">
        <f t="shared" si="90"/>
        <v>0</v>
      </c>
      <c r="AC94" s="36">
        <f t="shared" si="90"/>
        <v>0</v>
      </c>
      <c r="AD94" s="36">
        <f t="shared" si="90"/>
        <v>0</v>
      </c>
      <c r="AE94" s="36">
        <f t="shared" si="90"/>
        <v>0</v>
      </c>
      <c r="AF94" s="36">
        <f t="shared" si="90"/>
        <v>0</v>
      </c>
      <c r="AG94" s="36">
        <f t="shared" si="90"/>
        <v>0</v>
      </c>
      <c r="AH94" s="36">
        <f t="shared" si="90"/>
        <v>0</v>
      </c>
      <c r="AI94" s="216">
        <f t="shared" si="90"/>
        <v>0</v>
      </c>
      <c r="AJ94" s="8"/>
      <c r="AK94" s="12"/>
      <c r="AL94" s="32">
        <v>30</v>
      </c>
      <c r="AM94" s="25"/>
      <c r="AN94" s="33" t="s">
        <v>1</v>
      </c>
      <c r="AO94" s="25"/>
      <c r="AP94" s="35">
        <f>AP95</f>
        <v>0</v>
      </c>
      <c r="AQ94" s="36">
        <f t="shared" ref="AQ94:BA94" si="91">AQ95-AP95</f>
        <v>0</v>
      </c>
      <c r="AR94" s="36">
        <f t="shared" si="91"/>
        <v>0</v>
      </c>
      <c r="AS94" s="36">
        <f t="shared" si="91"/>
        <v>0</v>
      </c>
      <c r="AT94" s="36">
        <f t="shared" si="91"/>
        <v>0</v>
      </c>
      <c r="AU94" s="36">
        <f t="shared" si="91"/>
        <v>0</v>
      </c>
      <c r="AV94" s="36">
        <f t="shared" si="91"/>
        <v>0</v>
      </c>
      <c r="AW94" s="36">
        <f t="shared" si="91"/>
        <v>0</v>
      </c>
      <c r="AX94" s="36">
        <f t="shared" si="91"/>
        <v>0</v>
      </c>
      <c r="AY94" s="36">
        <f t="shared" si="91"/>
        <v>0</v>
      </c>
      <c r="AZ94" s="36">
        <f t="shared" si="91"/>
        <v>0</v>
      </c>
      <c r="BA94" s="216">
        <f t="shared" si="91"/>
        <v>0</v>
      </c>
      <c r="BC94" s="32">
        <f t="shared" si="67"/>
        <v>30</v>
      </c>
      <c r="BD94" s="36"/>
      <c r="BE94" s="36"/>
      <c r="BF94" s="36"/>
      <c r="BG94" s="38"/>
      <c r="BH94" s="38"/>
      <c r="BI94" s="38"/>
      <c r="BJ94" s="72"/>
    </row>
    <row r="95" spans="1:62" s="10" customFormat="1" ht="14.25" hidden="1" customHeight="1">
      <c r="A95" s="70"/>
      <c r="B95" s="25"/>
      <c r="C95" s="33" t="s">
        <v>13</v>
      </c>
      <c r="D95" s="25"/>
      <c r="E95" s="35"/>
      <c r="F95" s="36"/>
      <c r="G95" s="36"/>
      <c r="H95" s="36"/>
      <c r="I95" s="36"/>
      <c r="J95" s="36"/>
      <c r="K95" s="36"/>
      <c r="L95" s="216"/>
      <c r="M95" s="36"/>
      <c r="N95" s="36"/>
      <c r="O95" s="36"/>
      <c r="P95" s="37"/>
      <c r="Q95" s="12"/>
      <c r="R95" s="12"/>
      <c r="S95" s="12"/>
      <c r="T95" s="70"/>
      <c r="U95" s="25"/>
      <c r="V95" s="33" t="s">
        <v>13</v>
      </c>
      <c r="W95" s="25"/>
      <c r="X95" s="35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216"/>
      <c r="AJ95" s="8"/>
      <c r="AK95" s="12"/>
      <c r="AL95" s="70"/>
      <c r="AM95" s="25"/>
      <c r="AN95" s="33" t="s">
        <v>13</v>
      </c>
      <c r="AO95" s="25"/>
      <c r="AP95" s="35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216"/>
      <c r="BC95" s="70" t="str">
        <f t="shared" si="67"/>
        <v/>
      </c>
      <c r="BD95" s="71" t="e">
        <f>INDEX($E$7:$P$111,ROW()-6,#REF!)</f>
        <v>#REF!</v>
      </c>
      <c r="BE95" s="71" t="e">
        <f>INDEX($X$7:$AI$111,ROW()-6,#REF!)</f>
        <v>#REF!</v>
      </c>
      <c r="BF95" s="71" t="e">
        <f>INDEX($AP$7:$BA$111,ROW()-6,#REF!)</f>
        <v>#REF!</v>
      </c>
      <c r="BG95" s="71" t="e">
        <f>+IF(OR(BD95=0,BE95=0),"",BD95-BE95)</f>
        <v>#REF!</v>
      </c>
      <c r="BH95" s="173" t="str">
        <f>+IF(ISERROR(BD95/BE95-1),"",BD95/BE95-1)</f>
        <v/>
      </c>
      <c r="BI95" s="71" t="e">
        <f>+IF(OR(BD95=0,BF95=0),"",BD95-BF95)</f>
        <v>#REF!</v>
      </c>
      <c r="BJ95" s="174" t="str">
        <f>+IF(ISERROR(BD95/BF95-1),"",BD95/BF95-1)</f>
        <v/>
      </c>
    </row>
    <row r="96" spans="1:62" s="10" customFormat="1" ht="14.25" hidden="1" customHeight="1">
      <c r="A96" s="33"/>
      <c r="B96" s="25"/>
      <c r="C96" s="33"/>
      <c r="D96" s="25"/>
      <c r="E96" s="43"/>
      <c r="F96" s="44"/>
      <c r="G96" s="44"/>
      <c r="H96" s="44"/>
      <c r="I96" s="44"/>
      <c r="J96" s="44"/>
      <c r="K96" s="44"/>
      <c r="L96" s="217"/>
      <c r="M96" s="44"/>
      <c r="N96" s="44"/>
      <c r="O96" s="44"/>
      <c r="P96" s="45"/>
      <c r="Q96" s="12"/>
      <c r="R96" s="12"/>
      <c r="S96" s="12"/>
      <c r="T96" s="33"/>
      <c r="U96" s="25"/>
      <c r="V96" s="33"/>
      <c r="W96" s="25"/>
      <c r="X96" s="43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217"/>
      <c r="AJ96" s="8"/>
      <c r="AK96" s="12"/>
      <c r="AL96" s="33"/>
      <c r="AM96" s="25"/>
      <c r="AN96" s="33"/>
      <c r="AO96" s="25"/>
      <c r="AP96" s="43"/>
      <c r="AQ96" s="44"/>
      <c r="AR96" s="44"/>
      <c r="AS96" s="44"/>
      <c r="AT96" s="44"/>
      <c r="AU96" s="44"/>
      <c r="AV96" s="44"/>
      <c r="AW96" s="44"/>
      <c r="AX96" s="44"/>
      <c r="AY96" s="44"/>
      <c r="AZ96" s="44"/>
      <c r="BA96" s="217"/>
      <c r="BC96" s="33" t="str">
        <f t="shared" si="67"/>
        <v/>
      </c>
      <c r="BD96" s="36"/>
      <c r="BE96" s="36"/>
      <c r="BF96" s="36"/>
      <c r="BG96" s="38"/>
      <c r="BH96" s="38"/>
      <c r="BI96" s="38"/>
      <c r="BJ96" s="72"/>
    </row>
    <row r="97" spans="1:62" s="13" customFormat="1" ht="14.25" customHeight="1">
      <c r="A97" s="309" t="s">
        <v>30</v>
      </c>
      <c r="B97" s="46"/>
      <c r="C97" s="47" t="s">
        <v>1</v>
      </c>
      <c r="D97" s="46"/>
      <c r="E97" s="48">
        <f>SUM(E7,E10,E13,E16,E19,E22,E25,E28,E31,E34,E37,E40,E43,E46,E49,E52,E55,E58,E61,E64,E67,E70,E73,E76,E79,E82,E85,E88,E91,E94)</f>
        <v>4167.7439999999997</v>
      </c>
      <c r="F97" s="49">
        <f>SUM(F7,F10,F13,F16,F19,F22,F25,F28,F31,F34,F37,F40,F43,F46,F49,F52,F55,F58,F61,F64,F67,F70,F73,F76,F79,F82,F85,F88,F91,F94)</f>
        <v>3769.0430000000001</v>
      </c>
      <c r="G97" s="49">
        <f t="shared" ref="G97:P98" si="92">SUM(G7,G10,G13,G16,G19,G22,G25,G28,G31,G34,G37,G40,G43,G46,G49,G52,G55,G58,G61,G64,G67,G70,G73,G76,G79,G82,G85,G88,G91,G94)</f>
        <v>3494.145</v>
      </c>
      <c r="H97" s="49">
        <f t="shared" si="92"/>
        <v>3715.1469999999995</v>
      </c>
      <c r="I97" s="49">
        <f t="shared" si="92"/>
        <v>3626.6699999999996</v>
      </c>
      <c r="J97" s="49">
        <f t="shared" si="92"/>
        <v>3641.5220000000022</v>
      </c>
      <c r="K97" s="49">
        <f t="shared" si="92"/>
        <v>2948.9700000000016</v>
      </c>
      <c r="L97" s="218">
        <f t="shared" si="92"/>
        <v>934.48756363636426</v>
      </c>
      <c r="M97" s="49">
        <f t="shared" si="92"/>
        <v>3023.0392727272738</v>
      </c>
      <c r="N97" s="49">
        <f t="shared" si="92"/>
        <v>3023.0392727272738</v>
      </c>
      <c r="O97" s="49">
        <f t="shared" si="92"/>
        <v>2720.7353454545446</v>
      </c>
      <c r="P97" s="50">
        <f t="shared" si="92"/>
        <v>1511.5196363636351</v>
      </c>
      <c r="Q97" s="123"/>
      <c r="R97" s="123"/>
      <c r="S97" s="123"/>
      <c r="T97" s="309" t="s">
        <v>30</v>
      </c>
      <c r="U97" s="46"/>
      <c r="V97" s="47" t="s">
        <v>1</v>
      </c>
      <c r="W97" s="46"/>
      <c r="X97" s="48">
        <f>SUM(X7,X10,X13,X16,X19,X22,X25,X28,X31,X34,X37,X40,X43,X46,X49,X52,X55,X58,X61,X64,X67,X70,X73,X76,X79,X82,X85,X88,X91,X94)</f>
        <v>3023.0392727272729</v>
      </c>
      <c r="Y97" s="49">
        <f>SUM(Y7,Y10,Y13,Y16,Y19,Y22,Y25,Y28,Y31,Y34,Y37,Y40,Y43,Y46,Y49,Y52,Y55,Y58,Y61,Y64,Y67,Y70,Y73,Y76,Y79,Y82,Y85,Y88,Y91,Y94)</f>
        <v>3023.0392727272729</v>
      </c>
      <c r="Z97" s="49">
        <f t="shared" ref="Z97:AI98" si="93">SUM(Z7,Z10,Z13,Z16,Z19,Z22,Z25,Z28,Z31,Z34,Z37,Z40,Z43,Z46,Z49,Z52,Z55,Z58,Z61,Z64,Z67,Z70,Z73,Z76,Z79,Z82,Z85,Z88,Z91,Z94)</f>
        <v>3023.039272727272</v>
      </c>
      <c r="AA97" s="49">
        <f t="shared" si="93"/>
        <v>3023.0392727272738</v>
      </c>
      <c r="AB97" s="49">
        <f t="shared" si="93"/>
        <v>3023.0392727272738</v>
      </c>
      <c r="AC97" s="49">
        <f t="shared" si="93"/>
        <v>3023.0392727272738</v>
      </c>
      <c r="AD97" s="49">
        <f t="shared" si="93"/>
        <v>3023.0392727272738</v>
      </c>
      <c r="AE97" s="49">
        <f t="shared" si="93"/>
        <v>1813.8235636363643</v>
      </c>
      <c r="AF97" s="49">
        <f t="shared" si="93"/>
        <v>3023.0392727272738</v>
      </c>
      <c r="AG97" s="49">
        <f t="shared" si="93"/>
        <v>3023.0392727272738</v>
      </c>
      <c r="AH97" s="49">
        <f t="shared" si="93"/>
        <v>2720.7353454545446</v>
      </c>
      <c r="AI97" s="218">
        <f t="shared" si="93"/>
        <v>1511.5196363636387</v>
      </c>
      <c r="AJ97" s="11"/>
      <c r="AK97" s="123"/>
      <c r="AL97" s="309" t="s">
        <v>30</v>
      </c>
      <c r="AM97" s="46"/>
      <c r="AN97" s="47" t="s">
        <v>1</v>
      </c>
      <c r="AO97" s="46"/>
      <c r="AP97" s="48">
        <f>SUM(AP7,AP10,AP13,AP16,AP19,AP22,AP25,AP28,AP31,AP34,AP37,AP40,AP43,AP46,AP49,AP52,AP55,AP58,AP61,AP64,AP67,AP70,AP73,AP76,AP79,AP82,AP85,AP88,AP91,AP94)</f>
        <v>3945.7919999999995</v>
      </c>
      <c r="AQ97" s="49">
        <f>SUM(AQ7,AQ10,AQ13,AQ16,AQ19,AQ22,AQ25,AQ28,AQ31,AQ34,AQ37,AQ40,AQ43,AQ46,AQ49,AQ52,AQ55,AQ58,AQ61,AQ64,AQ67,AQ70,AQ73,AQ76,AQ79,AQ82,AQ85,AQ88,AQ91,AQ94)</f>
        <v>3598.944</v>
      </c>
      <c r="AR97" s="49">
        <f t="shared" ref="AR97:BA98" si="94">SUM(AR7,AR10,AR13,AR16,AR19,AR22,AR25,AR28,AR31,AR34,AR37,AR40,AR43,AR46,AR49,AR52,AR55,AR58,AR61,AR64,AR67,AR70,AR73,AR76,AR79,AR82,AR85,AR88,AR91,AR94)</f>
        <v>3613.0120000000006</v>
      </c>
      <c r="AS97" s="49">
        <f t="shared" si="94"/>
        <v>3046.7469999999994</v>
      </c>
      <c r="AT97" s="49">
        <f t="shared" si="94"/>
        <v>3392.8710000000028</v>
      </c>
      <c r="AU97" s="49">
        <f t="shared" si="94"/>
        <v>4090.1429999999955</v>
      </c>
      <c r="AV97" s="49">
        <f t="shared" si="94"/>
        <v>3292.4460000000026</v>
      </c>
      <c r="AW97" s="49">
        <f t="shared" si="94"/>
        <v>1940.181999999998</v>
      </c>
      <c r="AX97" s="49">
        <f t="shared" si="94"/>
        <v>4084.2940000000026</v>
      </c>
      <c r="AY97" s="49">
        <f t="shared" si="94"/>
        <v>3428.5019999999972</v>
      </c>
      <c r="AZ97" s="49">
        <f t="shared" si="94"/>
        <v>2759.4180000000006</v>
      </c>
      <c r="BA97" s="218">
        <f t="shared" si="94"/>
        <v>1470.6830000000014</v>
      </c>
      <c r="BC97" s="309" t="s">
        <v>30</v>
      </c>
      <c r="BD97" s="177"/>
      <c r="BE97" s="178"/>
      <c r="BF97" s="178"/>
      <c r="BG97" s="179"/>
      <c r="BH97" s="179"/>
      <c r="BI97" s="179"/>
      <c r="BJ97" s="180"/>
    </row>
    <row r="98" spans="1:62" s="13" customFormat="1" ht="14.25" customHeight="1">
      <c r="A98" s="310"/>
      <c r="B98" s="46"/>
      <c r="C98" s="51" t="s">
        <v>13</v>
      </c>
      <c r="D98" s="46"/>
      <c r="E98" s="52">
        <f>SUM(E8,E11,E14,E17,E20,E23,E26,E29,E32,E35,E38,E41,E44,E47,E50,E53,E56,E59,E62,E65,E68,E71,E74,E77,E80,E83,E86,E89,E92,E95)</f>
        <v>4167.7439999999997</v>
      </c>
      <c r="F98" s="53">
        <f>SUM(F8,F11,F14,F17,F20,F23,F26,F29,F32,F35,F38,F41,F44,F47,F50,F53,F56,F59,F62,F65,F68,F71,F74,F77,F80,F83,F86,F89,F92,F95)</f>
        <v>7936.7870000000003</v>
      </c>
      <c r="G98" s="53">
        <f t="shared" si="92"/>
        <v>11430.932000000001</v>
      </c>
      <c r="H98" s="53">
        <f t="shared" si="92"/>
        <v>15146.079</v>
      </c>
      <c r="I98" s="53">
        <f t="shared" si="92"/>
        <v>18772.749</v>
      </c>
      <c r="J98" s="53">
        <f t="shared" si="92"/>
        <v>22414.271000000001</v>
      </c>
      <c r="K98" s="53">
        <f t="shared" si="92"/>
        <v>25363.241000000002</v>
      </c>
      <c r="L98" s="219">
        <f t="shared" si="92"/>
        <v>26297.728563636367</v>
      </c>
      <c r="M98" s="53">
        <f t="shared" si="92"/>
        <v>29320.767836363641</v>
      </c>
      <c r="N98" s="53">
        <f t="shared" si="92"/>
        <v>32343.807109090914</v>
      </c>
      <c r="O98" s="53">
        <f t="shared" si="92"/>
        <v>35064.542454545459</v>
      </c>
      <c r="P98" s="54">
        <f t="shared" si="92"/>
        <v>36576.062090909094</v>
      </c>
      <c r="Q98" s="123"/>
      <c r="R98" s="123"/>
      <c r="S98" s="123"/>
      <c r="T98" s="310"/>
      <c r="U98" s="46"/>
      <c r="V98" s="51" t="s">
        <v>13</v>
      </c>
      <c r="W98" s="46"/>
      <c r="X98" s="52">
        <f>SUM(X8,X11,X14,X17,X20,X23,X26,X29,X32,X35,X38,X41,X44,X47,X50,X53,X56,X59,X62,X65,X68,X71,X74,X77,X80,X83,X86,X89,X92,X95)</f>
        <v>3023.0392727272729</v>
      </c>
      <c r="Y98" s="53">
        <f>SUM(Y8,Y11,Y14,Y17,Y20,Y23,Y26,Y29,Y32,Y35,Y38,Y41,Y44,Y47,Y50,Y53,Y56,Y59,Y62,Y65,Y68,Y71,Y74,Y77,Y80,Y83,Y86,Y89,Y92,Y95)</f>
        <v>6046.0785454545457</v>
      </c>
      <c r="Z98" s="53">
        <f t="shared" si="93"/>
        <v>9069.1178181818177</v>
      </c>
      <c r="AA98" s="53">
        <f t="shared" si="93"/>
        <v>12092.157090909091</v>
      </c>
      <c r="AB98" s="53">
        <f t="shared" si="93"/>
        <v>15115.196363636365</v>
      </c>
      <c r="AC98" s="53">
        <f t="shared" si="93"/>
        <v>18138.235636363639</v>
      </c>
      <c r="AD98" s="53">
        <f t="shared" si="93"/>
        <v>21161.274909090913</v>
      </c>
      <c r="AE98" s="53">
        <f t="shared" si="93"/>
        <v>22975.098472727277</v>
      </c>
      <c r="AF98" s="53">
        <f t="shared" si="93"/>
        <v>25998.137745454551</v>
      </c>
      <c r="AG98" s="53">
        <f t="shared" si="93"/>
        <v>29021.177018181825</v>
      </c>
      <c r="AH98" s="53">
        <f t="shared" si="93"/>
        <v>31741.912363636369</v>
      </c>
      <c r="AI98" s="219">
        <f t="shared" si="93"/>
        <v>33253.432000000008</v>
      </c>
      <c r="AJ98" s="11"/>
      <c r="AK98" s="123"/>
      <c r="AL98" s="310"/>
      <c r="AM98" s="46"/>
      <c r="AN98" s="51" t="s">
        <v>13</v>
      </c>
      <c r="AO98" s="46"/>
      <c r="AP98" s="52">
        <f>SUM(AP8,AP11,AP14,AP17,AP20,AP23,AP26,AP29,AP32,AP35,AP38,AP41,AP44,AP47,AP50,AP53,AP56,AP59,AP62,AP65,AP68,AP71,AP74,AP77,AP80,AP83,AP86,AP89,AP92,AP95)</f>
        <v>3945.7919999999995</v>
      </c>
      <c r="AQ98" s="53">
        <f>SUM(AQ8,AQ11,AQ14,AQ17,AQ20,AQ23,AQ26,AQ29,AQ32,AQ35,AQ38,AQ41,AQ44,AQ47,AQ50,AQ53,AQ56,AQ59,AQ62,AQ65,AQ68,AQ71,AQ74,AQ77,AQ80,AQ83,AQ86,AQ89,AQ92,AQ95)</f>
        <v>7544.7359999999999</v>
      </c>
      <c r="AR98" s="53">
        <f t="shared" si="94"/>
        <v>11157.748</v>
      </c>
      <c r="AS98" s="53">
        <f t="shared" si="94"/>
        <v>14204.495000000001</v>
      </c>
      <c r="AT98" s="53">
        <f t="shared" si="94"/>
        <v>17597.366000000002</v>
      </c>
      <c r="AU98" s="53">
        <f t="shared" si="94"/>
        <v>21687.508999999998</v>
      </c>
      <c r="AV98" s="53">
        <f t="shared" si="94"/>
        <v>24979.955000000002</v>
      </c>
      <c r="AW98" s="53">
        <f t="shared" si="94"/>
        <v>26920.136999999999</v>
      </c>
      <c r="AX98" s="53">
        <f t="shared" si="94"/>
        <v>31004.431</v>
      </c>
      <c r="AY98" s="53">
        <f t="shared" si="94"/>
        <v>34432.932999999997</v>
      </c>
      <c r="AZ98" s="53">
        <f t="shared" si="94"/>
        <v>37192.351000000002</v>
      </c>
      <c r="BA98" s="219">
        <f t="shared" si="94"/>
        <v>38663.034</v>
      </c>
      <c r="BB98" s="244"/>
      <c r="BC98" s="310"/>
      <c r="BD98" s="169" t="e">
        <f>INDEX($E$7:$P$111,ROW()-6,#REF!)</f>
        <v>#REF!</v>
      </c>
      <c r="BE98" s="170" t="e">
        <f>INDEX($X$7:$AI$111,ROW()-6,#REF!)</f>
        <v>#REF!</v>
      </c>
      <c r="BF98" s="170" t="e">
        <f>INDEX($AP$7:$BA$111,ROW()-6,#REF!)</f>
        <v>#REF!</v>
      </c>
      <c r="BG98" s="170" t="e">
        <f>+IF(OR(BD98=0,BE98=0),"",BD98-BE98)</f>
        <v>#REF!</v>
      </c>
      <c r="BH98" s="171" t="str">
        <f>+IF(ISERROR(BD98/BE98-1),"",BD98/BE98-1)</f>
        <v/>
      </c>
      <c r="BI98" s="170" t="e">
        <f>+IF(OR(BD98=0,BF98=0),"",BD98-BF98)</f>
        <v>#REF!</v>
      </c>
      <c r="BJ98" s="172" t="str">
        <f>+IF(ISERROR(BD98/BF98-1),"",BD98/BF98-1)</f>
        <v/>
      </c>
    </row>
    <row r="99" spans="1:62" s="10" customFormat="1" ht="14.25" customHeight="1">
      <c r="A99" s="25"/>
      <c r="B99" s="25"/>
      <c r="C99" s="25"/>
      <c r="D99" s="25"/>
      <c r="E99" s="34"/>
      <c r="F99" s="34"/>
      <c r="G99" s="34"/>
      <c r="H99" s="34"/>
      <c r="I99" s="34"/>
      <c r="J99" s="34"/>
      <c r="K99" s="34"/>
      <c r="L99" s="220"/>
      <c r="M99" s="34"/>
      <c r="N99" s="34"/>
      <c r="O99" s="34"/>
      <c r="P99" s="34"/>
      <c r="Q99" s="12"/>
      <c r="R99" s="12"/>
      <c r="S99" s="12"/>
      <c r="T99" s="25"/>
      <c r="U99" s="25"/>
      <c r="V99" s="25"/>
      <c r="W99" s="25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220">
        <f>+AI98-AI65</f>
        <v>33253.432000000008</v>
      </c>
      <c r="AJ99" s="8"/>
      <c r="AK99" s="12"/>
      <c r="AL99" s="25"/>
      <c r="AM99" s="25"/>
      <c r="AN99" s="25"/>
      <c r="AO99" s="25"/>
      <c r="AP99" s="34"/>
      <c r="AQ99" s="34"/>
      <c r="AR99" s="34"/>
      <c r="AS99" s="34"/>
      <c r="AT99" s="34"/>
      <c r="AU99" s="34"/>
      <c r="AV99" s="34"/>
      <c r="AW99" s="34"/>
      <c r="AX99" s="34"/>
      <c r="AY99" s="34"/>
      <c r="AZ99" s="34"/>
      <c r="BA99" s="220"/>
      <c r="BB99" s="245"/>
      <c r="BC99" s="24"/>
      <c r="BD99" s="132" t="e">
        <f>INDEX($E$7:$P$111,ROW()-6,#REF!)</f>
        <v>#REF!</v>
      </c>
      <c r="BE99" s="132" t="e">
        <f>INDEX($X$7:$AI$111,ROW()-6,#REF!)</f>
        <v>#REF!</v>
      </c>
      <c r="BF99" s="132" t="e">
        <f>INDEX($AP$7:$BA$111,ROW()-6,#REF!)</f>
        <v>#REF!</v>
      </c>
      <c r="BG99" s="24"/>
      <c r="BH99" s="24"/>
      <c r="BI99" s="24"/>
      <c r="BJ99" s="24"/>
    </row>
    <row r="100" spans="1:62" s="12" customFormat="1" ht="14.25" hidden="1" customHeight="1">
      <c r="A100" s="78"/>
      <c r="B100" s="79"/>
      <c r="C100" s="78" t="s">
        <v>1</v>
      </c>
      <c r="D100" s="79"/>
      <c r="E100" s="80">
        <f>E101</f>
        <v>0</v>
      </c>
      <c r="F100" s="81">
        <f t="shared" ref="F100:P100" si="95">F101-E101</f>
        <v>0</v>
      </c>
      <c r="G100" s="81">
        <f t="shared" si="95"/>
        <v>0</v>
      </c>
      <c r="H100" s="81">
        <f t="shared" si="95"/>
        <v>0</v>
      </c>
      <c r="I100" s="81">
        <f t="shared" si="95"/>
        <v>0</v>
      </c>
      <c r="J100" s="81">
        <f t="shared" si="95"/>
        <v>0</v>
      </c>
      <c r="K100" s="81">
        <f t="shared" si="95"/>
        <v>0</v>
      </c>
      <c r="L100" s="221">
        <f t="shared" si="95"/>
        <v>0</v>
      </c>
      <c r="M100" s="81">
        <f t="shared" si="95"/>
        <v>0</v>
      </c>
      <c r="N100" s="81">
        <f t="shared" si="95"/>
        <v>0</v>
      </c>
      <c r="O100" s="81">
        <f t="shared" si="95"/>
        <v>0</v>
      </c>
      <c r="P100" s="82">
        <f t="shared" si="95"/>
        <v>0</v>
      </c>
      <c r="T100" s="78"/>
      <c r="U100" s="79"/>
      <c r="V100" s="78" t="s">
        <v>1</v>
      </c>
      <c r="W100" s="79"/>
      <c r="X100" s="80">
        <f>X101</f>
        <v>0</v>
      </c>
      <c r="Y100" s="81">
        <f t="shared" ref="Y100:AI100" si="96">Y101-X101</f>
        <v>0</v>
      </c>
      <c r="Z100" s="81">
        <f t="shared" si="96"/>
        <v>0</v>
      </c>
      <c r="AA100" s="81">
        <f t="shared" si="96"/>
        <v>0</v>
      </c>
      <c r="AB100" s="81">
        <f t="shared" si="96"/>
        <v>0</v>
      </c>
      <c r="AC100" s="81">
        <f t="shared" si="96"/>
        <v>0</v>
      </c>
      <c r="AD100" s="81">
        <f t="shared" si="96"/>
        <v>0</v>
      </c>
      <c r="AE100" s="81">
        <f t="shared" si="96"/>
        <v>0</v>
      </c>
      <c r="AF100" s="81">
        <f t="shared" si="96"/>
        <v>0</v>
      </c>
      <c r="AG100" s="81">
        <f t="shared" si="96"/>
        <v>0</v>
      </c>
      <c r="AH100" s="81">
        <f t="shared" si="96"/>
        <v>0</v>
      </c>
      <c r="AI100" s="221">
        <f t="shared" si="96"/>
        <v>0</v>
      </c>
      <c r="AJ100" s="8"/>
      <c r="AL100" s="78"/>
      <c r="AM100" s="79"/>
      <c r="AN100" s="78" t="s">
        <v>1</v>
      </c>
      <c r="AO100" s="79"/>
      <c r="AP100" s="80">
        <f>AP101</f>
        <v>0</v>
      </c>
      <c r="AQ100" s="81">
        <f t="shared" ref="AQ100:BA100" si="97">AQ101-AP101</f>
        <v>0</v>
      </c>
      <c r="AR100" s="81">
        <f t="shared" si="97"/>
        <v>0</v>
      </c>
      <c r="AS100" s="81">
        <f t="shared" si="97"/>
        <v>0</v>
      </c>
      <c r="AT100" s="81">
        <f t="shared" si="97"/>
        <v>0</v>
      </c>
      <c r="AU100" s="81">
        <f t="shared" si="97"/>
        <v>0</v>
      </c>
      <c r="AV100" s="81">
        <f t="shared" si="97"/>
        <v>0</v>
      </c>
      <c r="AW100" s="81">
        <f t="shared" si="97"/>
        <v>0</v>
      </c>
      <c r="AX100" s="81">
        <f t="shared" si="97"/>
        <v>0</v>
      </c>
      <c r="AY100" s="81">
        <f t="shared" si="97"/>
        <v>0</v>
      </c>
      <c r="AZ100" s="81">
        <f t="shared" si="97"/>
        <v>0</v>
      </c>
      <c r="BA100" s="221">
        <f t="shared" si="97"/>
        <v>0</v>
      </c>
      <c r="BC100" s="39"/>
      <c r="BD100" s="132" t="e">
        <f>INDEX($E$7:$P$111,ROW()-6,#REF!)</f>
        <v>#REF!</v>
      </c>
      <c r="BE100" s="132" t="e">
        <f>INDEX($X$7:$AI$111,ROW()-6,#REF!)</f>
        <v>#REF!</v>
      </c>
      <c r="BF100" s="132" t="e">
        <f>INDEX($AP$7:$BA$111,ROW()-6,#REF!)</f>
        <v>#REF!</v>
      </c>
      <c r="BG100" s="39"/>
      <c r="BH100" s="39"/>
      <c r="BI100" s="39"/>
      <c r="BJ100" s="39"/>
    </row>
    <row r="101" spans="1:62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222"/>
      <c r="M101" s="88"/>
      <c r="N101" s="83"/>
      <c r="O101" s="83"/>
      <c r="P101" s="89"/>
      <c r="T101" s="85"/>
      <c r="U101" s="79"/>
      <c r="V101" s="86" t="s">
        <v>13</v>
      </c>
      <c r="W101" s="79"/>
      <c r="X101" s="87"/>
      <c r="Y101" s="88"/>
      <c r="Z101" s="88"/>
      <c r="AA101" s="88"/>
      <c r="AB101" s="88"/>
      <c r="AC101" s="88"/>
      <c r="AD101" s="88"/>
      <c r="AE101" s="88"/>
      <c r="AF101" s="88"/>
      <c r="AG101" s="83"/>
      <c r="AH101" s="83"/>
      <c r="AI101" s="223"/>
      <c r="AJ101" s="8"/>
      <c r="AL101" s="85"/>
      <c r="AM101" s="79"/>
      <c r="AN101" s="86" t="s">
        <v>13</v>
      </c>
      <c r="AO101" s="79"/>
      <c r="AP101" s="87"/>
      <c r="AQ101" s="88"/>
      <c r="AR101" s="88"/>
      <c r="AS101" s="88"/>
      <c r="AT101" s="88"/>
      <c r="AU101" s="88"/>
      <c r="AV101" s="88"/>
      <c r="AW101" s="88"/>
      <c r="AX101" s="88"/>
      <c r="AY101" s="83"/>
      <c r="AZ101" s="83"/>
      <c r="BA101" s="223"/>
      <c r="BC101" s="39"/>
      <c r="BD101" s="132" t="e">
        <f>INDEX($E$7:$P$111,ROW()-6,#REF!)</f>
        <v>#REF!</v>
      </c>
      <c r="BE101" s="132" t="e">
        <f>INDEX($X$7:$AI$111,ROW()-6,#REF!)</f>
        <v>#REF!</v>
      </c>
      <c r="BF101" s="132" t="e">
        <f>INDEX($AP$7:$BA$111,ROW()-6,#REF!)</f>
        <v>#REF!</v>
      </c>
      <c r="BG101" s="39"/>
      <c r="BH101" s="39"/>
      <c r="BI101" s="39"/>
      <c r="BJ101" s="39"/>
    </row>
    <row r="102" spans="1:62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223"/>
      <c r="M102" s="83"/>
      <c r="N102" s="83"/>
      <c r="O102" s="83"/>
      <c r="P102" s="89"/>
      <c r="T102" s="85"/>
      <c r="U102" s="84"/>
      <c r="V102" s="86"/>
      <c r="W102" s="84"/>
      <c r="X102" s="90"/>
      <c r="Y102" s="83"/>
      <c r="Z102" s="83"/>
      <c r="AA102" s="83"/>
      <c r="AB102" s="83"/>
      <c r="AC102" s="83"/>
      <c r="AD102" s="83"/>
      <c r="AE102" s="83"/>
      <c r="AF102" s="83"/>
      <c r="AG102" s="83"/>
      <c r="AH102" s="83"/>
      <c r="AI102" s="223"/>
      <c r="AJ102" s="8"/>
      <c r="AL102" s="85"/>
      <c r="AM102" s="84"/>
      <c r="AN102" s="86"/>
      <c r="AO102" s="84"/>
      <c r="AP102" s="90"/>
      <c r="AQ102" s="83"/>
      <c r="AR102" s="83"/>
      <c r="AS102" s="83"/>
      <c r="AT102" s="83"/>
      <c r="AU102" s="83"/>
      <c r="AV102" s="83"/>
      <c r="AW102" s="83"/>
      <c r="AX102" s="83"/>
      <c r="AY102" s="83"/>
      <c r="AZ102" s="83"/>
      <c r="BA102" s="223"/>
      <c r="BC102" s="39"/>
      <c r="BD102" s="132" t="e">
        <f>INDEX($E$7:$P$111,ROW()-6,#REF!)</f>
        <v>#REF!</v>
      </c>
      <c r="BE102" s="132" t="e">
        <f>INDEX($X$7:$AI$111,ROW()-6,#REF!)</f>
        <v>#REF!</v>
      </c>
      <c r="BF102" s="132" t="e">
        <f>INDEX($AP$7:$BA$111,ROW()-6,#REF!)</f>
        <v>#REF!</v>
      </c>
      <c r="BG102" s="39"/>
      <c r="BH102" s="39"/>
      <c r="BI102" s="39"/>
      <c r="BJ102" s="39"/>
    </row>
    <row r="103" spans="1:62" s="12" customFormat="1" ht="14.25" hidden="1" customHeight="1">
      <c r="A103" s="86"/>
      <c r="B103" s="84"/>
      <c r="C103" s="86" t="s">
        <v>1</v>
      </c>
      <c r="D103" s="84"/>
      <c r="E103" s="90">
        <f>E104</f>
        <v>0</v>
      </c>
      <c r="F103" s="83">
        <f t="shared" ref="F103:P103" si="98">F104-E104</f>
        <v>0</v>
      </c>
      <c r="G103" s="83">
        <f t="shared" si="98"/>
        <v>0</v>
      </c>
      <c r="H103" s="83">
        <f t="shared" si="98"/>
        <v>0</v>
      </c>
      <c r="I103" s="83">
        <f t="shared" si="98"/>
        <v>0</v>
      </c>
      <c r="J103" s="83">
        <f t="shared" si="98"/>
        <v>0</v>
      </c>
      <c r="K103" s="83">
        <f t="shared" si="98"/>
        <v>0</v>
      </c>
      <c r="L103" s="223">
        <f t="shared" si="98"/>
        <v>0</v>
      </c>
      <c r="M103" s="83">
        <f t="shared" si="98"/>
        <v>0</v>
      </c>
      <c r="N103" s="83">
        <f t="shared" si="98"/>
        <v>0</v>
      </c>
      <c r="O103" s="83">
        <f t="shared" si="98"/>
        <v>0</v>
      </c>
      <c r="P103" s="89">
        <f t="shared" si="98"/>
        <v>0</v>
      </c>
      <c r="T103" s="86"/>
      <c r="U103" s="84"/>
      <c r="V103" s="86" t="s">
        <v>1</v>
      </c>
      <c r="W103" s="84"/>
      <c r="X103" s="90">
        <f>X104</f>
        <v>0</v>
      </c>
      <c r="Y103" s="83">
        <f t="shared" ref="Y103:AI103" si="99">Y104-X104</f>
        <v>0</v>
      </c>
      <c r="Z103" s="83">
        <f t="shared" si="99"/>
        <v>0</v>
      </c>
      <c r="AA103" s="83">
        <f t="shared" si="99"/>
        <v>0</v>
      </c>
      <c r="AB103" s="83">
        <f t="shared" si="99"/>
        <v>0</v>
      </c>
      <c r="AC103" s="83">
        <f t="shared" si="99"/>
        <v>0</v>
      </c>
      <c r="AD103" s="83">
        <f t="shared" si="99"/>
        <v>0</v>
      </c>
      <c r="AE103" s="83">
        <f t="shared" si="99"/>
        <v>0</v>
      </c>
      <c r="AF103" s="83">
        <f t="shared" si="99"/>
        <v>0</v>
      </c>
      <c r="AG103" s="83">
        <f t="shared" si="99"/>
        <v>0</v>
      </c>
      <c r="AH103" s="83">
        <f t="shared" si="99"/>
        <v>0</v>
      </c>
      <c r="AI103" s="223">
        <f t="shared" si="99"/>
        <v>0</v>
      </c>
      <c r="AJ103" s="8"/>
      <c r="AL103" s="86"/>
      <c r="AM103" s="84"/>
      <c r="AN103" s="86" t="s">
        <v>1</v>
      </c>
      <c r="AO103" s="84"/>
      <c r="AP103" s="90">
        <f>AP104</f>
        <v>0</v>
      </c>
      <c r="AQ103" s="83">
        <f t="shared" ref="AQ103:BA103" si="100">AQ104-AP104</f>
        <v>0</v>
      </c>
      <c r="AR103" s="83">
        <f t="shared" si="100"/>
        <v>0</v>
      </c>
      <c r="AS103" s="83">
        <f t="shared" si="100"/>
        <v>0</v>
      </c>
      <c r="AT103" s="83">
        <f t="shared" si="100"/>
        <v>0</v>
      </c>
      <c r="AU103" s="83">
        <f t="shared" si="100"/>
        <v>0</v>
      </c>
      <c r="AV103" s="83">
        <f t="shared" si="100"/>
        <v>0</v>
      </c>
      <c r="AW103" s="83">
        <f t="shared" si="100"/>
        <v>0</v>
      </c>
      <c r="AX103" s="83">
        <f t="shared" si="100"/>
        <v>0</v>
      </c>
      <c r="AY103" s="83">
        <f t="shared" si="100"/>
        <v>0</v>
      </c>
      <c r="AZ103" s="83">
        <f t="shared" si="100"/>
        <v>0</v>
      </c>
      <c r="BA103" s="223">
        <f t="shared" si="100"/>
        <v>0</v>
      </c>
      <c r="BC103" s="39"/>
      <c r="BD103" s="132" t="e">
        <f>INDEX($E$7:$P$111,ROW()-6,#REF!)</f>
        <v>#REF!</v>
      </c>
      <c r="BE103" s="132" t="e">
        <f>INDEX($X$7:$AI$111,ROW()-6,#REF!)</f>
        <v>#REF!</v>
      </c>
      <c r="BF103" s="132" t="e">
        <f>INDEX($AP$7:$BA$111,ROW()-6,#REF!)</f>
        <v>#REF!</v>
      </c>
      <c r="BG103" s="39"/>
      <c r="BH103" s="39"/>
      <c r="BI103" s="39"/>
      <c r="BJ103" s="39"/>
    </row>
    <row r="104" spans="1:62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222"/>
      <c r="M104" s="88"/>
      <c r="N104" s="83"/>
      <c r="O104" s="83"/>
      <c r="P104" s="89"/>
      <c r="T104" s="85"/>
      <c r="U104" s="84"/>
      <c r="V104" s="86" t="s">
        <v>13</v>
      </c>
      <c r="W104" s="84"/>
      <c r="X104" s="87"/>
      <c r="Y104" s="88"/>
      <c r="Z104" s="88"/>
      <c r="AA104" s="88"/>
      <c r="AB104" s="88"/>
      <c r="AC104" s="88"/>
      <c r="AD104" s="88"/>
      <c r="AE104" s="88"/>
      <c r="AF104" s="88"/>
      <c r="AG104" s="83"/>
      <c r="AH104" s="83"/>
      <c r="AI104" s="223"/>
      <c r="AJ104" s="8"/>
      <c r="AL104" s="85"/>
      <c r="AM104" s="84"/>
      <c r="AN104" s="86" t="s">
        <v>13</v>
      </c>
      <c r="AO104" s="84"/>
      <c r="AP104" s="87"/>
      <c r="AQ104" s="88"/>
      <c r="AR104" s="88"/>
      <c r="AS104" s="88"/>
      <c r="AT104" s="88"/>
      <c r="AU104" s="88"/>
      <c r="AV104" s="88"/>
      <c r="AW104" s="88"/>
      <c r="AX104" s="88"/>
      <c r="AY104" s="83"/>
      <c r="AZ104" s="83"/>
      <c r="BA104" s="223"/>
      <c r="BC104" s="39"/>
      <c r="BD104" s="132" t="e">
        <f>INDEX($E$7:$P$111,ROW()-6,#REF!)</f>
        <v>#REF!</v>
      </c>
      <c r="BE104" s="132" t="e">
        <f>INDEX($X$7:$AI$111,ROW()-6,#REF!)</f>
        <v>#REF!</v>
      </c>
      <c r="BF104" s="132" t="e">
        <f>INDEX($AP$7:$BA$111,ROW()-6,#REF!)</f>
        <v>#REF!</v>
      </c>
      <c r="BG104" s="39"/>
      <c r="BH104" s="39"/>
      <c r="BI104" s="39"/>
      <c r="BJ104" s="39"/>
    </row>
    <row r="105" spans="1:62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223"/>
      <c r="M105" s="83"/>
      <c r="N105" s="83"/>
      <c r="O105" s="83"/>
      <c r="P105" s="89"/>
      <c r="T105" s="85"/>
      <c r="U105" s="84"/>
      <c r="V105" s="86"/>
      <c r="W105" s="84"/>
      <c r="X105" s="90"/>
      <c r="Y105" s="83"/>
      <c r="Z105" s="83"/>
      <c r="AA105" s="83"/>
      <c r="AB105" s="83"/>
      <c r="AC105" s="83"/>
      <c r="AD105" s="83"/>
      <c r="AE105" s="83"/>
      <c r="AF105" s="83"/>
      <c r="AG105" s="83"/>
      <c r="AH105" s="83"/>
      <c r="AI105" s="223"/>
      <c r="AJ105" s="8"/>
      <c r="AL105" s="85"/>
      <c r="AM105" s="84"/>
      <c r="AN105" s="86"/>
      <c r="AO105" s="84"/>
      <c r="AP105" s="90"/>
      <c r="AQ105" s="83"/>
      <c r="AR105" s="83"/>
      <c r="AS105" s="83"/>
      <c r="AT105" s="83"/>
      <c r="AU105" s="83"/>
      <c r="AV105" s="83"/>
      <c r="AW105" s="83"/>
      <c r="AX105" s="83"/>
      <c r="AY105" s="83"/>
      <c r="AZ105" s="83"/>
      <c r="BA105" s="223"/>
      <c r="BC105" s="39"/>
      <c r="BD105" s="132" t="e">
        <f>INDEX($E$7:$P$111,ROW()-6,#REF!)</f>
        <v>#REF!</v>
      </c>
      <c r="BE105" s="132" t="e">
        <f>INDEX($X$7:$AI$111,ROW()-6,#REF!)</f>
        <v>#REF!</v>
      </c>
      <c r="BF105" s="132" t="e">
        <f>INDEX($AP$7:$BA$111,ROW()-6,#REF!)</f>
        <v>#REF!</v>
      </c>
      <c r="BG105" s="39"/>
      <c r="BH105" s="39"/>
      <c r="BI105" s="39"/>
      <c r="BJ105" s="39"/>
    </row>
    <row r="106" spans="1:62" s="12" customFormat="1" ht="14.25" hidden="1" customHeight="1">
      <c r="A106" s="86"/>
      <c r="B106" s="84"/>
      <c r="C106" s="86" t="s">
        <v>1</v>
      </c>
      <c r="D106" s="84"/>
      <c r="E106" s="90">
        <f>E107</f>
        <v>0</v>
      </c>
      <c r="F106" s="83">
        <f t="shared" ref="F106:P106" si="101">F107-E107</f>
        <v>0</v>
      </c>
      <c r="G106" s="83">
        <f t="shared" si="101"/>
        <v>0</v>
      </c>
      <c r="H106" s="83">
        <f t="shared" si="101"/>
        <v>0</v>
      </c>
      <c r="I106" s="83">
        <f t="shared" si="101"/>
        <v>0</v>
      </c>
      <c r="J106" s="83">
        <f t="shared" si="101"/>
        <v>0</v>
      </c>
      <c r="K106" s="83">
        <f t="shared" si="101"/>
        <v>0</v>
      </c>
      <c r="L106" s="223">
        <f t="shared" si="101"/>
        <v>0</v>
      </c>
      <c r="M106" s="83">
        <f t="shared" si="101"/>
        <v>0</v>
      </c>
      <c r="N106" s="83">
        <f t="shared" si="101"/>
        <v>0</v>
      </c>
      <c r="O106" s="83">
        <f t="shared" si="101"/>
        <v>0</v>
      </c>
      <c r="P106" s="89">
        <f t="shared" si="101"/>
        <v>0</v>
      </c>
      <c r="T106" s="86"/>
      <c r="U106" s="84"/>
      <c r="V106" s="86" t="s">
        <v>1</v>
      </c>
      <c r="W106" s="84"/>
      <c r="X106" s="90">
        <f>X107</f>
        <v>0</v>
      </c>
      <c r="Y106" s="83">
        <f t="shared" ref="Y106:AI106" si="102">Y107-X107</f>
        <v>0</v>
      </c>
      <c r="Z106" s="83">
        <f t="shared" si="102"/>
        <v>0</v>
      </c>
      <c r="AA106" s="83">
        <f t="shared" si="102"/>
        <v>0</v>
      </c>
      <c r="AB106" s="83">
        <f t="shared" si="102"/>
        <v>0</v>
      </c>
      <c r="AC106" s="83">
        <f t="shared" si="102"/>
        <v>0</v>
      </c>
      <c r="AD106" s="83">
        <f t="shared" si="102"/>
        <v>0</v>
      </c>
      <c r="AE106" s="83">
        <f t="shared" si="102"/>
        <v>0</v>
      </c>
      <c r="AF106" s="83">
        <f t="shared" si="102"/>
        <v>0</v>
      </c>
      <c r="AG106" s="83">
        <f t="shared" si="102"/>
        <v>0</v>
      </c>
      <c r="AH106" s="83">
        <f t="shared" si="102"/>
        <v>0</v>
      </c>
      <c r="AI106" s="223">
        <f t="shared" si="102"/>
        <v>0</v>
      </c>
      <c r="AJ106" s="8"/>
      <c r="AL106" s="86"/>
      <c r="AM106" s="84"/>
      <c r="AN106" s="86" t="s">
        <v>1</v>
      </c>
      <c r="AO106" s="84"/>
      <c r="AP106" s="90">
        <f>AP107</f>
        <v>0</v>
      </c>
      <c r="AQ106" s="83">
        <f t="shared" ref="AQ106:BA106" si="103">AQ107-AP107</f>
        <v>0</v>
      </c>
      <c r="AR106" s="83">
        <f t="shared" si="103"/>
        <v>0</v>
      </c>
      <c r="AS106" s="83">
        <f t="shared" si="103"/>
        <v>0</v>
      </c>
      <c r="AT106" s="83">
        <f t="shared" si="103"/>
        <v>0</v>
      </c>
      <c r="AU106" s="83">
        <f t="shared" si="103"/>
        <v>0</v>
      </c>
      <c r="AV106" s="83">
        <f t="shared" si="103"/>
        <v>0</v>
      </c>
      <c r="AW106" s="83">
        <f t="shared" si="103"/>
        <v>0</v>
      </c>
      <c r="AX106" s="83">
        <f t="shared" si="103"/>
        <v>0</v>
      </c>
      <c r="AY106" s="83">
        <f t="shared" si="103"/>
        <v>0</v>
      </c>
      <c r="AZ106" s="83">
        <f t="shared" si="103"/>
        <v>0</v>
      </c>
      <c r="BA106" s="223">
        <f t="shared" si="103"/>
        <v>0</v>
      </c>
      <c r="BC106" s="39"/>
      <c r="BD106" s="132" t="e">
        <f>INDEX($E$7:$P$111,ROW()-6,#REF!)</f>
        <v>#REF!</v>
      </c>
      <c r="BE106" s="132" t="e">
        <f>INDEX($X$7:$AI$111,ROW()-6,#REF!)</f>
        <v>#REF!</v>
      </c>
      <c r="BF106" s="132" t="e">
        <f>INDEX($AP$7:$BA$111,ROW()-6,#REF!)</f>
        <v>#REF!</v>
      </c>
      <c r="BG106" s="39"/>
      <c r="BH106" s="39"/>
      <c r="BI106" s="39"/>
      <c r="BJ106" s="39"/>
    </row>
    <row r="107" spans="1:62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222"/>
      <c r="M107" s="88"/>
      <c r="N107" s="83"/>
      <c r="O107" s="83"/>
      <c r="P107" s="89"/>
      <c r="T107" s="85"/>
      <c r="U107" s="84"/>
      <c r="V107" s="86" t="s">
        <v>13</v>
      </c>
      <c r="W107" s="84"/>
      <c r="X107" s="87"/>
      <c r="Y107" s="88"/>
      <c r="Z107" s="88"/>
      <c r="AA107" s="88"/>
      <c r="AB107" s="88"/>
      <c r="AC107" s="88"/>
      <c r="AD107" s="88"/>
      <c r="AE107" s="88"/>
      <c r="AF107" s="88"/>
      <c r="AG107" s="83"/>
      <c r="AH107" s="83"/>
      <c r="AI107" s="223"/>
      <c r="AJ107" s="8"/>
      <c r="AL107" s="85"/>
      <c r="AM107" s="84"/>
      <c r="AN107" s="86" t="s">
        <v>13</v>
      </c>
      <c r="AO107" s="84"/>
      <c r="AP107" s="87"/>
      <c r="AQ107" s="88"/>
      <c r="AR107" s="88"/>
      <c r="AS107" s="88"/>
      <c r="AT107" s="88"/>
      <c r="AU107" s="88"/>
      <c r="AV107" s="88"/>
      <c r="AW107" s="88"/>
      <c r="AX107" s="88"/>
      <c r="AY107" s="83"/>
      <c r="AZ107" s="83"/>
      <c r="BA107" s="223"/>
      <c r="BC107" s="39"/>
      <c r="BD107" s="132" t="e">
        <f>INDEX($E$7:$P$111,ROW()-6,#REF!)</f>
        <v>#REF!</v>
      </c>
      <c r="BE107" s="132" t="e">
        <f>INDEX($X$7:$AI$111,ROW()-6,#REF!)</f>
        <v>#REF!</v>
      </c>
      <c r="BF107" s="132" t="e">
        <f>INDEX($AP$7:$BA$111,ROW()-6,#REF!)</f>
        <v>#REF!</v>
      </c>
      <c r="BG107" s="39"/>
      <c r="BH107" s="39"/>
      <c r="BI107" s="39"/>
      <c r="BJ107" s="39"/>
    </row>
    <row r="108" spans="1:62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224"/>
      <c r="M108" s="94"/>
      <c r="N108" s="94"/>
      <c r="O108" s="94"/>
      <c r="P108" s="95"/>
      <c r="T108" s="91"/>
      <c r="U108" s="84"/>
      <c r="V108" s="92"/>
      <c r="W108" s="84"/>
      <c r="X108" s="93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224"/>
      <c r="AJ108" s="8"/>
      <c r="AL108" s="91"/>
      <c r="AM108" s="84"/>
      <c r="AN108" s="92"/>
      <c r="AO108" s="84"/>
      <c r="AP108" s="93"/>
      <c r="AQ108" s="94"/>
      <c r="AR108" s="94"/>
      <c r="AS108" s="94"/>
      <c r="AT108" s="94"/>
      <c r="AU108" s="94"/>
      <c r="AV108" s="94"/>
      <c r="AW108" s="94"/>
      <c r="AX108" s="94"/>
      <c r="AY108" s="94"/>
      <c r="AZ108" s="94"/>
      <c r="BA108" s="224"/>
      <c r="BC108" s="39"/>
      <c r="BD108" s="132" t="e">
        <f>INDEX($E$7:$P$111,ROW()-6,#REF!)</f>
        <v>#REF!</v>
      </c>
      <c r="BE108" s="132" t="e">
        <f>INDEX($X$7:$AI$111,ROW()-6,#REF!)</f>
        <v>#REF!</v>
      </c>
      <c r="BF108" s="132" t="e">
        <f>INDEX($AP$7:$BA$111,ROW()-6,#REF!)</f>
        <v>#REF!</v>
      </c>
      <c r="BG108" s="39"/>
      <c r="BH108" s="39"/>
      <c r="BI108" s="39"/>
      <c r="BJ108" s="39"/>
    </row>
    <row r="109" spans="1:62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225"/>
      <c r="M109" s="79"/>
      <c r="N109" s="79"/>
      <c r="O109" s="79"/>
      <c r="P109" s="84"/>
      <c r="Q109" s="12"/>
      <c r="R109" s="12"/>
      <c r="S109" s="12"/>
      <c r="T109" s="84"/>
      <c r="U109" s="84"/>
      <c r="V109" s="84"/>
      <c r="W109" s="84"/>
      <c r="X109" s="84"/>
      <c r="Y109" s="84"/>
      <c r="Z109" s="84"/>
      <c r="AA109" s="79"/>
      <c r="AB109" s="79"/>
      <c r="AC109" s="79"/>
      <c r="AD109" s="79"/>
      <c r="AE109" s="79"/>
      <c r="AF109" s="79"/>
      <c r="AG109" s="79"/>
      <c r="AH109" s="79"/>
      <c r="AI109" s="225"/>
      <c r="AJ109" s="8"/>
      <c r="AK109" s="12"/>
      <c r="AL109" s="84"/>
      <c r="AM109" s="84"/>
      <c r="AN109" s="84"/>
      <c r="AO109" s="84"/>
      <c r="AP109" s="84"/>
      <c r="AQ109" s="84"/>
      <c r="AR109" s="79"/>
      <c r="AS109" s="79"/>
      <c r="AT109" s="79"/>
      <c r="AU109" s="79"/>
      <c r="AV109" s="79"/>
      <c r="AW109" s="79"/>
      <c r="AX109" s="79"/>
      <c r="AY109" s="79"/>
      <c r="AZ109" s="79"/>
      <c r="BA109" s="225"/>
      <c r="BC109" s="24"/>
      <c r="BD109" s="132" t="e">
        <f>INDEX($E$7:$P$111,ROW()-6,#REF!)</f>
        <v>#REF!</v>
      </c>
      <c r="BE109" s="132" t="e">
        <f>INDEX($X$7:$AI$111,ROW()-6,#REF!)</f>
        <v>#REF!</v>
      </c>
      <c r="BF109" s="132" t="e">
        <f>INDEX($AP$7:$BA$111,ROW()-6,#REF!)</f>
        <v>#REF!</v>
      </c>
      <c r="BG109" s="24"/>
      <c r="BH109" s="24"/>
      <c r="BI109" s="24"/>
      <c r="BJ109" s="24"/>
    </row>
    <row r="110" spans="1:62" s="10" customFormat="1" ht="14.25" hidden="1" customHeight="1">
      <c r="A110" s="311" t="s">
        <v>2</v>
      </c>
      <c r="B110" s="79"/>
      <c r="C110" s="96" t="s">
        <v>1</v>
      </c>
      <c r="D110" s="79"/>
      <c r="E110" s="97">
        <f>SUM(E97,E100,E103,E106)</f>
        <v>4167.7439999999997</v>
      </c>
      <c r="F110" s="98">
        <f>SUM(F97,F100,F103,F106)</f>
        <v>3769.0430000000001</v>
      </c>
      <c r="G110" s="98">
        <f t="shared" ref="G110:P111" si="104">SUM(G97,G100,G103,G106)</f>
        <v>3494.145</v>
      </c>
      <c r="H110" s="98">
        <f t="shared" si="104"/>
        <v>3715.1469999999995</v>
      </c>
      <c r="I110" s="98">
        <f t="shared" si="104"/>
        <v>3626.6699999999996</v>
      </c>
      <c r="J110" s="98">
        <f t="shared" si="104"/>
        <v>3641.5220000000022</v>
      </c>
      <c r="K110" s="98">
        <f t="shared" si="104"/>
        <v>2948.9700000000016</v>
      </c>
      <c r="L110" s="226">
        <f t="shared" si="104"/>
        <v>934.48756363636426</v>
      </c>
      <c r="M110" s="98">
        <f t="shared" si="104"/>
        <v>3023.0392727272738</v>
      </c>
      <c r="N110" s="98">
        <f t="shared" si="104"/>
        <v>3023.0392727272738</v>
      </c>
      <c r="O110" s="98">
        <f t="shared" si="104"/>
        <v>2720.7353454545446</v>
      </c>
      <c r="P110" s="99">
        <f t="shared" si="104"/>
        <v>1511.5196363636351</v>
      </c>
      <c r="Q110" s="12"/>
      <c r="R110" s="12"/>
      <c r="S110" s="12"/>
      <c r="T110" s="311" t="s">
        <v>2</v>
      </c>
      <c r="U110" s="79"/>
      <c r="V110" s="96" t="s">
        <v>1</v>
      </c>
      <c r="W110" s="79"/>
      <c r="X110" s="97">
        <f>SUM(X97,X100,X103,X106)</f>
        <v>3023.0392727272729</v>
      </c>
      <c r="Y110" s="98">
        <f>SUM(Y97,Y100,Y103,Y106)</f>
        <v>3023.0392727272729</v>
      </c>
      <c r="Z110" s="98">
        <f t="shared" ref="Z110:AI111" si="105">SUM(Z97,Z100,Z103,Z106)</f>
        <v>3023.039272727272</v>
      </c>
      <c r="AA110" s="98">
        <f t="shared" si="105"/>
        <v>3023.0392727272738</v>
      </c>
      <c r="AB110" s="98">
        <f t="shared" si="105"/>
        <v>3023.0392727272738</v>
      </c>
      <c r="AC110" s="98">
        <f t="shared" si="105"/>
        <v>3023.0392727272738</v>
      </c>
      <c r="AD110" s="98">
        <f t="shared" si="105"/>
        <v>3023.0392727272738</v>
      </c>
      <c r="AE110" s="98">
        <f t="shared" si="105"/>
        <v>1813.8235636363643</v>
      </c>
      <c r="AF110" s="98">
        <f t="shared" si="105"/>
        <v>3023.0392727272738</v>
      </c>
      <c r="AG110" s="98">
        <f t="shared" si="105"/>
        <v>3023.0392727272738</v>
      </c>
      <c r="AH110" s="98">
        <f t="shared" si="105"/>
        <v>2720.7353454545446</v>
      </c>
      <c r="AI110" s="226">
        <f t="shared" si="105"/>
        <v>1511.5196363636387</v>
      </c>
      <c r="AJ110" s="8"/>
      <c r="AK110" s="12"/>
      <c r="AL110" s="311" t="s">
        <v>2</v>
      </c>
      <c r="AM110" s="79"/>
      <c r="AN110" s="96" t="s">
        <v>1</v>
      </c>
      <c r="AO110" s="79"/>
      <c r="AP110" s="97">
        <f>SUM(AP97,AP100,AP103,AP106)</f>
        <v>3945.7919999999995</v>
      </c>
      <c r="AQ110" s="98">
        <f>SUM(AQ97,AQ100,AQ103,AQ106)</f>
        <v>3598.944</v>
      </c>
      <c r="AR110" s="98">
        <f t="shared" ref="AR110:BA111" si="106">SUM(AR97,AR100,AR103,AR106)</f>
        <v>3613.0120000000006</v>
      </c>
      <c r="AS110" s="98">
        <f t="shared" si="106"/>
        <v>3046.7469999999994</v>
      </c>
      <c r="AT110" s="98">
        <f t="shared" si="106"/>
        <v>3392.8710000000028</v>
      </c>
      <c r="AU110" s="98">
        <f t="shared" si="106"/>
        <v>4090.1429999999955</v>
      </c>
      <c r="AV110" s="98">
        <f t="shared" si="106"/>
        <v>3292.4460000000026</v>
      </c>
      <c r="AW110" s="98">
        <f t="shared" si="106"/>
        <v>1940.181999999998</v>
      </c>
      <c r="AX110" s="98">
        <f t="shared" si="106"/>
        <v>4084.2940000000026</v>
      </c>
      <c r="AY110" s="98">
        <f t="shared" si="106"/>
        <v>3428.5019999999972</v>
      </c>
      <c r="AZ110" s="98">
        <f t="shared" si="106"/>
        <v>2759.4180000000006</v>
      </c>
      <c r="BA110" s="226">
        <f t="shared" si="106"/>
        <v>1470.6830000000014</v>
      </c>
      <c r="BC110" s="24"/>
      <c r="BD110" s="132" t="e">
        <f>INDEX($E$7:$P$111,ROW()-6,#REF!)</f>
        <v>#REF!</v>
      </c>
      <c r="BE110" s="132" t="e">
        <f>INDEX($X$7:$AI$111,ROW()-6,#REF!)</f>
        <v>#REF!</v>
      </c>
      <c r="BF110" s="132" t="e">
        <f>INDEX($AP$7:$BA$111,ROW()-6,#REF!)</f>
        <v>#REF!</v>
      </c>
      <c r="BG110" s="24"/>
      <c r="BH110" s="24"/>
      <c r="BI110" s="24"/>
      <c r="BJ110" s="24"/>
    </row>
    <row r="111" spans="1:62" s="10" customFormat="1" ht="14.25" hidden="1" customHeight="1">
      <c r="A111" s="312"/>
      <c r="B111" s="84"/>
      <c r="C111" s="100" t="s">
        <v>13</v>
      </c>
      <c r="D111" s="84"/>
      <c r="E111" s="101">
        <f>SUM(E98,E101,E104,E107)</f>
        <v>4167.7439999999997</v>
      </c>
      <c r="F111" s="102">
        <f>SUM(F98,F101,F104,F107)</f>
        <v>7936.7870000000003</v>
      </c>
      <c r="G111" s="102">
        <f t="shared" si="104"/>
        <v>11430.932000000001</v>
      </c>
      <c r="H111" s="102">
        <f t="shared" si="104"/>
        <v>15146.079</v>
      </c>
      <c r="I111" s="102">
        <f t="shared" si="104"/>
        <v>18772.749</v>
      </c>
      <c r="J111" s="102">
        <f t="shared" si="104"/>
        <v>22414.271000000001</v>
      </c>
      <c r="K111" s="102">
        <f t="shared" si="104"/>
        <v>25363.241000000002</v>
      </c>
      <c r="L111" s="227">
        <f t="shared" si="104"/>
        <v>26297.728563636367</v>
      </c>
      <c r="M111" s="102">
        <f t="shared" si="104"/>
        <v>29320.767836363641</v>
      </c>
      <c r="N111" s="102">
        <f t="shared" si="104"/>
        <v>32343.807109090914</v>
      </c>
      <c r="O111" s="102">
        <f t="shared" si="104"/>
        <v>35064.542454545459</v>
      </c>
      <c r="P111" s="103">
        <f t="shared" si="104"/>
        <v>36576.062090909094</v>
      </c>
      <c r="Q111" s="12"/>
      <c r="R111" s="12"/>
      <c r="S111" s="12"/>
      <c r="T111" s="312"/>
      <c r="U111" s="84"/>
      <c r="V111" s="100" t="s">
        <v>13</v>
      </c>
      <c r="W111" s="84"/>
      <c r="X111" s="101">
        <f>SUM(X98,X101,X104,X107)</f>
        <v>3023.0392727272729</v>
      </c>
      <c r="Y111" s="102">
        <f>SUM(Y98,Y101,Y104,Y107)</f>
        <v>6046.0785454545457</v>
      </c>
      <c r="Z111" s="102">
        <f t="shared" si="105"/>
        <v>9069.1178181818177</v>
      </c>
      <c r="AA111" s="102">
        <f t="shared" si="105"/>
        <v>12092.157090909091</v>
      </c>
      <c r="AB111" s="102">
        <f t="shared" si="105"/>
        <v>15115.196363636365</v>
      </c>
      <c r="AC111" s="102">
        <f t="shared" si="105"/>
        <v>18138.235636363639</v>
      </c>
      <c r="AD111" s="102">
        <f t="shared" si="105"/>
        <v>21161.274909090913</v>
      </c>
      <c r="AE111" s="102">
        <f t="shared" si="105"/>
        <v>22975.098472727277</v>
      </c>
      <c r="AF111" s="102">
        <f t="shared" si="105"/>
        <v>25998.137745454551</v>
      </c>
      <c r="AG111" s="102">
        <f t="shared" si="105"/>
        <v>29021.177018181825</v>
      </c>
      <c r="AH111" s="102">
        <f t="shared" si="105"/>
        <v>31741.912363636369</v>
      </c>
      <c r="AI111" s="227">
        <f t="shared" si="105"/>
        <v>33253.432000000008</v>
      </c>
      <c r="AJ111" s="8"/>
      <c r="AK111" s="12"/>
      <c r="AL111" s="312"/>
      <c r="AM111" s="84"/>
      <c r="AN111" s="100" t="s">
        <v>13</v>
      </c>
      <c r="AO111" s="84"/>
      <c r="AP111" s="101">
        <f>SUM(AP98,AP101,AP104,AP107)</f>
        <v>3945.7919999999995</v>
      </c>
      <c r="AQ111" s="102">
        <f>SUM(AQ98,AQ101,AQ104,AQ107)</f>
        <v>7544.7359999999999</v>
      </c>
      <c r="AR111" s="102">
        <f t="shared" si="106"/>
        <v>11157.748</v>
      </c>
      <c r="AS111" s="102">
        <f t="shared" si="106"/>
        <v>14204.495000000001</v>
      </c>
      <c r="AT111" s="102">
        <f t="shared" si="106"/>
        <v>17597.366000000002</v>
      </c>
      <c r="AU111" s="102">
        <f t="shared" si="106"/>
        <v>21687.508999999998</v>
      </c>
      <c r="AV111" s="102">
        <f t="shared" si="106"/>
        <v>24979.955000000002</v>
      </c>
      <c r="AW111" s="102">
        <f t="shared" si="106"/>
        <v>26920.136999999999</v>
      </c>
      <c r="AX111" s="102">
        <f t="shared" si="106"/>
        <v>31004.431</v>
      </c>
      <c r="AY111" s="102">
        <f t="shared" si="106"/>
        <v>34432.932999999997</v>
      </c>
      <c r="AZ111" s="102">
        <f t="shared" si="106"/>
        <v>37192.351000000002</v>
      </c>
      <c r="BA111" s="227">
        <f t="shared" si="106"/>
        <v>38663.034</v>
      </c>
      <c r="BC111" s="24"/>
      <c r="BD111" s="132" t="e">
        <f>INDEX($E$7:$P$111,ROW()-6,#REF!)</f>
        <v>#REF!</v>
      </c>
      <c r="BE111" s="132" t="e">
        <f>INDEX($X$7:$AI$111,ROW()-6,#REF!)</f>
        <v>#REF!</v>
      </c>
      <c r="BF111" s="132" t="e">
        <f>INDEX($AP$7:$BA$111,ROW()-6,#REF!)</f>
        <v>#REF!</v>
      </c>
      <c r="BG111" s="24"/>
      <c r="BH111" s="24"/>
      <c r="BI111" s="24"/>
      <c r="BJ111" s="24"/>
    </row>
    <row r="112" spans="1:62" ht="12.75" customHeight="1">
      <c r="E112" s="34"/>
      <c r="F112" s="34"/>
      <c r="G112" s="34"/>
      <c r="H112" s="34"/>
      <c r="I112" s="34"/>
      <c r="J112" s="34"/>
      <c r="K112" s="34"/>
      <c r="L112" s="220"/>
      <c r="M112" s="34"/>
      <c r="N112" s="34"/>
      <c r="O112" s="34"/>
      <c r="P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220"/>
      <c r="AP112" s="34"/>
      <c r="AQ112" s="34"/>
      <c r="AR112" s="34"/>
      <c r="AS112" s="34"/>
      <c r="AT112" s="34"/>
      <c r="AU112" s="34"/>
      <c r="AV112" s="34"/>
      <c r="AW112" s="34"/>
      <c r="AX112" s="34"/>
      <c r="AY112" s="34"/>
      <c r="AZ112" s="34"/>
      <c r="BA112" s="220"/>
    </row>
    <row r="113" spans="1:62" ht="12.75" customHeight="1">
      <c r="E113" s="34"/>
      <c r="F113" s="34"/>
      <c r="G113" s="34"/>
      <c r="H113" s="34"/>
      <c r="I113" s="34"/>
      <c r="J113" s="34"/>
      <c r="K113" s="34"/>
      <c r="L113" s="220"/>
      <c r="M113" s="34"/>
      <c r="N113" s="34"/>
      <c r="O113" s="34"/>
      <c r="P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220"/>
      <c r="AP113" s="34"/>
      <c r="AQ113" s="34"/>
      <c r="AR113" s="34"/>
      <c r="AS113" s="34"/>
      <c r="AT113" s="34"/>
      <c r="AU113" s="34"/>
      <c r="AV113" s="34"/>
      <c r="AW113" s="34"/>
      <c r="AX113" s="34"/>
      <c r="AY113" s="34"/>
      <c r="AZ113" s="34"/>
      <c r="BA113" s="220"/>
    </row>
    <row r="114" spans="1:62" ht="12.75" customHeight="1">
      <c r="E114" s="34"/>
      <c r="F114" s="34"/>
      <c r="G114" s="34"/>
      <c r="H114" s="34"/>
      <c r="I114" s="34"/>
      <c r="J114" s="34"/>
      <c r="K114" s="34"/>
      <c r="L114" s="220"/>
      <c r="M114" s="34"/>
      <c r="N114" s="34"/>
      <c r="O114" s="34"/>
      <c r="P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220"/>
      <c r="AP114" s="34"/>
      <c r="AQ114" s="34"/>
      <c r="AR114" s="34"/>
      <c r="AS114" s="34"/>
      <c r="AT114" s="34"/>
      <c r="AU114" s="34"/>
      <c r="AV114" s="34"/>
      <c r="AW114" s="34"/>
      <c r="AX114" s="34"/>
      <c r="AY114" s="34"/>
      <c r="AZ114" s="34"/>
      <c r="BA114" s="220"/>
    </row>
    <row r="115" spans="1:62" ht="21.75" customHeight="1">
      <c r="A115" s="308" t="s">
        <v>20</v>
      </c>
      <c r="B115" s="308"/>
      <c r="C115" s="308"/>
      <c r="D115" s="308"/>
      <c r="E115" s="308"/>
      <c r="F115" s="308"/>
      <c r="G115" s="308"/>
      <c r="H115" s="308"/>
      <c r="I115" s="308"/>
      <c r="J115" s="308"/>
      <c r="K115" s="308"/>
      <c r="L115" s="308"/>
      <c r="M115" s="308"/>
      <c r="N115" s="308"/>
      <c r="O115" s="308"/>
      <c r="P115" s="308"/>
      <c r="T115" s="308" t="s">
        <v>20</v>
      </c>
      <c r="U115" s="308"/>
      <c r="V115" s="308"/>
      <c r="W115" s="308"/>
      <c r="X115" s="308"/>
      <c r="Y115" s="308"/>
      <c r="Z115" s="308"/>
      <c r="AA115" s="308"/>
      <c r="AB115" s="308"/>
      <c r="AC115" s="308"/>
      <c r="AD115" s="308"/>
      <c r="AE115" s="308"/>
      <c r="AF115" s="308"/>
      <c r="AG115" s="308"/>
      <c r="AH115" s="308"/>
      <c r="AI115" s="308"/>
      <c r="AL115" s="308" t="s">
        <v>20</v>
      </c>
      <c r="AM115" s="308"/>
      <c r="AN115" s="308"/>
      <c r="AO115" s="308"/>
      <c r="AP115" s="308"/>
      <c r="AQ115" s="308"/>
      <c r="AR115" s="308"/>
      <c r="AS115" s="308"/>
      <c r="AT115" s="308"/>
      <c r="AU115" s="308"/>
      <c r="AV115" s="308"/>
      <c r="AW115" s="308"/>
      <c r="AX115" s="308"/>
      <c r="AY115" s="308"/>
      <c r="AZ115" s="308"/>
      <c r="BA115" s="308"/>
      <c r="BC115" s="308" t="s">
        <v>20</v>
      </c>
      <c r="BD115" s="308"/>
      <c r="BE115" s="308"/>
      <c r="BF115" s="308"/>
      <c r="BG115" s="308"/>
      <c r="BH115" s="308"/>
      <c r="BI115" s="308"/>
      <c r="BJ115" s="308"/>
    </row>
    <row r="116" spans="1:62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210"/>
      <c r="M116" s="14"/>
      <c r="N116" s="14"/>
      <c r="O116" s="14"/>
      <c r="P116" s="14"/>
      <c r="T116" s="4"/>
      <c r="U116" s="4"/>
      <c r="V116" s="4"/>
      <c r="W116" s="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210"/>
      <c r="AL116" s="4"/>
      <c r="AM116" s="4"/>
      <c r="AN116" s="4"/>
      <c r="AO116" s="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210"/>
    </row>
    <row r="117" spans="1:62" ht="18" customHeight="1">
      <c r="A117" s="15" t="str">
        <f>"SAF - " &amp;O117</f>
        <v>SAF - ACTUAL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211"/>
      <c r="M117" s="17"/>
      <c r="N117" s="17"/>
      <c r="O117" s="242" t="s">
        <v>24</v>
      </c>
      <c r="T117" s="15" t="str">
        <f>"SAF - " &amp;AH117</f>
        <v>SAF - BUDGET</v>
      </c>
      <c r="U117" s="16"/>
      <c r="V117" s="16"/>
      <c r="W117" s="16"/>
      <c r="X117" s="16"/>
      <c r="Y117" s="17"/>
      <c r="Z117" s="17"/>
      <c r="AA117" s="17"/>
      <c r="AB117" s="17"/>
      <c r="AC117" s="17"/>
      <c r="AD117" s="17"/>
      <c r="AE117" s="17"/>
      <c r="AF117" s="17"/>
      <c r="AG117" s="17"/>
      <c r="AH117" s="242" t="s">
        <v>23</v>
      </c>
      <c r="AL117" s="15" t="str">
        <f>"SAF - " &amp;AZ117</f>
        <v>SAF - N-1</v>
      </c>
      <c r="AM117" s="16"/>
      <c r="AN117" s="16"/>
      <c r="AO117" s="16"/>
      <c r="AP117" s="16"/>
      <c r="AQ117" s="17"/>
      <c r="AR117" s="17"/>
      <c r="AS117" s="17"/>
      <c r="AT117" s="17"/>
      <c r="AU117" s="17"/>
      <c r="AV117" s="17"/>
      <c r="AW117" s="17"/>
      <c r="AX117" s="17"/>
      <c r="AY117" s="17"/>
      <c r="AZ117" s="242" t="s">
        <v>22</v>
      </c>
      <c r="BD117" s="38"/>
      <c r="BE117" s="38"/>
      <c r="BF117" s="38"/>
    </row>
    <row r="118" spans="1:62" ht="18" customHeight="1">
      <c r="BD118" s="38"/>
      <c r="BE118" s="38"/>
      <c r="BF118" s="38"/>
    </row>
    <row r="119" spans="1:62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13" t="s">
        <v>10</v>
      </c>
      <c r="M119" s="22" t="s">
        <v>16</v>
      </c>
      <c r="N119" s="22" t="s">
        <v>17</v>
      </c>
      <c r="O119" s="22" t="s">
        <v>18</v>
      </c>
      <c r="P119" s="23" t="s">
        <v>11</v>
      </c>
      <c r="Q119" s="12"/>
      <c r="R119" s="12"/>
      <c r="S119" s="12"/>
      <c r="T119" s="19" t="s">
        <v>15</v>
      </c>
      <c r="U119" s="20"/>
      <c r="V119" s="19" t="s">
        <v>0</v>
      </c>
      <c r="W119" s="20"/>
      <c r="X119" s="21" t="s">
        <v>3</v>
      </c>
      <c r="Y119" s="22" t="s">
        <v>4</v>
      </c>
      <c r="Z119" s="22" t="s">
        <v>5</v>
      </c>
      <c r="AA119" s="22" t="s">
        <v>6</v>
      </c>
      <c r="AB119" s="22" t="s">
        <v>7</v>
      </c>
      <c r="AC119" s="22" t="s">
        <v>8</v>
      </c>
      <c r="AD119" s="22" t="s">
        <v>9</v>
      </c>
      <c r="AE119" s="22" t="s">
        <v>10</v>
      </c>
      <c r="AF119" s="22" t="s">
        <v>16</v>
      </c>
      <c r="AG119" s="22" t="s">
        <v>17</v>
      </c>
      <c r="AH119" s="22" t="s">
        <v>18</v>
      </c>
      <c r="AI119" s="213" t="s">
        <v>11</v>
      </c>
      <c r="AJ119" s="8"/>
      <c r="AK119" s="12"/>
      <c r="AL119" s="19" t="s">
        <v>15</v>
      </c>
      <c r="AM119" s="20"/>
      <c r="AN119" s="19" t="s">
        <v>0</v>
      </c>
      <c r="AO119" s="20"/>
      <c r="AP119" s="21" t="s">
        <v>3</v>
      </c>
      <c r="AQ119" s="22" t="s">
        <v>4</v>
      </c>
      <c r="AR119" s="22" t="s">
        <v>5</v>
      </c>
      <c r="AS119" s="22" t="s">
        <v>6</v>
      </c>
      <c r="AT119" s="22" t="s">
        <v>7</v>
      </c>
      <c r="AU119" s="22" t="s">
        <v>8</v>
      </c>
      <c r="AV119" s="22" t="s">
        <v>9</v>
      </c>
      <c r="AW119" s="22" t="s">
        <v>10</v>
      </c>
      <c r="AX119" s="22" t="s">
        <v>16</v>
      </c>
      <c r="AY119" s="22" t="s">
        <v>17</v>
      </c>
      <c r="AZ119" s="22" t="s">
        <v>18</v>
      </c>
      <c r="BA119" s="213" t="s">
        <v>11</v>
      </c>
      <c r="BC119" s="19" t="s">
        <v>15</v>
      </c>
      <c r="BD119" s="167" t="s">
        <v>38</v>
      </c>
      <c r="BE119" s="167" t="s">
        <v>21</v>
      </c>
      <c r="BF119" s="167" t="s">
        <v>22</v>
      </c>
      <c r="BG119" s="167" t="s">
        <v>83</v>
      </c>
      <c r="BH119" s="167" t="s">
        <v>84</v>
      </c>
      <c r="BI119" s="167" t="s">
        <v>85</v>
      </c>
      <c r="BJ119" s="168" t="s">
        <v>86</v>
      </c>
    </row>
    <row r="120" spans="1:62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14"/>
      <c r="M120" s="25"/>
      <c r="N120" s="25"/>
      <c r="O120" s="25"/>
      <c r="P120" s="24"/>
      <c r="Q120" s="12"/>
      <c r="R120" s="12"/>
      <c r="S120" s="12"/>
      <c r="T120" s="24"/>
      <c r="U120" s="24"/>
      <c r="V120" s="24"/>
      <c r="W120" s="24"/>
      <c r="X120" s="24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14"/>
      <c r="AJ120" s="8"/>
      <c r="AK120" s="12"/>
      <c r="AL120" s="24"/>
      <c r="AM120" s="24"/>
      <c r="AN120" s="24"/>
      <c r="AO120" s="24"/>
      <c r="AP120" s="24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14"/>
      <c r="BC120" s="24"/>
      <c r="BD120" s="24"/>
      <c r="BE120" s="24"/>
      <c r="BF120" s="24"/>
      <c r="BG120" s="24"/>
      <c r="BH120" s="24"/>
      <c r="BI120" s="24"/>
      <c r="BJ120" s="24"/>
    </row>
    <row r="121" spans="1:62" s="10" customFormat="1" ht="14.25" customHeight="1">
      <c r="A121" s="26" t="s">
        <v>92</v>
      </c>
      <c r="B121" s="25"/>
      <c r="C121" s="27" t="s">
        <v>1</v>
      </c>
      <c r="D121" s="25"/>
      <c r="E121" s="56">
        <f t="shared" ref="E121:P122" si="107">IF(ISERROR(E222/E7),"",E222/E7)</f>
        <v>0.21227118644067794</v>
      </c>
      <c r="F121" s="57">
        <f t="shared" si="107"/>
        <v>0.20123992560446374</v>
      </c>
      <c r="G121" s="57" t="str">
        <f t="shared" si="107"/>
        <v/>
      </c>
      <c r="H121" s="57">
        <f t="shared" si="107"/>
        <v>0.21025423728813564</v>
      </c>
      <c r="I121" s="57" t="str">
        <f t="shared" si="107"/>
        <v/>
      </c>
      <c r="J121" s="57" t="str">
        <f t="shared" si="107"/>
        <v/>
      </c>
      <c r="K121" s="57" t="str">
        <f t="shared" si="107"/>
        <v/>
      </c>
      <c r="L121" s="228">
        <f t="shared" si="107"/>
        <v>0.20754451733833179</v>
      </c>
      <c r="M121" s="57" t="str">
        <f t="shared" si="107"/>
        <v/>
      </c>
      <c r="N121" s="57" t="str">
        <f t="shared" si="107"/>
        <v/>
      </c>
      <c r="O121" s="57" t="str">
        <f t="shared" si="107"/>
        <v/>
      </c>
      <c r="P121" s="58" t="str">
        <f t="shared" si="107"/>
        <v/>
      </c>
      <c r="Q121" s="12"/>
      <c r="R121" s="12"/>
      <c r="S121" s="12"/>
      <c r="T121" s="26" t="s">
        <v>92</v>
      </c>
      <c r="U121" s="25"/>
      <c r="V121" s="27" t="s">
        <v>1</v>
      </c>
      <c r="W121" s="25"/>
      <c r="X121" s="56" t="str">
        <f t="shared" ref="X121:AI122" si="108">IF(ISERROR(X222/X7),"",X222/X7)</f>
        <v/>
      </c>
      <c r="Y121" s="57" t="str">
        <f t="shared" si="108"/>
        <v/>
      </c>
      <c r="Z121" s="57" t="str">
        <f t="shared" si="108"/>
        <v/>
      </c>
      <c r="AA121" s="57" t="str">
        <f t="shared" si="108"/>
        <v/>
      </c>
      <c r="AB121" s="57" t="str">
        <f t="shared" si="108"/>
        <v/>
      </c>
      <c r="AC121" s="57" t="str">
        <f t="shared" si="108"/>
        <v/>
      </c>
      <c r="AD121" s="57" t="str">
        <f t="shared" si="108"/>
        <v/>
      </c>
      <c r="AE121" s="57" t="str">
        <f t="shared" si="108"/>
        <v/>
      </c>
      <c r="AF121" s="57" t="str">
        <f t="shared" si="108"/>
        <v/>
      </c>
      <c r="AG121" s="57" t="str">
        <f t="shared" si="108"/>
        <v/>
      </c>
      <c r="AH121" s="57" t="str">
        <f t="shared" si="108"/>
        <v/>
      </c>
      <c r="AI121" s="228" t="str">
        <f t="shared" si="108"/>
        <v/>
      </c>
      <c r="AJ121" s="8"/>
      <c r="AK121" s="12"/>
      <c r="AL121" s="26" t="s">
        <v>92</v>
      </c>
      <c r="AM121" s="25"/>
      <c r="AN121" s="27" t="s">
        <v>1</v>
      </c>
      <c r="AO121" s="25"/>
      <c r="AP121" s="56">
        <f t="shared" ref="AP121:BA122" si="109">IF(ISERROR(AP222/AP7),"",AP222/AP7)</f>
        <v>0.21181703952542372</v>
      </c>
      <c r="AQ121" s="57">
        <f t="shared" si="109"/>
        <v>0.2129837062372881</v>
      </c>
      <c r="AR121" s="57">
        <f t="shared" si="109"/>
        <v>0.20007319476479521</v>
      </c>
      <c r="AS121" s="57" t="str">
        <f t="shared" si="109"/>
        <v/>
      </c>
      <c r="AT121" s="57">
        <f t="shared" si="109"/>
        <v>0.20387937986440677</v>
      </c>
      <c r="AU121" s="57" t="str">
        <f t="shared" si="109"/>
        <v/>
      </c>
      <c r="AV121" s="57">
        <f t="shared" si="109"/>
        <v>0.21150630508474572</v>
      </c>
      <c r="AW121" s="57" t="str">
        <f t="shared" si="109"/>
        <v/>
      </c>
      <c r="AX121" s="57">
        <f t="shared" si="109"/>
        <v>0.20422149950402974</v>
      </c>
      <c r="AY121" s="57">
        <f t="shared" si="109"/>
        <v>0.21332268928813561</v>
      </c>
      <c r="AZ121" s="57">
        <f t="shared" si="109"/>
        <v>0.21298370623728821</v>
      </c>
      <c r="BA121" s="228" t="str">
        <f t="shared" si="109"/>
        <v/>
      </c>
      <c r="BC121" s="26" t="s">
        <v>92</v>
      </c>
      <c r="BD121" s="181"/>
      <c r="BE121" s="181"/>
      <c r="BF121" s="181"/>
      <c r="BG121" s="66"/>
      <c r="BH121" s="66"/>
      <c r="BI121" s="66"/>
      <c r="BJ121" s="182"/>
    </row>
    <row r="122" spans="1:62" s="10" customFormat="1" ht="14.25" customHeight="1">
      <c r="A122" s="32"/>
      <c r="B122" s="25"/>
      <c r="C122" s="33" t="s">
        <v>13</v>
      </c>
      <c r="D122" s="25"/>
      <c r="E122" s="59">
        <f t="shared" si="107"/>
        <v>0.21227118644067794</v>
      </c>
      <c r="F122" s="60">
        <f t="shared" si="107"/>
        <v>0.20650906735751295</v>
      </c>
      <c r="G122" s="60">
        <f t="shared" si="107"/>
        <v>0.20650906735751295</v>
      </c>
      <c r="H122" s="60">
        <f t="shared" si="107"/>
        <v>0.20754451733833179</v>
      </c>
      <c r="I122" s="60">
        <f t="shared" si="107"/>
        <v>0.20754451733833179</v>
      </c>
      <c r="J122" s="60">
        <f t="shared" si="107"/>
        <v>0.20754451733833179</v>
      </c>
      <c r="K122" s="60">
        <f t="shared" si="107"/>
        <v>0.20754451733833179</v>
      </c>
      <c r="L122" s="229" t="str">
        <f t="shared" si="107"/>
        <v/>
      </c>
      <c r="M122" s="60" t="str">
        <f t="shared" si="107"/>
        <v/>
      </c>
      <c r="N122" s="60" t="str">
        <f t="shared" si="107"/>
        <v/>
      </c>
      <c r="O122" s="60" t="str">
        <f t="shared" si="107"/>
        <v/>
      </c>
      <c r="P122" s="61" t="str">
        <f t="shared" si="107"/>
        <v/>
      </c>
      <c r="Q122" s="12"/>
      <c r="R122" s="12"/>
      <c r="S122" s="12"/>
      <c r="T122" s="32"/>
      <c r="U122" s="25"/>
      <c r="V122" s="33" t="s">
        <v>13</v>
      </c>
      <c r="W122" s="25"/>
      <c r="X122" s="59" t="str">
        <f t="shared" si="108"/>
        <v/>
      </c>
      <c r="Y122" s="60" t="str">
        <f t="shared" si="108"/>
        <v/>
      </c>
      <c r="Z122" s="60" t="str">
        <f t="shared" si="108"/>
        <v/>
      </c>
      <c r="AA122" s="60" t="str">
        <f t="shared" si="108"/>
        <v/>
      </c>
      <c r="AB122" s="60" t="str">
        <f t="shared" si="108"/>
        <v/>
      </c>
      <c r="AC122" s="60" t="str">
        <f t="shared" si="108"/>
        <v/>
      </c>
      <c r="AD122" s="60" t="str">
        <f t="shared" si="108"/>
        <v/>
      </c>
      <c r="AE122" s="60" t="str">
        <f t="shared" si="108"/>
        <v/>
      </c>
      <c r="AF122" s="60" t="str">
        <f t="shared" si="108"/>
        <v/>
      </c>
      <c r="AG122" s="60" t="str">
        <f t="shared" si="108"/>
        <v/>
      </c>
      <c r="AH122" s="60" t="str">
        <f t="shared" si="108"/>
        <v/>
      </c>
      <c r="AI122" s="229" t="str">
        <f t="shared" si="108"/>
        <v/>
      </c>
      <c r="AJ122" s="8"/>
      <c r="AK122" s="12"/>
      <c r="AL122" s="32"/>
      <c r="AM122" s="25"/>
      <c r="AN122" s="33" t="s">
        <v>13</v>
      </c>
      <c r="AO122" s="25"/>
      <c r="AP122" s="59">
        <f t="shared" si="109"/>
        <v>0.21181703952542372</v>
      </c>
      <c r="AQ122" s="60">
        <f t="shared" si="109"/>
        <v>0.21240037288135591</v>
      </c>
      <c r="AR122" s="60">
        <f t="shared" si="109"/>
        <v>0.20859362012652297</v>
      </c>
      <c r="AS122" s="60">
        <f t="shared" si="109"/>
        <v>0.20859362012652297</v>
      </c>
      <c r="AT122" s="60">
        <f t="shared" si="109"/>
        <v>0.20738284102385512</v>
      </c>
      <c r="AU122" s="60">
        <f t="shared" si="109"/>
        <v>0.20738284102385512</v>
      </c>
      <c r="AV122" s="60">
        <f t="shared" si="109"/>
        <v>0.20822547187586588</v>
      </c>
      <c r="AW122" s="60">
        <f t="shared" si="109"/>
        <v>0.20822547187586588</v>
      </c>
      <c r="AX122" s="60">
        <f t="shared" si="109"/>
        <v>0.20749413822896612</v>
      </c>
      <c r="AY122" s="60">
        <f t="shared" si="109"/>
        <v>0.20832832344265476</v>
      </c>
      <c r="AZ122" s="60">
        <f t="shared" si="109"/>
        <v>0.20891118479755538</v>
      </c>
      <c r="BA122" s="229">
        <f t="shared" si="109"/>
        <v>0.20891118479755538</v>
      </c>
      <c r="BC122" s="32"/>
      <c r="BD122" s="194" t="e">
        <f>INDEX($E$121:$P$212,ROW()-120,#REF!)</f>
        <v>#REF!</v>
      </c>
      <c r="BE122" s="194" t="e">
        <f>INDEX($X$121:$AI$212,ROW()-120,#REF!)</f>
        <v>#REF!</v>
      </c>
      <c r="BF122" s="194" t="e">
        <f>INDEX($AP$121:$BA$212,ROW()-120,#REF!)</f>
        <v>#REF!</v>
      </c>
      <c r="BG122" s="195" t="e">
        <f>+IF(OR(BD122="",BE122=""),0,BD122-BE122)*100</f>
        <v>#REF!</v>
      </c>
      <c r="BH122" s="196" t="str">
        <f>+IF(ISERROR(BD122/BE122-1),"",BD122/BE122-1)</f>
        <v/>
      </c>
      <c r="BI122" s="197" t="e">
        <f>+IF(OR(BD122="",BF122=""),0,BD122-BF122)*100</f>
        <v>#REF!</v>
      </c>
      <c r="BJ122" s="198" t="str">
        <f>+IF(ISERROR(BD122/BF122-1),"",BD122/BF122-1)</f>
        <v/>
      </c>
    </row>
    <row r="123" spans="1:62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229"/>
      <c r="M123" s="60"/>
      <c r="N123" s="60"/>
      <c r="O123" s="60"/>
      <c r="P123" s="61"/>
      <c r="Q123" s="12"/>
      <c r="R123" s="12"/>
      <c r="S123" s="12"/>
      <c r="T123" s="32"/>
      <c r="U123" s="25"/>
      <c r="V123" s="33"/>
      <c r="W123" s="25"/>
      <c r="X123" s="59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229"/>
      <c r="AJ123" s="8"/>
      <c r="AK123" s="12"/>
      <c r="AL123" s="32"/>
      <c r="AM123" s="25"/>
      <c r="AN123" s="33"/>
      <c r="AO123" s="25"/>
      <c r="AP123" s="59"/>
      <c r="AQ123" s="60"/>
      <c r="AR123" s="60"/>
      <c r="AS123" s="60"/>
      <c r="AT123" s="60"/>
      <c r="AU123" s="60"/>
      <c r="AV123" s="60"/>
      <c r="AW123" s="60"/>
      <c r="AX123" s="60"/>
      <c r="AY123" s="60"/>
      <c r="AZ123" s="60"/>
      <c r="BA123" s="229"/>
      <c r="BC123" s="32"/>
      <c r="BD123" s="194"/>
      <c r="BE123" s="194"/>
      <c r="BF123" s="194"/>
      <c r="BG123" s="46"/>
      <c r="BH123" s="46"/>
      <c r="BI123" s="46"/>
      <c r="BJ123" s="199"/>
    </row>
    <row r="124" spans="1:62" s="10" customFormat="1" ht="14.25" customHeight="1">
      <c r="A124" s="32" t="s">
        <v>93</v>
      </c>
      <c r="B124" s="25"/>
      <c r="C124" s="33" t="s">
        <v>1</v>
      </c>
      <c r="D124" s="25"/>
      <c r="E124" s="59" t="str">
        <f t="shared" ref="E124:P125" si="110">IF(ISERROR(E225/E10),"",E225/E10)</f>
        <v/>
      </c>
      <c r="F124" s="60" t="str">
        <f t="shared" si="110"/>
        <v/>
      </c>
      <c r="G124" s="60">
        <f t="shared" si="110"/>
        <v>0.37003268536039907</v>
      </c>
      <c r="H124" s="60">
        <f t="shared" si="110"/>
        <v>0.37164487267721957</v>
      </c>
      <c r="I124" s="60" t="str">
        <f t="shared" si="110"/>
        <v/>
      </c>
      <c r="J124" s="60" t="str">
        <f t="shared" si="110"/>
        <v/>
      </c>
      <c r="K124" s="60" t="str">
        <f t="shared" si="110"/>
        <v/>
      </c>
      <c r="L124" s="229">
        <f t="shared" si="110"/>
        <v>0.37083870967741933</v>
      </c>
      <c r="M124" s="60" t="str">
        <f t="shared" si="110"/>
        <v/>
      </c>
      <c r="N124" s="60" t="str">
        <f t="shared" si="110"/>
        <v/>
      </c>
      <c r="O124" s="60" t="str">
        <f t="shared" si="110"/>
        <v/>
      </c>
      <c r="P124" s="61" t="str">
        <f t="shared" si="110"/>
        <v/>
      </c>
      <c r="Q124" s="12"/>
      <c r="R124" s="12"/>
      <c r="S124" s="12"/>
      <c r="T124" s="32" t="s">
        <v>93</v>
      </c>
      <c r="U124" s="25"/>
      <c r="V124" s="33" t="s">
        <v>1</v>
      </c>
      <c r="W124" s="25"/>
      <c r="X124" s="59" t="str">
        <f t="shared" ref="X124:AI125" si="111">IF(ISERROR(X225/X10),"",X225/X10)</f>
        <v/>
      </c>
      <c r="Y124" s="60" t="str">
        <f t="shared" si="111"/>
        <v/>
      </c>
      <c r="Z124" s="60" t="str">
        <f t="shared" si="111"/>
        <v/>
      </c>
      <c r="AA124" s="60" t="str">
        <f t="shared" si="111"/>
        <v/>
      </c>
      <c r="AB124" s="60" t="str">
        <f t="shared" si="111"/>
        <v/>
      </c>
      <c r="AC124" s="60" t="str">
        <f t="shared" si="111"/>
        <v/>
      </c>
      <c r="AD124" s="60" t="str">
        <f t="shared" si="111"/>
        <v/>
      </c>
      <c r="AE124" s="60" t="str">
        <f t="shared" si="111"/>
        <v/>
      </c>
      <c r="AF124" s="60" t="str">
        <f t="shared" si="111"/>
        <v/>
      </c>
      <c r="AG124" s="60" t="str">
        <f t="shared" si="111"/>
        <v/>
      </c>
      <c r="AH124" s="60" t="str">
        <f t="shared" si="111"/>
        <v/>
      </c>
      <c r="AI124" s="229" t="str">
        <f t="shared" si="111"/>
        <v/>
      </c>
      <c r="AJ124" s="8"/>
      <c r="AK124" s="12"/>
      <c r="AL124" s="32" t="s">
        <v>93</v>
      </c>
      <c r="AM124" s="25"/>
      <c r="AN124" s="33" t="s">
        <v>1</v>
      </c>
      <c r="AO124" s="25"/>
      <c r="AP124" s="59">
        <f t="shared" ref="AP124:BA125" si="112">IF(ISERROR(AP225/AP10),"",AP225/AP10)</f>
        <v>0.37237489691954029</v>
      </c>
      <c r="AQ124" s="60" t="str">
        <f t="shared" si="112"/>
        <v/>
      </c>
      <c r="AR124" s="60">
        <f t="shared" si="112"/>
        <v>0.37315949388505743</v>
      </c>
      <c r="AS124" s="60" t="str">
        <f t="shared" si="112"/>
        <v/>
      </c>
      <c r="AT124" s="60">
        <f t="shared" si="112"/>
        <v>0.37946455245977007</v>
      </c>
      <c r="AU124" s="60" t="str">
        <f t="shared" si="112"/>
        <v/>
      </c>
      <c r="AV124" s="60">
        <f t="shared" si="112"/>
        <v>0.36834391845161285</v>
      </c>
      <c r="AW124" s="60" t="str">
        <f t="shared" si="112"/>
        <v/>
      </c>
      <c r="AX124" s="60">
        <f t="shared" si="112"/>
        <v>0.35194975330983153</v>
      </c>
      <c r="AY124" s="60">
        <f t="shared" si="112"/>
        <v>0.37361617135483877</v>
      </c>
      <c r="AZ124" s="60" t="str">
        <f t="shared" si="112"/>
        <v/>
      </c>
      <c r="BA124" s="229" t="str">
        <f t="shared" si="112"/>
        <v/>
      </c>
      <c r="BC124" s="32" t="s">
        <v>93</v>
      </c>
      <c r="BD124" s="194"/>
      <c r="BE124" s="194"/>
      <c r="BF124" s="194"/>
      <c r="BG124" s="46"/>
      <c r="BH124" s="46"/>
      <c r="BI124" s="46"/>
      <c r="BJ124" s="199"/>
    </row>
    <row r="125" spans="1:62" s="10" customFormat="1" ht="14.25" customHeight="1">
      <c r="A125" s="32"/>
      <c r="B125" s="25"/>
      <c r="C125" s="33" t="s">
        <v>13</v>
      </c>
      <c r="D125" s="25"/>
      <c r="E125" s="59" t="str">
        <f t="shared" si="110"/>
        <v/>
      </c>
      <c r="F125" s="60" t="str">
        <f t="shared" si="110"/>
        <v/>
      </c>
      <c r="G125" s="60">
        <f t="shared" si="110"/>
        <v>0.37003268536039907</v>
      </c>
      <c r="H125" s="60">
        <f t="shared" si="110"/>
        <v>0.37083870967741933</v>
      </c>
      <c r="I125" s="60">
        <f t="shared" si="110"/>
        <v>0.37083870967741933</v>
      </c>
      <c r="J125" s="60">
        <f t="shared" si="110"/>
        <v>0.37083870967741933</v>
      </c>
      <c r="K125" s="60">
        <f t="shared" si="110"/>
        <v>0.37083870967741933</v>
      </c>
      <c r="L125" s="229" t="str">
        <f t="shared" si="110"/>
        <v/>
      </c>
      <c r="M125" s="60" t="str">
        <f t="shared" si="110"/>
        <v/>
      </c>
      <c r="N125" s="60" t="str">
        <f t="shared" si="110"/>
        <v/>
      </c>
      <c r="O125" s="60" t="str">
        <f t="shared" si="110"/>
        <v/>
      </c>
      <c r="P125" s="61" t="str">
        <f t="shared" si="110"/>
        <v/>
      </c>
      <c r="Q125" s="12"/>
      <c r="R125" s="12"/>
      <c r="S125" s="12"/>
      <c r="T125" s="32"/>
      <c r="U125" s="25"/>
      <c r="V125" s="33" t="s">
        <v>13</v>
      </c>
      <c r="W125" s="25"/>
      <c r="X125" s="59" t="str">
        <f t="shared" si="111"/>
        <v/>
      </c>
      <c r="Y125" s="60" t="str">
        <f t="shared" si="111"/>
        <v/>
      </c>
      <c r="Z125" s="60" t="str">
        <f t="shared" si="111"/>
        <v/>
      </c>
      <c r="AA125" s="60" t="str">
        <f t="shared" si="111"/>
        <v/>
      </c>
      <c r="AB125" s="60" t="str">
        <f t="shared" si="111"/>
        <v/>
      </c>
      <c r="AC125" s="60" t="str">
        <f t="shared" si="111"/>
        <v/>
      </c>
      <c r="AD125" s="60" t="str">
        <f t="shared" si="111"/>
        <v/>
      </c>
      <c r="AE125" s="60" t="str">
        <f t="shared" si="111"/>
        <v/>
      </c>
      <c r="AF125" s="60" t="str">
        <f t="shared" si="111"/>
        <v/>
      </c>
      <c r="AG125" s="60" t="str">
        <f t="shared" si="111"/>
        <v/>
      </c>
      <c r="AH125" s="60" t="str">
        <f t="shared" si="111"/>
        <v/>
      </c>
      <c r="AI125" s="229" t="str">
        <f t="shared" si="111"/>
        <v/>
      </c>
      <c r="AJ125" s="8"/>
      <c r="AK125" s="12"/>
      <c r="AL125" s="32"/>
      <c r="AM125" s="25"/>
      <c r="AN125" s="33" t="s">
        <v>13</v>
      </c>
      <c r="AO125" s="25"/>
      <c r="AP125" s="59">
        <f t="shared" si="112"/>
        <v>0.37237489691954029</v>
      </c>
      <c r="AQ125" s="60">
        <f t="shared" si="112"/>
        <v>0.37237489691954029</v>
      </c>
      <c r="AR125" s="60">
        <f t="shared" si="112"/>
        <v>0.37276719540229886</v>
      </c>
      <c r="AS125" s="60">
        <f t="shared" si="112"/>
        <v>0.37276719540229886</v>
      </c>
      <c r="AT125" s="60">
        <f t="shared" si="112"/>
        <v>0.37499964775478928</v>
      </c>
      <c r="AU125" s="60">
        <f t="shared" si="112"/>
        <v>0.37499964775478928</v>
      </c>
      <c r="AV125" s="60">
        <f t="shared" si="112"/>
        <v>0.37223014965548096</v>
      </c>
      <c r="AW125" s="60">
        <f t="shared" si="112"/>
        <v>0.37223014965548096</v>
      </c>
      <c r="AX125" s="60">
        <f t="shared" si="112"/>
        <v>0.36586987057306058</v>
      </c>
      <c r="AY125" s="60">
        <f t="shared" si="112"/>
        <v>0.3668378459206707</v>
      </c>
      <c r="AZ125" s="60">
        <f t="shared" si="112"/>
        <v>0.3668378459206707</v>
      </c>
      <c r="BA125" s="229">
        <f t="shared" si="112"/>
        <v>0.3668378459206707</v>
      </c>
      <c r="BC125" s="32"/>
      <c r="BD125" s="194" t="e">
        <f>INDEX($E$121:$P$212,ROW()-120,#REF!)</f>
        <v>#REF!</v>
      </c>
      <c r="BE125" s="194" t="e">
        <f>INDEX($X$121:$AI$212,ROW()-120,#REF!)</f>
        <v>#REF!</v>
      </c>
      <c r="BF125" s="194" t="e">
        <f>INDEX($AP$121:$BA$212,ROW()-120,#REF!)</f>
        <v>#REF!</v>
      </c>
      <c r="BG125" s="195" t="e">
        <f>+IF(OR(BD125="",BE125=""),0,BD125-BE125)*100</f>
        <v>#REF!</v>
      </c>
      <c r="BH125" s="196" t="str">
        <f>+IF(ISERROR(BD125/BE125-1),"",BD125/BE125-1)</f>
        <v/>
      </c>
      <c r="BI125" s="197" t="e">
        <f>+IF(OR(BD125="",BF125=""),0,BD125-BF125)*100</f>
        <v>#REF!</v>
      </c>
      <c r="BJ125" s="198" t="str">
        <f>+IF(ISERROR(BD125/BF125-1),"",BD125/BF125-1)</f>
        <v/>
      </c>
    </row>
    <row r="126" spans="1:62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229"/>
      <c r="M126" s="60"/>
      <c r="N126" s="60"/>
      <c r="O126" s="60"/>
      <c r="P126" s="61"/>
      <c r="Q126" s="12"/>
      <c r="R126" s="12"/>
      <c r="S126" s="12"/>
      <c r="T126" s="32"/>
      <c r="U126" s="25"/>
      <c r="V126" s="33"/>
      <c r="W126" s="25"/>
      <c r="X126" s="59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229"/>
      <c r="AJ126" s="8"/>
      <c r="AK126" s="12"/>
      <c r="AL126" s="32"/>
      <c r="AM126" s="25"/>
      <c r="AN126" s="33"/>
      <c r="AO126" s="25"/>
      <c r="AP126" s="59"/>
      <c r="AQ126" s="60"/>
      <c r="AR126" s="60"/>
      <c r="AS126" s="60"/>
      <c r="AT126" s="60"/>
      <c r="AU126" s="60"/>
      <c r="AV126" s="60"/>
      <c r="AW126" s="60"/>
      <c r="AX126" s="60"/>
      <c r="AY126" s="60"/>
      <c r="AZ126" s="60"/>
      <c r="BA126" s="229"/>
      <c r="BC126" s="32"/>
      <c r="BD126" s="194"/>
      <c r="BE126" s="194"/>
      <c r="BF126" s="194"/>
      <c r="BG126" s="46"/>
      <c r="BH126" s="46"/>
      <c r="BI126" s="46"/>
      <c r="BJ126" s="199"/>
    </row>
    <row r="127" spans="1:62" s="10" customFormat="1" ht="14.25" customHeight="1">
      <c r="A127" s="32" t="s">
        <v>94</v>
      </c>
      <c r="B127" s="25"/>
      <c r="C127" s="33" t="s">
        <v>1</v>
      </c>
      <c r="D127" s="25"/>
      <c r="E127" s="59" t="str">
        <f t="shared" ref="E127:P128" si="113">IF(ISERROR(E228/E13),"",E228/E13)</f>
        <v/>
      </c>
      <c r="F127" s="60" t="str">
        <f t="shared" si="113"/>
        <v/>
      </c>
      <c r="G127" s="60" t="str">
        <f t="shared" si="113"/>
        <v/>
      </c>
      <c r="H127" s="60" t="str">
        <f t="shared" si="113"/>
        <v/>
      </c>
      <c r="I127" s="60" t="str">
        <f t="shared" si="113"/>
        <v/>
      </c>
      <c r="J127" s="60" t="str">
        <f t="shared" si="113"/>
        <v/>
      </c>
      <c r="K127" s="60" t="str">
        <f t="shared" si="113"/>
        <v/>
      </c>
      <c r="L127" s="229" t="str">
        <f t="shared" si="113"/>
        <v/>
      </c>
      <c r="M127" s="60" t="str">
        <f t="shared" si="113"/>
        <v/>
      </c>
      <c r="N127" s="60" t="str">
        <f t="shared" si="113"/>
        <v/>
      </c>
      <c r="O127" s="60" t="str">
        <f t="shared" si="113"/>
        <v/>
      </c>
      <c r="P127" s="61" t="str">
        <f t="shared" si="113"/>
        <v/>
      </c>
      <c r="Q127" s="12"/>
      <c r="R127" s="12"/>
      <c r="S127" s="12"/>
      <c r="T127" s="32" t="s">
        <v>94</v>
      </c>
      <c r="U127" s="25"/>
      <c r="V127" s="33" t="s">
        <v>1</v>
      </c>
      <c r="W127" s="25"/>
      <c r="X127" s="59" t="str">
        <f t="shared" ref="X127:AI128" si="114">IF(ISERROR(X228/X13),"",X228/X13)</f>
        <v/>
      </c>
      <c r="Y127" s="60" t="str">
        <f t="shared" si="114"/>
        <v/>
      </c>
      <c r="Z127" s="60" t="str">
        <f t="shared" si="114"/>
        <v/>
      </c>
      <c r="AA127" s="60" t="str">
        <f t="shared" si="114"/>
        <v/>
      </c>
      <c r="AB127" s="60" t="str">
        <f t="shared" si="114"/>
        <v/>
      </c>
      <c r="AC127" s="60" t="str">
        <f t="shared" si="114"/>
        <v/>
      </c>
      <c r="AD127" s="60" t="str">
        <f t="shared" si="114"/>
        <v/>
      </c>
      <c r="AE127" s="60" t="str">
        <f t="shared" si="114"/>
        <v/>
      </c>
      <c r="AF127" s="60" t="str">
        <f t="shared" si="114"/>
        <v/>
      </c>
      <c r="AG127" s="60" t="str">
        <f t="shared" si="114"/>
        <v/>
      </c>
      <c r="AH127" s="60" t="str">
        <f t="shared" si="114"/>
        <v/>
      </c>
      <c r="AI127" s="229" t="str">
        <f t="shared" si="114"/>
        <v/>
      </c>
      <c r="AJ127" s="8"/>
      <c r="AK127" s="12"/>
      <c r="AL127" s="32" t="s">
        <v>94</v>
      </c>
      <c r="AM127" s="25"/>
      <c r="AN127" s="33" t="s">
        <v>1</v>
      </c>
      <c r="AO127" s="25"/>
      <c r="AP127" s="59">
        <f t="shared" ref="AP127:BA128" si="115">IF(ISERROR(AP228/AP13),"",AP228/AP13)</f>
        <v>0.18749255663366163</v>
      </c>
      <c r="AQ127" s="60">
        <f t="shared" si="115"/>
        <v>0.21182182679696643</v>
      </c>
      <c r="AR127" s="60">
        <f t="shared" si="115"/>
        <v>0.16041853212391072</v>
      </c>
      <c r="AS127" s="60">
        <f t="shared" si="115"/>
        <v>0.23415880445285539</v>
      </c>
      <c r="AT127" s="60">
        <f t="shared" si="115"/>
        <v>0.16076961046401658</v>
      </c>
      <c r="AU127" s="60">
        <f t="shared" si="115"/>
        <v>0.28266817670481881</v>
      </c>
      <c r="AV127" s="60">
        <f t="shared" si="115"/>
        <v>0.14582092608096947</v>
      </c>
      <c r="AW127" s="60">
        <f t="shared" si="115"/>
        <v>0.23616145311527942</v>
      </c>
      <c r="AX127" s="60">
        <f t="shared" si="115"/>
        <v>0.15019770001572699</v>
      </c>
      <c r="AY127" s="60">
        <f t="shared" si="115"/>
        <v>0.20764409110461807</v>
      </c>
      <c r="AZ127" s="60">
        <f t="shared" si="115"/>
        <v>0.17796444114690529</v>
      </c>
      <c r="BA127" s="229">
        <f t="shared" si="115"/>
        <v>0.14858974132390798</v>
      </c>
      <c r="BC127" s="32" t="s">
        <v>94</v>
      </c>
      <c r="BD127" s="194"/>
      <c r="BE127" s="194"/>
      <c r="BF127" s="194"/>
      <c r="BG127" s="46"/>
      <c r="BH127" s="46"/>
      <c r="BI127" s="46"/>
      <c r="BJ127" s="199"/>
    </row>
    <row r="128" spans="1:62" s="10" customFormat="1" ht="14.25" customHeight="1">
      <c r="A128" s="130"/>
      <c r="B128" s="25"/>
      <c r="C128" s="33" t="s">
        <v>13</v>
      </c>
      <c r="D128" s="25"/>
      <c r="E128" s="59" t="str">
        <f t="shared" si="113"/>
        <v/>
      </c>
      <c r="F128" s="60" t="str">
        <f t="shared" si="113"/>
        <v/>
      </c>
      <c r="G128" s="60" t="str">
        <f t="shared" si="113"/>
        <v/>
      </c>
      <c r="H128" s="60" t="str">
        <f t="shared" si="113"/>
        <v/>
      </c>
      <c r="I128" s="60" t="str">
        <f t="shared" si="113"/>
        <v/>
      </c>
      <c r="J128" s="60" t="str">
        <f t="shared" si="113"/>
        <v/>
      </c>
      <c r="K128" s="60" t="str">
        <f t="shared" si="113"/>
        <v/>
      </c>
      <c r="L128" s="229" t="str">
        <f t="shared" si="113"/>
        <v/>
      </c>
      <c r="M128" s="60" t="str">
        <f t="shared" si="113"/>
        <v/>
      </c>
      <c r="N128" s="60" t="str">
        <f t="shared" si="113"/>
        <v/>
      </c>
      <c r="O128" s="60" t="str">
        <f t="shared" si="113"/>
        <v/>
      </c>
      <c r="P128" s="61" t="str">
        <f t="shared" si="113"/>
        <v/>
      </c>
      <c r="Q128" s="12"/>
      <c r="R128" s="12"/>
      <c r="S128" s="12"/>
      <c r="T128" s="130"/>
      <c r="U128" s="25"/>
      <c r="V128" s="33" t="s">
        <v>13</v>
      </c>
      <c r="W128" s="25"/>
      <c r="X128" s="59" t="str">
        <f t="shared" si="114"/>
        <v/>
      </c>
      <c r="Y128" s="60" t="str">
        <f t="shared" si="114"/>
        <v/>
      </c>
      <c r="Z128" s="60" t="str">
        <f t="shared" si="114"/>
        <v/>
      </c>
      <c r="AA128" s="60" t="str">
        <f t="shared" si="114"/>
        <v/>
      </c>
      <c r="AB128" s="60" t="str">
        <f t="shared" si="114"/>
        <v/>
      </c>
      <c r="AC128" s="60" t="str">
        <f t="shared" si="114"/>
        <v/>
      </c>
      <c r="AD128" s="60" t="str">
        <f t="shared" si="114"/>
        <v/>
      </c>
      <c r="AE128" s="60" t="str">
        <f t="shared" si="114"/>
        <v/>
      </c>
      <c r="AF128" s="60" t="str">
        <f t="shared" si="114"/>
        <v/>
      </c>
      <c r="AG128" s="60" t="str">
        <f t="shared" si="114"/>
        <v/>
      </c>
      <c r="AH128" s="60" t="str">
        <f t="shared" si="114"/>
        <v/>
      </c>
      <c r="AI128" s="229" t="str">
        <f t="shared" si="114"/>
        <v/>
      </c>
      <c r="AJ128" s="8"/>
      <c r="AK128" s="12"/>
      <c r="AL128" s="130"/>
      <c r="AM128" s="25"/>
      <c r="AN128" s="33" t="s">
        <v>13</v>
      </c>
      <c r="AO128" s="25"/>
      <c r="AP128" s="59">
        <f t="shared" si="115"/>
        <v>0.18749255663366163</v>
      </c>
      <c r="AQ128" s="60">
        <f t="shared" si="115"/>
        <v>0.19861917334227272</v>
      </c>
      <c r="AR128" s="60">
        <f t="shared" si="115"/>
        <v>0.18922998886632456</v>
      </c>
      <c r="AS128" s="60">
        <f t="shared" si="115"/>
        <v>0.20219399025183718</v>
      </c>
      <c r="AT128" s="60">
        <f t="shared" si="115"/>
        <v>0.19423799699060176</v>
      </c>
      <c r="AU128" s="60">
        <f t="shared" si="115"/>
        <v>0.20669589433767407</v>
      </c>
      <c r="AV128" s="60">
        <f t="shared" si="115"/>
        <v>0.19896816863606775</v>
      </c>
      <c r="AW128" s="60">
        <f t="shared" si="115"/>
        <v>0.20052892760995131</v>
      </c>
      <c r="AX128" s="60">
        <f t="shared" si="115"/>
        <v>0.19739489033211646</v>
      </c>
      <c r="AY128" s="60">
        <f t="shared" si="115"/>
        <v>0.19820813404696938</v>
      </c>
      <c r="AZ128" s="60">
        <f t="shared" si="115"/>
        <v>0.19669606808708426</v>
      </c>
      <c r="BA128" s="229">
        <f t="shared" si="115"/>
        <v>0.19599282306180535</v>
      </c>
      <c r="BC128" s="130"/>
      <c r="BD128" s="194" t="e">
        <f>INDEX($E$121:$P$212,ROW()-120,#REF!)</f>
        <v>#REF!</v>
      </c>
      <c r="BE128" s="194" t="e">
        <f>INDEX($X$121:$AI$212,ROW()-120,#REF!)</f>
        <v>#REF!</v>
      </c>
      <c r="BF128" s="194" t="e">
        <f>INDEX($AP$121:$BA$212,ROW()-120,#REF!)</f>
        <v>#REF!</v>
      </c>
      <c r="BG128" s="195" t="e">
        <f>+IF(OR(BD128="",BE128=""),0,BD128-BE128)*100</f>
        <v>#REF!</v>
      </c>
      <c r="BH128" s="196" t="str">
        <f>+IF(ISERROR(BD128/BE128-1),"",BD128/BE128-1)</f>
        <v/>
      </c>
      <c r="BI128" s="197" t="e">
        <f>+IF(OR(BD128="",BF128=""),0,BD128-BF128)*100</f>
        <v>#REF!</v>
      </c>
      <c r="BJ128" s="198" t="str">
        <f>+IF(ISERROR(BD128/BF128-1),"",BD128/BF128-1)</f>
        <v/>
      </c>
    </row>
    <row r="129" spans="1:62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229"/>
      <c r="M129" s="60"/>
      <c r="N129" s="60"/>
      <c r="O129" s="60"/>
      <c r="P129" s="61"/>
      <c r="Q129" s="12"/>
      <c r="R129" s="12"/>
      <c r="S129" s="12"/>
      <c r="T129" s="32"/>
      <c r="U129" s="25"/>
      <c r="V129" s="33"/>
      <c r="W129" s="25"/>
      <c r="X129" s="59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229"/>
      <c r="AJ129" s="8"/>
      <c r="AK129" s="12"/>
      <c r="AL129" s="32"/>
      <c r="AM129" s="25"/>
      <c r="AN129" s="33"/>
      <c r="AO129" s="25"/>
      <c r="AP129" s="59"/>
      <c r="AQ129" s="60"/>
      <c r="AR129" s="60"/>
      <c r="AS129" s="60"/>
      <c r="AT129" s="60"/>
      <c r="AU129" s="60"/>
      <c r="AV129" s="60"/>
      <c r="AW129" s="60"/>
      <c r="AX129" s="60"/>
      <c r="AY129" s="60"/>
      <c r="AZ129" s="60"/>
      <c r="BA129" s="229"/>
      <c r="BC129" s="32"/>
      <c r="BD129" s="194"/>
      <c r="BE129" s="194"/>
      <c r="BF129" s="194"/>
      <c r="BG129" s="46"/>
      <c r="BH129" s="46"/>
      <c r="BI129" s="46"/>
      <c r="BJ129" s="199"/>
    </row>
    <row r="130" spans="1:62" s="10" customFormat="1" ht="14.25" customHeight="1">
      <c r="A130" s="32" t="s">
        <v>95</v>
      </c>
      <c r="B130" s="25"/>
      <c r="C130" s="33" t="s">
        <v>1</v>
      </c>
      <c r="D130" s="25"/>
      <c r="E130" s="59">
        <f t="shared" ref="E130:P131" si="116">IF(ISERROR(E231/E16),"",E231/E16)</f>
        <v>0.29176610978520284</v>
      </c>
      <c r="F130" s="60">
        <f t="shared" si="116"/>
        <v>0.53889427740058227</v>
      </c>
      <c r="G130" s="60">
        <f t="shared" si="116"/>
        <v>0.4754491017964072</v>
      </c>
      <c r="H130" s="60" t="str">
        <f t="shared" si="116"/>
        <v/>
      </c>
      <c r="I130" s="60" t="str">
        <f t="shared" si="116"/>
        <v/>
      </c>
      <c r="J130" s="60" t="str">
        <f t="shared" si="116"/>
        <v/>
      </c>
      <c r="K130" s="60" t="str">
        <f t="shared" si="116"/>
        <v/>
      </c>
      <c r="L130" s="229">
        <f t="shared" si="116"/>
        <v>0.36650168283508217</v>
      </c>
      <c r="M130" s="60" t="str">
        <f t="shared" si="116"/>
        <v/>
      </c>
      <c r="N130" s="60" t="str">
        <f t="shared" si="116"/>
        <v/>
      </c>
      <c r="O130" s="60" t="str">
        <f t="shared" si="116"/>
        <v/>
      </c>
      <c r="P130" s="61" t="str">
        <f t="shared" si="116"/>
        <v/>
      </c>
      <c r="Q130" s="12"/>
      <c r="R130" s="12"/>
      <c r="S130" s="12"/>
      <c r="T130" s="32" t="s">
        <v>95</v>
      </c>
      <c r="U130" s="25"/>
      <c r="V130" s="33" t="s">
        <v>1</v>
      </c>
      <c r="W130" s="25"/>
      <c r="X130" s="59" t="str">
        <f t="shared" ref="X130:AI131" si="117">IF(ISERROR(X231/X16),"",X231/X16)</f>
        <v/>
      </c>
      <c r="Y130" s="60" t="str">
        <f t="shared" si="117"/>
        <v/>
      </c>
      <c r="Z130" s="60" t="str">
        <f t="shared" si="117"/>
        <v/>
      </c>
      <c r="AA130" s="60" t="str">
        <f t="shared" si="117"/>
        <v/>
      </c>
      <c r="AB130" s="60" t="str">
        <f t="shared" si="117"/>
        <v/>
      </c>
      <c r="AC130" s="60" t="str">
        <f t="shared" si="117"/>
        <v/>
      </c>
      <c r="AD130" s="60" t="str">
        <f t="shared" si="117"/>
        <v/>
      </c>
      <c r="AE130" s="60" t="str">
        <f t="shared" si="117"/>
        <v/>
      </c>
      <c r="AF130" s="60" t="str">
        <f t="shared" si="117"/>
        <v/>
      </c>
      <c r="AG130" s="60" t="str">
        <f t="shared" si="117"/>
        <v/>
      </c>
      <c r="AH130" s="60" t="str">
        <f t="shared" si="117"/>
        <v/>
      </c>
      <c r="AI130" s="229" t="str">
        <f t="shared" si="117"/>
        <v/>
      </c>
      <c r="AJ130" s="8"/>
      <c r="AK130" s="12"/>
      <c r="AL130" s="32" t="s">
        <v>95</v>
      </c>
      <c r="AM130" s="25"/>
      <c r="AN130" s="33" t="s">
        <v>1</v>
      </c>
      <c r="AO130" s="25"/>
      <c r="AP130" s="59">
        <f t="shared" ref="AP130:BA131" si="118">IF(ISERROR(AP231/AP16),"",AP231/AP16)</f>
        <v>0.44365664635346996</v>
      </c>
      <c r="AQ130" s="60">
        <f t="shared" si="118"/>
        <v>0.17047139304546838</v>
      </c>
      <c r="AR130" s="60">
        <f t="shared" si="118"/>
        <v>0.31777586235730509</v>
      </c>
      <c r="AS130" s="60">
        <f t="shared" si="118"/>
        <v>0.32287953909013517</v>
      </c>
      <c r="AT130" s="60">
        <f t="shared" si="118"/>
        <v>0.17868710869120147</v>
      </c>
      <c r="AU130" s="60">
        <f t="shared" si="118"/>
        <v>0.29482712680725193</v>
      </c>
      <c r="AV130" s="60">
        <f t="shared" si="118"/>
        <v>0.19012460904783399</v>
      </c>
      <c r="AW130" s="60">
        <f t="shared" si="118"/>
        <v>0.18811155386868411</v>
      </c>
      <c r="AX130" s="60">
        <f t="shared" si="118"/>
        <v>0.21358135781081311</v>
      </c>
      <c r="AY130" s="60">
        <f t="shared" si="118"/>
        <v>0.16165452757564802</v>
      </c>
      <c r="AZ130" s="60">
        <f t="shared" si="118"/>
        <v>0.28800219333215776</v>
      </c>
      <c r="BA130" s="229">
        <f t="shared" si="118"/>
        <v>0.16548066101163666</v>
      </c>
      <c r="BC130" s="32" t="s">
        <v>95</v>
      </c>
      <c r="BD130" s="194"/>
      <c r="BE130" s="194"/>
      <c r="BF130" s="194"/>
      <c r="BG130" s="46"/>
      <c r="BH130" s="46"/>
      <c r="BI130" s="46"/>
      <c r="BJ130" s="199"/>
    </row>
    <row r="131" spans="1:62" s="10" customFormat="1" ht="14.25" customHeight="1">
      <c r="A131" s="76"/>
      <c r="B131" s="25"/>
      <c r="C131" s="33" t="s">
        <v>13</v>
      </c>
      <c r="D131" s="25"/>
      <c r="E131" s="59">
        <f t="shared" si="116"/>
        <v>0.29176610978520284</v>
      </c>
      <c r="F131" s="60">
        <f t="shared" si="116"/>
        <v>0.34989733059548256</v>
      </c>
      <c r="G131" s="60">
        <f t="shared" si="116"/>
        <v>0.36650168283508217</v>
      </c>
      <c r="H131" s="60">
        <f t="shared" si="116"/>
        <v>0.36650168283508217</v>
      </c>
      <c r="I131" s="60">
        <f t="shared" si="116"/>
        <v>0.36650168283508217</v>
      </c>
      <c r="J131" s="60">
        <f t="shared" si="116"/>
        <v>0.36650168283508217</v>
      </c>
      <c r="K131" s="60">
        <f t="shared" si="116"/>
        <v>0.36650168283508217</v>
      </c>
      <c r="L131" s="229" t="str">
        <f t="shared" si="116"/>
        <v/>
      </c>
      <c r="M131" s="60" t="str">
        <f t="shared" si="116"/>
        <v/>
      </c>
      <c r="N131" s="60" t="str">
        <f t="shared" si="116"/>
        <v/>
      </c>
      <c r="O131" s="60" t="str">
        <f t="shared" si="116"/>
        <v/>
      </c>
      <c r="P131" s="61" t="str">
        <f t="shared" si="116"/>
        <v/>
      </c>
      <c r="Q131" s="12"/>
      <c r="R131" s="12"/>
      <c r="S131" s="12"/>
      <c r="T131" s="76"/>
      <c r="U131" s="25"/>
      <c r="V131" s="33" t="s">
        <v>13</v>
      </c>
      <c r="W131" s="25"/>
      <c r="X131" s="59" t="str">
        <f t="shared" si="117"/>
        <v/>
      </c>
      <c r="Y131" s="60" t="str">
        <f t="shared" si="117"/>
        <v/>
      </c>
      <c r="Z131" s="60" t="str">
        <f t="shared" si="117"/>
        <v/>
      </c>
      <c r="AA131" s="60" t="str">
        <f t="shared" si="117"/>
        <v/>
      </c>
      <c r="AB131" s="60" t="str">
        <f t="shared" si="117"/>
        <v/>
      </c>
      <c r="AC131" s="60" t="str">
        <f t="shared" si="117"/>
        <v/>
      </c>
      <c r="AD131" s="60" t="str">
        <f t="shared" si="117"/>
        <v/>
      </c>
      <c r="AE131" s="60" t="str">
        <f t="shared" si="117"/>
        <v/>
      </c>
      <c r="AF131" s="60" t="str">
        <f t="shared" si="117"/>
        <v/>
      </c>
      <c r="AG131" s="60" t="str">
        <f t="shared" si="117"/>
        <v/>
      </c>
      <c r="AH131" s="60" t="str">
        <f t="shared" si="117"/>
        <v/>
      </c>
      <c r="AI131" s="229" t="str">
        <f t="shared" si="117"/>
        <v/>
      </c>
      <c r="AJ131" s="8"/>
      <c r="AK131" s="12"/>
      <c r="AL131" s="76"/>
      <c r="AM131" s="25"/>
      <c r="AN131" s="33" t="s">
        <v>13</v>
      </c>
      <c r="AO131" s="25"/>
      <c r="AP131" s="59">
        <f t="shared" si="118"/>
        <v>0.44365664635346996</v>
      </c>
      <c r="AQ131" s="60">
        <f t="shared" si="118"/>
        <v>0.2183618780937843</v>
      </c>
      <c r="AR131" s="60">
        <f t="shared" si="118"/>
        <v>0.22539780726817707</v>
      </c>
      <c r="AS131" s="60">
        <f t="shared" si="118"/>
        <v>0.24862788152498017</v>
      </c>
      <c r="AT131" s="60">
        <f t="shared" si="118"/>
        <v>0.21722934275813169</v>
      </c>
      <c r="AU131" s="60">
        <f t="shared" si="118"/>
        <v>0.22411772320789516</v>
      </c>
      <c r="AV131" s="60">
        <f t="shared" si="118"/>
        <v>0.21843704245454154</v>
      </c>
      <c r="AW131" s="60">
        <f t="shared" si="118"/>
        <v>0.21501822642594767</v>
      </c>
      <c r="AX131" s="60">
        <f t="shared" si="118"/>
        <v>0.2149435201445625</v>
      </c>
      <c r="AY131" s="60">
        <f t="shared" si="118"/>
        <v>0.20175606260361695</v>
      </c>
      <c r="AZ131" s="60">
        <f t="shared" si="118"/>
        <v>0.20565563609256066</v>
      </c>
      <c r="BA131" s="229">
        <f t="shared" si="118"/>
        <v>0.20146933424126251</v>
      </c>
      <c r="BC131" s="76"/>
      <c r="BD131" s="194" t="e">
        <f>INDEX($E$121:$P$212,ROW()-120,#REF!)</f>
        <v>#REF!</v>
      </c>
      <c r="BE131" s="194" t="e">
        <f>INDEX($X$121:$AI$212,ROW()-120,#REF!)</f>
        <v>#REF!</v>
      </c>
      <c r="BF131" s="194" t="e">
        <f>INDEX($AP$121:$BA$212,ROW()-120,#REF!)</f>
        <v>#REF!</v>
      </c>
      <c r="BG131" s="195" t="e">
        <f>+IF(OR(BD131="",BE131=""),0,BD131-BE131)*100</f>
        <v>#REF!</v>
      </c>
      <c r="BH131" s="196" t="str">
        <f>+IF(ISERROR(BD131/BE131-1),"",BD131/BE131-1)</f>
        <v/>
      </c>
      <c r="BI131" s="197" t="e">
        <f>+IF(OR(BD131="",BF131=""),0,BD131-BF131)*100</f>
        <v>#REF!</v>
      </c>
      <c r="BJ131" s="198" t="str">
        <f>+IF(ISERROR(BD131/BF131-1),"",BD131/BF131-1)</f>
        <v/>
      </c>
    </row>
    <row r="132" spans="1:62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229"/>
      <c r="M132" s="60"/>
      <c r="N132" s="60"/>
      <c r="O132" s="60"/>
      <c r="P132" s="61"/>
      <c r="Q132" s="12"/>
      <c r="R132" s="12"/>
      <c r="S132" s="12"/>
      <c r="T132" s="32"/>
      <c r="U132" s="25"/>
      <c r="V132" s="33"/>
      <c r="W132" s="25"/>
      <c r="X132" s="59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229"/>
      <c r="AJ132" s="8"/>
      <c r="AK132" s="12"/>
      <c r="AL132" s="32"/>
      <c r="AM132" s="25"/>
      <c r="AN132" s="33"/>
      <c r="AO132" s="25"/>
      <c r="AP132" s="59"/>
      <c r="AQ132" s="60"/>
      <c r="AR132" s="60"/>
      <c r="AS132" s="60"/>
      <c r="AT132" s="60"/>
      <c r="AU132" s="60"/>
      <c r="AV132" s="60"/>
      <c r="AW132" s="60"/>
      <c r="AX132" s="60"/>
      <c r="AY132" s="60"/>
      <c r="AZ132" s="60"/>
      <c r="BA132" s="229"/>
      <c r="BC132" s="32"/>
      <c r="BD132" s="194"/>
      <c r="BE132" s="194"/>
      <c r="BF132" s="194"/>
      <c r="BG132" s="46"/>
      <c r="BH132" s="46"/>
      <c r="BI132" s="46"/>
      <c r="BJ132" s="199"/>
    </row>
    <row r="133" spans="1:62" s="10" customFormat="1" ht="14.25" customHeight="1">
      <c r="A133" s="32" t="s">
        <v>91</v>
      </c>
      <c r="B133" s="25"/>
      <c r="C133" s="33" t="s">
        <v>1</v>
      </c>
      <c r="D133" s="25"/>
      <c r="E133" s="59" t="str">
        <f t="shared" ref="E133:P134" si="119">IF(ISERROR(E234/E19),"",E234/E19)</f>
        <v/>
      </c>
      <c r="F133" s="60" t="str">
        <f t="shared" si="119"/>
        <v/>
      </c>
      <c r="G133" s="60" t="str">
        <f t="shared" si="119"/>
        <v/>
      </c>
      <c r="H133" s="60" t="str">
        <f t="shared" si="119"/>
        <v/>
      </c>
      <c r="I133" s="60" t="str">
        <f t="shared" si="119"/>
        <v/>
      </c>
      <c r="J133" s="60" t="str">
        <f t="shared" si="119"/>
        <v/>
      </c>
      <c r="K133" s="60" t="str">
        <f t="shared" si="119"/>
        <v/>
      </c>
      <c r="L133" s="229" t="str">
        <f t="shared" si="119"/>
        <v/>
      </c>
      <c r="M133" s="60" t="str">
        <f t="shared" si="119"/>
        <v/>
      </c>
      <c r="N133" s="60" t="str">
        <f t="shared" si="119"/>
        <v/>
      </c>
      <c r="O133" s="60" t="str">
        <f t="shared" si="119"/>
        <v/>
      </c>
      <c r="P133" s="61" t="str">
        <f t="shared" si="119"/>
        <v/>
      </c>
      <c r="Q133" s="12"/>
      <c r="R133" s="12"/>
      <c r="S133" s="12"/>
      <c r="T133" s="32" t="s">
        <v>91</v>
      </c>
      <c r="U133" s="25"/>
      <c r="V133" s="33" t="s">
        <v>1</v>
      </c>
      <c r="W133" s="25"/>
      <c r="X133" s="59" t="str">
        <f t="shared" ref="X133:AI134" si="120">IF(ISERROR(X234/X19),"",X234/X19)</f>
        <v/>
      </c>
      <c r="Y133" s="60" t="str">
        <f t="shared" si="120"/>
        <v/>
      </c>
      <c r="Z133" s="60" t="str">
        <f t="shared" si="120"/>
        <v/>
      </c>
      <c r="AA133" s="60" t="str">
        <f t="shared" si="120"/>
        <v/>
      </c>
      <c r="AB133" s="60" t="str">
        <f t="shared" si="120"/>
        <v/>
      </c>
      <c r="AC133" s="60" t="str">
        <f t="shared" si="120"/>
        <v/>
      </c>
      <c r="AD133" s="60" t="str">
        <f t="shared" si="120"/>
        <v/>
      </c>
      <c r="AE133" s="60" t="str">
        <f t="shared" si="120"/>
        <v/>
      </c>
      <c r="AF133" s="60" t="str">
        <f t="shared" si="120"/>
        <v/>
      </c>
      <c r="AG133" s="60" t="str">
        <f t="shared" si="120"/>
        <v/>
      </c>
      <c r="AH133" s="60" t="str">
        <f t="shared" si="120"/>
        <v/>
      </c>
      <c r="AI133" s="229" t="str">
        <f t="shared" si="120"/>
        <v/>
      </c>
      <c r="AJ133" s="8"/>
      <c r="AK133" s="12"/>
      <c r="AL133" s="32" t="s">
        <v>91</v>
      </c>
      <c r="AM133" s="25"/>
      <c r="AN133" s="33" t="s">
        <v>1</v>
      </c>
      <c r="AO133" s="25"/>
      <c r="AP133" s="59">
        <f t="shared" ref="AP133:BA134" si="121">IF(ISERROR(AP234/AP19),"",AP234/AP19)</f>
        <v>0.17210792356505641</v>
      </c>
      <c r="AQ133" s="60">
        <f t="shared" si="121"/>
        <v>0.10732228571428569</v>
      </c>
      <c r="AR133" s="60" t="str">
        <f t="shared" si="121"/>
        <v/>
      </c>
      <c r="AS133" s="60">
        <f t="shared" si="121"/>
        <v>0.16686650479500892</v>
      </c>
      <c r="AT133" s="60">
        <f t="shared" si="121"/>
        <v>0.11632466666666666</v>
      </c>
      <c r="AU133" s="60">
        <f t="shared" si="121"/>
        <v>0.11632466666666676</v>
      </c>
      <c r="AV133" s="60">
        <f t="shared" si="121"/>
        <v>0.33403503255528161</v>
      </c>
      <c r="AW133" s="60" t="str">
        <f t="shared" si="121"/>
        <v/>
      </c>
      <c r="AX133" s="60">
        <f t="shared" si="121"/>
        <v>0.17718041555012223</v>
      </c>
      <c r="AY133" s="60">
        <f t="shared" si="121"/>
        <v>0.14632392884864168</v>
      </c>
      <c r="AZ133" s="60">
        <f t="shared" si="121"/>
        <v>0.16881089986629022</v>
      </c>
      <c r="BA133" s="229" t="str">
        <f t="shared" si="121"/>
        <v/>
      </c>
      <c r="BC133" s="32" t="s">
        <v>91</v>
      </c>
      <c r="BD133" s="194"/>
      <c r="BE133" s="194"/>
      <c r="BF133" s="194"/>
      <c r="BG133" s="46"/>
      <c r="BH133" s="46"/>
      <c r="BI133" s="46"/>
      <c r="BJ133" s="199"/>
    </row>
    <row r="134" spans="1:62" s="10" customFormat="1" ht="14.25" customHeight="1">
      <c r="A134" s="130"/>
      <c r="B134" s="25"/>
      <c r="C134" s="33" t="s">
        <v>13</v>
      </c>
      <c r="D134" s="25"/>
      <c r="E134" s="59" t="str">
        <f t="shared" si="119"/>
        <v/>
      </c>
      <c r="F134" s="60" t="str">
        <f t="shared" si="119"/>
        <v/>
      </c>
      <c r="G134" s="60" t="str">
        <f t="shared" si="119"/>
        <v/>
      </c>
      <c r="H134" s="60" t="str">
        <f t="shared" si="119"/>
        <v/>
      </c>
      <c r="I134" s="60" t="str">
        <f t="shared" si="119"/>
        <v/>
      </c>
      <c r="J134" s="60" t="str">
        <f t="shared" si="119"/>
        <v/>
      </c>
      <c r="K134" s="60" t="str">
        <f t="shared" si="119"/>
        <v/>
      </c>
      <c r="L134" s="229" t="str">
        <f t="shared" si="119"/>
        <v/>
      </c>
      <c r="M134" s="60" t="str">
        <f t="shared" si="119"/>
        <v/>
      </c>
      <c r="N134" s="60" t="str">
        <f t="shared" si="119"/>
        <v/>
      </c>
      <c r="O134" s="60" t="str">
        <f t="shared" si="119"/>
        <v/>
      </c>
      <c r="P134" s="61" t="str">
        <f t="shared" si="119"/>
        <v/>
      </c>
      <c r="Q134" s="12"/>
      <c r="R134" s="12"/>
      <c r="S134" s="12"/>
      <c r="T134" s="130"/>
      <c r="U134" s="25"/>
      <c r="V134" s="33" t="s">
        <v>13</v>
      </c>
      <c r="W134" s="25"/>
      <c r="X134" s="59" t="str">
        <f t="shared" si="120"/>
        <v/>
      </c>
      <c r="Y134" s="60" t="str">
        <f t="shared" si="120"/>
        <v/>
      </c>
      <c r="Z134" s="60" t="str">
        <f t="shared" si="120"/>
        <v/>
      </c>
      <c r="AA134" s="60" t="str">
        <f t="shared" si="120"/>
        <v/>
      </c>
      <c r="AB134" s="60" t="str">
        <f t="shared" si="120"/>
        <v/>
      </c>
      <c r="AC134" s="60" t="str">
        <f t="shared" si="120"/>
        <v/>
      </c>
      <c r="AD134" s="60" t="str">
        <f t="shared" si="120"/>
        <v/>
      </c>
      <c r="AE134" s="60" t="str">
        <f t="shared" si="120"/>
        <v/>
      </c>
      <c r="AF134" s="60" t="str">
        <f t="shared" si="120"/>
        <v/>
      </c>
      <c r="AG134" s="60" t="str">
        <f t="shared" si="120"/>
        <v/>
      </c>
      <c r="AH134" s="60" t="str">
        <f t="shared" si="120"/>
        <v/>
      </c>
      <c r="AI134" s="229" t="str">
        <f t="shared" si="120"/>
        <v/>
      </c>
      <c r="AJ134" s="8"/>
      <c r="AK134" s="12"/>
      <c r="AL134" s="130"/>
      <c r="AM134" s="25"/>
      <c r="AN134" s="33" t="s">
        <v>13</v>
      </c>
      <c r="AO134" s="25"/>
      <c r="AP134" s="59">
        <f t="shared" si="121"/>
        <v>0.17210792356505641</v>
      </c>
      <c r="AQ134" s="60">
        <f t="shared" si="121"/>
        <v>0.14749465545350171</v>
      </c>
      <c r="AR134" s="60">
        <f t="shared" si="121"/>
        <v>0.14749465545350171</v>
      </c>
      <c r="AS134" s="60">
        <f t="shared" si="121"/>
        <v>0.15464863312487656</v>
      </c>
      <c r="AT134" s="60">
        <f t="shared" si="121"/>
        <v>0.14681963154365932</v>
      </c>
      <c r="AU134" s="60">
        <f t="shared" si="121"/>
        <v>0.14164672201296161</v>
      </c>
      <c r="AV134" s="60">
        <f t="shared" si="121"/>
        <v>0.14822534351186725</v>
      </c>
      <c r="AW134" s="60">
        <f t="shared" si="121"/>
        <v>0.14822534351186725</v>
      </c>
      <c r="AX134" s="60">
        <f t="shared" si="121"/>
        <v>0.1556304549476317</v>
      </c>
      <c r="AY134" s="60">
        <f t="shared" si="121"/>
        <v>0.15381906260858616</v>
      </c>
      <c r="AZ134" s="60">
        <f t="shared" si="121"/>
        <v>0.15599169440856045</v>
      </c>
      <c r="BA134" s="229">
        <f t="shared" si="121"/>
        <v>0.15599169440856045</v>
      </c>
      <c r="BC134" s="130"/>
      <c r="BD134" s="194" t="e">
        <f>INDEX($E$121:$P$212,ROW()-120,#REF!)</f>
        <v>#REF!</v>
      </c>
      <c r="BE134" s="194" t="e">
        <f>INDEX($X$121:$AI$212,ROW()-120,#REF!)</f>
        <v>#REF!</v>
      </c>
      <c r="BF134" s="194" t="e">
        <f>INDEX($AP$121:$BA$212,ROW()-120,#REF!)</f>
        <v>#REF!</v>
      </c>
      <c r="BG134" s="195" t="e">
        <f>+IF(OR(BD134="",BE134=""),0,BD134-BE134)*100</f>
        <v>#REF!</v>
      </c>
      <c r="BH134" s="196" t="str">
        <f>+IF(ISERROR(BD134/BE134-1),"",BD134/BE134-1)</f>
        <v/>
      </c>
      <c r="BI134" s="197" t="e">
        <f>+IF(OR(BD134="",BF134=""),0,BD134-BF134)*100</f>
        <v>#REF!</v>
      </c>
      <c r="BJ134" s="198" t="str">
        <f>+IF(ISERROR(BD134/BF134-1),"",BD134/BF134-1)</f>
        <v/>
      </c>
    </row>
    <row r="135" spans="1:62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229"/>
      <c r="M135" s="60"/>
      <c r="N135" s="60"/>
      <c r="O135" s="60"/>
      <c r="P135" s="61"/>
      <c r="Q135" s="12"/>
      <c r="R135" s="12"/>
      <c r="S135" s="12"/>
      <c r="T135" s="76"/>
      <c r="U135" s="25"/>
      <c r="V135" s="33"/>
      <c r="W135" s="25"/>
      <c r="X135" s="59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229"/>
      <c r="AJ135" s="8"/>
      <c r="AK135" s="12"/>
      <c r="AL135" s="76"/>
      <c r="AM135" s="25"/>
      <c r="AN135" s="33"/>
      <c r="AO135" s="25"/>
      <c r="AP135" s="59"/>
      <c r="AQ135" s="60"/>
      <c r="AR135" s="60"/>
      <c r="AS135" s="60"/>
      <c r="AT135" s="60"/>
      <c r="AU135" s="60"/>
      <c r="AV135" s="60"/>
      <c r="AW135" s="60"/>
      <c r="AX135" s="60"/>
      <c r="AY135" s="60"/>
      <c r="AZ135" s="60"/>
      <c r="BA135" s="229"/>
      <c r="BC135" s="76"/>
      <c r="BD135" s="194"/>
      <c r="BE135" s="194"/>
      <c r="BF135" s="194"/>
      <c r="BG135" s="46"/>
      <c r="BH135" s="46"/>
      <c r="BI135" s="46"/>
      <c r="BJ135" s="199"/>
    </row>
    <row r="136" spans="1:62" s="10" customFormat="1" ht="14.25" customHeight="1">
      <c r="A136" s="32" t="s">
        <v>96</v>
      </c>
      <c r="B136" s="25"/>
      <c r="C136" s="33" t="s">
        <v>1</v>
      </c>
      <c r="D136" s="25"/>
      <c r="E136" s="59">
        <f t="shared" ref="E136:P137" si="122">IF(ISERROR(E237/E22),"",E237/E22)</f>
        <v>0.10611358977450863</v>
      </c>
      <c r="F136" s="60">
        <f t="shared" si="122"/>
        <v>0.12713320352766005</v>
      </c>
      <c r="G136" s="60">
        <f t="shared" si="122"/>
        <v>0.16418918918918923</v>
      </c>
      <c r="H136" s="60">
        <f t="shared" si="122"/>
        <v>0.18085351787773934</v>
      </c>
      <c r="I136" s="60">
        <f t="shared" si="122"/>
        <v>0.17660598451558898</v>
      </c>
      <c r="J136" s="60">
        <f t="shared" si="122"/>
        <v>0.20462921348314611</v>
      </c>
      <c r="K136" s="60">
        <f t="shared" si="122"/>
        <v>0.20204472843450483</v>
      </c>
      <c r="L136" s="229">
        <f t="shared" si="122"/>
        <v>0.17030134333777081</v>
      </c>
      <c r="M136" s="60" t="str">
        <f t="shared" si="122"/>
        <v/>
      </c>
      <c r="N136" s="60" t="str">
        <f t="shared" si="122"/>
        <v/>
      </c>
      <c r="O136" s="60" t="str">
        <f t="shared" si="122"/>
        <v/>
      </c>
      <c r="P136" s="61" t="str">
        <f t="shared" si="122"/>
        <v/>
      </c>
      <c r="Q136" s="12"/>
      <c r="R136" s="12"/>
      <c r="S136" s="12"/>
      <c r="T136" s="32" t="s">
        <v>96</v>
      </c>
      <c r="U136" s="25"/>
      <c r="V136" s="33" t="s">
        <v>1</v>
      </c>
      <c r="W136" s="25"/>
      <c r="X136" s="59" t="str">
        <f t="shared" ref="X136:AI137" si="123">IF(ISERROR(X237/X22),"",X237/X22)</f>
        <v/>
      </c>
      <c r="Y136" s="60" t="str">
        <f t="shared" si="123"/>
        <v/>
      </c>
      <c r="Z136" s="60" t="str">
        <f t="shared" si="123"/>
        <v/>
      </c>
      <c r="AA136" s="60" t="str">
        <f t="shared" si="123"/>
        <v/>
      </c>
      <c r="AB136" s="60" t="str">
        <f t="shared" si="123"/>
        <v/>
      </c>
      <c r="AC136" s="60" t="str">
        <f t="shared" si="123"/>
        <v/>
      </c>
      <c r="AD136" s="60" t="str">
        <f t="shared" si="123"/>
        <v/>
      </c>
      <c r="AE136" s="60" t="str">
        <f t="shared" si="123"/>
        <v/>
      </c>
      <c r="AF136" s="60" t="str">
        <f t="shared" si="123"/>
        <v/>
      </c>
      <c r="AG136" s="60" t="str">
        <f t="shared" si="123"/>
        <v/>
      </c>
      <c r="AH136" s="60" t="str">
        <f t="shared" si="123"/>
        <v/>
      </c>
      <c r="AI136" s="229" t="str">
        <f t="shared" si="123"/>
        <v/>
      </c>
      <c r="AJ136" s="8"/>
      <c r="AK136" s="12"/>
      <c r="AL136" s="32" t="s">
        <v>96</v>
      </c>
      <c r="AM136" s="25"/>
      <c r="AN136" s="33" t="s">
        <v>1</v>
      </c>
      <c r="AO136" s="25"/>
      <c r="AP136" s="59">
        <f t="shared" ref="AP136:BA137" si="124">IF(ISERROR(AP237/AP22),"",AP237/AP22)</f>
        <v>0.12069183206734856</v>
      </c>
      <c r="AQ136" s="60">
        <f t="shared" si="124"/>
        <v>0.11093492238297308</v>
      </c>
      <c r="AR136" s="60">
        <f t="shared" si="124"/>
        <v>0.15754678444442025</v>
      </c>
      <c r="AS136" s="60" t="str">
        <f t="shared" si="124"/>
        <v/>
      </c>
      <c r="AT136" s="60">
        <f t="shared" si="124"/>
        <v>0.21219655893162195</v>
      </c>
      <c r="AU136" s="60">
        <f t="shared" si="124"/>
        <v>0.12195033591549304</v>
      </c>
      <c r="AV136" s="60">
        <f t="shared" si="124"/>
        <v>0.10224462761975352</v>
      </c>
      <c r="AW136" s="60">
        <f t="shared" si="124"/>
        <v>0.11619722704918035</v>
      </c>
      <c r="AX136" s="60">
        <f t="shared" si="124"/>
        <v>8.1921375483437073E-2</v>
      </c>
      <c r="AY136" s="60">
        <f t="shared" si="124"/>
        <v>0.12071026075665063</v>
      </c>
      <c r="AZ136" s="60">
        <f t="shared" si="124"/>
        <v>0.1291192607594944</v>
      </c>
      <c r="BA136" s="229" t="str">
        <f t="shared" si="124"/>
        <v/>
      </c>
      <c r="BC136" s="32" t="s">
        <v>96</v>
      </c>
      <c r="BD136" s="194"/>
      <c r="BE136" s="194"/>
      <c r="BF136" s="194"/>
      <c r="BG136" s="46"/>
      <c r="BH136" s="46"/>
      <c r="BI136" s="46"/>
      <c r="BJ136" s="199"/>
    </row>
    <row r="137" spans="1:62" s="10" customFormat="1" ht="14.25" customHeight="1">
      <c r="A137" s="32"/>
      <c r="B137" s="25"/>
      <c r="C137" s="33" t="s">
        <v>13</v>
      </c>
      <c r="D137" s="25"/>
      <c r="E137" s="59">
        <f t="shared" si="122"/>
        <v>0.10611358977450863</v>
      </c>
      <c r="F137" s="60">
        <f t="shared" si="122"/>
        <v>0.11336256270490185</v>
      </c>
      <c r="G137" s="60">
        <f t="shared" si="122"/>
        <v>0.13869683222061535</v>
      </c>
      <c r="H137" s="60">
        <f t="shared" si="122"/>
        <v>0.15303254147763673</v>
      </c>
      <c r="I137" s="60">
        <f t="shared" si="122"/>
        <v>0.15565111278981927</v>
      </c>
      <c r="J137" s="60">
        <f t="shared" si="122"/>
        <v>0.16571402188466688</v>
      </c>
      <c r="K137" s="60">
        <f t="shared" si="122"/>
        <v>0.17030134333777081</v>
      </c>
      <c r="L137" s="229" t="str">
        <f t="shared" si="122"/>
        <v/>
      </c>
      <c r="M137" s="60" t="str">
        <f t="shared" si="122"/>
        <v/>
      </c>
      <c r="N137" s="60" t="str">
        <f t="shared" si="122"/>
        <v/>
      </c>
      <c r="O137" s="60" t="str">
        <f t="shared" si="122"/>
        <v/>
      </c>
      <c r="P137" s="61" t="str">
        <f t="shared" si="122"/>
        <v/>
      </c>
      <c r="Q137" s="12"/>
      <c r="R137" s="12"/>
      <c r="S137" s="12"/>
      <c r="T137" s="32"/>
      <c r="U137" s="25"/>
      <c r="V137" s="33" t="s">
        <v>13</v>
      </c>
      <c r="W137" s="25"/>
      <c r="X137" s="59" t="str">
        <f t="shared" si="123"/>
        <v/>
      </c>
      <c r="Y137" s="60" t="str">
        <f t="shared" si="123"/>
        <v/>
      </c>
      <c r="Z137" s="60" t="str">
        <f t="shared" si="123"/>
        <v/>
      </c>
      <c r="AA137" s="60" t="str">
        <f t="shared" si="123"/>
        <v/>
      </c>
      <c r="AB137" s="60" t="str">
        <f t="shared" si="123"/>
        <v/>
      </c>
      <c r="AC137" s="60" t="str">
        <f t="shared" si="123"/>
        <v/>
      </c>
      <c r="AD137" s="60" t="str">
        <f t="shared" si="123"/>
        <v/>
      </c>
      <c r="AE137" s="60" t="str">
        <f t="shared" si="123"/>
        <v/>
      </c>
      <c r="AF137" s="60" t="str">
        <f t="shared" si="123"/>
        <v/>
      </c>
      <c r="AG137" s="60" t="str">
        <f t="shared" si="123"/>
        <v/>
      </c>
      <c r="AH137" s="60" t="str">
        <f t="shared" si="123"/>
        <v/>
      </c>
      <c r="AI137" s="229" t="str">
        <f t="shared" si="123"/>
        <v/>
      </c>
      <c r="AJ137" s="8"/>
      <c r="AK137" s="12"/>
      <c r="AL137" s="32"/>
      <c r="AM137" s="25"/>
      <c r="AN137" s="33" t="s">
        <v>13</v>
      </c>
      <c r="AO137" s="25"/>
      <c r="AP137" s="59">
        <f t="shared" si="124"/>
        <v>0.12069183206734856</v>
      </c>
      <c r="AQ137" s="60">
        <f t="shared" si="124"/>
        <v>0.11903074257239885</v>
      </c>
      <c r="AR137" s="60">
        <f t="shared" si="124"/>
        <v>0.13326054469719587</v>
      </c>
      <c r="AS137" s="60">
        <f t="shared" si="124"/>
        <v>0.13246948311772119</v>
      </c>
      <c r="AT137" s="60">
        <f t="shared" si="124"/>
        <v>0.14217372258220851</v>
      </c>
      <c r="AU137" s="60">
        <f t="shared" si="124"/>
        <v>0.1399226412104613</v>
      </c>
      <c r="AV137" s="60">
        <f t="shared" si="124"/>
        <v>0.1358777686657823</v>
      </c>
      <c r="AW137" s="60">
        <f t="shared" si="124"/>
        <v>0.13318462030799733</v>
      </c>
      <c r="AX137" s="60">
        <f t="shared" si="124"/>
        <v>0.11893884765114762</v>
      </c>
      <c r="AY137" s="60">
        <f t="shared" si="124"/>
        <v>0.11908326841816219</v>
      </c>
      <c r="AZ137" s="60">
        <f t="shared" si="124"/>
        <v>0.11930510662172623</v>
      </c>
      <c r="BA137" s="229">
        <f t="shared" si="124"/>
        <v>0.11930510662172623</v>
      </c>
      <c r="BC137" s="32"/>
      <c r="BD137" s="194" t="e">
        <f>INDEX($E$121:$P$212,ROW()-120,#REF!)</f>
        <v>#REF!</v>
      </c>
      <c r="BE137" s="194" t="e">
        <f>INDEX($X$121:$AI$212,ROW()-120,#REF!)</f>
        <v>#REF!</v>
      </c>
      <c r="BF137" s="194" t="e">
        <f>INDEX($AP$121:$BA$212,ROW()-120,#REF!)</f>
        <v>#REF!</v>
      </c>
      <c r="BG137" s="195" t="e">
        <f>+IF(OR(BD137="",BE137=""),0,BD137-BE137)*100</f>
        <v>#REF!</v>
      </c>
      <c r="BH137" s="196" t="str">
        <f>+IF(ISERROR(BD137/BE137-1),"",BD137/BE137-1)</f>
        <v/>
      </c>
      <c r="BI137" s="197" t="e">
        <f>+IF(OR(BD137="",BF137=""),0,BD137-BF137)*100</f>
        <v>#REF!</v>
      </c>
      <c r="BJ137" s="198" t="str">
        <f>+IF(ISERROR(BD137/BF137-1),"",BD137/BF137-1)</f>
        <v/>
      </c>
    </row>
    <row r="138" spans="1:62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229"/>
      <c r="M138" s="60"/>
      <c r="N138" s="60"/>
      <c r="O138" s="60"/>
      <c r="P138" s="61"/>
      <c r="Q138" s="12"/>
      <c r="R138" s="12"/>
      <c r="S138" s="12"/>
      <c r="T138" s="32"/>
      <c r="U138" s="25"/>
      <c r="V138" s="33"/>
      <c r="W138" s="25"/>
      <c r="X138" s="59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229"/>
      <c r="AJ138" s="8"/>
      <c r="AK138" s="12"/>
      <c r="AL138" s="32"/>
      <c r="AM138" s="25"/>
      <c r="AN138" s="33"/>
      <c r="AO138" s="25"/>
      <c r="AP138" s="59"/>
      <c r="AQ138" s="60"/>
      <c r="AR138" s="60"/>
      <c r="AS138" s="60"/>
      <c r="AT138" s="60"/>
      <c r="AU138" s="60"/>
      <c r="AV138" s="60"/>
      <c r="AW138" s="60"/>
      <c r="AX138" s="60"/>
      <c r="AY138" s="60"/>
      <c r="AZ138" s="60"/>
      <c r="BA138" s="229"/>
      <c r="BC138" s="32"/>
      <c r="BD138" s="194"/>
      <c r="BE138" s="194"/>
      <c r="BF138" s="194"/>
      <c r="BG138" s="46"/>
      <c r="BH138" s="46"/>
      <c r="BI138" s="46"/>
      <c r="BJ138" s="199"/>
    </row>
    <row r="139" spans="1:62" s="10" customFormat="1" ht="14.25" customHeight="1">
      <c r="A139" s="32" t="s">
        <v>97</v>
      </c>
      <c r="B139" s="25"/>
      <c r="C139" s="33" t="s">
        <v>1</v>
      </c>
      <c r="D139" s="25"/>
      <c r="E139" s="59">
        <f t="shared" ref="E139:P140" si="125">IF(ISERROR(E240/E25),"",E240/E25)</f>
        <v>0.2798645320197044</v>
      </c>
      <c r="F139" s="60">
        <f t="shared" si="125"/>
        <v>0.3600000000000001</v>
      </c>
      <c r="G139" s="60">
        <f t="shared" si="125"/>
        <v>0.23608790643876104</v>
      </c>
      <c r="H139" s="60">
        <f t="shared" si="125"/>
        <v>0.31434426229508217</v>
      </c>
      <c r="I139" s="60" t="str">
        <f t="shared" si="125"/>
        <v/>
      </c>
      <c r="J139" s="60" t="str">
        <f t="shared" si="125"/>
        <v/>
      </c>
      <c r="K139" s="60">
        <f t="shared" si="125"/>
        <v>0.22811641954969794</v>
      </c>
      <c r="L139" s="229">
        <f t="shared" si="125"/>
        <v>0.26170277486734039</v>
      </c>
      <c r="M139" s="60" t="str">
        <f t="shared" si="125"/>
        <v/>
      </c>
      <c r="N139" s="60" t="str">
        <f t="shared" si="125"/>
        <v/>
      </c>
      <c r="O139" s="60" t="str">
        <f t="shared" si="125"/>
        <v/>
      </c>
      <c r="P139" s="61" t="str">
        <f t="shared" si="125"/>
        <v/>
      </c>
      <c r="Q139" s="12"/>
      <c r="R139" s="12"/>
      <c r="S139" s="12"/>
      <c r="T139" s="32" t="s">
        <v>97</v>
      </c>
      <c r="U139" s="25"/>
      <c r="V139" s="33" t="s">
        <v>1</v>
      </c>
      <c r="W139" s="25"/>
      <c r="X139" s="59" t="str">
        <f t="shared" ref="X139:AI140" si="126">IF(ISERROR(X240/X25),"",X240/X25)</f>
        <v/>
      </c>
      <c r="Y139" s="60" t="str">
        <f t="shared" si="126"/>
        <v/>
      </c>
      <c r="Z139" s="60" t="str">
        <f t="shared" si="126"/>
        <v/>
      </c>
      <c r="AA139" s="60" t="str">
        <f t="shared" si="126"/>
        <v/>
      </c>
      <c r="AB139" s="60" t="str">
        <f t="shared" si="126"/>
        <v/>
      </c>
      <c r="AC139" s="60" t="str">
        <f t="shared" si="126"/>
        <v/>
      </c>
      <c r="AD139" s="60" t="str">
        <f t="shared" si="126"/>
        <v/>
      </c>
      <c r="AE139" s="60" t="str">
        <f t="shared" si="126"/>
        <v/>
      </c>
      <c r="AF139" s="60" t="str">
        <f t="shared" si="126"/>
        <v/>
      </c>
      <c r="AG139" s="60" t="str">
        <f t="shared" si="126"/>
        <v/>
      </c>
      <c r="AH139" s="60" t="str">
        <f t="shared" si="126"/>
        <v/>
      </c>
      <c r="AI139" s="229" t="str">
        <f t="shared" si="126"/>
        <v/>
      </c>
      <c r="AJ139" s="8"/>
      <c r="AK139" s="12"/>
      <c r="AL139" s="32" t="s">
        <v>97</v>
      </c>
      <c r="AM139" s="25"/>
      <c r="AN139" s="33" t="s">
        <v>1</v>
      </c>
      <c r="AO139" s="25"/>
      <c r="AP139" s="59">
        <f t="shared" ref="AP139:BA140" si="127">IF(ISERROR(AP240/AP25),"",AP240/AP25)</f>
        <v>0.19740643944234681</v>
      </c>
      <c r="AQ139" s="60">
        <f t="shared" si="127"/>
        <v>0.26491200395480224</v>
      </c>
      <c r="AR139" s="60">
        <f t="shared" si="127"/>
        <v>0.23157680552387305</v>
      </c>
      <c r="AS139" s="60">
        <f t="shared" si="127"/>
        <v>0.24021073324145722</v>
      </c>
      <c r="AT139" s="60">
        <f t="shared" si="127"/>
        <v>0.2391134779516359</v>
      </c>
      <c r="AU139" s="60">
        <f t="shared" si="127"/>
        <v>0.51550041926556245</v>
      </c>
      <c r="AV139" s="60" t="str">
        <f t="shared" si="127"/>
        <v/>
      </c>
      <c r="AW139" s="60">
        <f t="shared" si="127"/>
        <v>0.11742184401709443</v>
      </c>
      <c r="AX139" s="60">
        <f t="shared" si="127"/>
        <v>0.25447927454201924</v>
      </c>
      <c r="AY139" s="60" t="str">
        <f t="shared" si="127"/>
        <v/>
      </c>
      <c r="AZ139" s="60">
        <f t="shared" si="127"/>
        <v>0.38169111598746081</v>
      </c>
      <c r="BA139" s="229">
        <f t="shared" si="127"/>
        <v>0.22846645767668725</v>
      </c>
      <c r="BC139" s="32" t="s">
        <v>97</v>
      </c>
      <c r="BD139" s="194"/>
      <c r="BE139" s="194"/>
      <c r="BF139" s="194"/>
      <c r="BG139" s="46"/>
      <c r="BH139" s="46"/>
      <c r="BI139" s="46"/>
      <c r="BJ139" s="199"/>
    </row>
    <row r="140" spans="1:62" s="10" customFormat="1" ht="14.25" customHeight="1">
      <c r="A140" s="32"/>
      <c r="B140" s="25"/>
      <c r="C140" s="33" t="s">
        <v>13</v>
      </c>
      <c r="D140" s="25"/>
      <c r="E140" s="59">
        <f t="shared" si="125"/>
        <v>0.2798645320197044</v>
      </c>
      <c r="F140" s="60">
        <f t="shared" si="125"/>
        <v>0.29344073647871116</v>
      </c>
      <c r="G140" s="60">
        <f t="shared" si="125"/>
        <v>0.26483784130239713</v>
      </c>
      <c r="H140" s="60">
        <f t="shared" si="125"/>
        <v>0.27663314129479544</v>
      </c>
      <c r="I140" s="60">
        <f t="shared" si="125"/>
        <v>0.27663314129479544</v>
      </c>
      <c r="J140" s="60">
        <f t="shared" si="125"/>
        <v>0.27663314129479544</v>
      </c>
      <c r="K140" s="60">
        <f t="shared" si="125"/>
        <v>0.26170277486734039</v>
      </c>
      <c r="L140" s="229" t="str">
        <f t="shared" si="125"/>
        <v/>
      </c>
      <c r="M140" s="60" t="str">
        <f t="shared" si="125"/>
        <v/>
      </c>
      <c r="N140" s="60" t="str">
        <f t="shared" si="125"/>
        <v/>
      </c>
      <c r="O140" s="60" t="str">
        <f t="shared" si="125"/>
        <v/>
      </c>
      <c r="P140" s="61" t="str">
        <f t="shared" si="125"/>
        <v/>
      </c>
      <c r="Q140" s="12"/>
      <c r="R140" s="12"/>
      <c r="S140" s="12"/>
      <c r="T140" s="32"/>
      <c r="U140" s="25"/>
      <c r="V140" s="33" t="s">
        <v>13</v>
      </c>
      <c r="W140" s="25"/>
      <c r="X140" s="59" t="str">
        <f t="shared" si="126"/>
        <v/>
      </c>
      <c r="Y140" s="60" t="str">
        <f t="shared" si="126"/>
        <v/>
      </c>
      <c r="Z140" s="60" t="str">
        <f t="shared" si="126"/>
        <v/>
      </c>
      <c r="AA140" s="60" t="str">
        <f t="shared" si="126"/>
        <v/>
      </c>
      <c r="AB140" s="60" t="str">
        <f t="shared" si="126"/>
        <v/>
      </c>
      <c r="AC140" s="60" t="str">
        <f t="shared" si="126"/>
        <v/>
      </c>
      <c r="AD140" s="60" t="str">
        <f t="shared" si="126"/>
        <v/>
      </c>
      <c r="AE140" s="60" t="str">
        <f t="shared" si="126"/>
        <v/>
      </c>
      <c r="AF140" s="60" t="str">
        <f t="shared" si="126"/>
        <v/>
      </c>
      <c r="AG140" s="60" t="str">
        <f t="shared" si="126"/>
        <v/>
      </c>
      <c r="AH140" s="60" t="str">
        <f t="shared" si="126"/>
        <v/>
      </c>
      <c r="AI140" s="229" t="str">
        <f t="shared" si="126"/>
        <v/>
      </c>
      <c r="AJ140" s="8"/>
      <c r="AK140" s="12"/>
      <c r="AL140" s="32"/>
      <c r="AM140" s="25"/>
      <c r="AN140" s="33" t="s">
        <v>13</v>
      </c>
      <c r="AO140" s="25"/>
      <c r="AP140" s="59">
        <f t="shared" si="127"/>
        <v>0.19740643944234681</v>
      </c>
      <c r="AQ140" s="60">
        <f t="shared" si="127"/>
        <v>0.22032699366967196</v>
      </c>
      <c r="AR140" s="60">
        <f t="shared" si="127"/>
        <v>0.22731521278798955</v>
      </c>
      <c r="AS140" s="60">
        <f t="shared" si="127"/>
        <v>0.22995218699644046</v>
      </c>
      <c r="AT140" s="60">
        <f t="shared" si="127"/>
        <v>0.23079710611624285</v>
      </c>
      <c r="AU140" s="60">
        <f t="shared" si="127"/>
        <v>0.29942316273688463</v>
      </c>
      <c r="AV140" s="60">
        <f t="shared" si="127"/>
        <v>0.30134583526080339</v>
      </c>
      <c r="AW140" s="60">
        <f t="shared" si="127"/>
        <v>0.29964757122183211</v>
      </c>
      <c r="AX140" s="60">
        <f t="shared" si="127"/>
        <v>0.29090032961622198</v>
      </c>
      <c r="AY140" s="60">
        <f t="shared" si="127"/>
        <v>0.29090032961622198</v>
      </c>
      <c r="AZ140" s="60">
        <f t="shared" si="127"/>
        <v>0.29270669026311341</v>
      </c>
      <c r="BA140" s="229">
        <f t="shared" si="127"/>
        <v>0.2842846880362116</v>
      </c>
      <c r="BC140" s="32"/>
      <c r="BD140" s="194" t="e">
        <f>INDEX($E$121:$P$212,ROW()-120,#REF!)</f>
        <v>#REF!</v>
      </c>
      <c r="BE140" s="194" t="e">
        <f>INDEX($X$121:$AI$212,ROW()-120,#REF!)</f>
        <v>#REF!</v>
      </c>
      <c r="BF140" s="194" t="e">
        <f>INDEX($AP$121:$BA$212,ROW()-120,#REF!)</f>
        <v>#REF!</v>
      </c>
      <c r="BG140" s="195" t="e">
        <f>+IF(OR(BD140="",BE140=""),0,BD140-BE140)*100</f>
        <v>#REF!</v>
      </c>
      <c r="BH140" s="196" t="str">
        <f>+IF(ISERROR(BD140/BE140-1),"",BD140/BE140-1)</f>
        <v/>
      </c>
      <c r="BI140" s="197" t="e">
        <f>+IF(OR(BD140="",BF140=""),0,BD140-BF140)*100</f>
        <v>#REF!</v>
      </c>
      <c r="BJ140" s="198" t="str">
        <f>+IF(ISERROR(BD140/BF140-1),"",BD140/BF140-1)</f>
        <v/>
      </c>
    </row>
    <row r="141" spans="1:62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229"/>
      <c r="M141" s="60"/>
      <c r="N141" s="60"/>
      <c r="O141" s="60"/>
      <c r="P141" s="61"/>
      <c r="Q141" s="12"/>
      <c r="R141" s="12"/>
      <c r="S141" s="12"/>
      <c r="T141" s="70"/>
      <c r="U141" s="25"/>
      <c r="V141" s="33"/>
      <c r="W141" s="25"/>
      <c r="X141" s="59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229"/>
      <c r="AJ141" s="8"/>
      <c r="AK141" s="12"/>
      <c r="AL141" s="70"/>
      <c r="AM141" s="25"/>
      <c r="AN141" s="33"/>
      <c r="AO141" s="25"/>
      <c r="AP141" s="59"/>
      <c r="AQ141" s="60"/>
      <c r="AR141" s="60"/>
      <c r="AS141" s="60"/>
      <c r="AT141" s="60"/>
      <c r="AU141" s="60"/>
      <c r="AV141" s="60"/>
      <c r="AW141" s="60"/>
      <c r="AX141" s="60"/>
      <c r="AY141" s="60"/>
      <c r="AZ141" s="60"/>
      <c r="BA141" s="229"/>
      <c r="BC141" s="70"/>
      <c r="BD141" s="194"/>
      <c r="BE141" s="194"/>
      <c r="BF141" s="194"/>
      <c r="BG141" s="46"/>
      <c r="BH141" s="46"/>
      <c r="BI141" s="46"/>
      <c r="BJ141" s="199"/>
    </row>
    <row r="142" spans="1:62" s="10" customFormat="1" ht="14.25" customHeight="1">
      <c r="A142" s="32" t="s">
        <v>98</v>
      </c>
      <c r="B142" s="25"/>
      <c r="C142" s="33" t="s">
        <v>1</v>
      </c>
      <c r="D142" s="25"/>
      <c r="E142" s="59">
        <f t="shared" ref="E142:P143" si="128">IF(ISERROR(E243/E28),"",E243/E28)</f>
        <v>0.30131157916945045</v>
      </c>
      <c r="F142" s="60">
        <f t="shared" si="128"/>
        <v>0.36186544539766496</v>
      </c>
      <c r="G142" s="60">
        <f t="shared" si="128"/>
        <v>0.35603079555175354</v>
      </c>
      <c r="H142" s="60">
        <f t="shared" si="128"/>
        <v>0.36635936561760468</v>
      </c>
      <c r="I142" s="60">
        <f t="shared" si="128"/>
        <v>0.56379448449479308</v>
      </c>
      <c r="J142" s="60">
        <f t="shared" si="128"/>
        <v>0.37460195261923923</v>
      </c>
      <c r="K142" s="60">
        <f t="shared" si="128"/>
        <v>0.34990194089402837</v>
      </c>
      <c r="L142" s="229">
        <f t="shared" si="128"/>
        <v>0.36296751910293107</v>
      </c>
      <c r="M142" s="60" t="str">
        <f t="shared" si="128"/>
        <v/>
      </c>
      <c r="N142" s="60" t="str">
        <f t="shared" si="128"/>
        <v/>
      </c>
      <c r="O142" s="60" t="str">
        <f t="shared" si="128"/>
        <v/>
      </c>
      <c r="P142" s="61" t="str">
        <f t="shared" si="128"/>
        <v/>
      </c>
      <c r="Q142" s="12"/>
      <c r="R142" s="12"/>
      <c r="S142" s="12"/>
      <c r="T142" s="32" t="s">
        <v>98</v>
      </c>
      <c r="U142" s="25"/>
      <c r="V142" s="33" t="s">
        <v>1</v>
      </c>
      <c r="W142" s="25"/>
      <c r="X142" s="59" t="str">
        <f t="shared" ref="X142:AI143" si="129">IF(ISERROR(X243/X28),"",X243/X28)</f>
        <v/>
      </c>
      <c r="Y142" s="60" t="str">
        <f t="shared" si="129"/>
        <v/>
      </c>
      <c r="Z142" s="60" t="str">
        <f t="shared" si="129"/>
        <v/>
      </c>
      <c r="AA142" s="60" t="str">
        <f t="shared" si="129"/>
        <v/>
      </c>
      <c r="AB142" s="60" t="str">
        <f t="shared" si="129"/>
        <v/>
      </c>
      <c r="AC142" s="60" t="str">
        <f t="shared" si="129"/>
        <v/>
      </c>
      <c r="AD142" s="60" t="str">
        <f t="shared" si="129"/>
        <v/>
      </c>
      <c r="AE142" s="60" t="str">
        <f t="shared" si="129"/>
        <v/>
      </c>
      <c r="AF142" s="60" t="str">
        <f t="shared" si="129"/>
        <v/>
      </c>
      <c r="AG142" s="60" t="str">
        <f t="shared" si="129"/>
        <v/>
      </c>
      <c r="AH142" s="60" t="str">
        <f t="shared" si="129"/>
        <v/>
      </c>
      <c r="AI142" s="229" t="str">
        <f t="shared" si="129"/>
        <v/>
      </c>
      <c r="AJ142" s="8"/>
      <c r="AK142" s="12"/>
      <c r="AL142" s="32" t="s">
        <v>98</v>
      </c>
      <c r="AM142" s="25"/>
      <c r="AN142" s="33" t="s">
        <v>1</v>
      </c>
      <c r="AO142" s="25"/>
      <c r="AP142" s="59">
        <f t="shared" ref="AP142:BA143" si="130">IF(ISERROR(AP243/AP28),"",AP243/AP28)</f>
        <v>0.30372832883155587</v>
      </c>
      <c r="AQ142" s="60">
        <f t="shared" si="130"/>
        <v>0.52245378111898966</v>
      </c>
      <c r="AR142" s="60">
        <f t="shared" si="130"/>
        <v>0.30698725180279191</v>
      </c>
      <c r="AS142" s="60">
        <f t="shared" si="130"/>
        <v>0.31119418760375989</v>
      </c>
      <c r="AT142" s="60">
        <f t="shared" si="130"/>
        <v>0.51849014137463245</v>
      </c>
      <c r="AU142" s="60">
        <f t="shared" si="130"/>
        <v>0.39590551078337582</v>
      </c>
      <c r="AV142" s="60">
        <f t="shared" si="130"/>
        <v>0.25539729745661904</v>
      </c>
      <c r="AW142" s="60">
        <f t="shared" si="130"/>
        <v>0.14213994013513509</v>
      </c>
      <c r="AX142" s="60">
        <f t="shared" si="130"/>
        <v>0.24800595375580708</v>
      </c>
      <c r="AY142" s="60">
        <f t="shared" si="130"/>
        <v>0.41727165353700207</v>
      </c>
      <c r="AZ142" s="60">
        <f t="shared" si="130"/>
        <v>0.44862336362119576</v>
      </c>
      <c r="BA142" s="229">
        <f t="shared" si="130"/>
        <v>0.26085428132115107</v>
      </c>
      <c r="BC142" s="32" t="s">
        <v>98</v>
      </c>
      <c r="BD142" s="194"/>
      <c r="BE142" s="194"/>
      <c r="BF142" s="194"/>
      <c r="BG142" s="46"/>
      <c r="BH142" s="46"/>
      <c r="BI142" s="46"/>
      <c r="BJ142" s="199"/>
    </row>
    <row r="143" spans="1:62" s="10" customFormat="1" ht="14.25" customHeight="1">
      <c r="A143" s="32"/>
      <c r="B143" s="25"/>
      <c r="C143" s="33" t="s">
        <v>13</v>
      </c>
      <c r="D143" s="25"/>
      <c r="E143" s="59">
        <f t="shared" si="128"/>
        <v>0.30131157916945045</v>
      </c>
      <c r="F143" s="60">
        <f t="shared" si="128"/>
        <v>0.33289595424341833</v>
      </c>
      <c r="G143" s="60">
        <f t="shared" si="128"/>
        <v>0.34052103304387049</v>
      </c>
      <c r="H143" s="60">
        <f t="shared" si="128"/>
        <v>0.34677426248707061</v>
      </c>
      <c r="I143" s="60">
        <f t="shared" si="128"/>
        <v>0.36185968819599112</v>
      </c>
      <c r="J143" s="60">
        <f t="shared" si="128"/>
        <v>0.36421965430306485</v>
      </c>
      <c r="K143" s="60">
        <f t="shared" si="128"/>
        <v>0.36296751910293107</v>
      </c>
      <c r="L143" s="229" t="str">
        <f t="shared" si="128"/>
        <v/>
      </c>
      <c r="M143" s="60" t="str">
        <f t="shared" si="128"/>
        <v/>
      </c>
      <c r="N143" s="60" t="str">
        <f t="shared" si="128"/>
        <v/>
      </c>
      <c r="O143" s="60" t="str">
        <f t="shared" si="128"/>
        <v/>
      </c>
      <c r="P143" s="61" t="str">
        <f t="shared" si="128"/>
        <v/>
      </c>
      <c r="Q143" s="12"/>
      <c r="R143" s="12"/>
      <c r="S143" s="12"/>
      <c r="T143" s="32"/>
      <c r="U143" s="25"/>
      <c r="V143" s="33" t="s">
        <v>13</v>
      </c>
      <c r="W143" s="25"/>
      <c r="X143" s="59" t="str">
        <f t="shared" si="129"/>
        <v/>
      </c>
      <c r="Y143" s="60" t="str">
        <f t="shared" si="129"/>
        <v/>
      </c>
      <c r="Z143" s="60" t="str">
        <f t="shared" si="129"/>
        <v/>
      </c>
      <c r="AA143" s="60" t="str">
        <f t="shared" si="129"/>
        <v/>
      </c>
      <c r="AB143" s="60" t="str">
        <f t="shared" si="129"/>
        <v/>
      </c>
      <c r="AC143" s="60" t="str">
        <f t="shared" si="129"/>
        <v/>
      </c>
      <c r="AD143" s="60" t="str">
        <f t="shared" si="129"/>
        <v/>
      </c>
      <c r="AE143" s="60" t="str">
        <f t="shared" si="129"/>
        <v/>
      </c>
      <c r="AF143" s="60" t="str">
        <f t="shared" si="129"/>
        <v/>
      </c>
      <c r="AG143" s="60" t="str">
        <f t="shared" si="129"/>
        <v/>
      </c>
      <c r="AH143" s="60" t="str">
        <f t="shared" si="129"/>
        <v/>
      </c>
      <c r="AI143" s="229" t="str">
        <f t="shared" si="129"/>
        <v/>
      </c>
      <c r="AJ143" s="8"/>
      <c r="AK143" s="12"/>
      <c r="AL143" s="32"/>
      <c r="AM143" s="25"/>
      <c r="AN143" s="33" t="s">
        <v>13</v>
      </c>
      <c r="AO143" s="25"/>
      <c r="AP143" s="59">
        <f t="shared" si="130"/>
        <v>0.30372832883155587</v>
      </c>
      <c r="AQ143" s="60">
        <f t="shared" si="130"/>
        <v>0.32864104850499903</v>
      </c>
      <c r="AR143" s="60">
        <f t="shared" si="130"/>
        <v>0.31909852388407234</v>
      </c>
      <c r="AS143" s="60">
        <f t="shared" si="130"/>
        <v>0.31671982443982655</v>
      </c>
      <c r="AT143" s="60">
        <f t="shared" si="130"/>
        <v>0.34564691083031118</v>
      </c>
      <c r="AU143" s="60">
        <f t="shared" si="130"/>
        <v>0.3525787518518666</v>
      </c>
      <c r="AV143" s="60">
        <f t="shared" si="130"/>
        <v>0.33614149926252646</v>
      </c>
      <c r="AW143" s="60">
        <f t="shared" si="130"/>
        <v>0.31776158506537699</v>
      </c>
      <c r="AX143" s="60">
        <f t="shared" si="130"/>
        <v>0.30449743661896761</v>
      </c>
      <c r="AY143" s="60">
        <f t="shared" si="130"/>
        <v>0.31325249877635886</v>
      </c>
      <c r="AZ143" s="60">
        <f t="shared" si="130"/>
        <v>0.32083355298565508</v>
      </c>
      <c r="BA143" s="229">
        <f t="shared" si="130"/>
        <v>0.31658009676573684</v>
      </c>
      <c r="BC143" s="32"/>
      <c r="BD143" s="194" t="e">
        <f>INDEX($E$121:$P$212,ROW()-120,#REF!)</f>
        <v>#REF!</v>
      </c>
      <c r="BE143" s="194" t="e">
        <f>INDEX($X$121:$AI$212,ROW()-120,#REF!)</f>
        <v>#REF!</v>
      </c>
      <c r="BF143" s="194" t="e">
        <f>INDEX($AP$121:$BA$212,ROW()-120,#REF!)</f>
        <v>#REF!</v>
      </c>
      <c r="BG143" s="195" t="e">
        <f>+IF(OR(BD143="",BE143=""),0,BD143-BE143)*100</f>
        <v>#REF!</v>
      </c>
      <c r="BH143" s="196" t="str">
        <f>+IF(ISERROR(BD143/BE143-1),"",BD143/BE143-1)</f>
        <v/>
      </c>
      <c r="BI143" s="197" t="e">
        <f>+IF(OR(BD143="",BF143=""),0,BD143-BF143)*100</f>
        <v>#REF!</v>
      </c>
      <c r="BJ143" s="198" t="str">
        <f>+IF(ISERROR(BD143/BF143-1),"",BD143/BF143-1)</f>
        <v/>
      </c>
    </row>
    <row r="144" spans="1:62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229"/>
      <c r="M144" s="60"/>
      <c r="N144" s="60"/>
      <c r="O144" s="60"/>
      <c r="P144" s="61"/>
      <c r="Q144" s="12"/>
      <c r="R144" s="12"/>
      <c r="S144" s="12"/>
      <c r="T144" s="32"/>
      <c r="U144" s="25"/>
      <c r="V144" s="33"/>
      <c r="W144" s="25"/>
      <c r="X144" s="59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229"/>
      <c r="AJ144" s="8"/>
      <c r="AK144" s="12"/>
      <c r="AL144" s="32"/>
      <c r="AM144" s="25"/>
      <c r="AN144" s="33"/>
      <c r="AO144" s="25"/>
      <c r="AP144" s="59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229"/>
      <c r="BC144" s="32"/>
      <c r="BD144" s="194"/>
      <c r="BE144" s="194"/>
      <c r="BF144" s="194"/>
      <c r="BG144" s="46"/>
      <c r="BH144" s="46"/>
      <c r="BI144" s="46"/>
      <c r="BJ144" s="199"/>
    </row>
    <row r="145" spans="1:62" s="10" customFormat="1" ht="14.25" customHeight="1">
      <c r="A145" s="70" t="s">
        <v>99</v>
      </c>
      <c r="B145" s="25"/>
      <c r="C145" s="33" t="s">
        <v>1</v>
      </c>
      <c r="D145" s="25"/>
      <c r="E145" s="59">
        <f t="shared" ref="E145:P146" si="131">IF(ISERROR(E246/E31),"",E246/E31)</f>
        <v>8.8969917958067468E-2</v>
      </c>
      <c r="F145" s="60">
        <f t="shared" si="131"/>
        <v>0.21171414929173957</v>
      </c>
      <c r="G145" s="60">
        <f t="shared" si="131"/>
        <v>0.14975138929511558</v>
      </c>
      <c r="H145" s="60">
        <f t="shared" si="131"/>
        <v>7.9277777777777822E-2</v>
      </c>
      <c r="I145" s="60">
        <f t="shared" si="131"/>
        <v>0.19986726083246403</v>
      </c>
      <c r="J145" s="60">
        <f t="shared" si="131"/>
        <v>0.11487383798140771</v>
      </c>
      <c r="K145" s="60">
        <f t="shared" si="131"/>
        <v>0.44006568144500702</v>
      </c>
      <c r="L145" s="229">
        <f t="shared" si="131"/>
        <v>0.13803522848495056</v>
      </c>
      <c r="M145" s="60" t="str">
        <f t="shared" si="131"/>
        <v/>
      </c>
      <c r="N145" s="60" t="str">
        <f t="shared" si="131"/>
        <v/>
      </c>
      <c r="O145" s="60" t="str">
        <f t="shared" si="131"/>
        <v/>
      </c>
      <c r="P145" s="61" t="str">
        <f t="shared" si="131"/>
        <v/>
      </c>
      <c r="Q145" s="12"/>
      <c r="R145" s="12"/>
      <c r="S145" s="12"/>
      <c r="T145" s="70" t="s">
        <v>99</v>
      </c>
      <c r="U145" s="25"/>
      <c r="V145" s="33" t="s">
        <v>1</v>
      </c>
      <c r="W145" s="25"/>
      <c r="X145" s="59" t="str">
        <f t="shared" ref="X145:AI146" si="132">IF(ISERROR(X246/X31),"",X246/X31)</f>
        <v/>
      </c>
      <c r="Y145" s="60" t="str">
        <f t="shared" si="132"/>
        <v/>
      </c>
      <c r="Z145" s="60" t="str">
        <f t="shared" si="132"/>
        <v/>
      </c>
      <c r="AA145" s="60" t="str">
        <f t="shared" si="132"/>
        <v/>
      </c>
      <c r="AB145" s="60" t="str">
        <f t="shared" si="132"/>
        <v/>
      </c>
      <c r="AC145" s="60" t="str">
        <f t="shared" si="132"/>
        <v/>
      </c>
      <c r="AD145" s="60" t="str">
        <f t="shared" si="132"/>
        <v/>
      </c>
      <c r="AE145" s="60" t="str">
        <f t="shared" si="132"/>
        <v/>
      </c>
      <c r="AF145" s="60" t="str">
        <f t="shared" si="132"/>
        <v/>
      </c>
      <c r="AG145" s="60" t="str">
        <f t="shared" si="132"/>
        <v/>
      </c>
      <c r="AH145" s="60" t="str">
        <f t="shared" si="132"/>
        <v/>
      </c>
      <c r="AI145" s="229" t="str">
        <f t="shared" si="132"/>
        <v/>
      </c>
      <c r="AJ145" s="8"/>
      <c r="AK145" s="12"/>
      <c r="AL145" s="70" t="s">
        <v>99</v>
      </c>
      <c r="AM145" s="25"/>
      <c r="AN145" s="33" t="s">
        <v>1</v>
      </c>
      <c r="AO145" s="25"/>
      <c r="AP145" s="59">
        <f t="shared" ref="AP145:BA146" si="133">IF(ISERROR(AP246/AP31),"",AP246/AP31)</f>
        <v>0.19370345979267353</v>
      </c>
      <c r="AQ145" s="60">
        <f t="shared" si="133"/>
        <v>0.18099852213755399</v>
      </c>
      <c r="AR145" s="60">
        <f t="shared" si="133"/>
        <v>0.11080858988051298</v>
      </c>
      <c r="AS145" s="60">
        <f t="shared" si="133"/>
        <v>0.38181510731629836</v>
      </c>
      <c r="AT145" s="60">
        <f t="shared" si="133"/>
        <v>0.16030067984909721</v>
      </c>
      <c r="AU145" s="60">
        <f t="shared" si="133"/>
        <v>0.13473973837479197</v>
      </c>
      <c r="AV145" s="60" t="str">
        <f t="shared" si="133"/>
        <v/>
      </c>
      <c r="AW145" s="60">
        <f t="shared" si="133"/>
        <v>0.16307508888008213</v>
      </c>
      <c r="AX145" s="60">
        <f t="shared" si="133"/>
        <v>0.11121692480821561</v>
      </c>
      <c r="AY145" s="60">
        <f t="shared" si="133"/>
        <v>0.12211373857264798</v>
      </c>
      <c r="AZ145" s="60">
        <f t="shared" si="133"/>
        <v>0.275107314328012</v>
      </c>
      <c r="BA145" s="229" t="str">
        <f t="shared" si="133"/>
        <v/>
      </c>
      <c r="BC145" s="70" t="s">
        <v>99</v>
      </c>
      <c r="BD145" s="194"/>
      <c r="BE145" s="194"/>
      <c r="BF145" s="194"/>
      <c r="BG145" s="46"/>
      <c r="BH145" s="46"/>
      <c r="BI145" s="46"/>
      <c r="BJ145" s="199"/>
    </row>
    <row r="146" spans="1:62" s="10" customFormat="1" ht="14.25" customHeight="1">
      <c r="A146" s="32"/>
      <c r="B146" s="25"/>
      <c r="C146" s="33" t="s">
        <v>13</v>
      </c>
      <c r="D146" s="25"/>
      <c r="E146" s="59">
        <f t="shared" si="131"/>
        <v>8.8969917958067468E-2</v>
      </c>
      <c r="F146" s="60">
        <f t="shared" si="131"/>
        <v>0.12862652337121408</v>
      </c>
      <c r="G146" s="60">
        <f t="shared" si="131"/>
        <v>0.13326430526459423</v>
      </c>
      <c r="H146" s="60">
        <f t="shared" si="131"/>
        <v>0.12644911527698879</v>
      </c>
      <c r="I146" s="60">
        <f t="shared" si="131"/>
        <v>0.13978235415662235</v>
      </c>
      <c r="J146" s="60">
        <f t="shared" si="131"/>
        <v>0.13709347095928565</v>
      </c>
      <c r="K146" s="60">
        <f t="shared" si="131"/>
        <v>0.13803522848495056</v>
      </c>
      <c r="L146" s="229" t="str">
        <f t="shared" si="131"/>
        <v/>
      </c>
      <c r="M146" s="60" t="str">
        <f t="shared" si="131"/>
        <v/>
      </c>
      <c r="N146" s="60" t="str">
        <f t="shared" si="131"/>
        <v/>
      </c>
      <c r="O146" s="60" t="str">
        <f t="shared" si="131"/>
        <v/>
      </c>
      <c r="P146" s="61" t="str">
        <f t="shared" si="131"/>
        <v/>
      </c>
      <c r="Q146" s="12"/>
      <c r="R146" s="12"/>
      <c r="S146" s="12"/>
      <c r="T146" s="32"/>
      <c r="U146" s="25"/>
      <c r="V146" s="33" t="s">
        <v>13</v>
      </c>
      <c r="W146" s="25"/>
      <c r="X146" s="59" t="str">
        <f t="shared" si="132"/>
        <v/>
      </c>
      <c r="Y146" s="60" t="str">
        <f t="shared" si="132"/>
        <v/>
      </c>
      <c r="Z146" s="60" t="str">
        <f t="shared" si="132"/>
        <v/>
      </c>
      <c r="AA146" s="60" t="str">
        <f t="shared" si="132"/>
        <v/>
      </c>
      <c r="AB146" s="60" t="str">
        <f t="shared" si="132"/>
        <v/>
      </c>
      <c r="AC146" s="60" t="str">
        <f t="shared" si="132"/>
        <v/>
      </c>
      <c r="AD146" s="60" t="str">
        <f t="shared" si="132"/>
        <v/>
      </c>
      <c r="AE146" s="60" t="str">
        <f t="shared" si="132"/>
        <v/>
      </c>
      <c r="AF146" s="60" t="str">
        <f t="shared" si="132"/>
        <v/>
      </c>
      <c r="AG146" s="60" t="str">
        <f t="shared" si="132"/>
        <v/>
      </c>
      <c r="AH146" s="60" t="str">
        <f t="shared" si="132"/>
        <v/>
      </c>
      <c r="AI146" s="229" t="str">
        <f t="shared" si="132"/>
        <v/>
      </c>
      <c r="AJ146" s="8"/>
      <c r="AK146" s="12"/>
      <c r="AL146" s="32"/>
      <c r="AM146" s="25"/>
      <c r="AN146" s="33" t="s">
        <v>13</v>
      </c>
      <c r="AO146" s="25"/>
      <c r="AP146" s="59">
        <f t="shared" si="133"/>
        <v>0.19370345979267353</v>
      </c>
      <c r="AQ146" s="60">
        <f t="shared" si="133"/>
        <v>0.18720167089921358</v>
      </c>
      <c r="AR146" s="60">
        <f t="shared" si="133"/>
        <v>0.16808661457081056</v>
      </c>
      <c r="AS146" s="60">
        <f t="shared" si="133"/>
        <v>0.17074162510497221</v>
      </c>
      <c r="AT146" s="60">
        <f t="shared" si="133"/>
        <v>0.16820728629140874</v>
      </c>
      <c r="AU146" s="60">
        <f t="shared" si="133"/>
        <v>0.16285517113339362</v>
      </c>
      <c r="AV146" s="60">
        <f t="shared" si="133"/>
        <v>0.16343722674115788</v>
      </c>
      <c r="AW146" s="60">
        <f t="shared" si="133"/>
        <v>0.16338078103866116</v>
      </c>
      <c r="AX146" s="60">
        <f t="shared" si="133"/>
        <v>0.15219531292587063</v>
      </c>
      <c r="AY146" s="60">
        <f t="shared" si="133"/>
        <v>0.14905447366799857</v>
      </c>
      <c r="AZ146" s="60">
        <f t="shared" si="133"/>
        <v>0.15285143491281325</v>
      </c>
      <c r="BA146" s="229">
        <f t="shared" si="133"/>
        <v>0.1528408345772295</v>
      </c>
      <c r="BC146" s="32"/>
      <c r="BD146" s="194" t="e">
        <f>INDEX($E$121:$P$212,ROW()-120,#REF!)</f>
        <v>#REF!</v>
      </c>
      <c r="BE146" s="194" t="e">
        <f>INDEX($X$121:$AI$212,ROW()-120,#REF!)</f>
        <v>#REF!</v>
      </c>
      <c r="BF146" s="194" t="e">
        <f>INDEX($AP$121:$BA$212,ROW()-120,#REF!)</f>
        <v>#REF!</v>
      </c>
      <c r="BG146" s="195" t="e">
        <f>+IF(OR(BD146="",BE146=""),0,BD146-BE146)*100</f>
        <v>#REF!</v>
      </c>
      <c r="BH146" s="196" t="str">
        <f>+IF(ISERROR(BD146/BE146-1),"",BD146/BE146-1)</f>
        <v/>
      </c>
      <c r="BI146" s="197" t="e">
        <f>+IF(OR(BD146="",BF146=""),0,BD146-BF146)*100</f>
        <v>#REF!</v>
      </c>
      <c r="BJ146" s="198" t="str">
        <f>+IF(ISERROR(BD146/BF146-1),"",BD146/BF146-1)</f>
        <v/>
      </c>
    </row>
    <row r="147" spans="1:62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229"/>
      <c r="M147" s="60"/>
      <c r="N147" s="60"/>
      <c r="O147" s="60"/>
      <c r="P147" s="61"/>
      <c r="Q147" s="12"/>
      <c r="R147" s="12"/>
      <c r="S147" s="12"/>
      <c r="T147" s="32"/>
      <c r="U147" s="25"/>
      <c r="V147" s="33"/>
      <c r="W147" s="25"/>
      <c r="X147" s="59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229"/>
      <c r="AJ147" s="8"/>
      <c r="AK147" s="12"/>
      <c r="AL147" s="32"/>
      <c r="AM147" s="25"/>
      <c r="AN147" s="33"/>
      <c r="AO147" s="25"/>
      <c r="AP147" s="59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229"/>
      <c r="BC147" s="32"/>
      <c r="BD147" s="194"/>
      <c r="BE147" s="194"/>
      <c r="BF147" s="194"/>
      <c r="BG147" s="46"/>
      <c r="BH147" s="46"/>
      <c r="BI147" s="46"/>
      <c r="BJ147" s="199"/>
    </row>
    <row r="148" spans="1:62" s="10" customFormat="1" ht="14.25" customHeight="1">
      <c r="A148" s="70" t="s">
        <v>100</v>
      </c>
      <c r="B148" s="25"/>
      <c r="C148" s="33" t="s">
        <v>1</v>
      </c>
      <c r="D148" s="25"/>
      <c r="E148" s="59">
        <f t="shared" ref="E148:P149" si="134">IF(ISERROR(E249/E34),"",E249/E34)</f>
        <v>0.23447284196855139</v>
      </c>
      <c r="F148" s="60">
        <f t="shared" si="134"/>
        <v>0.10106525346608852</v>
      </c>
      <c r="G148" s="60">
        <f t="shared" si="134"/>
        <v>0.38724727838258177</v>
      </c>
      <c r="H148" s="60">
        <f t="shared" si="134"/>
        <v>8.4897460593389582E-2</v>
      </c>
      <c r="I148" s="60">
        <f t="shared" si="134"/>
        <v>0.23242437153813353</v>
      </c>
      <c r="J148" s="60">
        <f t="shared" si="134"/>
        <v>0.12546257305464106</v>
      </c>
      <c r="K148" s="60">
        <f t="shared" si="134"/>
        <v>3.633720930232414E-2</v>
      </c>
      <c r="L148" s="229">
        <f t="shared" si="134"/>
        <v>0.15660097617298205</v>
      </c>
      <c r="M148" s="60" t="str">
        <f t="shared" si="134"/>
        <v/>
      </c>
      <c r="N148" s="60" t="str">
        <f t="shared" si="134"/>
        <v/>
      </c>
      <c r="O148" s="60" t="str">
        <f t="shared" si="134"/>
        <v/>
      </c>
      <c r="P148" s="61" t="str">
        <f t="shared" si="134"/>
        <v/>
      </c>
      <c r="Q148" s="12"/>
      <c r="R148" s="12"/>
      <c r="S148" s="12"/>
      <c r="T148" s="70" t="s">
        <v>100</v>
      </c>
      <c r="U148" s="25"/>
      <c r="V148" s="33" t="s">
        <v>1</v>
      </c>
      <c r="W148" s="25"/>
      <c r="X148" s="59" t="str">
        <f t="shared" ref="X148:AI149" si="135">IF(ISERROR(X249/X34),"",X249/X34)</f>
        <v/>
      </c>
      <c r="Y148" s="60" t="str">
        <f t="shared" si="135"/>
        <v/>
      </c>
      <c r="Z148" s="60" t="str">
        <f t="shared" si="135"/>
        <v/>
      </c>
      <c r="AA148" s="60" t="str">
        <f t="shared" si="135"/>
        <v/>
      </c>
      <c r="AB148" s="60" t="str">
        <f t="shared" si="135"/>
        <v/>
      </c>
      <c r="AC148" s="60" t="str">
        <f t="shared" si="135"/>
        <v/>
      </c>
      <c r="AD148" s="60" t="str">
        <f t="shared" si="135"/>
        <v/>
      </c>
      <c r="AE148" s="60" t="str">
        <f t="shared" si="135"/>
        <v/>
      </c>
      <c r="AF148" s="60" t="str">
        <f t="shared" si="135"/>
        <v/>
      </c>
      <c r="AG148" s="60" t="str">
        <f t="shared" si="135"/>
        <v/>
      </c>
      <c r="AH148" s="60" t="str">
        <f t="shared" si="135"/>
        <v/>
      </c>
      <c r="AI148" s="229" t="str">
        <f t="shared" si="135"/>
        <v/>
      </c>
      <c r="AJ148" s="8"/>
      <c r="AK148" s="12"/>
      <c r="AL148" s="70" t="s">
        <v>100</v>
      </c>
      <c r="AM148" s="25"/>
      <c r="AN148" s="33" t="s">
        <v>1</v>
      </c>
      <c r="AO148" s="25"/>
      <c r="AP148" s="59">
        <f t="shared" ref="AP148:BA149" si="136">IF(ISERROR(AP249/AP34),"",AP249/AP34)</f>
        <v>8.7935032622950812E-2</v>
      </c>
      <c r="AQ148" s="60">
        <f t="shared" si="136"/>
        <v>6.0610894299851406E-2</v>
      </c>
      <c r="AR148" s="60">
        <f t="shared" si="136"/>
        <v>0.15395702010866746</v>
      </c>
      <c r="AS148" s="60">
        <f t="shared" si="136"/>
        <v>0.36613008253290019</v>
      </c>
      <c r="AT148" s="60">
        <f t="shared" si="136"/>
        <v>0.30846945545774423</v>
      </c>
      <c r="AU148" s="60">
        <f t="shared" si="136"/>
        <v>6.8224974835249377E-2</v>
      </c>
      <c r="AV148" s="60">
        <f t="shared" si="136"/>
        <v>9.1407318135960647E-2</v>
      </c>
      <c r="AW148" s="60" t="str">
        <f t="shared" si="136"/>
        <v/>
      </c>
      <c r="AX148" s="60">
        <f t="shared" si="136"/>
        <v>0.12893599615529505</v>
      </c>
      <c r="AY148" s="60">
        <f t="shared" si="136"/>
        <v>6.8772401094102431E-2</v>
      </c>
      <c r="AZ148" s="60">
        <f t="shared" si="136"/>
        <v>0.31110880203032576</v>
      </c>
      <c r="BA148" s="229">
        <f t="shared" si="136"/>
        <v>0.18822726050418831</v>
      </c>
      <c r="BC148" s="70" t="s">
        <v>100</v>
      </c>
      <c r="BD148" s="194"/>
      <c r="BE148" s="194"/>
      <c r="BF148" s="194"/>
      <c r="BG148" s="46"/>
      <c r="BH148" s="46"/>
      <c r="BI148" s="46"/>
      <c r="BJ148" s="199"/>
    </row>
    <row r="149" spans="1:62" s="10" customFormat="1" ht="14.25" customHeight="1">
      <c r="A149" s="32"/>
      <c r="B149" s="25"/>
      <c r="C149" s="33" t="s">
        <v>13</v>
      </c>
      <c r="D149" s="25"/>
      <c r="E149" s="59">
        <f t="shared" si="134"/>
        <v>0.23447284196855139</v>
      </c>
      <c r="F149" s="60">
        <f t="shared" si="134"/>
        <v>0.1725397614314115</v>
      </c>
      <c r="G149" s="60">
        <f t="shared" si="134"/>
        <v>0.21625633312222925</v>
      </c>
      <c r="H149" s="60">
        <f t="shared" si="134"/>
        <v>0.15619192884840544</v>
      </c>
      <c r="I149" s="60">
        <f t="shared" si="134"/>
        <v>0.16898626120690424</v>
      </c>
      <c r="J149" s="60">
        <f t="shared" si="134"/>
        <v>0.15769648342336617</v>
      </c>
      <c r="K149" s="60">
        <f t="shared" si="134"/>
        <v>0.15660097617298205</v>
      </c>
      <c r="L149" s="229" t="str">
        <f t="shared" si="134"/>
        <v/>
      </c>
      <c r="M149" s="60" t="str">
        <f t="shared" si="134"/>
        <v/>
      </c>
      <c r="N149" s="60" t="str">
        <f t="shared" si="134"/>
        <v/>
      </c>
      <c r="O149" s="60" t="str">
        <f t="shared" si="134"/>
        <v/>
      </c>
      <c r="P149" s="61" t="str">
        <f t="shared" si="134"/>
        <v/>
      </c>
      <c r="Q149" s="12"/>
      <c r="R149" s="12"/>
      <c r="S149" s="12"/>
      <c r="T149" s="32"/>
      <c r="U149" s="25"/>
      <c r="V149" s="33" t="s">
        <v>13</v>
      </c>
      <c r="W149" s="25"/>
      <c r="X149" s="59" t="str">
        <f t="shared" si="135"/>
        <v/>
      </c>
      <c r="Y149" s="60" t="str">
        <f t="shared" si="135"/>
        <v/>
      </c>
      <c r="Z149" s="60" t="str">
        <f t="shared" si="135"/>
        <v/>
      </c>
      <c r="AA149" s="60" t="str">
        <f t="shared" si="135"/>
        <v/>
      </c>
      <c r="AB149" s="60" t="str">
        <f t="shared" si="135"/>
        <v/>
      </c>
      <c r="AC149" s="60" t="str">
        <f t="shared" si="135"/>
        <v/>
      </c>
      <c r="AD149" s="60" t="str">
        <f t="shared" si="135"/>
        <v/>
      </c>
      <c r="AE149" s="60" t="str">
        <f t="shared" si="135"/>
        <v/>
      </c>
      <c r="AF149" s="60" t="str">
        <f t="shared" si="135"/>
        <v/>
      </c>
      <c r="AG149" s="60" t="str">
        <f t="shared" si="135"/>
        <v/>
      </c>
      <c r="AH149" s="60" t="str">
        <f t="shared" si="135"/>
        <v/>
      </c>
      <c r="AI149" s="229" t="str">
        <f t="shared" si="135"/>
        <v/>
      </c>
      <c r="AJ149" s="8"/>
      <c r="AK149" s="12"/>
      <c r="AL149" s="32"/>
      <c r="AM149" s="25"/>
      <c r="AN149" s="33" t="s">
        <v>13</v>
      </c>
      <c r="AO149" s="25"/>
      <c r="AP149" s="59">
        <f t="shared" si="136"/>
        <v>8.7935032622950812E-2</v>
      </c>
      <c r="AQ149" s="60">
        <f t="shared" si="136"/>
        <v>6.4913408368719269E-2</v>
      </c>
      <c r="AR149" s="60">
        <f t="shared" si="136"/>
        <v>0.10199299135141757</v>
      </c>
      <c r="AS149" s="60">
        <f t="shared" si="136"/>
        <v>0.12148429645986185</v>
      </c>
      <c r="AT149" s="60">
        <f t="shared" si="136"/>
        <v>0.13877817894641081</v>
      </c>
      <c r="AU149" s="60">
        <f t="shared" si="136"/>
        <v>0.13352135733977721</v>
      </c>
      <c r="AV149" s="60">
        <f t="shared" si="136"/>
        <v>0.1303336487409448</v>
      </c>
      <c r="AW149" s="60">
        <f t="shared" si="136"/>
        <v>0.1303336487409448</v>
      </c>
      <c r="AX149" s="60">
        <f t="shared" si="136"/>
        <v>0.12996194347151863</v>
      </c>
      <c r="AY149" s="60">
        <f t="shared" si="136"/>
        <v>0.12145563864883741</v>
      </c>
      <c r="AZ149" s="60">
        <f t="shared" si="136"/>
        <v>0.13102497722630352</v>
      </c>
      <c r="BA149" s="229">
        <f t="shared" si="136"/>
        <v>0.13113538323245136</v>
      </c>
      <c r="BC149" s="32"/>
      <c r="BD149" s="194" t="e">
        <f>INDEX($E$121:$P$212,ROW()-120,#REF!)</f>
        <v>#REF!</v>
      </c>
      <c r="BE149" s="194" t="e">
        <f>INDEX($X$121:$AI$212,ROW()-120,#REF!)</f>
        <v>#REF!</v>
      </c>
      <c r="BF149" s="194" t="e">
        <f>INDEX($AP$121:$BA$212,ROW()-120,#REF!)</f>
        <v>#REF!</v>
      </c>
      <c r="BG149" s="195" t="e">
        <f>+IF(OR(BD149="",BE149=""),0,BD149-BE149)*100</f>
        <v>#REF!</v>
      </c>
      <c r="BH149" s="196" t="str">
        <f>+IF(ISERROR(BD149/BE149-1),"",BD149/BE149-1)</f>
        <v/>
      </c>
      <c r="BI149" s="197" t="e">
        <f>+IF(OR(BD149="",BF149=""),0,BD149-BF149)*100</f>
        <v>#REF!</v>
      </c>
      <c r="BJ149" s="198" t="str">
        <f>+IF(ISERROR(BD149/BF149-1),"",BD149/BF149-1)</f>
        <v/>
      </c>
    </row>
    <row r="150" spans="1:62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229"/>
      <c r="M150" s="60"/>
      <c r="N150" s="60"/>
      <c r="O150" s="60"/>
      <c r="P150" s="61"/>
      <c r="Q150" s="12"/>
      <c r="R150" s="12"/>
      <c r="S150" s="12"/>
      <c r="T150" s="32"/>
      <c r="U150" s="25"/>
      <c r="V150" s="33"/>
      <c r="W150" s="25"/>
      <c r="X150" s="59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229"/>
      <c r="AJ150" s="8"/>
      <c r="AK150" s="12"/>
      <c r="AL150" s="32"/>
      <c r="AM150" s="25"/>
      <c r="AN150" s="33"/>
      <c r="AO150" s="25"/>
      <c r="AP150" s="59"/>
      <c r="AQ150" s="60"/>
      <c r="AR150" s="60"/>
      <c r="AS150" s="60"/>
      <c r="AT150" s="60"/>
      <c r="AU150" s="60"/>
      <c r="AV150" s="60"/>
      <c r="AW150" s="60"/>
      <c r="AX150" s="60"/>
      <c r="AY150" s="60"/>
      <c r="AZ150" s="60"/>
      <c r="BA150" s="229"/>
      <c r="BC150" s="32"/>
      <c r="BD150" s="194"/>
      <c r="BE150" s="194"/>
      <c r="BF150" s="194"/>
      <c r="BG150" s="46"/>
      <c r="BH150" s="46"/>
      <c r="BI150" s="46"/>
      <c r="BJ150" s="199"/>
    </row>
    <row r="151" spans="1:62" s="10" customFormat="1" ht="14.25" customHeight="1">
      <c r="A151" s="32" t="s">
        <v>101</v>
      </c>
      <c r="B151" s="25"/>
      <c r="C151" s="33" t="s">
        <v>1</v>
      </c>
      <c r="D151" s="25"/>
      <c r="E151" s="59">
        <f t="shared" ref="E151:P152" si="137">IF(ISERROR(E252/E37),"",E252/E37)</f>
        <v>0.2962831577954736</v>
      </c>
      <c r="F151" s="60">
        <f t="shared" si="137"/>
        <v>0.2401647494857479</v>
      </c>
      <c r="G151" s="60">
        <f t="shared" si="137"/>
        <v>0.18740026365087059</v>
      </c>
      <c r="H151" s="60" t="str">
        <f t="shared" si="137"/>
        <v/>
      </c>
      <c r="I151" s="60">
        <f t="shared" si="137"/>
        <v>0.23503222523744904</v>
      </c>
      <c r="J151" s="60">
        <f t="shared" si="137"/>
        <v>0.17973959987297561</v>
      </c>
      <c r="K151" s="60">
        <f t="shared" si="137"/>
        <v>0.19923230838335571</v>
      </c>
      <c r="L151" s="229">
        <f t="shared" si="137"/>
        <v>0.22559332955507075</v>
      </c>
      <c r="M151" s="60" t="str">
        <f t="shared" si="137"/>
        <v/>
      </c>
      <c r="N151" s="60" t="str">
        <f t="shared" si="137"/>
        <v/>
      </c>
      <c r="O151" s="60" t="str">
        <f t="shared" si="137"/>
        <v/>
      </c>
      <c r="P151" s="61" t="str">
        <f t="shared" si="137"/>
        <v/>
      </c>
      <c r="Q151" s="12"/>
      <c r="R151" s="12"/>
      <c r="S151" s="12"/>
      <c r="T151" s="32" t="s">
        <v>101</v>
      </c>
      <c r="U151" s="25"/>
      <c r="V151" s="33" t="s">
        <v>1</v>
      </c>
      <c r="W151" s="25"/>
      <c r="X151" s="59" t="str">
        <f t="shared" ref="X151:AI152" si="138">IF(ISERROR(X252/X37),"",X252/X37)</f>
        <v/>
      </c>
      <c r="Y151" s="60" t="str">
        <f t="shared" si="138"/>
        <v/>
      </c>
      <c r="Z151" s="60" t="str">
        <f t="shared" si="138"/>
        <v/>
      </c>
      <c r="AA151" s="60" t="str">
        <f t="shared" si="138"/>
        <v/>
      </c>
      <c r="AB151" s="60" t="str">
        <f t="shared" si="138"/>
        <v/>
      </c>
      <c r="AC151" s="60" t="str">
        <f t="shared" si="138"/>
        <v/>
      </c>
      <c r="AD151" s="60" t="str">
        <f t="shared" si="138"/>
        <v/>
      </c>
      <c r="AE151" s="60" t="str">
        <f t="shared" si="138"/>
        <v/>
      </c>
      <c r="AF151" s="60" t="str">
        <f t="shared" si="138"/>
        <v/>
      </c>
      <c r="AG151" s="60" t="str">
        <f t="shared" si="138"/>
        <v/>
      </c>
      <c r="AH151" s="60" t="str">
        <f t="shared" si="138"/>
        <v/>
      </c>
      <c r="AI151" s="229" t="str">
        <f t="shared" si="138"/>
        <v/>
      </c>
      <c r="AJ151" s="8"/>
      <c r="AK151" s="12"/>
      <c r="AL151" s="32" t="s">
        <v>101</v>
      </c>
      <c r="AM151" s="25"/>
      <c r="AN151" s="33" t="s">
        <v>1</v>
      </c>
      <c r="AO151" s="25"/>
      <c r="AP151" s="59">
        <f t="shared" ref="AP151:BA152" si="139">IF(ISERROR(AP252/AP37),"",AP252/AP37)</f>
        <v>0.22112316237133714</v>
      </c>
      <c r="AQ151" s="60">
        <f t="shared" si="139"/>
        <v>0.2129697225916076</v>
      </c>
      <c r="AR151" s="60">
        <f t="shared" si="139"/>
        <v>0.17422695453610373</v>
      </c>
      <c r="AS151" s="60">
        <f t="shared" si="139"/>
        <v>0.21961554636715871</v>
      </c>
      <c r="AT151" s="60">
        <f t="shared" si="139"/>
        <v>0.15616615167345044</v>
      </c>
      <c r="AU151" s="60">
        <f t="shared" si="139"/>
        <v>0.13090285219257897</v>
      </c>
      <c r="AV151" s="60">
        <f t="shared" si="139"/>
        <v>0.18242133345283609</v>
      </c>
      <c r="AW151" s="60">
        <f t="shared" si="139"/>
        <v>0.10595886521866327</v>
      </c>
      <c r="AX151" s="60">
        <f t="shared" si="139"/>
        <v>0.13714681020296213</v>
      </c>
      <c r="AY151" s="60">
        <f t="shared" si="139"/>
        <v>0.38974165586419751</v>
      </c>
      <c r="AZ151" s="60">
        <f t="shared" si="139"/>
        <v>0.28748380816714292</v>
      </c>
      <c r="BA151" s="229">
        <f t="shared" si="139"/>
        <v>0.1321883327651763</v>
      </c>
      <c r="BC151" s="32" t="s">
        <v>101</v>
      </c>
      <c r="BD151" s="194"/>
      <c r="BE151" s="194"/>
      <c r="BF151" s="194"/>
      <c r="BG151" s="46"/>
      <c r="BH151" s="46"/>
      <c r="BI151" s="46"/>
      <c r="BJ151" s="199"/>
    </row>
    <row r="152" spans="1:62" s="10" customFormat="1" ht="14.25" customHeight="1">
      <c r="A152" s="32"/>
      <c r="B152" s="25"/>
      <c r="C152" s="33" t="s">
        <v>13</v>
      </c>
      <c r="D152" s="25"/>
      <c r="E152" s="59">
        <f t="shared" si="137"/>
        <v>0.2962831577954736</v>
      </c>
      <c r="F152" s="60">
        <f t="shared" si="137"/>
        <v>0.27040516735173226</v>
      </c>
      <c r="G152" s="60">
        <f t="shared" si="137"/>
        <v>0.25002129798435874</v>
      </c>
      <c r="H152" s="60">
        <f t="shared" si="137"/>
        <v>0.25002129798435874</v>
      </c>
      <c r="I152" s="60">
        <f t="shared" si="137"/>
        <v>0.24572470373746577</v>
      </c>
      <c r="J152" s="60">
        <f t="shared" si="137"/>
        <v>0.23178166759332042</v>
      </c>
      <c r="K152" s="60">
        <f t="shared" si="137"/>
        <v>0.22559332955507075</v>
      </c>
      <c r="L152" s="229" t="str">
        <f t="shared" si="137"/>
        <v/>
      </c>
      <c r="M152" s="60" t="str">
        <f t="shared" si="137"/>
        <v/>
      </c>
      <c r="N152" s="60" t="str">
        <f t="shared" si="137"/>
        <v/>
      </c>
      <c r="O152" s="60" t="str">
        <f t="shared" si="137"/>
        <v/>
      </c>
      <c r="P152" s="61" t="str">
        <f t="shared" si="137"/>
        <v/>
      </c>
      <c r="Q152" s="12"/>
      <c r="R152" s="12"/>
      <c r="S152" s="12"/>
      <c r="T152" s="32"/>
      <c r="U152" s="25"/>
      <c r="V152" s="33" t="s">
        <v>13</v>
      </c>
      <c r="W152" s="25"/>
      <c r="X152" s="59" t="str">
        <f t="shared" si="138"/>
        <v/>
      </c>
      <c r="Y152" s="60" t="str">
        <f t="shared" si="138"/>
        <v/>
      </c>
      <c r="Z152" s="60" t="str">
        <f t="shared" si="138"/>
        <v/>
      </c>
      <c r="AA152" s="60" t="str">
        <f t="shared" si="138"/>
        <v/>
      </c>
      <c r="AB152" s="60" t="str">
        <f t="shared" si="138"/>
        <v/>
      </c>
      <c r="AC152" s="60" t="str">
        <f t="shared" si="138"/>
        <v/>
      </c>
      <c r="AD152" s="60" t="str">
        <f t="shared" si="138"/>
        <v/>
      </c>
      <c r="AE152" s="60" t="str">
        <f t="shared" si="138"/>
        <v/>
      </c>
      <c r="AF152" s="60" t="str">
        <f t="shared" si="138"/>
        <v/>
      </c>
      <c r="AG152" s="60" t="str">
        <f t="shared" si="138"/>
        <v/>
      </c>
      <c r="AH152" s="60" t="str">
        <f t="shared" si="138"/>
        <v/>
      </c>
      <c r="AI152" s="229" t="str">
        <f t="shared" si="138"/>
        <v/>
      </c>
      <c r="AJ152" s="8"/>
      <c r="AK152" s="12"/>
      <c r="AL152" s="32"/>
      <c r="AM152" s="25"/>
      <c r="AN152" s="33" t="s">
        <v>13</v>
      </c>
      <c r="AO152" s="25"/>
      <c r="AP152" s="59">
        <f t="shared" si="139"/>
        <v>0.22112316237133714</v>
      </c>
      <c r="AQ152" s="60">
        <f t="shared" si="139"/>
        <v>0.21749445608183754</v>
      </c>
      <c r="AR152" s="60">
        <f t="shared" si="139"/>
        <v>0.20701403070179922</v>
      </c>
      <c r="AS152" s="60">
        <f t="shared" si="139"/>
        <v>0.20910789717628259</v>
      </c>
      <c r="AT152" s="60">
        <f t="shared" si="139"/>
        <v>0.19710527175950873</v>
      </c>
      <c r="AU152" s="60">
        <f t="shared" si="139"/>
        <v>0.18563578433052316</v>
      </c>
      <c r="AV152" s="60">
        <f t="shared" si="139"/>
        <v>0.18495890584393321</v>
      </c>
      <c r="AW152" s="60">
        <f t="shared" si="139"/>
        <v>0.17505272934487984</v>
      </c>
      <c r="AX152" s="60">
        <f t="shared" si="139"/>
        <v>0.17159719533431378</v>
      </c>
      <c r="AY152" s="60">
        <f t="shared" si="139"/>
        <v>0.17621002517748324</v>
      </c>
      <c r="AZ152" s="60">
        <f t="shared" si="139"/>
        <v>0.17808952054549521</v>
      </c>
      <c r="BA152" s="229">
        <f t="shared" si="139"/>
        <v>0.17544356562632313</v>
      </c>
      <c r="BC152" s="32"/>
      <c r="BD152" s="194" t="e">
        <f>INDEX($E$121:$P$212,ROW()-120,#REF!)</f>
        <v>#REF!</v>
      </c>
      <c r="BE152" s="194" t="e">
        <f>INDEX($X$121:$AI$212,ROW()-120,#REF!)</f>
        <v>#REF!</v>
      </c>
      <c r="BF152" s="194" t="e">
        <f>INDEX($AP$121:$BA$212,ROW()-120,#REF!)</f>
        <v>#REF!</v>
      </c>
      <c r="BG152" s="195" t="e">
        <f>+IF(OR(BD152="",BE152=""),0,BD152-BE152)*100</f>
        <v>#REF!</v>
      </c>
      <c r="BH152" s="196" t="str">
        <f>+IF(ISERROR(BD152/BE152-1),"",BD152/BE152-1)</f>
        <v/>
      </c>
      <c r="BI152" s="197" t="e">
        <f>+IF(OR(BD152="",BF152=""),0,BD152-BF152)*100</f>
        <v>#REF!</v>
      </c>
      <c r="BJ152" s="198" t="str">
        <f>+IF(ISERROR(BD152/BF152-1),"",BD152/BF152-1)</f>
        <v/>
      </c>
    </row>
    <row r="153" spans="1:62" s="10" customFormat="1" ht="14.25" customHeight="1">
      <c r="A153" s="33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229"/>
      <c r="M153" s="60"/>
      <c r="N153" s="60"/>
      <c r="O153" s="60"/>
      <c r="P153" s="61"/>
      <c r="Q153" s="12"/>
      <c r="R153" s="12"/>
      <c r="S153" s="12"/>
      <c r="T153" s="33"/>
      <c r="U153" s="25"/>
      <c r="V153" s="33"/>
      <c r="W153" s="25"/>
      <c r="X153" s="59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229"/>
      <c r="AJ153" s="8"/>
      <c r="AK153" s="12"/>
      <c r="AL153" s="33"/>
      <c r="AM153" s="25"/>
      <c r="AN153" s="33"/>
      <c r="AO153" s="25"/>
      <c r="AP153" s="59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229"/>
      <c r="BC153" s="33"/>
      <c r="BD153" s="194"/>
      <c r="BE153" s="194"/>
      <c r="BF153" s="194"/>
      <c r="BG153" s="46"/>
      <c r="BH153" s="46"/>
      <c r="BI153" s="46"/>
      <c r="BJ153" s="199"/>
    </row>
    <row r="154" spans="1:62" s="10" customFormat="1" ht="14.25" hidden="1" customHeight="1">
      <c r="B154" s="25"/>
      <c r="C154" s="33" t="s">
        <v>1</v>
      </c>
      <c r="D154" s="25"/>
      <c r="E154" s="59" t="str">
        <f t="shared" ref="E154:P155" si="140">IF(ISERROR(E255/E40),"",E255/E40)</f>
        <v/>
      </c>
      <c r="F154" s="60" t="str">
        <f t="shared" si="140"/>
        <v/>
      </c>
      <c r="G154" s="60" t="str">
        <f t="shared" si="140"/>
        <v/>
      </c>
      <c r="H154" s="60" t="str">
        <f t="shared" si="140"/>
        <v/>
      </c>
      <c r="I154" s="60" t="str">
        <f t="shared" si="140"/>
        <v/>
      </c>
      <c r="J154" s="60" t="str">
        <f t="shared" si="140"/>
        <v/>
      </c>
      <c r="K154" s="60" t="str">
        <f t="shared" si="140"/>
        <v/>
      </c>
      <c r="L154" s="229" t="str">
        <f t="shared" si="140"/>
        <v/>
      </c>
      <c r="M154" s="60" t="str">
        <f t="shared" si="140"/>
        <v/>
      </c>
      <c r="N154" s="60" t="str">
        <f t="shared" si="140"/>
        <v/>
      </c>
      <c r="O154" s="60" t="str">
        <f t="shared" si="140"/>
        <v/>
      </c>
      <c r="P154" s="61" t="str">
        <f t="shared" si="140"/>
        <v/>
      </c>
      <c r="Q154" s="12"/>
      <c r="R154" s="12"/>
      <c r="S154" s="12"/>
      <c r="U154" s="25"/>
      <c r="V154" s="33" t="s">
        <v>1</v>
      </c>
      <c r="W154" s="25"/>
      <c r="X154" s="59" t="str">
        <f t="shared" ref="X154:AI155" si="141">IF(ISERROR(X255/X40),"",X255/X40)</f>
        <v/>
      </c>
      <c r="Y154" s="60" t="str">
        <f t="shared" si="141"/>
        <v/>
      </c>
      <c r="Z154" s="60" t="str">
        <f t="shared" si="141"/>
        <v/>
      </c>
      <c r="AA154" s="60" t="str">
        <f t="shared" si="141"/>
        <v/>
      </c>
      <c r="AB154" s="60" t="str">
        <f t="shared" si="141"/>
        <v/>
      </c>
      <c r="AC154" s="60" t="str">
        <f t="shared" si="141"/>
        <v/>
      </c>
      <c r="AD154" s="60" t="str">
        <f t="shared" si="141"/>
        <v/>
      </c>
      <c r="AE154" s="60" t="str">
        <f t="shared" si="141"/>
        <v/>
      </c>
      <c r="AF154" s="60" t="str">
        <f t="shared" si="141"/>
        <v/>
      </c>
      <c r="AG154" s="60" t="str">
        <f t="shared" si="141"/>
        <v/>
      </c>
      <c r="AH154" s="60" t="str">
        <f t="shared" si="141"/>
        <v/>
      </c>
      <c r="AI154" s="229" t="str">
        <f t="shared" si="141"/>
        <v/>
      </c>
      <c r="AJ154" s="8"/>
      <c r="AK154" s="12"/>
      <c r="AM154" s="25"/>
      <c r="AN154" s="33" t="s">
        <v>1</v>
      </c>
      <c r="AO154" s="25"/>
      <c r="AP154" s="59" t="str">
        <f t="shared" ref="AP154:BA155" si="142">IF(ISERROR(AP255/AP40),"",AP255/AP40)</f>
        <v/>
      </c>
      <c r="AQ154" s="60" t="str">
        <f t="shared" si="142"/>
        <v/>
      </c>
      <c r="AR154" s="60" t="str">
        <f t="shared" si="142"/>
        <v/>
      </c>
      <c r="AS154" s="60" t="str">
        <f t="shared" si="142"/>
        <v/>
      </c>
      <c r="AT154" s="60" t="str">
        <f t="shared" si="142"/>
        <v/>
      </c>
      <c r="AU154" s="60" t="str">
        <f t="shared" si="142"/>
        <v/>
      </c>
      <c r="AV154" s="60" t="str">
        <f t="shared" si="142"/>
        <v/>
      </c>
      <c r="AW154" s="60" t="str">
        <f t="shared" si="142"/>
        <v/>
      </c>
      <c r="AX154" s="60" t="str">
        <f t="shared" si="142"/>
        <v/>
      </c>
      <c r="AY154" s="60" t="str">
        <f t="shared" si="142"/>
        <v/>
      </c>
      <c r="AZ154" s="60" t="str">
        <f t="shared" si="142"/>
        <v/>
      </c>
      <c r="BA154" s="229" t="str">
        <f t="shared" si="142"/>
        <v/>
      </c>
      <c r="BD154" s="194"/>
      <c r="BE154" s="194"/>
      <c r="BF154" s="194"/>
      <c r="BG154" s="46"/>
      <c r="BH154" s="46"/>
      <c r="BI154" s="46"/>
      <c r="BJ154" s="199"/>
    </row>
    <row r="155" spans="1:62" s="10" customFormat="1" ht="14.25" hidden="1" customHeight="1">
      <c r="A155" s="32"/>
      <c r="B155" s="25"/>
      <c r="C155" s="33" t="s">
        <v>13</v>
      </c>
      <c r="D155" s="25"/>
      <c r="E155" s="59" t="str">
        <f t="shared" si="140"/>
        <v/>
      </c>
      <c r="F155" s="60" t="str">
        <f t="shared" si="140"/>
        <v/>
      </c>
      <c r="G155" s="60" t="str">
        <f t="shared" si="140"/>
        <v/>
      </c>
      <c r="H155" s="60" t="str">
        <f t="shared" si="140"/>
        <v/>
      </c>
      <c r="I155" s="60" t="str">
        <f t="shared" si="140"/>
        <v/>
      </c>
      <c r="J155" s="60" t="str">
        <f t="shared" si="140"/>
        <v/>
      </c>
      <c r="K155" s="60" t="str">
        <f t="shared" si="140"/>
        <v/>
      </c>
      <c r="L155" s="229" t="str">
        <f t="shared" si="140"/>
        <v/>
      </c>
      <c r="M155" s="60" t="str">
        <f t="shared" si="140"/>
        <v/>
      </c>
      <c r="N155" s="60" t="str">
        <f t="shared" si="140"/>
        <v/>
      </c>
      <c r="O155" s="60" t="str">
        <f t="shared" si="140"/>
        <v/>
      </c>
      <c r="P155" s="61" t="str">
        <f t="shared" si="140"/>
        <v/>
      </c>
      <c r="Q155" s="12"/>
      <c r="R155" s="12"/>
      <c r="S155" s="12"/>
      <c r="T155" s="32"/>
      <c r="U155" s="25"/>
      <c r="V155" s="33" t="s">
        <v>13</v>
      </c>
      <c r="W155" s="25"/>
      <c r="X155" s="59" t="str">
        <f t="shared" si="141"/>
        <v/>
      </c>
      <c r="Y155" s="60" t="str">
        <f t="shared" si="141"/>
        <v/>
      </c>
      <c r="Z155" s="60" t="str">
        <f t="shared" si="141"/>
        <v/>
      </c>
      <c r="AA155" s="60" t="str">
        <f t="shared" si="141"/>
        <v/>
      </c>
      <c r="AB155" s="60" t="str">
        <f t="shared" si="141"/>
        <v/>
      </c>
      <c r="AC155" s="60" t="str">
        <f t="shared" si="141"/>
        <v/>
      </c>
      <c r="AD155" s="60" t="str">
        <f t="shared" si="141"/>
        <v/>
      </c>
      <c r="AE155" s="60" t="str">
        <f t="shared" si="141"/>
        <v/>
      </c>
      <c r="AF155" s="60" t="str">
        <f t="shared" si="141"/>
        <v/>
      </c>
      <c r="AG155" s="60" t="str">
        <f t="shared" si="141"/>
        <v/>
      </c>
      <c r="AH155" s="60" t="str">
        <f t="shared" si="141"/>
        <v/>
      </c>
      <c r="AI155" s="229" t="str">
        <f t="shared" si="141"/>
        <v/>
      </c>
      <c r="AJ155" s="8"/>
      <c r="AK155" s="12"/>
      <c r="AL155" s="32"/>
      <c r="AM155" s="25"/>
      <c r="AN155" s="33" t="s">
        <v>13</v>
      </c>
      <c r="AO155" s="25"/>
      <c r="AP155" s="59" t="str">
        <f t="shared" si="142"/>
        <v/>
      </c>
      <c r="AQ155" s="60" t="str">
        <f t="shared" si="142"/>
        <v/>
      </c>
      <c r="AR155" s="60" t="str">
        <f t="shared" si="142"/>
        <v/>
      </c>
      <c r="AS155" s="60" t="str">
        <f t="shared" si="142"/>
        <v/>
      </c>
      <c r="AT155" s="60" t="str">
        <f t="shared" si="142"/>
        <v/>
      </c>
      <c r="AU155" s="60" t="str">
        <f t="shared" si="142"/>
        <v/>
      </c>
      <c r="AV155" s="60" t="str">
        <f t="shared" si="142"/>
        <v/>
      </c>
      <c r="AW155" s="60" t="str">
        <f t="shared" si="142"/>
        <v/>
      </c>
      <c r="AX155" s="60" t="str">
        <f t="shared" si="142"/>
        <v/>
      </c>
      <c r="AY155" s="60" t="str">
        <f t="shared" si="142"/>
        <v/>
      </c>
      <c r="AZ155" s="60" t="str">
        <f t="shared" si="142"/>
        <v/>
      </c>
      <c r="BA155" s="229" t="str">
        <f t="shared" si="142"/>
        <v/>
      </c>
      <c r="BC155" s="32"/>
      <c r="BD155" s="194" t="e">
        <f>INDEX($E$121:$P$212,ROW()-120,#REF!)</f>
        <v>#REF!</v>
      </c>
      <c r="BE155" s="194" t="e">
        <f>INDEX($X$121:$AI$212,ROW()-120,#REF!)</f>
        <v>#REF!</v>
      </c>
      <c r="BF155" s="194" t="e">
        <f>INDEX($AP$121:$BA$212,ROW()-120,#REF!)</f>
        <v>#REF!</v>
      </c>
      <c r="BG155" s="195" t="e">
        <f>+IF(OR(BD155="",BE155=""),0,BD155-BE155)*100</f>
        <v>#REF!</v>
      </c>
      <c r="BH155" s="196" t="str">
        <f>+IF(ISERROR(BD155/BE155-1),"",BD155/BE155-1)</f>
        <v/>
      </c>
      <c r="BI155" s="197" t="e">
        <f>+IF(OR(BD155="",BF155=""),0,BD155-BF155)*100</f>
        <v>#REF!</v>
      </c>
      <c r="BJ155" s="198" t="str">
        <f>+IF(ISERROR(BD155/BF155-1),"",BD155/BF155-1)</f>
        <v/>
      </c>
    </row>
    <row r="156" spans="1:62" s="10" customFormat="1" ht="14.25" hidden="1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229"/>
      <c r="M156" s="60"/>
      <c r="N156" s="60"/>
      <c r="O156" s="60"/>
      <c r="P156" s="61"/>
      <c r="Q156" s="12"/>
      <c r="R156" s="12"/>
      <c r="S156" s="12"/>
      <c r="T156" s="77"/>
      <c r="U156" s="25"/>
      <c r="V156" s="33"/>
      <c r="W156" s="25"/>
      <c r="X156" s="59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229"/>
      <c r="AJ156" s="8"/>
      <c r="AK156" s="12"/>
      <c r="AL156" s="77"/>
      <c r="AM156" s="25"/>
      <c r="AN156" s="33"/>
      <c r="AO156" s="25"/>
      <c r="AP156" s="59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229"/>
      <c r="BC156" s="77"/>
      <c r="BD156" s="194" t="e">
        <f>INDEX($E$121:$P$212,ROW()-120,#REF!)</f>
        <v>#REF!</v>
      </c>
      <c r="BE156" s="194" t="e">
        <f>INDEX($X$121:$AI$212,ROW()-120,#REF!)</f>
        <v>#REF!</v>
      </c>
      <c r="BF156" s="194" t="e">
        <f>INDEX($AP$121:$BA$212,ROW()-120,#REF!)</f>
        <v>#REF!</v>
      </c>
      <c r="BG156" s="46"/>
      <c r="BH156" s="46"/>
      <c r="BI156" s="46"/>
      <c r="BJ156" s="199"/>
    </row>
    <row r="157" spans="1:62" s="10" customFormat="1" ht="14.25" hidden="1" customHeight="1">
      <c r="A157" s="32"/>
      <c r="B157" s="25"/>
      <c r="C157" s="33" t="s">
        <v>1</v>
      </c>
      <c r="D157" s="25"/>
      <c r="E157" s="59" t="str">
        <f t="shared" ref="E157:P158" si="143">IF(ISERROR(E258/E43),"",E258/E43)</f>
        <v/>
      </c>
      <c r="F157" s="60" t="str">
        <f t="shared" si="143"/>
        <v/>
      </c>
      <c r="G157" s="60" t="str">
        <f t="shared" si="143"/>
        <v/>
      </c>
      <c r="H157" s="60" t="str">
        <f t="shared" si="143"/>
        <v/>
      </c>
      <c r="I157" s="60" t="str">
        <f t="shared" si="143"/>
        <v/>
      </c>
      <c r="J157" s="60" t="str">
        <f t="shared" si="143"/>
        <v/>
      </c>
      <c r="K157" s="60" t="str">
        <f t="shared" si="143"/>
        <v/>
      </c>
      <c r="L157" s="229" t="str">
        <f t="shared" si="143"/>
        <v/>
      </c>
      <c r="M157" s="60" t="str">
        <f t="shared" si="143"/>
        <v/>
      </c>
      <c r="N157" s="60" t="str">
        <f t="shared" si="143"/>
        <v/>
      </c>
      <c r="O157" s="60" t="str">
        <f t="shared" si="143"/>
        <v/>
      </c>
      <c r="P157" s="61" t="str">
        <f t="shared" si="143"/>
        <v/>
      </c>
      <c r="Q157" s="12"/>
      <c r="R157" s="12"/>
      <c r="S157" s="12"/>
      <c r="T157" s="32"/>
      <c r="U157" s="25"/>
      <c r="V157" s="33" t="s">
        <v>1</v>
      </c>
      <c r="W157" s="25"/>
      <c r="X157" s="59" t="str">
        <f t="shared" ref="X157:AI158" si="144">IF(ISERROR(X258/X43),"",X258/X43)</f>
        <v/>
      </c>
      <c r="Y157" s="60" t="str">
        <f t="shared" si="144"/>
        <v/>
      </c>
      <c r="Z157" s="60" t="str">
        <f t="shared" si="144"/>
        <v/>
      </c>
      <c r="AA157" s="60" t="str">
        <f t="shared" si="144"/>
        <v/>
      </c>
      <c r="AB157" s="60" t="str">
        <f t="shared" si="144"/>
        <v/>
      </c>
      <c r="AC157" s="60" t="str">
        <f t="shared" si="144"/>
        <v/>
      </c>
      <c r="AD157" s="60" t="str">
        <f t="shared" si="144"/>
        <v/>
      </c>
      <c r="AE157" s="60" t="str">
        <f t="shared" si="144"/>
        <v/>
      </c>
      <c r="AF157" s="60" t="str">
        <f t="shared" si="144"/>
        <v/>
      </c>
      <c r="AG157" s="60" t="str">
        <f t="shared" si="144"/>
        <v/>
      </c>
      <c r="AH157" s="60" t="str">
        <f t="shared" si="144"/>
        <v/>
      </c>
      <c r="AI157" s="229" t="str">
        <f t="shared" si="144"/>
        <v/>
      </c>
      <c r="AJ157" s="8"/>
      <c r="AK157" s="12"/>
      <c r="AL157" s="32"/>
      <c r="AM157" s="25"/>
      <c r="AN157" s="33" t="s">
        <v>1</v>
      </c>
      <c r="AO157" s="25"/>
      <c r="AP157" s="59" t="str">
        <f t="shared" ref="AP157:BA158" si="145">IF(ISERROR(AP258/AP43),"",AP258/AP43)</f>
        <v/>
      </c>
      <c r="AQ157" s="60" t="str">
        <f t="shared" si="145"/>
        <v/>
      </c>
      <c r="AR157" s="60" t="str">
        <f t="shared" si="145"/>
        <v/>
      </c>
      <c r="AS157" s="60" t="str">
        <f t="shared" si="145"/>
        <v/>
      </c>
      <c r="AT157" s="60" t="str">
        <f t="shared" si="145"/>
        <v/>
      </c>
      <c r="AU157" s="60" t="str">
        <f t="shared" si="145"/>
        <v/>
      </c>
      <c r="AV157" s="60" t="str">
        <f t="shared" si="145"/>
        <v/>
      </c>
      <c r="AW157" s="60" t="str">
        <f t="shared" si="145"/>
        <v/>
      </c>
      <c r="AX157" s="60" t="str">
        <f t="shared" si="145"/>
        <v/>
      </c>
      <c r="AY157" s="60" t="str">
        <f t="shared" si="145"/>
        <v/>
      </c>
      <c r="AZ157" s="60" t="str">
        <f t="shared" si="145"/>
        <v/>
      </c>
      <c r="BA157" s="229" t="str">
        <f t="shared" si="145"/>
        <v/>
      </c>
      <c r="BC157" s="32"/>
      <c r="BD157" s="194" t="e">
        <f>INDEX($E$121:$P$212,ROW()-120,#REF!)</f>
        <v>#REF!</v>
      </c>
      <c r="BE157" s="194" t="e">
        <f>INDEX($X$121:$AI$212,ROW()-120,#REF!)</f>
        <v>#REF!</v>
      </c>
      <c r="BF157" s="194" t="e">
        <f>INDEX($AP$121:$BA$212,ROW()-120,#REF!)</f>
        <v>#REF!</v>
      </c>
      <c r="BG157" s="46"/>
      <c r="BH157" s="46"/>
      <c r="BI157" s="46"/>
      <c r="BJ157" s="199"/>
    </row>
    <row r="158" spans="1:62" s="10" customFormat="1" ht="14.25" hidden="1" customHeight="1">
      <c r="A158" s="77"/>
      <c r="B158" s="25"/>
      <c r="C158" s="33" t="s">
        <v>13</v>
      </c>
      <c r="D158" s="25"/>
      <c r="E158" s="59" t="str">
        <f t="shared" si="143"/>
        <v/>
      </c>
      <c r="F158" s="60" t="str">
        <f t="shared" si="143"/>
        <v/>
      </c>
      <c r="G158" s="60" t="str">
        <f t="shared" si="143"/>
        <v/>
      </c>
      <c r="H158" s="60" t="str">
        <f t="shared" si="143"/>
        <v/>
      </c>
      <c r="I158" s="60" t="str">
        <f t="shared" si="143"/>
        <v/>
      </c>
      <c r="J158" s="60" t="str">
        <f t="shared" si="143"/>
        <v/>
      </c>
      <c r="K158" s="60" t="str">
        <f t="shared" si="143"/>
        <v/>
      </c>
      <c r="L158" s="229" t="str">
        <f t="shared" si="143"/>
        <v/>
      </c>
      <c r="M158" s="60" t="str">
        <f t="shared" si="143"/>
        <v/>
      </c>
      <c r="N158" s="60" t="str">
        <f t="shared" si="143"/>
        <v/>
      </c>
      <c r="O158" s="60" t="str">
        <f t="shared" si="143"/>
        <v/>
      </c>
      <c r="P158" s="61" t="str">
        <f t="shared" si="143"/>
        <v/>
      </c>
      <c r="Q158" s="12"/>
      <c r="R158" s="12"/>
      <c r="S158" s="12"/>
      <c r="T158" s="77"/>
      <c r="U158" s="25"/>
      <c r="V158" s="33" t="s">
        <v>13</v>
      </c>
      <c r="W158" s="25"/>
      <c r="X158" s="59" t="str">
        <f t="shared" si="144"/>
        <v/>
      </c>
      <c r="Y158" s="60" t="str">
        <f t="shared" si="144"/>
        <v/>
      </c>
      <c r="Z158" s="60" t="str">
        <f t="shared" si="144"/>
        <v/>
      </c>
      <c r="AA158" s="60" t="str">
        <f t="shared" si="144"/>
        <v/>
      </c>
      <c r="AB158" s="60" t="str">
        <f t="shared" si="144"/>
        <v/>
      </c>
      <c r="AC158" s="60" t="str">
        <f t="shared" si="144"/>
        <v/>
      </c>
      <c r="AD158" s="60" t="str">
        <f t="shared" si="144"/>
        <v/>
      </c>
      <c r="AE158" s="60" t="str">
        <f t="shared" si="144"/>
        <v/>
      </c>
      <c r="AF158" s="60" t="str">
        <f t="shared" si="144"/>
        <v/>
      </c>
      <c r="AG158" s="60" t="str">
        <f t="shared" si="144"/>
        <v/>
      </c>
      <c r="AH158" s="60" t="str">
        <f t="shared" si="144"/>
        <v/>
      </c>
      <c r="AI158" s="229" t="str">
        <f t="shared" si="144"/>
        <v/>
      </c>
      <c r="AJ158" s="8"/>
      <c r="AK158" s="12"/>
      <c r="AL158" s="77"/>
      <c r="AM158" s="25"/>
      <c r="AN158" s="33" t="s">
        <v>13</v>
      </c>
      <c r="AO158" s="25"/>
      <c r="AP158" s="59" t="str">
        <f t="shared" si="145"/>
        <v/>
      </c>
      <c r="AQ158" s="60" t="str">
        <f t="shared" si="145"/>
        <v/>
      </c>
      <c r="AR158" s="60" t="str">
        <f t="shared" si="145"/>
        <v/>
      </c>
      <c r="AS158" s="60" t="str">
        <f t="shared" si="145"/>
        <v/>
      </c>
      <c r="AT158" s="60" t="str">
        <f t="shared" si="145"/>
        <v/>
      </c>
      <c r="AU158" s="60" t="str">
        <f t="shared" si="145"/>
        <v/>
      </c>
      <c r="AV158" s="60" t="str">
        <f t="shared" si="145"/>
        <v/>
      </c>
      <c r="AW158" s="60" t="str">
        <f t="shared" si="145"/>
        <v/>
      </c>
      <c r="AX158" s="60" t="str">
        <f t="shared" si="145"/>
        <v/>
      </c>
      <c r="AY158" s="60" t="str">
        <f t="shared" si="145"/>
        <v/>
      </c>
      <c r="AZ158" s="60" t="str">
        <f t="shared" si="145"/>
        <v/>
      </c>
      <c r="BA158" s="229" t="str">
        <f t="shared" si="145"/>
        <v/>
      </c>
      <c r="BC158" s="77"/>
      <c r="BD158" s="194" t="e">
        <f>INDEX($E$121:$P$212,ROW()-120,#REF!)</f>
        <v>#REF!</v>
      </c>
      <c r="BE158" s="194" t="e">
        <f>INDEX($X$121:$AI$212,ROW()-120,#REF!)</f>
        <v>#REF!</v>
      </c>
      <c r="BF158" s="194" t="e">
        <f>INDEX($AP$121:$BA$212,ROW()-120,#REF!)</f>
        <v>#REF!</v>
      </c>
      <c r="BG158" s="195" t="e">
        <f>+IF(OR(BD158="",BE158=""),0,BD158-BE158)*100</f>
        <v>#REF!</v>
      </c>
      <c r="BH158" s="196" t="str">
        <f>+IF(ISERROR(BD158/BE158-1),"",BD158/BE158-1)</f>
        <v/>
      </c>
      <c r="BI158" s="197" t="e">
        <f>+IF(OR(BD158="",BF158=""),0,BD158-BF158)*100</f>
        <v>#REF!</v>
      </c>
      <c r="BJ158" s="198" t="str">
        <f>+IF(ISERROR(BD158/BF158-1),"",BD158/BF158-1)</f>
        <v/>
      </c>
    </row>
    <row r="159" spans="1:62" s="10" customFormat="1" ht="14.25" hidden="1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229"/>
      <c r="M159" s="60"/>
      <c r="N159" s="60"/>
      <c r="O159" s="60"/>
      <c r="P159" s="61"/>
      <c r="Q159" s="12"/>
      <c r="R159" s="12"/>
      <c r="S159" s="12"/>
      <c r="T159" s="77"/>
      <c r="U159" s="25"/>
      <c r="V159" s="33"/>
      <c r="W159" s="25"/>
      <c r="X159" s="59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229"/>
      <c r="AJ159" s="8"/>
      <c r="AK159" s="12"/>
      <c r="AL159" s="77"/>
      <c r="AM159" s="25"/>
      <c r="AN159" s="33"/>
      <c r="AO159" s="25"/>
      <c r="AP159" s="59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229"/>
      <c r="BC159" s="77"/>
      <c r="BD159" s="194"/>
      <c r="BE159" s="194"/>
      <c r="BF159" s="194"/>
      <c r="BG159" s="46"/>
      <c r="BH159" s="46"/>
      <c r="BI159" s="46"/>
      <c r="BJ159" s="199"/>
    </row>
    <row r="160" spans="1:62" s="10" customFormat="1" ht="14.25" hidden="1" customHeight="1">
      <c r="A160" s="32"/>
      <c r="B160" s="25"/>
      <c r="C160" s="33" t="s">
        <v>1</v>
      </c>
      <c r="D160" s="25"/>
      <c r="E160" s="59" t="str">
        <f t="shared" ref="E160:P161" si="146">IF(ISERROR(E261/E46),"",E261/E46)</f>
        <v/>
      </c>
      <c r="F160" s="60" t="str">
        <f t="shared" si="146"/>
        <v/>
      </c>
      <c r="G160" s="60" t="str">
        <f t="shared" si="146"/>
        <v/>
      </c>
      <c r="H160" s="60" t="str">
        <f t="shared" si="146"/>
        <v/>
      </c>
      <c r="I160" s="60" t="str">
        <f t="shared" si="146"/>
        <v/>
      </c>
      <c r="J160" s="60" t="str">
        <f t="shared" si="146"/>
        <v/>
      </c>
      <c r="K160" s="60" t="str">
        <f t="shared" si="146"/>
        <v/>
      </c>
      <c r="L160" s="229" t="str">
        <f t="shared" si="146"/>
        <v/>
      </c>
      <c r="M160" s="60" t="str">
        <f t="shared" si="146"/>
        <v/>
      </c>
      <c r="N160" s="60" t="str">
        <f t="shared" si="146"/>
        <v/>
      </c>
      <c r="O160" s="60" t="str">
        <f t="shared" si="146"/>
        <v/>
      </c>
      <c r="P160" s="61" t="str">
        <f t="shared" si="146"/>
        <v/>
      </c>
      <c r="Q160" s="12"/>
      <c r="R160" s="12"/>
      <c r="S160" s="12"/>
      <c r="T160" s="32"/>
      <c r="U160" s="25"/>
      <c r="V160" s="33" t="s">
        <v>1</v>
      </c>
      <c r="W160" s="25"/>
      <c r="X160" s="59" t="str">
        <f t="shared" ref="X160:AI161" si="147">IF(ISERROR(X261/X46),"",X261/X46)</f>
        <v/>
      </c>
      <c r="Y160" s="60" t="str">
        <f t="shared" si="147"/>
        <v/>
      </c>
      <c r="Z160" s="60" t="str">
        <f t="shared" si="147"/>
        <v/>
      </c>
      <c r="AA160" s="60" t="str">
        <f t="shared" si="147"/>
        <v/>
      </c>
      <c r="AB160" s="60" t="str">
        <f t="shared" si="147"/>
        <v/>
      </c>
      <c r="AC160" s="60" t="str">
        <f t="shared" si="147"/>
        <v/>
      </c>
      <c r="AD160" s="60" t="str">
        <f t="shared" si="147"/>
        <v/>
      </c>
      <c r="AE160" s="60" t="str">
        <f t="shared" si="147"/>
        <v/>
      </c>
      <c r="AF160" s="60" t="str">
        <f t="shared" si="147"/>
        <v/>
      </c>
      <c r="AG160" s="60" t="str">
        <f t="shared" si="147"/>
        <v/>
      </c>
      <c r="AH160" s="60" t="str">
        <f t="shared" si="147"/>
        <v/>
      </c>
      <c r="AI160" s="229" t="str">
        <f t="shared" si="147"/>
        <v/>
      </c>
      <c r="AJ160" s="8"/>
      <c r="AK160" s="12"/>
      <c r="AL160" s="32"/>
      <c r="AM160" s="25"/>
      <c r="AN160" s="33" t="s">
        <v>1</v>
      </c>
      <c r="AO160" s="25"/>
      <c r="AP160" s="59" t="str">
        <f t="shared" ref="AP160:BA161" si="148">IF(ISERROR(AP261/AP46),"",AP261/AP46)</f>
        <v/>
      </c>
      <c r="AQ160" s="60" t="str">
        <f t="shared" si="148"/>
        <v/>
      </c>
      <c r="AR160" s="60" t="str">
        <f t="shared" si="148"/>
        <v/>
      </c>
      <c r="AS160" s="60" t="str">
        <f t="shared" si="148"/>
        <v/>
      </c>
      <c r="AT160" s="60" t="str">
        <f t="shared" si="148"/>
        <v/>
      </c>
      <c r="AU160" s="60" t="str">
        <f t="shared" si="148"/>
        <v/>
      </c>
      <c r="AV160" s="60" t="str">
        <f t="shared" si="148"/>
        <v/>
      </c>
      <c r="AW160" s="60" t="str">
        <f t="shared" si="148"/>
        <v/>
      </c>
      <c r="AX160" s="60" t="str">
        <f t="shared" si="148"/>
        <v/>
      </c>
      <c r="AY160" s="60" t="str">
        <f t="shared" si="148"/>
        <v/>
      </c>
      <c r="AZ160" s="60" t="str">
        <f t="shared" si="148"/>
        <v/>
      </c>
      <c r="BA160" s="229" t="str">
        <f t="shared" si="148"/>
        <v/>
      </c>
      <c r="BC160" s="32"/>
      <c r="BD160" s="194"/>
      <c r="BE160" s="194"/>
      <c r="BF160" s="194"/>
      <c r="BG160" s="46"/>
      <c r="BH160" s="46"/>
      <c r="BI160" s="46"/>
      <c r="BJ160" s="199"/>
    </row>
    <row r="161" spans="1:62" s="10" customFormat="1" ht="14.25" hidden="1" customHeight="1">
      <c r="A161" s="32"/>
      <c r="B161" s="25"/>
      <c r="C161" s="33" t="s">
        <v>13</v>
      </c>
      <c r="D161" s="25"/>
      <c r="E161" s="59" t="str">
        <f t="shared" si="146"/>
        <v/>
      </c>
      <c r="F161" s="60" t="str">
        <f t="shared" si="146"/>
        <v/>
      </c>
      <c r="G161" s="60" t="str">
        <f t="shared" si="146"/>
        <v/>
      </c>
      <c r="H161" s="60" t="str">
        <f t="shared" si="146"/>
        <v/>
      </c>
      <c r="I161" s="60" t="str">
        <f t="shared" si="146"/>
        <v/>
      </c>
      <c r="J161" s="60" t="str">
        <f t="shared" si="146"/>
        <v/>
      </c>
      <c r="K161" s="60" t="str">
        <f t="shared" si="146"/>
        <v/>
      </c>
      <c r="L161" s="229" t="str">
        <f t="shared" si="146"/>
        <v/>
      </c>
      <c r="M161" s="60" t="str">
        <f t="shared" si="146"/>
        <v/>
      </c>
      <c r="N161" s="60" t="str">
        <f t="shared" si="146"/>
        <v/>
      </c>
      <c r="O161" s="60" t="str">
        <f t="shared" si="146"/>
        <v/>
      </c>
      <c r="P161" s="61" t="str">
        <f t="shared" si="146"/>
        <v/>
      </c>
      <c r="Q161" s="12"/>
      <c r="R161" s="12"/>
      <c r="S161" s="12"/>
      <c r="T161" s="32"/>
      <c r="U161" s="25"/>
      <c r="V161" s="33" t="s">
        <v>13</v>
      </c>
      <c r="W161" s="25"/>
      <c r="X161" s="59" t="str">
        <f t="shared" si="147"/>
        <v/>
      </c>
      <c r="Y161" s="60" t="str">
        <f t="shared" si="147"/>
        <v/>
      </c>
      <c r="Z161" s="60" t="str">
        <f t="shared" si="147"/>
        <v/>
      </c>
      <c r="AA161" s="60" t="str">
        <f t="shared" si="147"/>
        <v/>
      </c>
      <c r="AB161" s="60" t="str">
        <f t="shared" si="147"/>
        <v/>
      </c>
      <c r="AC161" s="60" t="str">
        <f t="shared" si="147"/>
        <v/>
      </c>
      <c r="AD161" s="60" t="str">
        <f t="shared" si="147"/>
        <v/>
      </c>
      <c r="AE161" s="60" t="str">
        <f t="shared" si="147"/>
        <v/>
      </c>
      <c r="AF161" s="60" t="str">
        <f t="shared" si="147"/>
        <v/>
      </c>
      <c r="AG161" s="60" t="str">
        <f t="shared" si="147"/>
        <v/>
      </c>
      <c r="AH161" s="60" t="str">
        <f t="shared" si="147"/>
        <v/>
      </c>
      <c r="AI161" s="229" t="str">
        <f t="shared" si="147"/>
        <v/>
      </c>
      <c r="AJ161" s="8"/>
      <c r="AK161" s="12"/>
      <c r="AL161" s="32"/>
      <c r="AM161" s="25"/>
      <c r="AN161" s="33" t="s">
        <v>13</v>
      </c>
      <c r="AO161" s="25"/>
      <c r="AP161" s="59" t="str">
        <f t="shared" si="148"/>
        <v/>
      </c>
      <c r="AQ161" s="60" t="str">
        <f t="shared" si="148"/>
        <v/>
      </c>
      <c r="AR161" s="60" t="str">
        <f t="shared" si="148"/>
        <v/>
      </c>
      <c r="AS161" s="60" t="str">
        <f t="shared" si="148"/>
        <v/>
      </c>
      <c r="AT161" s="60" t="str">
        <f t="shared" si="148"/>
        <v/>
      </c>
      <c r="AU161" s="60" t="str">
        <f t="shared" si="148"/>
        <v/>
      </c>
      <c r="AV161" s="60" t="str">
        <f t="shared" si="148"/>
        <v/>
      </c>
      <c r="AW161" s="60" t="str">
        <f t="shared" si="148"/>
        <v/>
      </c>
      <c r="AX161" s="60" t="str">
        <f t="shared" si="148"/>
        <v/>
      </c>
      <c r="AY161" s="60" t="str">
        <f t="shared" si="148"/>
        <v/>
      </c>
      <c r="AZ161" s="60" t="str">
        <f t="shared" si="148"/>
        <v/>
      </c>
      <c r="BA161" s="229" t="str">
        <f t="shared" si="148"/>
        <v/>
      </c>
      <c r="BC161" s="32"/>
      <c r="BD161" s="194" t="e">
        <f>INDEX($E$121:$P$212,ROW()-120,#REF!)</f>
        <v>#REF!</v>
      </c>
      <c r="BE161" s="194" t="e">
        <f>INDEX($X$121:$AI$212,ROW()-120,#REF!)</f>
        <v>#REF!</v>
      </c>
      <c r="BF161" s="194" t="e">
        <f>INDEX($AP$121:$BA$212,ROW()-120,#REF!)</f>
        <v>#REF!</v>
      </c>
      <c r="BG161" s="195" t="e">
        <f>+IF(OR(BD161="",BE161=""),0,BD161-BE161)*100</f>
        <v>#REF!</v>
      </c>
      <c r="BH161" s="196" t="str">
        <f>+IF(ISERROR(BD161/BE161-1),"",BD161/BE161-1)</f>
        <v/>
      </c>
      <c r="BI161" s="197" t="e">
        <f>+IF(OR(BD161="",BF161=""),0,BD161-BF161)*100</f>
        <v>#REF!</v>
      </c>
      <c r="BJ161" s="198" t="str">
        <f>+IF(ISERROR(BD161/BF161-1),"",BD161/BF161-1)</f>
        <v/>
      </c>
    </row>
    <row r="162" spans="1:62" s="10" customFormat="1" ht="14.25" hidden="1" customHeight="1">
      <c r="A162" s="77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229"/>
      <c r="M162" s="60"/>
      <c r="N162" s="60"/>
      <c r="O162" s="60"/>
      <c r="P162" s="61"/>
      <c r="Q162" s="12"/>
      <c r="R162" s="12"/>
      <c r="S162" s="12"/>
      <c r="T162" s="77"/>
      <c r="U162" s="25"/>
      <c r="V162" s="33"/>
      <c r="W162" s="25"/>
      <c r="X162" s="59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229"/>
      <c r="AJ162" s="8"/>
      <c r="AK162" s="12"/>
      <c r="AL162" s="77"/>
      <c r="AM162" s="25"/>
      <c r="AN162" s="33"/>
      <c r="AO162" s="25"/>
      <c r="AP162" s="59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229"/>
      <c r="BC162" s="77"/>
      <c r="BD162" s="194"/>
      <c r="BE162" s="194"/>
      <c r="BF162" s="194"/>
      <c r="BG162" s="46"/>
      <c r="BH162" s="46"/>
      <c r="BI162" s="46"/>
      <c r="BJ162" s="199"/>
    </row>
    <row r="163" spans="1:62" s="10" customFormat="1" ht="14.25" hidden="1" customHeight="1">
      <c r="A163" s="32"/>
      <c r="B163" s="25"/>
      <c r="C163" s="33" t="s">
        <v>1</v>
      </c>
      <c r="D163" s="25"/>
      <c r="E163" s="59" t="str">
        <f t="shared" ref="E163:P164" si="149">IF(ISERROR(E264/E49),"",E264/E49)</f>
        <v/>
      </c>
      <c r="F163" s="60" t="str">
        <f t="shared" si="149"/>
        <v/>
      </c>
      <c r="G163" s="60" t="str">
        <f t="shared" si="149"/>
        <v/>
      </c>
      <c r="H163" s="60" t="str">
        <f t="shared" si="149"/>
        <v/>
      </c>
      <c r="I163" s="60" t="str">
        <f t="shared" si="149"/>
        <v/>
      </c>
      <c r="J163" s="60" t="str">
        <f t="shared" si="149"/>
        <v/>
      </c>
      <c r="K163" s="60" t="str">
        <f t="shared" si="149"/>
        <v/>
      </c>
      <c r="L163" s="229" t="str">
        <f t="shared" si="149"/>
        <v/>
      </c>
      <c r="M163" s="60" t="str">
        <f t="shared" si="149"/>
        <v/>
      </c>
      <c r="N163" s="60" t="str">
        <f t="shared" si="149"/>
        <v/>
      </c>
      <c r="O163" s="60" t="str">
        <f t="shared" si="149"/>
        <v/>
      </c>
      <c r="P163" s="61" t="str">
        <f t="shared" si="149"/>
        <v/>
      </c>
      <c r="Q163" s="12"/>
      <c r="R163" s="12"/>
      <c r="S163" s="12"/>
      <c r="T163" s="32"/>
      <c r="U163" s="25"/>
      <c r="V163" s="33" t="s">
        <v>1</v>
      </c>
      <c r="W163" s="25"/>
      <c r="X163" s="59" t="str">
        <f t="shared" ref="X163:AI164" si="150">IF(ISERROR(X264/X49),"",X264/X49)</f>
        <v/>
      </c>
      <c r="Y163" s="60" t="str">
        <f t="shared" si="150"/>
        <v/>
      </c>
      <c r="Z163" s="60" t="str">
        <f t="shared" si="150"/>
        <v/>
      </c>
      <c r="AA163" s="60" t="str">
        <f t="shared" si="150"/>
        <v/>
      </c>
      <c r="AB163" s="60" t="str">
        <f t="shared" si="150"/>
        <v/>
      </c>
      <c r="AC163" s="60" t="str">
        <f t="shared" si="150"/>
        <v/>
      </c>
      <c r="AD163" s="60" t="str">
        <f t="shared" si="150"/>
        <v/>
      </c>
      <c r="AE163" s="60" t="str">
        <f t="shared" si="150"/>
        <v/>
      </c>
      <c r="AF163" s="60" t="str">
        <f t="shared" si="150"/>
        <v/>
      </c>
      <c r="AG163" s="60" t="str">
        <f t="shared" si="150"/>
        <v/>
      </c>
      <c r="AH163" s="60" t="str">
        <f t="shared" si="150"/>
        <v/>
      </c>
      <c r="AI163" s="229" t="str">
        <f t="shared" si="150"/>
        <v/>
      </c>
      <c r="AJ163" s="8"/>
      <c r="AK163" s="12"/>
      <c r="AL163" s="32"/>
      <c r="AM163" s="25"/>
      <c r="AN163" s="33" t="s">
        <v>1</v>
      </c>
      <c r="AO163" s="25"/>
      <c r="AP163" s="59" t="str">
        <f t="shared" ref="AP163:BA164" si="151">IF(ISERROR(AP264/AP49),"",AP264/AP49)</f>
        <v/>
      </c>
      <c r="AQ163" s="60" t="str">
        <f t="shared" si="151"/>
        <v/>
      </c>
      <c r="AR163" s="60" t="str">
        <f t="shared" si="151"/>
        <v/>
      </c>
      <c r="AS163" s="60" t="str">
        <f t="shared" si="151"/>
        <v/>
      </c>
      <c r="AT163" s="60" t="str">
        <f t="shared" si="151"/>
        <v/>
      </c>
      <c r="AU163" s="60" t="str">
        <f t="shared" si="151"/>
        <v/>
      </c>
      <c r="AV163" s="60" t="str">
        <f t="shared" si="151"/>
        <v/>
      </c>
      <c r="AW163" s="60" t="str">
        <f t="shared" si="151"/>
        <v/>
      </c>
      <c r="AX163" s="60" t="str">
        <f t="shared" si="151"/>
        <v/>
      </c>
      <c r="AY163" s="60" t="str">
        <f t="shared" si="151"/>
        <v/>
      </c>
      <c r="AZ163" s="60" t="str">
        <f t="shared" si="151"/>
        <v/>
      </c>
      <c r="BA163" s="229" t="str">
        <f t="shared" si="151"/>
        <v/>
      </c>
      <c r="BC163" s="32"/>
      <c r="BD163" s="194"/>
      <c r="BE163" s="194"/>
      <c r="BF163" s="194"/>
      <c r="BG163" s="46"/>
      <c r="BH163" s="46"/>
      <c r="BI163" s="46"/>
      <c r="BJ163" s="199"/>
    </row>
    <row r="164" spans="1:62" s="10" customFormat="1" ht="14.25" hidden="1" customHeight="1">
      <c r="A164" s="70"/>
      <c r="B164" s="25"/>
      <c r="C164" s="33" t="s">
        <v>13</v>
      </c>
      <c r="D164" s="25"/>
      <c r="E164" s="59" t="str">
        <f t="shared" si="149"/>
        <v/>
      </c>
      <c r="F164" s="60" t="str">
        <f t="shared" si="149"/>
        <v/>
      </c>
      <c r="G164" s="60" t="str">
        <f t="shared" si="149"/>
        <v/>
      </c>
      <c r="H164" s="60" t="str">
        <f t="shared" si="149"/>
        <v/>
      </c>
      <c r="I164" s="60" t="str">
        <f t="shared" si="149"/>
        <v/>
      </c>
      <c r="J164" s="60" t="str">
        <f t="shared" si="149"/>
        <v/>
      </c>
      <c r="K164" s="60" t="str">
        <f t="shared" si="149"/>
        <v/>
      </c>
      <c r="L164" s="229" t="str">
        <f t="shared" si="149"/>
        <v/>
      </c>
      <c r="M164" s="60" t="str">
        <f t="shared" si="149"/>
        <v/>
      </c>
      <c r="N164" s="60" t="str">
        <f t="shared" si="149"/>
        <v/>
      </c>
      <c r="O164" s="60" t="str">
        <f t="shared" si="149"/>
        <v/>
      </c>
      <c r="P164" s="61" t="str">
        <f t="shared" si="149"/>
        <v/>
      </c>
      <c r="Q164" s="12"/>
      <c r="R164" s="12"/>
      <c r="S164" s="12"/>
      <c r="T164" s="70"/>
      <c r="U164" s="25"/>
      <c r="V164" s="33" t="s">
        <v>13</v>
      </c>
      <c r="W164" s="25"/>
      <c r="X164" s="59" t="str">
        <f t="shared" si="150"/>
        <v/>
      </c>
      <c r="Y164" s="60" t="str">
        <f t="shared" si="150"/>
        <v/>
      </c>
      <c r="Z164" s="60" t="str">
        <f t="shared" si="150"/>
        <v/>
      </c>
      <c r="AA164" s="60" t="str">
        <f t="shared" si="150"/>
        <v/>
      </c>
      <c r="AB164" s="60" t="str">
        <f t="shared" si="150"/>
        <v/>
      </c>
      <c r="AC164" s="60" t="str">
        <f t="shared" si="150"/>
        <v/>
      </c>
      <c r="AD164" s="60" t="str">
        <f t="shared" si="150"/>
        <v/>
      </c>
      <c r="AE164" s="60" t="str">
        <f t="shared" si="150"/>
        <v/>
      </c>
      <c r="AF164" s="60" t="str">
        <f t="shared" si="150"/>
        <v/>
      </c>
      <c r="AG164" s="60" t="str">
        <f t="shared" si="150"/>
        <v/>
      </c>
      <c r="AH164" s="60" t="str">
        <f t="shared" si="150"/>
        <v/>
      </c>
      <c r="AI164" s="229" t="str">
        <f t="shared" si="150"/>
        <v/>
      </c>
      <c r="AJ164" s="8"/>
      <c r="AK164" s="12"/>
      <c r="AL164" s="70"/>
      <c r="AM164" s="25"/>
      <c r="AN164" s="33" t="s">
        <v>13</v>
      </c>
      <c r="AO164" s="25"/>
      <c r="AP164" s="59" t="str">
        <f t="shared" si="151"/>
        <v/>
      </c>
      <c r="AQ164" s="60" t="str">
        <f t="shared" si="151"/>
        <v/>
      </c>
      <c r="AR164" s="60" t="str">
        <f t="shared" si="151"/>
        <v/>
      </c>
      <c r="AS164" s="60" t="str">
        <f t="shared" si="151"/>
        <v/>
      </c>
      <c r="AT164" s="60" t="str">
        <f t="shared" si="151"/>
        <v/>
      </c>
      <c r="AU164" s="60" t="str">
        <f t="shared" si="151"/>
        <v/>
      </c>
      <c r="AV164" s="60" t="str">
        <f t="shared" si="151"/>
        <v/>
      </c>
      <c r="AW164" s="60" t="str">
        <f t="shared" si="151"/>
        <v/>
      </c>
      <c r="AX164" s="60" t="str">
        <f t="shared" si="151"/>
        <v/>
      </c>
      <c r="AY164" s="60" t="str">
        <f t="shared" si="151"/>
        <v/>
      </c>
      <c r="AZ164" s="60" t="str">
        <f t="shared" si="151"/>
        <v/>
      </c>
      <c r="BA164" s="229" t="str">
        <f t="shared" si="151"/>
        <v/>
      </c>
      <c r="BC164" s="70"/>
      <c r="BD164" s="194" t="e">
        <f>INDEX($E$121:$P$212,ROW()-120,#REF!)</f>
        <v>#REF!</v>
      </c>
      <c r="BE164" s="194" t="e">
        <f>INDEX($X$121:$AI$212,ROW()-120,#REF!)</f>
        <v>#REF!</v>
      </c>
      <c r="BF164" s="194" t="e">
        <f>INDEX($AP$121:$BA$212,ROW()-120,#REF!)</f>
        <v>#REF!</v>
      </c>
      <c r="BG164" s="195" t="e">
        <f>+IF(OR(BD164="",BE164=""),0,BD164-BE164)*100</f>
        <v>#REF!</v>
      </c>
      <c r="BH164" s="196" t="str">
        <f>+IF(ISERROR(BD164/BE164-1),"",BD164/BE164-1)</f>
        <v/>
      </c>
      <c r="BI164" s="197" t="e">
        <f>+IF(OR(BD164="",BF164=""),0,BD164-BF164)*100</f>
        <v>#REF!</v>
      </c>
      <c r="BJ164" s="198" t="str">
        <f>+IF(ISERROR(BD164/BF164-1),"",BD164/BF164-1)</f>
        <v/>
      </c>
    </row>
    <row r="165" spans="1:62" s="10" customFormat="1" ht="14.25" hidden="1" customHeight="1">
      <c r="A165" s="32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229"/>
      <c r="M165" s="60"/>
      <c r="N165" s="60"/>
      <c r="O165" s="60"/>
      <c r="P165" s="61"/>
      <c r="Q165" s="12"/>
      <c r="R165" s="12"/>
      <c r="S165" s="12"/>
      <c r="T165" s="32"/>
      <c r="U165" s="25"/>
      <c r="V165" s="33"/>
      <c r="W165" s="25"/>
      <c r="X165" s="59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229"/>
      <c r="AJ165" s="8"/>
      <c r="AK165" s="12"/>
      <c r="AL165" s="32"/>
      <c r="AM165" s="25"/>
      <c r="AN165" s="33"/>
      <c r="AO165" s="25"/>
      <c r="AP165" s="59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229"/>
      <c r="BC165" s="32"/>
      <c r="BD165" s="194"/>
      <c r="BE165" s="194"/>
      <c r="BF165" s="194"/>
      <c r="BG165" s="46"/>
      <c r="BH165" s="46"/>
      <c r="BI165" s="46"/>
      <c r="BJ165" s="199"/>
    </row>
    <row r="166" spans="1:62" s="10" customFormat="1" ht="14.25" hidden="1" customHeight="1">
      <c r="A166" s="32"/>
      <c r="B166" s="25"/>
      <c r="C166" s="33" t="s">
        <v>1</v>
      </c>
      <c r="D166" s="25"/>
      <c r="E166" s="59" t="str">
        <f t="shared" ref="E166:P167" si="152">IF(ISERROR(E267/E52),"",E267/E52)</f>
        <v/>
      </c>
      <c r="F166" s="60" t="str">
        <f t="shared" si="152"/>
        <v/>
      </c>
      <c r="G166" s="60" t="str">
        <f t="shared" si="152"/>
        <v/>
      </c>
      <c r="H166" s="60" t="str">
        <f t="shared" si="152"/>
        <v/>
      </c>
      <c r="I166" s="60" t="str">
        <f t="shared" si="152"/>
        <v/>
      </c>
      <c r="J166" s="60" t="str">
        <f t="shared" si="152"/>
        <v/>
      </c>
      <c r="K166" s="60" t="str">
        <f t="shared" si="152"/>
        <v/>
      </c>
      <c r="L166" s="229" t="str">
        <f t="shared" si="152"/>
        <v/>
      </c>
      <c r="M166" s="60" t="str">
        <f t="shared" si="152"/>
        <v/>
      </c>
      <c r="N166" s="60" t="str">
        <f t="shared" si="152"/>
        <v/>
      </c>
      <c r="O166" s="60" t="str">
        <f t="shared" si="152"/>
        <v/>
      </c>
      <c r="P166" s="61" t="str">
        <f t="shared" si="152"/>
        <v/>
      </c>
      <c r="Q166" s="12"/>
      <c r="R166" s="12"/>
      <c r="S166" s="12"/>
      <c r="T166" s="32"/>
      <c r="U166" s="25"/>
      <c r="V166" s="33" t="s">
        <v>1</v>
      </c>
      <c r="W166" s="25"/>
      <c r="X166" s="59" t="str">
        <f t="shared" ref="X166:AI167" si="153">IF(ISERROR(X267/X52),"",X267/X52)</f>
        <v/>
      </c>
      <c r="Y166" s="60" t="str">
        <f t="shared" si="153"/>
        <v/>
      </c>
      <c r="Z166" s="60" t="str">
        <f t="shared" si="153"/>
        <v/>
      </c>
      <c r="AA166" s="60" t="str">
        <f t="shared" si="153"/>
        <v/>
      </c>
      <c r="AB166" s="60" t="str">
        <f t="shared" si="153"/>
        <v/>
      </c>
      <c r="AC166" s="60" t="str">
        <f t="shared" si="153"/>
        <v/>
      </c>
      <c r="AD166" s="60" t="str">
        <f t="shared" si="153"/>
        <v/>
      </c>
      <c r="AE166" s="60" t="str">
        <f t="shared" si="153"/>
        <v/>
      </c>
      <c r="AF166" s="60" t="str">
        <f t="shared" si="153"/>
        <v/>
      </c>
      <c r="AG166" s="60" t="str">
        <f t="shared" si="153"/>
        <v/>
      </c>
      <c r="AH166" s="60" t="str">
        <f t="shared" si="153"/>
        <v/>
      </c>
      <c r="AI166" s="229" t="str">
        <f t="shared" si="153"/>
        <v/>
      </c>
      <c r="AJ166" s="8"/>
      <c r="AK166" s="12"/>
      <c r="AL166" s="32"/>
      <c r="AM166" s="25"/>
      <c r="AN166" s="33" t="s">
        <v>1</v>
      </c>
      <c r="AO166" s="25"/>
      <c r="AP166" s="59" t="str">
        <f t="shared" ref="AP166:BA167" si="154">IF(ISERROR(AP267/AP52),"",AP267/AP52)</f>
        <v/>
      </c>
      <c r="AQ166" s="60" t="str">
        <f t="shared" si="154"/>
        <v/>
      </c>
      <c r="AR166" s="60" t="str">
        <f t="shared" si="154"/>
        <v/>
      </c>
      <c r="AS166" s="60" t="str">
        <f t="shared" si="154"/>
        <v/>
      </c>
      <c r="AT166" s="60" t="str">
        <f t="shared" si="154"/>
        <v/>
      </c>
      <c r="AU166" s="60" t="str">
        <f t="shared" si="154"/>
        <v/>
      </c>
      <c r="AV166" s="60" t="str">
        <f t="shared" si="154"/>
        <v/>
      </c>
      <c r="AW166" s="60" t="str">
        <f t="shared" si="154"/>
        <v/>
      </c>
      <c r="AX166" s="60" t="str">
        <f t="shared" si="154"/>
        <v/>
      </c>
      <c r="AY166" s="60" t="str">
        <f t="shared" si="154"/>
        <v/>
      </c>
      <c r="AZ166" s="60" t="str">
        <f t="shared" si="154"/>
        <v/>
      </c>
      <c r="BA166" s="229" t="str">
        <f t="shared" si="154"/>
        <v/>
      </c>
      <c r="BC166" s="32"/>
      <c r="BD166" s="194"/>
      <c r="BE166" s="194"/>
      <c r="BF166" s="194"/>
      <c r="BG166" s="46"/>
      <c r="BH166" s="46"/>
      <c r="BI166" s="46"/>
      <c r="BJ166" s="199"/>
    </row>
    <row r="167" spans="1:62" s="10" customFormat="1" ht="14.25" hidden="1" customHeight="1">
      <c r="A167" s="131"/>
      <c r="B167" s="25"/>
      <c r="C167" s="33" t="s">
        <v>13</v>
      </c>
      <c r="D167" s="25"/>
      <c r="E167" s="59" t="str">
        <f t="shared" si="152"/>
        <v/>
      </c>
      <c r="F167" s="60" t="str">
        <f t="shared" si="152"/>
        <v/>
      </c>
      <c r="G167" s="60" t="str">
        <f t="shared" si="152"/>
        <v/>
      </c>
      <c r="H167" s="60" t="str">
        <f t="shared" si="152"/>
        <v/>
      </c>
      <c r="I167" s="60" t="str">
        <f t="shared" si="152"/>
        <v/>
      </c>
      <c r="J167" s="60" t="str">
        <f t="shared" si="152"/>
        <v/>
      </c>
      <c r="K167" s="60" t="str">
        <f t="shared" si="152"/>
        <v/>
      </c>
      <c r="L167" s="229" t="str">
        <f t="shared" si="152"/>
        <v/>
      </c>
      <c r="M167" s="60" t="str">
        <f t="shared" si="152"/>
        <v/>
      </c>
      <c r="N167" s="60" t="str">
        <f t="shared" si="152"/>
        <v/>
      </c>
      <c r="O167" s="60" t="str">
        <f t="shared" si="152"/>
        <v/>
      </c>
      <c r="P167" s="61" t="str">
        <f t="shared" si="152"/>
        <v/>
      </c>
      <c r="Q167" s="12"/>
      <c r="R167" s="12"/>
      <c r="S167" s="12"/>
      <c r="T167" s="131"/>
      <c r="U167" s="25"/>
      <c r="V167" s="33" t="s">
        <v>13</v>
      </c>
      <c r="W167" s="25"/>
      <c r="X167" s="59" t="str">
        <f t="shared" si="153"/>
        <v/>
      </c>
      <c r="Y167" s="60" t="str">
        <f t="shared" si="153"/>
        <v/>
      </c>
      <c r="Z167" s="60" t="str">
        <f t="shared" si="153"/>
        <v/>
      </c>
      <c r="AA167" s="60" t="str">
        <f t="shared" si="153"/>
        <v/>
      </c>
      <c r="AB167" s="60" t="str">
        <f t="shared" si="153"/>
        <v/>
      </c>
      <c r="AC167" s="60" t="str">
        <f t="shared" si="153"/>
        <v/>
      </c>
      <c r="AD167" s="60" t="str">
        <f t="shared" si="153"/>
        <v/>
      </c>
      <c r="AE167" s="60" t="str">
        <f t="shared" si="153"/>
        <v/>
      </c>
      <c r="AF167" s="60" t="str">
        <f t="shared" si="153"/>
        <v/>
      </c>
      <c r="AG167" s="60" t="str">
        <f t="shared" si="153"/>
        <v/>
      </c>
      <c r="AH167" s="60" t="str">
        <f t="shared" si="153"/>
        <v/>
      </c>
      <c r="AI167" s="229" t="str">
        <f t="shared" si="153"/>
        <v/>
      </c>
      <c r="AJ167" s="8"/>
      <c r="AK167" s="12"/>
      <c r="AL167" s="131"/>
      <c r="AM167" s="25"/>
      <c r="AN167" s="33" t="s">
        <v>13</v>
      </c>
      <c r="AO167" s="25"/>
      <c r="AP167" s="59" t="str">
        <f t="shared" si="154"/>
        <v/>
      </c>
      <c r="AQ167" s="60" t="str">
        <f t="shared" si="154"/>
        <v/>
      </c>
      <c r="AR167" s="60" t="str">
        <f t="shared" si="154"/>
        <v/>
      </c>
      <c r="AS167" s="60" t="str">
        <f t="shared" si="154"/>
        <v/>
      </c>
      <c r="AT167" s="60" t="str">
        <f t="shared" si="154"/>
        <v/>
      </c>
      <c r="AU167" s="60" t="str">
        <f t="shared" si="154"/>
        <v/>
      </c>
      <c r="AV167" s="60" t="str">
        <f t="shared" si="154"/>
        <v/>
      </c>
      <c r="AW167" s="60" t="str">
        <f t="shared" si="154"/>
        <v/>
      </c>
      <c r="AX167" s="60" t="str">
        <f t="shared" si="154"/>
        <v/>
      </c>
      <c r="AY167" s="60" t="str">
        <f t="shared" si="154"/>
        <v/>
      </c>
      <c r="AZ167" s="60" t="str">
        <f t="shared" si="154"/>
        <v/>
      </c>
      <c r="BA167" s="229" t="str">
        <f t="shared" si="154"/>
        <v/>
      </c>
      <c r="BC167" s="131"/>
      <c r="BD167" s="194" t="e">
        <f>INDEX($E$121:$P$212,ROW()-120,#REF!)</f>
        <v>#REF!</v>
      </c>
      <c r="BE167" s="194" t="e">
        <f>INDEX($X$121:$AI$212,ROW()-120,#REF!)</f>
        <v>#REF!</v>
      </c>
      <c r="BF167" s="194" t="e">
        <f>INDEX($AP$121:$BA$212,ROW()-120,#REF!)</f>
        <v>#REF!</v>
      </c>
      <c r="BG167" s="195" t="e">
        <f>+IF(OR(BD167="",BE167=""),0,BD167-BE167)*100</f>
        <v>#REF!</v>
      </c>
      <c r="BH167" s="196" t="str">
        <f>+IF(ISERROR(BD167/BE167-1),"",BD167/BE167-1)</f>
        <v/>
      </c>
      <c r="BI167" s="197" t="e">
        <f>+IF(OR(BD167="",BF167=""),0,BD167-BF167)*100</f>
        <v>#REF!</v>
      </c>
      <c r="BJ167" s="198" t="str">
        <f>+IF(ISERROR(BD167/BF167-1),"",BD167/BF167-1)</f>
        <v/>
      </c>
    </row>
    <row r="168" spans="1:62" s="10" customFormat="1" ht="14.25" hidden="1" customHeight="1">
      <c r="A168" s="70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229"/>
      <c r="M168" s="60"/>
      <c r="N168" s="60"/>
      <c r="O168" s="60"/>
      <c r="P168" s="61"/>
      <c r="Q168" s="12"/>
      <c r="R168" s="12"/>
      <c r="S168" s="12"/>
      <c r="T168" s="70"/>
      <c r="U168" s="25"/>
      <c r="V168" s="33"/>
      <c r="W168" s="25"/>
      <c r="X168" s="59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229"/>
      <c r="AJ168" s="8"/>
      <c r="AK168" s="12"/>
      <c r="AL168" s="70"/>
      <c r="AM168" s="25"/>
      <c r="AN168" s="33"/>
      <c r="AO168" s="25"/>
      <c r="AP168" s="59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229"/>
      <c r="BC168" s="70"/>
      <c r="BD168" s="194"/>
      <c r="BE168" s="194"/>
      <c r="BF168" s="194"/>
      <c r="BG168" s="46"/>
      <c r="BH168" s="46"/>
      <c r="BI168" s="46"/>
      <c r="BJ168" s="199"/>
    </row>
    <row r="169" spans="1:62" s="10" customFormat="1" ht="14.25" hidden="1" customHeight="1">
      <c r="A169" s="32"/>
      <c r="B169" s="25"/>
      <c r="C169" s="33" t="s">
        <v>1</v>
      </c>
      <c r="D169" s="25"/>
      <c r="E169" s="59" t="str">
        <f t="shared" ref="E169:P170" si="155">IF(ISERROR(E270/E55),"",E270/E55)</f>
        <v/>
      </c>
      <c r="F169" s="60" t="str">
        <f t="shared" si="155"/>
        <v/>
      </c>
      <c r="G169" s="60" t="str">
        <f t="shared" si="155"/>
        <v/>
      </c>
      <c r="H169" s="60" t="str">
        <f t="shared" si="155"/>
        <v/>
      </c>
      <c r="I169" s="60" t="str">
        <f t="shared" si="155"/>
        <v/>
      </c>
      <c r="J169" s="60" t="str">
        <f t="shared" si="155"/>
        <v/>
      </c>
      <c r="K169" s="60" t="str">
        <f t="shared" si="155"/>
        <v/>
      </c>
      <c r="L169" s="229" t="str">
        <f t="shared" si="155"/>
        <v/>
      </c>
      <c r="M169" s="60" t="str">
        <f t="shared" si="155"/>
        <v/>
      </c>
      <c r="N169" s="60" t="str">
        <f t="shared" si="155"/>
        <v/>
      </c>
      <c r="O169" s="60" t="str">
        <f t="shared" si="155"/>
        <v/>
      </c>
      <c r="P169" s="61" t="str">
        <f t="shared" si="155"/>
        <v/>
      </c>
      <c r="Q169" s="12"/>
      <c r="R169" s="12"/>
      <c r="S169" s="12"/>
      <c r="T169" s="32"/>
      <c r="U169" s="25"/>
      <c r="V169" s="33" t="s">
        <v>1</v>
      </c>
      <c r="W169" s="25"/>
      <c r="X169" s="59" t="str">
        <f t="shared" ref="X169:AI170" si="156">IF(ISERROR(X270/X55),"",X270/X55)</f>
        <v/>
      </c>
      <c r="Y169" s="60" t="str">
        <f t="shared" si="156"/>
        <v/>
      </c>
      <c r="Z169" s="60" t="str">
        <f t="shared" si="156"/>
        <v/>
      </c>
      <c r="AA169" s="60" t="str">
        <f t="shared" si="156"/>
        <v/>
      </c>
      <c r="AB169" s="60" t="str">
        <f t="shared" si="156"/>
        <v/>
      </c>
      <c r="AC169" s="60" t="str">
        <f t="shared" si="156"/>
        <v/>
      </c>
      <c r="AD169" s="60" t="str">
        <f t="shared" si="156"/>
        <v/>
      </c>
      <c r="AE169" s="60" t="str">
        <f t="shared" si="156"/>
        <v/>
      </c>
      <c r="AF169" s="60" t="str">
        <f t="shared" si="156"/>
        <v/>
      </c>
      <c r="AG169" s="60" t="str">
        <f t="shared" si="156"/>
        <v/>
      </c>
      <c r="AH169" s="60" t="str">
        <f t="shared" si="156"/>
        <v/>
      </c>
      <c r="AI169" s="229" t="str">
        <f t="shared" si="156"/>
        <v/>
      </c>
      <c r="AJ169" s="8"/>
      <c r="AK169" s="12"/>
      <c r="AL169" s="32"/>
      <c r="AM169" s="25"/>
      <c r="AN169" s="33" t="s">
        <v>1</v>
      </c>
      <c r="AO169" s="25"/>
      <c r="AP169" s="59" t="str">
        <f t="shared" ref="AP169:BA170" si="157">IF(ISERROR(AP270/AP55),"",AP270/AP55)</f>
        <v/>
      </c>
      <c r="AQ169" s="60" t="str">
        <f t="shared" si="157"/>
        <v/>
      </c>
      <c r="AR169" s="60" t="str">
        <f t="shared" si="157"/>
        <v/>
      </c>
      <c r="AS169" s="60" t="str">
        <f t="shared" si="157"/>
        <v/>
      </c>
      <c r="AT169" s="60" t="str">
        <f t="shared" si="157"/>
        <v/>
      </c>
      <c r="AU169" s="60" t="str">
        <f t="shared" si="157"/>
        <v/>
      </c>
      <c r="AV169" s="60" t="str">
        <f t="shared" si="157"/>
        <v/>
      </c>
      <c r="AW169" s="60" t="str">
        <f t="shared" si="157"/>
        <v/>
      </c>
      <c r="AX169" s="60" t="str">
        <f t="shared" si="157"/>
        <v/>
      </c>
      <c r="AY169" s="60" t="str">
        <f t="shared" si="157"/>
        <v/>
      </c>
      <c r="AZ169" s="60" t="str">
        <f t="shared" si="157"/>
        <v/>
      </c>
      <c r="BA169" s="229" t="str">
        <f t="shared" si="157"/>
        <v/>
      </c>
      <c r="BC169" s="32"/>
      <c r="BD169" s="194"/>
      <c r="BE169" s="194"/>
      <c r="BF169" s="194"/>
      <c r="BG169" s="46"/>
      <c r="BH169" s="46"/>
      <c r="BI169" s="46"/>
      <c r="BJ169" s="199"/>
    </row>
    <row r="170" spans="1:62" s="10" customFormat="1" ht="14.25" hidden="1" customHeight="1">
      <c r="A170" s="131"/>
      <c r="B170" s="25"/>
      <c r="C170" s="33" t="s">
        <v>13</v>
      </c>
      <c r="D170" s="25"/>
      <c r="E170" s="59" t="str">
        <f t="shared" si="155"/>
        <v/>
      </c>
      <c r="F170" s="60" t="str">
        <f t="shared" si="155"/>
        <v/>
      </c>
      <c r="G170" s="60" t="str">
        <f t="shared" si="155"/>
        <v/>
      </c>
      <c r="H170" s="60" t="str">
        <f t="shared" si="155"/>
        <v/>
      </c>
      <c r="I170" s="60" t="str">
        <f t="shared" si="155"/>
        <v/>
      </c>
      <c r="J170" s="60" t="str">
        <f t="shared" si="155"/>
        <v/>
      </c>
      <c r="K170" s="60" t="str">
        <f t="shared" si="155"/>
        <v/>
      </c>
      <c r="L170" s="229" t="str">
        <f t="shared" si="155"/>
        <v/>
      </c>
      <c r="M170" s="60" t="str">
        <f t="shared" si="155"/>
        <v/>
      </c>
      <c r="N170" s="60" t="str">
        <f t="shared" si="155"/>
        <v/>
      </c>
      <c r="O170" s="60" t="str">
        <f t="shared" si="155"/>
        <v/>
      </c>
      <c r="P170" s="61" t="str">
        <f t="shared" si="155"/>
        <v/>
      </c>
      <c r="Q170" s="12"/>
      <c r="R170" s="12"/>
      <c r="S170" s="12"/>
      <c r="T170" s="131"/>
      <c r="U170" s="25"/>
      <c r="V170" s="33" t="s">
        <v>13</v>
      </c>
      <c r="W170" s="25"/>
      <c r="X170" s="59" t="str">
        <f t="shared" si="156"/>
        <v/>
      </c>
      <c r="Y170" s="60" t="str">
        <f t="shared" si="156"/>
        <v/>
      </c>
      <c r="Z170" s="60" t="str">
        <f t="shared" si="156"/>
        <v/>
      </c>
      <c r="AA170" s="60" t="str">
        <f t="shared" si="156"/>
        <v/>
      </c>
      <c r="AB170" s="60" t="str">
        <f t="shared" si="156"/>
        <v/>
      </c>
      <c r="AC170" s="60" t="str">
        <f t="shared" si="156"/>
        <v/>
      </c>
      <c r="AD170" s="60" t="str">
        <f t="shared" si="156"/>
        <v/>
      </c>
      <c r="AE170" s="60" t="str">
        <f t="shared" si="156"/>
        <v/>
      </c>
      <c r="AF170" s="60" t="str">
        <f t="shared" si="156"/>
        <v/>
      </c>
      <c r="AG170" s="60" t="str">
        <f t="shared" si="156"/>
        <v/>
      </c>
      <c r="AH170" s="60" t="str">
        <f t="shared" si="156"/>
        <v/>
      </c>
      <c r="AI170" s="229" t="str">
        <f t="shared" si="156"/>
        <v/>
      </c>
      <c r="AJ170" s="8"/>
      <c r="AK170" s="12"/>
      <c r="AL170" s="131"/>
      <c r="AM170" s="25"/>
      <c r="AN170" s="33" t="s">
        <v>13</v>
      </c>
      <c r="AO170" s="25"/>
      <c r="AP170" s="59" t="str">
        <f t="shared" si="157"/>
        <v/>
      </c>
      <c r="AQ170" s="60" t="str">
        <f t="shared" si="157"/>
        <v/>
      </c>
      <c r="AR170" s="60" t="str">
        <f t="shared" si="157"/>
        <v/>
      </c>
      <c r="AS170" s="60" t="str">
        <f t="shared" si="157"/>
        <v/>
      </c>
      <c r="AT170" s="60" t="str">
        <f t="shared" si="157"/>
        <v/>
      </c>
      <c r="AU170" s="60" t="str">
        <f t="shared" si="157"/>
        <v/>
      </c>
      <c r="AV170" s="60" t="str">
        <f t="shared" si="157"/>
        <v/>
      </c>
      <c r="AW170" s="60" t="str">
        <f t="shared" si="157"/>
        <v/>
      </c>
      <c r="AX170" s="60" t="str">
        <f t="shared" si="157"/>
        <v/>
      </c>
      <c r="AY170" s="60" t="str">
        <f t="shared" si="157"/>
        <v/>
      </c>
      <c r="AZ170" s="60" t="str">
        <f t="shared" si="157"/>
        <v/>
      </c>
      <c r="BA170" s="229" t="str">
        <f t="shared" si="157"/>
        <v/>
      </c>
      <c r="BC170" s="131"/>
      <c r="BD170" s="194" t="e">
        <f>INDEX($E$121:$P$212,ROW()-120,#REF!)</f>
        <v>#REF!</v>
      </c>
      <c r="BE170" s="194" t="e">
        <f>INDEX($X$121:$AI$212,ROW()-120,#REF!)</f>
        <v>#REF!</v>
      </c>
      <c r="BF170" s="194" t="e">
        <f>INDEX($AP$121:$BA$212,ROW()-120,#REF!)</f>
        <v>#REF!</v>
      </c>
      <c r="BG170" s="195" t="e">
        <f>+IF(OR(BD170="",BE170=""),0,BD170-BE170)*100</f>
        <v>#REF!</v>
      </c>
      <c r="BH170" s="196" t="str">
        <f>+IF(ISERROR(BD170/BE170-1),"",BD170/BE170-1)</f>
        <v/>
      </c>
      <c r="BI170" s="197" t="e">
        <f>+IF(OR(BD170="",BF170=""),0,BD170-BF170)*100</f>
        <v>#REF!</v>
      </c>
      <c r="BJ170" s="198" t="str">
        <f>+IF(ISERROR(BD170/BF170-1),"",BD170/BF170-1)</f>
        <v/>
      </c>
    </row>
    <row r="171" spans="1:62" s="10" customFormat="1" ht="14.25" hidden="1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229"/>
      <c r="M171" s="60"/>
      <c r="N171" s="60"/>
      <c r="O171" s="60"/>
      <c r="P171" s="61"/>
      <c r="Q171" s="12"/>
      <c r="R171" s="12"/>
      <c r="S171" s="12"/>
      <c r="T171" s="70"/>
      <c r="U171" s="25"/>
      <c r="V171" s="33"/>
      <c r="W171" s="25"/>
      <c r="X171" s="59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229"/>
      <c r="AJ171" s="8"/>
      <c r="AK171" s="12"/>
      <c r="AL171" s="70"/>
      <c r="AM171" s="25"/>
      <c r="AN171" s="33"/>
      <c r="AO171" s="25"/>
      <c r="AP171" s="59"/>
      <c r="AQ171" s="60"/>
      <c r="AR171" s="60"/>
      <c r="AS171" s="60"/>
      <c r="AT171" s="60"/>
      <c r="AU171" s="60"/>
      <c r="AV171" s="60"/>
      <c r="AW171" s="60"/>
      <c r="AX171" s="60"/>
      <c r="AY171" s="60"/>
      <c r="AZ171" s="60"/>
      <c r="BA171" s="229"/>
      <c r="BC171" s="70"/>
      <c r="BD171" s="194"/>
      <c r="BE171" s="194"/>
      <c r="BF171" s="194"/>
      <c r="BG171" s="46"/>
      <c r="BH171" s="46"/>
      <c r="BI171" s="46"/>
      <c r="BJ171" s="199"/>
    </row>
    <row r="172" spans="1:62" s="10" customFormat="1" ht="14.25" hidden="1" customHeight="1">
      <c r="A172" s="32"/>
      <c r="B172" s="25"/>
      <c r="C172" s="33" t="s">
        <v>1</v>
      </c>
      <c r="D172" s="25"/>
      <c r="E172" s="59" t="str">
        <f t="shared" ref="E172:P173" si="158">IF(ISERROR(E273/E58),"",E273/E58)</f>
        <v/>
      </c>
      <c r="F172" s="60" t="str">
        <f t="shared" si="158"/>
        <v/>
      </c>
      <c r="G172" s="60" t="str">
        <f t="shared" si="158"/>
        <v/>
      </c>
      <c r="H172" s="60" t="str">
        <f t="shared" si="158"/>
        <v/>
      </c>
      <c r="I172" s="60" t="str">
        <f t="shared" si="158"/>
        <v/>
      </c>
      <c r="J172" s="60" t="str">
        <f t="shared" si="158"/>
        <v/>
      </c>
      <c r="K172" s="60" t="str">
        <f t="shared" si="158"/>
        <v/>
      </c>
      <c r="L172" s="229" t="str">
        <f t="shared" si="158"/>
        <v/>
      </c>
      <c r="M172" s="60" t="str">
        <f t="shared" si="158"/>
        <v/>
      </c>
      <c r="N172" s="60" t="str">
        <f t="shared" si="158"/>
        <v/>
      </c>
      <c r="O172" s="60" t="str">
        <f t="shared" si="158"/>
        <v/>
      </c>
      <c r="P172" s="61" t="str">
        <f t="shared" si="158"/>
        <v/>
      </c>
      <c r="Q172" s="12"/>
      <c r="R172" s="12"/>
      <c r="S172" s="12"/>
      <c r="T172" s="32"/>
      <c r="U172" s="25"/>
      <c r="V172" s="33" t="s">
        <v>1</v>
      </c>
      <c r="W172" s="25"/>
      <c r="X172" s="59" t="str">
        <f t="shared" ref="X172:AI173" si="159">IF(ISERROR(X273/X58),"",X273/X58)</f>
        <v/>
      </c>
      <c r="Y172" s="60" t="str">
        <f t="shared" si="159"/>
        <v/>
      </c>
      <c r="Z172" s="60" t="str">
        <f t="shared" si="159"/>
        <v/>
      </c>
      <c r="AA172" s="60" t="str">
        <f t="shared" si="159"/>
        <v/>
      </c>
      <c r="AB172" s="60" t="str">
        <f t="shared" si="159"/>
        <v/>
      </c>
      <c r="AC172" s="60" t="str">
        <f t="shared" si="159"/>
        <v/>
      </c>
      <c r="AD172" s="60" t="str">
        <f t="shared" si="159"/>
        <v/>
      </c>
      <c r="AE172" s="60" t="str">
        <f t="shared" si="159"/>
        <v/>
      </c>
      <c r="AF172" s="60" t="str">
        <f t="shared" si="159"/>
        <v/>
      </c>
      <c r="AG172" s="60" t="str">
        <f t="shared" si="159"/>
        <v/>
      </c>
      <c r="AH172" s="60" t="str">
        <f t="shared" si="159"/>
        <v/>
      </c>
      <c r="AI172" s="229" t="str">
        <f t="shared" si="159"/>
        <v/>
      </c>
      <c r="AJ172" s="8"/>
      <c r="AK172" s="12"/>
      <c r="AL172" s="32"/>
      <c r="AM172" s="25"/>
      <c r="AN172" s="33" t="s">
        <v>1</v>
      </c>
      <c r="AO172" s="25"/>
      <c r="AP172" s="59" t="str">
        <f t="shared" ref="AP172:BA173" si="160">IF(ISERROR(AP273/AP58),"",AP273/AP58)</f>
        <v/>
      </c>
      <c r="AQ172" s="60" t="str">
        <f t="shared" si="160"/>
        <v/>
      </c>
      <c r="AR172" s="60" t="str">
        <f t="shared" si="160"/>
        <v/>
      </c>
      <c r="AS172" s="60" t="str">
        <f t="shared" si="160"/>
        <v/>
      </c>
      <c r="AT172" s="60" t="str">
        <f t="shared" si="160"/>
        <v/>
      </c>
      <c r="AU172" s="60" t="str">
        <f t="shared" si="160"/>
        <v/>
      </c>
      <c r="AV172" s="60" t="str">
        <f t="shared" si="160"/>
        <v/>
      </c>
      <c r="AW172" s="60" t="str">
        <f t="shared" si="160"/>
        <v/>
      </c>
      <c r="AX172" s="60" t="str">
        <f t="shared" si="160"/>
        <v/>
      </c>
      <c r="AY172" s="60" t="str">
        <f t="shared" si="160"/>
        <v/>
      </c>
      <c r="AZ172" s="60" t="str">
        <f t="shared" si="160"/>
        <v/>
      </c>
      <c r="BA172" s="229" t="str">
        <f t="shared" si="160"/>
        <v/>
      </c>
      <c r="BC172" s="32"/>
      <c r="BD172" s="194"/>
      <c r="BE172" s="194"/>
      <c r="BF172" s="194"/>
      <c r="BG172" s="46"/>
      <c r="BH172" s="46"/>
      <c r="BI172" s="46"/>
      <c r="BJ172" s="199"/>
    </row>
    <row r="173" spans="1:62" s="10" customFormat="1" ht="14.25" hidden="1" customHeight="1">
      <c r="A173" s="32"/>
      <c r="B173" s="25"/>
      <c r="C173" s="33" t="s">
        <v>13</v>
      </c>
      <c r="D173" s="25"/>
      <c r="E173" s="59" t="str">
        <f t="shared" si="158"/>
        <v/>
      </c>
      <c r="F173" s="60" t="str">
        <f t="shared" si="158"/>
        <v/>
      </c>
      <c r="G173" s="60" t="str">
        <f t="shared" si="158"/>
        <v/>
      </c>
      <c r="H173" s="60" t="str">
        <f t="shared" si="158"/>
        <v/>
      </c>
      <c r="I173" s="60" t="str">
        <f t="shared" si="158"/>
        <v/>
      </c>
      <c r="J173" s="60" t="str">
        <f t="shared" si="158"/>
        <v/>
      </c>
      <c r="K173" s="60" t="str">
        <f t="shared" si="158"/>
        <v/>
      </c>
      <c r="L173" s="229" t="str">
        <f t="shared" si="158"/>
        <v/>
      </c>
      <c r="M173" s="60" t="str">
        <f t="shared" si="158"/>
        <v/>
      </c>
      <c r="N173" s="60" t="str">
        <f t="shared" si="158"/>
        <v/>
      </c>
      <c r="O173" s="60" t="str">
        <f t="shared" si="158"/>
        <v/>
      </c>
      <c r="P173" s="61" t="str">
        <f t="shared" si="158"/>
        <v/>
      </c>
      <c r="Q173" s="12"/>
      <c r="R173" s="12"/>
      <c r="S173" s="12"/>
      <c r="T173" s="32"/>
      <c r="U173" s="25"/>
      <c r="V173" s="33" t="s">
        <v>13</v>
      </c>
      <c r="W173" s="25"/>
      <c r="X173" s="59" t="str">
        <f t="shared" si="159"/>
        <v/>
      </c>
      <c r="Y173" s="60" t="str">
        <f t="shared" si="159"/>
        <v/>
      </c>
      <c r="Z173" s="60" t="str">
        <f t="shared" si="159"/>
        <v/>
      </c>
      <c r="AA173" s="60" t="str">
        <f t="shared" si="159"/>
        <v/>
      </c>
      <c r="AB173" s="60" t="str">
        <f t="shared" si="159"/>
        <v/>
      </c>
      <c r="AC173" s="60" t="str">
        <f t="shared" si="159"/>
        <v/>
      </c>
      <c r="AD173" s="60" t="str">
        <f t="shared" si="159"/>
        <v/>
      </c>
      <c r="AE173" s="60" t="str">
        <f t="shared" si="159"/>
        <v/>
      </c>
      <c r="AF173" s="60" t="str">
        <f t="shared" si="159"/>
        <v/>
      </c>
      <c r="AG173" s="60" t="str">
        <f t="shared" si="159"/>
        <v/>
      </c>
      <c r="AH173" s="60" t="str">
        <f t="shared" si="159"/>
        <v/>
      </c>
      <c r="AI173" s="229" t="str">
        <f t="shared" si="159"/>
        <v/>
      </c>
      <c r="AJ173" s="8"/>
      <c r="AK173" s="12"/>
      <c r="AL173" s="32"/>
      <c r="AM173" s="25"/>
      <c r="AN173" s="33" t="s">
        <v>13</v>
      </c>
      <c r="AO173" s="25"/>
      <c r="AP173" s="59" t="str">
        <f t="shared" si="160"/>
        <v/>
      </c>
      <c r="AQ173" s="60" t="str">
        <f t="shared" si="160"/>
        <v/>
      </c>
      <c r="AR173" s="60" t="str">
        <f t="shared" si="160"/>
        <v/>
      </c>
      <c r="AS173" s="60" t="str">
        <f t="shared" si="160"/>
        <v/>
      </c>
      <c r="AT173" s="60" t="str">
        <f t="shared" si="160"/>
        <v/>
      </c>
      <c r="AU173" s="60" t="str">
        <f t="shared" si="160"/>
        <v/>
      </c>
      <c r="AV173" s="60" t="str">
        <f t="shared" si="160"/>
        <v/>
      </c>
      <c r="AW173" s="60" t="str">
        <f t="shared" si="160"/>
        <v/>
      </c>
      <c r="AX173" s="60" t="str">
        <f t="shared" si="160"/>
        <v/>
      </c>
      <c r="AY173" s="60" t="str">
        <f t="shared" si="160"/>
        <v/>
      </c>
      <c r="AZ173" s="60" t="str">
        <f t="shared" si="160"/>
        <v/>
      </c>
      <c r="BA173" s="229" t="str">
        <f t="shared" si="160"/>
        <v/>
      </c>
      <c r="BC173" s="32"/>
      <c r="BD173" s="194" t="e">
        <f>INDEX($E$121:$P$212,ROW()-120,#REF!)</f>
        <v>#REF!</v>
      </c>
      <c r="BE173" s="194" t="e">
        <f>INDEX($X$121:$AI$212,ROW()-120,#REF!)</f>
        <v>#REF!</v>
      </c>
      <c r="BF173" s="194" t="e">
        <f>INDEX($AP$121:$BA$212,ROW()-120,#REF!)</f>
        <v>#REF!</v>
      </c>
      <c r="BG173" s="195" t="e">
        <f>+IF(OR(BD173="",BE173=""),0,BD173-BE173)*100</f>
        <v>#REF!</v>
      </c>
      <c r="BH173" s="196" t="str">
        <f>+IF(ISERROR(BD173/BE173-1),"",BD173/BE173-1)</f>
        <v/>
      </c>
      <c r="BI173" s="197" t="e">
        <f>+IF(OR(BD173="",BF173=""),0,BD173-BF173)*100</f>
        <v>#REF!</v>
      </c>
      <c r="BJ173" s="198" t="str">
        <f>+IF(ISERROR(BD173/BF173-1),"",BD173/BF173-1)</f>
        <v/>
      </c>
    </row>
    <row r="174" spans="1:62" s="10" customFormat="1" ht="14.25" hidden="1" customHeight="1">
      <c r="A174" s="33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229"/>
      <c r="M174" s="60"/>
      <c r="N174" s="60"/>
      <c r="O174" s="60"/>
      <c r="P174" s="61"/>
      <c r="Q174" s="12"/>
      <c r="R174" s="12"/>
      <c r="S174" s="12"/>
      <c r="T174" s="33"/>
      <c r="U174" s="25"/>
      <c r="V174" s="33"/>
      <c r="W174" s="25"/>
      <c r="X174" s="59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229"/>
      <c r="AJ174" s="8"/>
      <c r="AK174" s="12"/>
      <c r="AL174" s="33"/>
      <c r="AM174" s="25"/>
      <c r="AN174" s="33"/>
      <c r="AO174" s="25"/>
      <c r="AP174" s="59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229"/>
      <c r="BC174" s="33"/>
      <c r="BD174" s="183"/>
      <c r="BE174" s="183"/>
      <c r="BF174" s="183"/>
      <c r="BG174" s="25"/>
      <c r="BH174" s="25"/>
      <c r="BI174" s="25"/>
      <c r="BJ174" s="184"/>
    </row>
    <row r="175" spans="1:62" s="10" customFormat="1" ht="14.25" hidden="1" customHeight="1">
      <c r="A175" s="32"/>
      <c r="B175" s="25"/>
      <c r="C175" s="33" t="s">
        <v>1</v>
      </c>
      <c r="D175" s="25"/>
      <c r="E175" s="59" t="str">
        <f t="shared" ref="E175:P176" si="161">IF(ISERROR(E276/E61),"",E276/E61)</f>
        <v/>
      </c>
      <c r="F175" s="60" t="str">
        <f t="shared" si="161"/>
        <v/>
      </c>
      <c r="G175" s="60" t="str">
        <f t="shared" si="161"/>
        <v/>
      </c>
      <c r="H175" s="60" t="str">
        <f t="shared" si="161"/>
        <v/>
      </c>
      <c r="I175" s="60" t="str">
        <f t="shared" si="161"/>
        <v/>
      </c>
      <c r="J175" s="60" t="str">
        <f t="shared" si="161"/>
        <v/>
      </c>
      <c r="K175" s="60" t="str">
        <f t="shared" si="161"/>
        <v/>
      </c>
      <c r="L175" s="229" t="str">
        <f t="shared" si="161"/>
        <v/>
      </c>
      <c r="M175" s="60" t="str">
        <f t="shared" si="161"/>
        <v/>
      </c>
      <c r="N175" s="60" t="str">
        <f t="shared" si="161"/>
        <v/>
      </c>
      <c r="O175" s="60" t="str">
        <f t="shared" si="161"/>
        <v/>
      </c>
      <c r="P175" s="61" t="str">
        <f t="shared" si="161"/>
        <v/>
      </c>
      <c r="Q175" s="12"/>
      <c r="R175" s="12"/>
      <c r="S175" s="12"/>
      <c r="T175" s="32"/>
      <c r="U175" s="25"/>
      <c r="V175" s="33" t="s">
        <v>1</v>
      </c>
      <c r="W175" s="25"/>
      <c r="X175" s="59" t="str">
        <f t="shared" ref="X175:AI175" si="162">IF(ISERROR(X276/X61),"",X276/X61)</f>
        <v/>
      </c>
      <c r="Y175" s="60" t="str">
        <f t="shared" si="162"/>
        <v/>
      </c>
      <c r="Z175" s="60" t="str">
        <f t="shared" si="162"/>
        <v/>
      </c>
      <c r="AA175" s="60" t="str">
        <f t="shared" si="162"/>
        <v/>
      </c>
      <c r="AB175" s="60" t="str">
        <f t="shared" si="162"/>
        <v/>
      </c>
      <c r="AC175" s="60" t="str">
        <f t="shared" si="162"/>
        <v/>
      </c>
      <c r="AD175" s="60" t="str">
        <f t="shared" si="162"/>
        <v/>
      </c>
      <c r="AE175" s="60" t="str">
        <f t="shared" si="162"/>
        <v/>
      </c>
      <c r="AF175" s="60" t="str">
        <f t="shared" si="162"/>
        <v/>
      </c>
      <c r="AG175" s="60" t="str">
        <f t="shared" si="162"/>
        <v/>
      </c>
      <c r="AH175" s="60" t="str">
        <f t="shared" si="162"/>
        <v/>
      </c>
      <c r="AI175" s="229" t="str">
        <f t="shared" si="162"/>
        <v/>
      </c>
      <c r="AJ175" s="8"/>
      <c r="AK175" s="12"/>
      <c r="AL175" s="32"/>
      <c r="AM175" s="25"/>
      <c r="AN175" s="33" t="s">
        <v>1</v>
      </c>
      <c r="AO175" s="25"/>
      <c r="AP175" s="59" t="str">
        <f t="shared" ref="AP175:BA176" si="163">IF(ISERROR(AP276/AP61),"",AP276/AP61)</f>
        <v/>
      </c>
      <c r="AQ175" s="60" t="str">
        <f t="shared" si="163"/>
        <v/>
      </c>
      <c r="AR175" s="60" t="str">
        <f t="shared" si="163"/>
        <v/>
      </c>
      <c r="AS175" s="60" t="str">
        <f t="shared" si="163"/>
        <v/>
      </c>
      <c r="AT175" s="60" t="str">
        <f t="shared" si="163"/>
        <v/>
      </c>
      <c r="AU175" s="60" t="str">
        <f t="shared" si="163"/>
        <v/>
      </c>
      <c r="AV175" s="60" t="str">
        <f t="shared" si="163"/>
        <v/>
      </c>
      <c r="AW175" s="60" t="str">
        <f t="shared" si="163"/>
        <v/>
      </c>
      <c r="AX175" s="60" t="str">
        <f t="shared" si="163"/>
        <v/>
      </c>
      <c r="AY175" s="60" t="str">
        <f t="shared" si="163"/>
        <v/>
      </c>
      <c r="AZ175" s="60" t="str">
        <f t="shared" si="163"/>
        <v/>
      </c>
      <c r="BA175" s="229" t="str">
        <f t="shared" si="163"/>
        <v/>
      </c>
      <c r="BC175" s="32"/>
      <c r="BD175" s="183"/>
      <c r="BE175" s="183"/>
      <c r="BF175" s="183"/>
      <c r="BG175" s="25"/>
      <c r="BH175" s="25"/>
      <c r="BI175" s="25"/>
      <c r="BJ175" s="184"/>
    </row>
    <row r="176" spans="1:62" s="10" customFormat="1" ht="14.25" hidden="1" customHeight="1">
      <c r="A176" s="70"/>
      <c r="B176" s="25"/>
      <c r="C176" s="33" t="s">
        <v>13</v>
      </c>
      <c r="D176" s="25"/>
      <c r="E176" s="59" t="str">
        <f t="shared" si="161"/>
        <v/>
      </c>
      <c r="F176" s="60" t="str">
        <f t="shared" si="161"/>
        <v/>
      </c>
      <c r="G176" s="60" t="str">
        <f t="shared" si="161"/>
        <v/>
      </c>
      <c r="H176" s="60" t="str">
        <f t="shared" si="161"/>
        <v/>
      </c>
      <c r="I176" s="60" t="str">
        <f t="shared" si="161"/>
        <v/>
      </c>
      <c r="J176" s="60" t="str">
        <f t="shared" si="161"/>
        <v/>
      </c>
      <c r="K176" s="60" t="str">
        <f t="shared" si="161"/>
        <v/>
      </c>
      <c r="L176" s="229" t="str">
        <f t="shared" si="161"/>
        <v/>
      </c>
      <c r="M176" s="60" t="str">
        <f t="shared" si="161"/>
        <v/>
      </c>
      <c r="N176" s="60" t="str">
        <f t="shared" si="161"/>
        <v/>
      </c>
      <c r="O176" s="60" t="str">
        <f t="shared" si="161"/>
        <v/>
      </c>
      <c r="P176" s="61" t="str">
        <f t="shared" si="161"/>
        <v/>
      </c>
      <c r="Q176" s="12"/>
      <c r="R176" s="12"/>
      <c r="S176" s="12"/>
      <c r="T176" s="70"/>
      <c r="U176" s="25"/>
      <c r="V176" s="33" t="s">
        <v>13</v>
      </c>
      <c r="W176" s="25"/>
      <c r="X176" s="59" t="str">
        <f>IF(ISERROR(#REF!/X62),"",#REF!/X62)</f>
        <v/>
      </c>
      <c r="Y176" s="60" t="str">
        <f>IF(ISERROR(#REF!/Y62),"",#REF!/Y62)</f>
        <v/>
      </c>
      <c r="Z176" s="60" t="str">
        <f>IF(ISERROR(#REF!/Z62),"",#REF!/Z62)</f>
        <v/>
      </c>
      <c r="AA176" s="60" t="str">
        <f>IF(ISERROR(#REF!/AA62),"",#REF!/AA62)</f>
        <v/>
      </c>
      <c r="AB176" s="60" t="str">
        <f>IF(ISERROR(#REF!/AB62),"",#REF!/AB62)</f>
        <v/>
      </c>
      <c r="AC176" s="60" t="str">
        <f>IF(ISERROR(#REF!/AC62),"",#REF!/AC62)</f>
        <v/>
      </c>
      <c r="AD176" s="60" t="str">
        <f>IF(ISERROR(#REF!/AD62),"",#REF!/AD62)</f>
        <v/>
      </c>
      <c r="AE176" s="60" t="str">
        <f>IF(ISERROR(#REF!/AE62),"",#REF!/AE62)</f>
        <v/>
      </c>
      <c r="AF176" s="60" t="str">
        <f>IF(ISERROR(#REF!/AF62),"",#REF!/AF62)</f>
        <v/>
      </c>
      <c r="AG176" s="60" t="str">
        <f>IF(ISERROR(#REF!/AG62),"",#REF!/AG62)</f>
        <v/>
      </c>
      <c r="AH176" s="60" t="str">
        <f>IF(ISERROR(#REF!/AH62),"",#REF!/AH62)</f>
        <v/>
      </c>
      <c r="AI176" s="229" t="str">
        <f>IF(ISERROR(#REF!/AI62),"",#REF!/AI62)</f>
        <v/>
      </c>
      <c r="AJ176" s="8"/>
      <c r="AK176" s="12"/>
      <c r="AL176" s="70"/>
      <c r="AM176" s="25"/>
      <c r="AN176" s="33" t="s">
        <v>13</v>
      </c>
      <c r="AO176" s="25"/>
      <c r="AP176" s="59" t="str">
        <f t="shared" si="163"/>
        <v/>
      </c>
      <c r="AQ176" s="60" t="str">
        <f t="shared" si="163"/>
        <v/>
      </c>
      <c r="AR176" s="60" t="str">
        <f t="shared" si="163"/>
        <v/>
      </c>
      <c r="AS176" s="60" t="str">
        <f t="shared" si="163"/>
        <v/>
      </c>
      <c r="AT176" s="60" t="str">
        <f t="shared" si="163"/>
        <v/>
      </c>
      <c r="AU176" s="60" t="str">
        <f t="shared" si="163"/>
        <v/>
      </c>
      <c r="AV176" s="60" t="str">
        <f t="shared" si="163"/>
        <v/>
      </c>
      <c r="AW176" s="60" t="str">
        <f t="shared" si="163"/>
        <v/>
      </c>
      <c r="AX176" s="60" t="str">
        <f t="shared" si="163"/>
        <v/>
      </c>
      <c r="AY176" s="60" t="str">
        <f t="shared" si="163"/>
        <v/>
      </c>
      <c r="AZ176" s="60" t="str">
        <f t="shared" si="163"/>
        <v/>
      </c>
      <c r="BA176" s="229" t="str">
        <f t="shared" si="163"/>
        <v/>
      </c>
      <c r="BC176" s="70"/>
      <c r="BD176" s="194" t="e">
        <f>INDEX($E$121:$P$212,ROW()-120,#REF!)</f>
        <v>#REF!</v>
      </c>
      <c r="BE176" s="194" t="e">
        <f>INDEX($X$121:$AI$212,ROW()-120,#REF!)</f>
        <v>#REF!</v>
      </c>
      <c r="BF176" s="194" t="e">
        <f>INDEX($AP$121:$BA$212,ROW()-120,#REF!)</f>
        <v>#REF!</v>
      </c>
      <c r="BG176" s="195" t="e">
        <f>+IF(OR(BD176="",BE176=""),0,BD176-BE176)*100</f>
        <v>#REF!</v>
      </c>
      <c r="BH176" s="196" t="str">
        <f>+IF(ISERROR(BD176/BE176-1),"",BD176/BE176-1)</f>
        <v/>
      </c>
      <c r="BI176" s="197" t="e">
        <f>+IF(OR(BD176="",BF176=""),0,BD176-BF176)*100</f>
        <v>#REF!</v>
      </c>
      <c r="BJ176" s="198" t="str">
        <f>+IF(ISERROR(BD176/BF176-1),"",BD176/BF176-1)</f>
        <v/>
      </c>
    </row>
    <row r="177" spans="1:62" s="10" customFormat="1" ht="14.25" hidden="1" customHeight="1">
      <c r="A177" s="33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229"/>
      <c r="M177" s="60"/>
      <c r="N177" s="60"/>
      <c r="O177" s="60"/>
      <c r="P177" s="61"/>
      <c r="Q177" s="12"/>
      <c r="R177" s="12"/>
      <c r="S177" s="12"/>
      <c r="T177" s="33"/>
      <c r="U177" s="25"/>
      <c r="V177" s="33"/>
      <c r="W177" s="25"/>
      <c r="X177" s="59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229"/>
      <c r="AJ177" s="8"/>
      <c r="AK177" s="12"/>
      <c r="AL177" s="33"/>
      <c r="AM177" s="25"/>
      <c r="AN177" s="33"/>
      <c r="AO177" s="25"/>
      <c r="AP177" s="59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229"/>
      <c r="BC177" s="33"/>
      <c r="BD177" s="183"/>
      <c r="BE177" s="183"/>
      <c r="BF177" s="183"/>
      <c r="BG177" s="25"/>
      <c r="BH177" s="25"/>
      <c r="BI177" s="25"/>
      <c r="BJ177" s="184"/>
    </row>
    <row r="178" spans="1:62" s="10" customFormat="1" ht="14.25" hidden="1" customHeight="1">
      <c r="A178" s="32"/>
      <c r="B178" s="25"/>
      <c r="C178" s="33" t="s">
        <v>1</v>
      </c>
      <c r="D178" s="25"/>
      <c r="E178" s="59" t="str">
        <f t="shared" ref="E178:P179" si="164">IF(ISERROR(E279/E64),"",E279/E64)</f>
        <v/>
      </c>
      <c r="F178" s="60" t="str">
        <f t="shared" si="164"/>
        <v/>
      </c>
      <c r="G178" s="60" t="str">
        <f t="shared" si="164"/>
        <v/>
      </c>
      <c r="H178" s="60" t="str">
        <f t="shared" si="164"/>
        <v/>
      </c>
      <c r="I178" s="60" t="str">
        <f t="shared" si="164"/>
        <v/>
      </c>
      <c r="J178" s="60" t="str">
        <f t="shared" si="164"/>
        <v/>
      </c>
      <c r="K178" s="60" t="str">
        <f t="shared" si="164"/>
        <v/>
      </c>
      <c r="L178" s="229" t="str">
        <f t="shared" si="164"/>
        <v/>
      </c>
      <c r="M178" s="60" t="str">
        <f t="shared" si="164"/>
        <v/>
      </c>
      <c r="N178" s="60" t="str">
        <f t="shared" si="164"/>
        <v/>
      </c>
      <c r="O178" s="60" t="str">
        <f t="shared" si="164"/>
        <v/>
      </c>
      <c r="P178" s="61" t="str">
        <f t="shared" si="164"/>
        <v/>
      </c>
      <c r="Q178" s="12"/>
      <c r="R178" s="12"/>
      <c r="S178" s="12"/>
      <c r="T178" s="32"/>
      <c r="U178" s="25"/>
      <c r="V178" s="33" t="s">
        <v>1</v>
      </c>
      <c r="W178" s="25"/>
      <c r="X178" s="59" t="str">
        <f t="shared" ref="X178:AI178" si="165">IF(ISERROR(X279/X64),"",X279/X64)</f>
        <v/>
      </c>
      <c r="Y178" s="60" t="str">
        <f t="shared" si="165"/>
        <v/>
      </c>
      <c r="Z178" s="60" t="str">
        <f t="shared" si="165"/>
        <v/>
      </c>
      <c r="AA178" s="60" t="str">
        <f t="shared" si="165"/>
        <v/>
      </c>
      <c r="AB178" s="60" t="str">
        <f t="shared" si="165"/>
        <v/>
      </c>
      <c r="AC178" s="60" t="str">
        <f t="shared" si="165"/>
        <v/>
      </c>
      <c r="AD178" s="60" t="str">
        <f t="shared" si="165"/>
        <v/>
      </c>
      <c r="AE178" s="60" t="str">
        <f t="shared" si="165"/>
        <v/>
      </c>
      <c r="AF178" s="60" t="str">
        <f t="shared" si="165"/>
        <v/>
      </c>
      <c r="AG178" s="60" t="str">
        <f t="shared" si="165"/>
        <v/>
      </c>
      <c r="AH178" s="60" t="str">
        <f t="shared" si="165"/>
        <v/>
      </c>
      <c r="AI178" s="229" t="str">
        <f t="shared" si="165"/>
        <v/>
      </c>
      <c r="AJ178" s="8"/>
      <c r="AK178" s="12"/>
      <c r="AL178" s="32"/>
      <c r="AM178" s="25"/>
      <c r="AN178" s="33" t="s">
        <v>1</v>
      </c>
      <c r="AO178" s="25"/>
      <c r="AP178" s="59" t="str">
        <f t="shared" ref="AP178:BA179" si="166">IF(ISERROR(AP279/AP64),"",AP279/AP64)</f>
        <v/>
      </c>
      <c r="AQ178" s="60" t="str">
        <f t="shared" si="166"/>
        <v/>
      </c>
      <c r="AR178" s="60" t="str">
        <f t="shared" si="166"/>
        <v/>
      </c>
      <c r="AS178" s="60" t="str">
        <f t="shared" si="166"/>
        <v/>
      </c>
      <c r="AT178" s="60" t="str">
        <f t="shared" si="166"/>
        <v/>
      </c>
      <c r="AU178" s="60" t="str">
        <f t="shared" si="166"/>
        <v/>
      </c>
      <c r="AV178" s="60" t="str">
        <f t="shared" si="166"/>
        <v/>
      </c>
      <c r="AW178" s="60" t="str">
        <f t="shared" si="166"/>
        <v/>
      </c>
      <c r="AX178" s="60" t="str">
        <f t="shared" si="166"/>
        <v/>
      </c>
      <c r="AY178" s="60" t="str">
        <f t="shared" si="166"/>
        <v/>
      </c>
      <c r="AZ178" s="60" t="str">
        <f t="shared" si="166"/>
        <v/>
      </c>
      <c r="BA178" s="229" t="str">
        <f t="shared" si="166"/>
        <v/>
      </c>
      <c r="BC178" s="32"/>
      <c r="BD178" s="183"/>
      <c r="BE178" s="183"/>
      <c r="BF178" s="183"/>
      <c r="BG178" s="25"/>
      <c r="BH178" s="25"/>
      <c r="BI178" s="25"/>
      <c r="BJ178" s="184"/>
    </row>
    <row r="179" spans="1:62" s="10" customFormat="1" ht="14.25" hidden="1" customHeight="1">
      <c r="A179" s="70"/>
      <c r="B179" s="25"/>
      <c r="C179" s="33" t="s">
        <v>13</v>
      </c>
      <c r="D179" s="25"/>
      <c r="E179" s="59" t="str">
        <f t="shared" si="164"/>
        <v/>
      </c>
      <c r="F179" s="60" t="str">
        <f t="shared" si="164"/>
        <v/>
      </c>
      <c r="G179" s="60" t="str">
        <f t="shared" si="164"/>
        <v/>
      </c>
      <c r="H179" s="60" t="str">
        <f t="shared" si="164"/>
        <v/>
      </c>
      <c r="I179" s="60" t="str">
        <f t="shared" si="164"/>
        <v/>
      </c>
      <c r="J179" s="60" t="str">
        <f t="shared" si="164"/>
        <v/>
      </c>
      <c r="K179" s="60" t="str">
        <f t="shared" si="164"/>
        <v/>
      </c>
      <c r="L179" s="229" t="str">
        <f t="shared" si="164"/>
        <v/>
      </c>
      <c r="M179" s="60" t="str">
        <f t="shared" si="164"/>
        <v/>
      </c>
      <c r="N179" s="60" t="str">
        <f t="shared" si="164"/>
        <v/>
      </c>
      <c r="O179" s="60" t="str">
        <f t="shared" si="164"/>
        <v/>
      </c>
      <c r="P179" s="61" t="str">
        <f t="shared" si="164"/>
        <v/>
      </c>
      <c r="Q179" s="12"/>
      <c r="R179" s="12"/>
      <c r="S179" s="12"/>
      <c r="T179" s="70"/>
      <c r="U179" s="25"/>
      <c r="V179" s="33" t="s">
        <v>13</v>
      </c>
      <c r="W179" s="25"/>
      <c r="X179" s="59" t="str">
        <f>IF(ISERROR(#REF!/X65),"",#REF!/X65)</f>
        <v/>
      </c>
      <c r="Y179" s="60" t="str">
        <f>IF(ISERROR(#REF!/Y65),"",#REF!/Y65)</f>
        <v/>
      </c>
      <c r="Z179" s="60" t="str">
        <f>IF(ISERROR(#REF!/Z65),"",#REF!/Z65)</f>
        <v/>
      </c>
      <c r="AA179" s="60" t="str">
        <f>IF(ISERROR(#REF!/AA65),"",#REF!/AA65)</f>
        <v/>
      </c>
      <c r="AB179" s="60" t="str">
        <f>IF(ISERROR(#REF!/AB65),"",#REF!/AB65)</f>
        <v/>
      </c>
      <c r="AC179" s="60" t="str">
        <f>IF(ISERROR(#REF!/AC65),"",#REF!/AC65)</f>
        <v/>
      </c>
      <c r="AD179" s="60" t="str">
        <f>IF(ISERROR(#REF!/AD65),"",#REF!/AD65)</f>
        <v/>
      </c>
      <c r="AE179" s="60" t="str">
        <f>IF(ISERROR(#REF!/AE65),"",#REF!/AE65)</f>
        <v/>
      </c>
      <c r="AF179" s="60" t="str">
        <f>IF(ISERROR(#REF!/AF65),"",#REF!/AF65)</f>
        <v/>
      </c>
      <c r="AG179" s="60" t="str">
        <f>IF(ISERROR(#REF!/AG65),"",#REF!/AG65)</f>
        <v/>
      </c>
      <c r="AH179" s="60" t="str">
        <f>IF(ISERROR(#REF!/AH65),"",#REF!/AH65)</f>
        <v/>
      </c>
      <c r="AI179" s="229" t="str">
        <f>IF(ISERROR(#REF!/AI65),"",#REF!/AI65)</f>
        <v/>
      </c>
      <c r="AJ179" s="8"/>
      <c r="AK179" s="12"/>
      <c r="AL179" s="70"/>
      <c r="AM179" s="25"/>
      <c r="AN179" s="33" t="s">
        <v>13</v>
      </c>
      <c r="AO179" s="25"/>
      <c r="AP179" s="59" t="str">
        <f t="shared" si="166"/>
        <v/>
      </c>
      <c r="AQ179" s="60" t="str">
        <f t="shared" si="166"/>
        <v/>
      </c>
      <c r="AR179" s="60" t="str">
        <f t="shared" si="166"/>
        <v/>
      </c>
      <c r="AS179" s="60" t="str">
        <f t="shared" si="166"/>
        <v/>
      </c>
      <c r="AT179" s="60" t="str">
        <f t="shared" si="166"/>
        <v/>
      </c>
      <c r="AU179" s="60" t="str">
        <f t="shared" si="166"/>
        <v/>
      </c>
      <c r="AV179" s="60" t="str">
        <f t="shared" si="166"/>
        <v/>
      </c>
      <c r="AW179" s="60" t="str">
        <f t="shared" si="166"/>
        <v/>
      </c>
      <c r="AX179" s="60" t="str">
        <f t="shared" si="166"/>
        <v/>
      </c>
      <c r="AY179" s="60" t="str">
        <f t="shared" si="166"/>
        <v/>
      </c>
      <c r="AZ179" s="60" t="str">
        <f t="shared" si="166"/>
        <v/>
      </c>
      <c r="BA179" s="229" t="str">
        <f t="shared" si="166"/>
        <v/>
      </c>
      <c r="BC179" s="70"/>
      <c r="BD179" s="194" t="e">
        <f>INDEX($E$121:$P$212,ROW()-120,#REF!)</f>
        <v>#REF!</v>
      </c>
      <c r="BE179" s="194" t="e">
        <f>INDEX($X$121:$AI$212,ROW()-120,#REF!)</f>
        <v>#REF!</v>
      </c>
      <c r="BF179" s="194" t="e">
        <f>INDEX($AP$121:$BA$212,ROW()-120,#REF!)</f>
        <v>#REF!</v>
      </c>
      <c r="BG179" s="195" t="e">
        <f>+IF(OR(BD179="",BE179=""),0,BD179-BE179)*100</f>
        <v>#REF!</v>
      </c>
      <c r="BH179" s="196" t="str">
        <f>+IF(ISERROR(BD179/BE179-1),"",BD179/BE179-1)</f>
        <v/>
      </c>
      <c r="BI179" s="197" t="e">
        <f>+IF(OR(BD179="",BF179=""),0,BD179-BF179)*100</f>
        <v>#REF!</v>
      </c>
      <c r="BJ179" s="198" t="str">
        <f>+IF(ISERROR(BD179/BF179-1),"",BD179/BF179-1)</f>
        <v/>
      </c>
    </row>
    <row r="180" spans="1:62" s="10" customFormat="1" ht="14.25" customHeight="1">
      <c r="A180" s="33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229"/>
      <c r="M180" s="60"/>
      <c r="N180" s="60"/>
      <c r="O180" s="60"/>
      <c r="P180" s="61"/>
      <c r="Q180" s="12"/>
      <c r="R180" s="12"/>
      <c r="S180" s="12"/>
      <c r="T180" s="33"/>
      <c r="U180" s="25"/>
      <c r="V180" s="33"/>
      <c r="W180" s="25"/>
      <c r="X180" s="59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229"/>
      <c r="AJ180" s="8"/>
      <c r="AK180" s="12"/>
      <c r="AL180" s="33"/>
      <c r="AM180" s="25"/>
      <c r="AN180" s="33"/>
      <c r="AO180" s="25"/>
      <c r="AP180" s="59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229"/>
      <c r="BC180" s="33"/>
      <c r="BD180" s="183"/>
      <c r="BE180" s="183"/>
      <c r="BF180" s="183"/>
      <c r="BG180" s="25"/>
      <c r="BH180" s="25"/>
      <c r="BI180" s="25"/>
      <c r="BJ180" s="184"/>
    </row>
    <row r="181" spans="1:62" s="10" customFormat="1" ht="14.25" customHeight="1">
      <c r="A181" s="32" t="s">
        <v>40</v>
      </c>
      <c r="B181" s="25"/>
      <c r="C181" s="33" t="s">
        <v>1</v>
      </c>
      <c r="D181" s="25"/>
      <c r="E181" s="59">
        <f t="shared" ref="E181:P182" si="167">IF(ISERROR(E282/E67),"",E282/E67)</f>
        <v>0.19461891127386263</v>
      </c>
      <c r="F181" s="60">
        <f t="shared" si="167"/>
        <v>0.2003735831003508</v>
      </c>
      <c r="G181" s="60">
        <f t="shared" si="167"/>
        <v>0.19313492780439387</v>
      </c>
      <c r="H181" s="60">
        <f t="shared" si="167"/>
        <v>0.19067210954324834</v>
      </c>
      <c r="I181" s="60">
        <f t="shared" si="167"/>
        <v>0.19488525825804418</v>
      </c>
      <c r="J181" s="60">
        <f t="shared" si="167"/>
        <v>0.19551759570286589</v>
      </c>
      <c r="K181" s="60">
        <f t="shared" si="167"/>
        <v>0.21192464395893923</v>
      </c>
      <c r="L181" s="229">
        <f t="shared" si="167"/>
        <v>0.20829428974428843</v>
      </c>
      <c r="M181" s="60">
        <f t="shared" si="167"/>
        <v>0.20829428974428851</v>
      </c>
      <c r="N181" s="60">
        <f t="shared" si="167"/>
        <v>0.20829428974428851</v>
      </c>
      <c r="O181" s="60">
        <f t="shared" si="167"/>
        <v>0.20829428974428874</v>
      </c>
      <c r="P181" s="61">
        <f t="shared" si="167"/>
        <v>0.20829428974428876</v>
      </c>
      <c r="Q181" s="12"/>
      <c r="R181" s="12"/>
      <c r="S181" s="12"/>
      <c r="T181" s="32" t="s">
        <v>40</v>
      </c>
      <c r="U181" s="25"/>
      <c r="V181" s="33" t="s">
        <v>1</v>
      </c>
      <c r="W181" s="25"/>
      <c r="X181" s="59">
        <f t="shared" ref="X181:AI182" si="168">IF(ISERROR(X312/X67),"",X312/X67)</f>
        <v>0.20829428974428865</v>
      </c>
      <c r="Y181" s="60">
        <f t="shared" si="168"/>
        <v>0.20829428974428865</v>
      </c>
      <c r="Z181" s="60">
        <f t="shared" si="168"/>
        <v>0.20829428974428874</v>
      </c>
      <c r="AA181" s="60">
        <f t="shared" si="168"/>
        <v>0.2082942897442886</v>
      </c>
      <c r="AB181" s="60">
        <f t="shared" si="168"/>
        <v>0.20829428974428851</v>
      </c>
      <c r="AC181" s="60">
        <f t="shared" si="168"/>
        <v>0.20829428974428851</v>
      </c>
      <c r="AD181" s="60">
        <f t="shared" si="168"/>
        <v>0.20829428974428851</v>
      </c>
      <c r="AE181" s="60">
        <f t="shared" si="168"/>
        <v>0.20829428974428843</v>
      </c>
      <c r="AF181" s="60">
        <f t="shared" si="168"/>
        <v>0.20829428974428851</v>
      </c>
      <c r="AG181" s="60">
        <f t="shared" si="168"/>
        <v>0.20829428974428851</v>
      </c>
      <c r="AH181" s="60">
        <f t="shared" si="168"/>
        <v>0.20829428974428874</v>
      </c>
      <c r="AI181" s="229">
        <f t="shared" si="168"/>
        <v>0.20829428974428826</v>
      </c>
      <c r="AJ181" s="8"/>
      <c r="AK181" s="12"/>
      <c r="AL181" s="32" t="s">
        <v>40</v>
      </c>
      <c r="AM181" s="25"/>
      <c r="AN181" s="33" t="s">
        <v>1</v>
      </c>
      <c r="AO181" s="25"/>
      <c r="AP181" s="59">
        <f t="shared" ref="AP181:BA182" si="169">IF(ISERROR(AP282/AP67),"",AP282/AP67)</f>
        <v>0.20063037856583613</v>
      </c>
      <c r="AQ181" s="60">
        <f t="shared" si="169"/>
        <v>0.21999762703006689</v>
      </c>
      <c r="AR181" s="60">
        <f t="shared" si="169"/>
        <v>0.20160222367398095</v>
      </c>
      <c r="AS181" s="60">
        <f t="shared" si="169"/>
        <v>0.21626893403149824</v>
      </c>
      <c r="AT181" s="60">
        <f t="shared" si="169"/>
        <v>0.24269435887582069</v>
      </c>
      <c r="AU181" s="60">
        <f t="shared" si="169"/>
        <v>0.18152852543642656</v>
      </c>
      <c r="AV181" s="60">
        <f t="shared" si="169"/>
        <v>0.21706704623044734</v>
      </c>
      <c r="AW181" s="60">
        <f t="shared" si="169"/>
        <v>0.21091589548433454</v>
      </c>
      <c r="AX181" s="60">
        <f t="shared" si="169"/>
        <v>0.17864761763522821</v>
      </c>
      <c r="AY181" s="60">
        <f t="shared" si="169"/>
        <v>0.19892058746990116</v>
      </c>
      <c r="AZ181" s="60">
        <f t="shared" si="169"/>
        <v>0.20794401862566059</v>
      </c>
      <c r="BA181" s="229">
        <f t="shared" si="169"/>
        <v>0.26401781771216215</v>
      </c>
      <c r="BC181" s="32" t="s">
        <v>40</v>
      </c>
      <c r="BD181" s="183"/>
      <c r="BE181" s="183"/>
      <c r="BF181" s="183"/>
      <c r="BG181" s="25"/>
      <c r="BH181" s="25"/>
      <c r="BI181" s="25"/>
      <c r="BJ181" s="184"/>
    </row>
    <row r="182" spans="1:62" s="10" customFormat="1" ht="14.25" customHeight="1">
      <c r="A182" s="70"/>
      <c r="B182" s="25"/>
      <c r="C182" s="33" t="s">
        <v>13</v>
      </c>
      <c r="D182" s="25"/>
      <c r="E182" s="59">
        <f t="shared" si="167"/>
        <v>0.19461891127386263</v>
      </c>
      <c r="F182" s="60">
        <f t="shared" si="167"/>
        <v>0.19736871154228258</v>
      </c>
      <c r="G182" s="60">
        <f t="shared" si="167"/>
        <v>0.19606902426125611</v>
      </c>
      <c r="H182" s="60">
        <f t="shared" si="167"/>
        <v>0.19474269954089085</v>
      </c>
      <c r="I182" s="60">
        <f t="shared" si="167"/>
        <v>0.1947705483014405</v>
      </c>
      <c r="J182" s="60">
        <f t="shared" si="167"/>
        <v>0.19489188230647805</v>
      </c>
      <c r="K182" s="60">
        <f t="shared" si="167"/>
        <v>0.19689747203315808</v>
      </c>
      <c r="L182" s="229">
        <f t="shared" si="167"/>
        <v>0.19768354055101101</v>
      </c>
      <c r="M182" s="60">
        <f t="shared" si="167"/>
        <v>0.19877753344039761</v>
      </c>
      <c r="N182" s="60">
        <f t="shared" si="167"/>
        <v>0.19966702452469087</v>
      </c>
      <c r="O182" s="60">
        <f t="shared" si="167"/>
        <v>0.20033643310026256</v>
      </c>
      <c r="P182" s="61">
        <f t="shared" si="167"/>
        <v>0.2006652945438733</v>
      </c>
      <c r="Q182" s="12"/>
      <c r="R182" s="12"/>
      <c r="S182" s="12"/>
      <c r="T182" s="70"/>
      <c r="U182" s="25"/>
      <c r="V182" s="33" t="s">
        <v>13</v>
      </c>
      <c r="W182" s="25"/>
      <c r="X182" s="59">
        <f t="shared" si="168"/>
        <v>0.20829428974428865</v>
      </c>
      <c r="Y182" s="60">
        <f t="shared" si="168"/>
        <v>0.20829428974428865</v>
      </c>
      <c r="Z182" s="60">
        <f t="shared" si="168"/>
        <v>0.20829428974428868</v>
      </c>
      <c r="AA182" s="60">
        <f t="shared" si="168"/>
        <v>0.20829428974428865</v>
      </c>
      <c r="AB182" s="60">
        <f t="shared" si="168"/>
        <v>0.20829428974428862</v>
      </c>
      <c r="AC182" s="60">
        <f t="shared" si="168"/>
        <v>0.20829428974428862</v>
      </c>
      <c r="AD182" s="60">
        <f t="shared" si="168"/>
        <v>0.2082942897442886</v>
      </c>
      <c r="AE182" s="60">
        <f t="shared" si="168"/>
        <v>0.2082942897442886</v>
      </c>
      <c r="AF182" s="60">
        <f t="shared" si="168"/>
        <v>0.20829428974428857</v>
      </c>
      <c r="AG182" s="60">
        <f t="shared" si="168"/>
        <v>0.20829428974428857</v>
      </c>
      <c r="AH182" s="60">
        <f t="shared" si="168"/>
        <v>0.2082942897442886</v>
      </c>
      <c r="AI182" s="229">
        <f t="shared" si="168"/>
        <v>0.20829428974428857</v>
      </c>
      <c r="AJ182" s="8"/>
      <c r="AK182" s="12"/>
      <c r="AL182" s="70"/>
      <c r="AM182" s="25"/>
      <c r="AN182" s="33" t="s">
        <v>13</v>
      </c>
      <c r="AO182" s="25"/>
      <c r="AP182" s="59">
        <f t="shared" si="169"/>
        <v>0.20063037856583613</v>
      </c>
      <c r="AQ182" s="60">
        <f t="shared" si="169"/>
        <v>0.20982164235416326</v>
      </c>
      <c r="AR182" s="60">
        <f t="shared" si="169"/>
        <v>0.20712902444684336</v>
      </c>
      <c r="AS182" s="60">
        <f t="shared" si="169"/>
        <v>0.20910565606356155</v>
      </c>
      <c r="AT182" s="60">
        <f t="shared" si="169"/>
        <v>0.21550444506312988</v>
      </c>
      <c r="AU182" s="60">
        <f t="shared" si="169"/>
        <v>0.20895241119245553</v>
      </c>
      <c r="AV182" s="60">
        <f t="shared" si="169"/>
        <v>0.21003181860337095</v>
      </c>
      <c r="AW182" s="60">
        <f t="shared" si="169"/>
        <v>0.21009570884955087</v>
      </c>
      <c r="AX182" s="60">
        <f t="shared" si="169"/>
        <v>0.20605391388027125</v>
      </c>
      <c r="AY182" s="60">
        <f t="shared" si="169"/>
        <v>0.20536329353726962</v>
      </c>
      <c r="AZ182" s="60">
        <f t="shared" si="169"/>
        <v>0.20555625255230417</v>
      </c>
      <c r="BA182" s="229">
        <f t="shared" si="169"/>
        <v>0.20779639417673654</v>
      </c>
      <c r="BC182" s="70"/>
      <c r="BD182" s="194" t="e">
        <f>INDEX($E$121:$P$212,ROW()-120,#REF!)</f>
        <v>#REF!</v>
      </c>
      <c r="BE182" s="194" t="e">
        <f>INDEX($X$121:$AI$212,ROW()-120,#REF!)</f>
        <v>#REF!</v>
      </c>
      <c r="BF182" s="194" t="e">
        <f>INDEX($AP$121:$BA$212,ROW()-120,#REF!)</f>
        <v>#REF!</v>
      </c>
      <c r="BG182" s="195" t="e">
        <f>+IF(OR(BD182="",BE182=""),0,BD182-BE182)*100</f>
        <v>#REF!</v>
      </c>
      <c r="BH182" s="196" t="str">
        <f>+IF(ISERROR(BD182/BE182-1),"",BD182/BE182-1)</f>
        <v/>
      </c>
      <c r="BI182" s="197" t="e">
        <f>+IF(OR(BD182="",BF182=""),0,BD182-BF182)*100</f>
        <v>#REF!</v>
      </c>
      <c r="BJ182" s="198" t="str">
        <f>+IF(ISERROR(BD182/BF182-1),"",BD182/BF182-1)</f>
        <v/>
      </c>
    </row>
    <row r="183" spans="1:62" s="10" customFormat="1" ht="14.25" customHeight="1">
      <c r="A183" s="4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229"/>
      <c r="M183" s="60"/>
      <c r="N183" s="60"/>
      <c r="O183" s="60"/>
      <c r="P183" s="61"/>
      <c r="Q183" s="12"/>
      <c r="R183" s="12"/>
      <c r="S183" s="12"/>
      <c r="T183" s="40"/>
      <c r="U183" s="25"/>
      <c r="V183" s="33"/>
      <c r="W183" s="25"/>
      <c r="X183" s="59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229"/>
      <c r="AJ183" s="8"/>
      <c r="AK183" s="12"/>
      <c r="AL183" s="40"/>
      <c r="AM183" s="25"/>
      <c r="AN183" s="33"/>
      <c r="AO183" s="25"/>
      <c r="AP183" s="59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229"/>
      <c r="BC183" s="70" t="str">
        <f>+IF(ISBLANK(A183),"",A183)</f>
        <v/>
      </c>
      <c r="BD183" s="183"/>
      <c r="BE183" s="183"/>
      <c r="BF183" s="183"/>
      <c r="BG183" s="25"/>
      <c r="BH183" s="25"/>
      <c r="BI183" s="25"/>
      <c r="BJ183" s="184"/>
    </row>
    <row r="184" spans="1:62" s="10" customFormat="1" ht="14.25" hidden="1" customHeight="1">
      <c r="A184" s="32">
        <v>22</v>
      </c>
      <c r="B184" s="25"/>
      <c r="C184" s="33" t="s">
        <v>1</v>
      </c>
      <c r="D184" s="25"/>
      <c r="E184" s="59" t="str">
        <f t="shared" ref="E184:P185" si="170">IF(ISERROR(E285/E70),"",E285/E70)</f>
        <v/>
      </c>
      <c r="F184" s="60" t="str">
        <f t="shared" si="170"/>
        <v/>
      </c>
      <c r="G184" s="60" t="str">
        <f t="shared" si="170"/>
        <v/>
      </c>
      <c r="H184" s="60" t="str">
        <f t="shared" si="170"/>
        <v/>
      </c>
      <c r="I184" s="60" t="str">
        <f t="shared" si="170"/>
        <v/>
      </c>
      <c r="J184" s="60" t="str">
        <f t="shared" si="170"/>
        <v/>
      </c>
      <c r="K184" s="60" t="str">
        <f t="shared" si="170"/>
        <v/>
      </c>
      <c r="L184" s="229" t="str">
        <f t="shared" si="170"/>
        <v/>
      </c>
      <c r="M184" s="60" t="str">
        <f t="shared" si="170"/>
        <v/>
      </c>
      <c r="N184" s="60" t="str">
        <f t="shared" si="170"/>
        <v/>
      </c>
      <c r="O184" s="60" t="str">
        <f t="shared" si="170"/>
        <v/>
      </c>
      <c r="P184" s="61" t="str">
        <f t="shared" si="170"/>
        <v/>
      </c>
      <c r="Q184" s="12"/>
      <c r="R184" s="12"/>
      <c r="S184" s="12"/>
      <c r="T184" s="32">
        <v>22</v>
      </c>
      <c r="U184" s="25"/>
      <c r="V184" s="33" t="s">
        <v>1</v>
      </c>
      <c r="W184" s="25"/>
      <c r="X184" s="59" t="str">
        <f t="shared" ref="X184:AI185" si="171">IF(ISERROR(X315/X70),"",X315/X70)</f>
        <v/>
      </c>
      <c r="Y184" s="60" t="str">
        <f t="shared" si="171"/>
        <v/>
      </c>
      <c r="Z184" s="60" t="str">
        <f t="shared" si="171"/>
        <v/>
      </c>
      <c r="AA184" s="60" t="str">
        <f t="shared" si="171"/>
        <v/>
      </c>
      <c r="AB184" s="60" t="str">
        <f t="shared" si="171"/>
        <v/>
      </c>
      <c r="AC184" s="60" t="str">
        <f t="shared" si="171"/>
        <v/>
      </c>
      <c r="AD184" s="60" t="str">
        <f t="shared" si="171"/>
        <v/>
      </c>
      <c r="AE184" s="60" t="str">
        <f t="shared" si="171"/>
        <v/>
      </c>
      <c r="AF184" s="60" t="str">
        <f t="shared" si="171"/>
        <v/>
      </c>
      <c r="AG184" s="60" t="str">
        <f t="shared" si="171"/>
        <v/>
      </c>
      <c r="AH184" s="60" t="str">
        <f t="shared" si="171"/>
        <v/>
      </c>
      <c r="AI184" s="229" t="str">
        <f t="shared" si="171"/>
        <v/>
      </c>
      <c r="AJ184" s="8"/>
      <c r="AK184" s="12"/>
      <c r="AL184" s="32">
        <v>22</v>
      </c>
      <c r="AM184" s="25"/>
      <c r="AN184" s="33" t="s">
        <v>1</v>
      </c>
      <c r="AO184" s="25"/>
      <c r="AP184" s="59" t="str">
        <f t="shared" ref="AP184:BA185" si="172">IF(ISERROR(AP285/AP70),"",AP285/AP70)</f>
        <v/>
      </c>
      <c r="AQ184" s="60" t="str">
        <f t="shared" si="172"/>
        <v/>
      </c>
      <c r="AR184" s="60" t="str">
        <f t="shared" si="172"/>
        <v/>
      </c>
      <c r="AS184" s="60" t="str">
        <f t="shared" si="172"/>
        <v/>
      </c>
      <c r="AT184" s="60" t="str">
        <f t="shared" si="172"/>
        <v/>
      </c>
      <c r="AU184" s="60" t="str">
        <f t="shared" si="172"/>
        <v/>
      </c>
      <c r="AV184" s="60" t="str">
        <f t="shared" si="172"/>
        <v/>
      </c>
      <c r="AW184" s="60" t="str">
        <f t="shared" si="172"/>
        <v/>
      </c>
      <c r="AX184" s="60" t="str">
        <f t="shared" si="172"/>
        <v/>
      </c>
      <c r="AY184" s="60" t="str">
        <f t="shared" si="172"/>
        <v/>
      </c>
      <c r="AZ184" s="60" t="str">
        <f t="shared" si="172"/>
        <v/>
      </c>
      <c r="BA184" s="229" t="str">
        <f t="shared" si="172"/>
        <v/>
      </c>
      <c r="BC184" s="32">
        <f>+IF(ISBLANK(A184),"",A184)</f>
        <v>22</v>
      </c>
      <c r="BD184" s="183"/>
      <c r="BE184" s="183"/>
      <c r="BF184" s="183"/>
      <c r="BG184" s="25"/>
      <c r="BH184" s="25"/>
      <c r="BI184" s="25"/>
      <c r="BJ184" s="184"/>
    </row>
    <row r="185" spans="1:62" s="10" customFormat="1" ht="14.25" hidden="1" customHeight="1">
      <c r="A185" s="70"/>
      <c r="B185" s="25"/>
      <c r="C185" s="33" t="s">
        <v>13</v>
      </c>
      <c r="D185" s="25"/>
      <c r="E185" s="59" t="str">
        <f t="shared" si="170"/>
        <v/>
      </c>
      <c r="F185" s="60" t="str">
        <f t="shared" si="170"/>
        <v/>
      </c>
      <c r="G185" s="60" t="str">
        <f t="shared" si="170"/>
        <v/>
      </c>
      <c r="H185" s="60" t="str">
        <f t="shared" si="170"/>
        <v/>
      </c>
      <c r="I185" s="60" t="str">
        <f t="shared" si="170"/>
        <v/>
      </c>
      <c r="J185" s="60" t="str">
        <f t="shared" si="170"/>
        <v/>
      </c>
      <c r="K185" s="60" t="str">
        <f t="shared" si="170"/>
        <v/>
      </c>
      <c r="L185" s="229" t="str">
        <f t="shared" si="170"/>
        <v/>
      </c>
      <c r="M185" s="60" t="str">
        <f t="shared" si="170"/>
        <v/>
      </c>
      <c r="N185" s="60" t="str">
        <f t="shared" si="170"/>
        <v/>
      </c>
      <c r="O185" s="60" t="str">
        <f t="shared" si="170"/>
        <v/>
      </c>
      <c r="P185" s="61" t="str">
        <f t="shared" si="170"/>
        <v/>
      </c>
      <c r="Q185" s="12"/>
      <c r="R185" s="12"/>
      <c r="S185" s="12"/>
      <c r="T185" s="70"/>
      <c r="U185" s="25"/>
      <c r="V185" s="33" t="s">
        <v>13</v>
      </c>
      <c r="W185" s="25"/>
      <c r="X185" s="59" t="str">
        <f t="shared" si="171"/>
        <v/>
      </c>
      <c r="Y185" s="60" t="str">
        <f t="shared" si="171"/>
        <v/>
      </c>
      <c r="Z185" s="60" t="str">
        <f t="shared" si="171"/>
        <v/>
      </c>
      <c r="AA185" s="60" t="str">
        <f t="shared" si="171"/>
        <v/>
      </c>
      <c r="AB185" s="60" t="str">
        <f t="shared" si="171"/>
        <v/>
      </c>
      <c r="AC185" s="60" t="str">
        <f t="shared" si="171"/>
        <v/>
      </c>
      <c r="AD185" s="60" t="str">
        <f t="shared" si="171"/>
        <v/>
      </c>
      <c r="AE185" s="60" t="str">
        <f t="shared" si="171"/>
        <v/>
      </c>
      <c r="AF185" s="60" t="str">
        <f t="shared" si="171"/>
        <v/>
      </c>
      <c r="AG185" s="60" t="str">
        <f t="shared" si="171"/>
        <v/>
      </c>
      <c r="AH185" s="60" t="str">
        <f t="shared" si="171"/>
        <v/>
      </c>
      <c r="AI185" s="229" t="str">
        <f t="shared" si="171"/>
        <v/>
      </c>
      <c r="AJ185" s="8"/>
      <c r="AK185" s="12"/>
      <c r="AL185" s="70"/>
      <c r="AM185" s="25"/>
      <c r="AN185" s="33" t="s">
        <v>13</v>
      </c>
      <c r="AO185" s="25"/>
      <c r="AP185" s="59" t="str">
        <f t="shared" si="172"/>
        <v/>
      </c>
      <c r="AQ185" s="60" t="str">
        <f t="shared" si="172"/>
        <v/>
      </c>
      <c r="AR185" s="60" t="str">
        <f t="shared" si="172"/>
        <v/>
      </c>
      <c r="AS185" s="60" t="str">
        <f t="shared" si="172"/>
        <v/>
      </c>
      <c r="AT185" s="60" t="str">
        <f t="shared" si="172"/>
        <v/>
      </c>
      <c r="AU185" s="60" t="str">
        <f t="shared" si="172"/>
        <v/>
      </c>
      <c r="AV185" s="60" t="str">
        <f t="shared" si="172"/>
        <v/>
      </c>
      <c r="AW185" s="60" t="str">
        <f t="shared" si="172"/>
        <v/>
      </c>
      <c r="AX185" s="60" t="str">
        <f t="shared" si="172"/>
        <v/>
      </c>
      <c r="AY185" s="60" t="str">
        <f t="shared" si="172"/>
        <v/>
      </c>
      <c r="AZ185" s="60" t="str">
        <f t="shared" si="172"/>
        <v/>
      </c>
      <c r="BA185" s="229" t="str">
        <f t="shared" si="172"/>
        <v/>
      </c>
      <c r="BC185" s="70" t="str">
        <f>+IF(ISBLANK(A185),"",A185)</f>
        <v/>
      </c>
      <c r="BD185" s="194" t="e">
        <f>INDEX($E$121:$P$212,ROW()-120,#REF!)</f>
        <v>#REF!</v>
      </c>
      <c r="BE185" s="194" t="e">
        <f>INDEX($X$121:$AI$212,ROW()-120,#REF!)</f>
        <v>#REF!</v>
      </c>
      <c r="BF185" s="194" t="e">
        <f>INDEX($AP$121:$BA$212,ROW()-120,#REF!)</f>
        <v>#REF!</v>
      </c>
      <c r="BG185" s="195" t="e">
        <f>+IF(OR(BD185="",BE185=""),0,BD185-BE185)*100</f>
        <v>#REF!</v>
      </c>
      <c r="BH185" s="196" t="str">
        <f>+IF(ISERROR(BD185/BE185-1),"",BD185/BE185-1)</f>
        <v/>
      </c>
      <c r="BI185" s="197" t="e">
        <f>+IF(OR(BD185="",BF185=""),0,BD185-BF185)*100</f>
        <v>#REF!</v>
      </c>
      <c r="BJ185" s="198" t="str">
        <f>+IF(ISERROR(BD185/BF185-1),"",BD185/BF185-1)</f>
        <v/>
      </c>
    </row>
    <row r="186" spans="1:62" s="10" customFormat="1" ht="14.25" hidden="1" customHeight="1">
      <c r="A186" s="4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229"/>
      <c r="M186" s="60"/>
      <c r="N186" s="60"/>
      <c r="O186" s="60"/>
      <c r="P186" s="61"/>
      <c r="Q186" s="12"/>
      <c r="R186" s="12"/>
      <c r="S186" s="12"/>
      <c r="T186" s="40"/>
      <c r="U186" s="25"/>
      <c r="V186" s="33"/>
      <c r="W186" s="25"/>
      <c r="X186" s="59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229"/>
      <c r="AJ186" s="8"/>
      <c r="AK186" s="12"/>
      <c r="AL186" s="40"/>
      <c r="AM186" s="25"/>
      <c r="AN186" s="33"/>
      <c r="AO186" s="25"/>
      <c r="AP186" s="59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229"/>
      <c r="BC186" s="70" t="str">
        <f t="shared" ref="BC186:BC210" si="173">+IF(ISBLANK(A186),"",A186)</f>
        <v/>
      </c>
      <c r="BD186" s="183"/>
      <c r="BE186" s="183"/>
      <c r="BF186" s="183"/>
      <c r="BG186" s="25"/>
      <c r="BH186" s="25"/>
      <c r="BI186" s="25"/>
      <c r="BJ186" s="184"/>
    </row>
    <row r="187" spans="1:62" s="10" customFormat="1" ht="14.25" hidden="1" customHeight="1">
      <c r="A187" s="32">
        <v>23</v>
      </c>
      <c r="B187" s="25"/>
      <c r="C187" s="33" t="s">
        <v>1</v>
      </c>
      <c r="D187" s="25"/>
      <c r="E187" s="59" t="str">
        <f t="shared" ref="E187:P188" si="174">IF(ISERROR(E288/E73),"",E288/E73)</f>
        <v/>
      </c>
      <c r="F187" s="60" t="str">
        <f t="shared" si="174"/>
        <v/>
      </c>
      <c r="G187" s="60" t="str">
        <f t="shared" si="174"/>
        <v/>
      </c>
      <c r="H187" s="60" t="str">
        <f t="shared" si="174"/>
        <v/>
      </c>
      <c r="I187" s="60" t="str">
        <f t="shared" si="174"/>
        <v/>
      </c>
      <c r="J187" s="60" t="str">
        <f t="shared" si="174"/>
        <v/>
      </c>
      <c r="K187" s="60" t="str">
        <f t="shared" si="174"/>
        <v/>
      </c>
      <c r="L187" s="229" t="str">
        <f t="shared" si="174"/>
        <v/>
      </c>
      <c r="M187" s="60" t="str">
        <f t="shared" si="174"/>
        <v/>
      </c>
      <c r="N187" s="60" t="str">
        <f t="shared" si="174"/>
        <v/>
      </c>
      <c r="O187" s="60" t="str">
        <f t="shared" si="174"/>
        <v/>
      </c>
      <c r="P187" s="61" t="str">
        <f t="shared" si="174"/>
        <v/>
      </c>
      <c r="Q187" s="12"/>
      <c r="R187" s="12"/>
      <c r="S187" s="12"/>
      <c r="T187" s="32">
        <v>23</v>
      </c>
      <c r="U187" s="25"/>
      <c r="V187" s="33" t="s">
        <v>1</v>
      </c>
      <c r="W187" s="25"/>
      <c r="X187" s="59" t="str">
        <f t="shared" ref="X187:AI188" si="175">IF(ISERROR(X318/X73),"",X318/X73)</f>
        <v/>
      </c>
      <c r="Y187" s="60" t="str">
        <f t="shared" si="175"/>
        <v/>
      </c>
      <c r="Z187" s="60" t="str">
        <f t="shared" si="175"/>
        <v/>
      </c>
      <c r="AA187" s="60" t="str">
        <f t="shared" si="175"/>
        <v/>
      </c>
      <c r="AB187" s="60" t="str">
        <f t="shared" si="175"/>
        <v/>
      </c>
      <c r="AC187" s="60" t="str">
        <f t="shared" si="175"/>
        <v/>
      </c>
      <c r="AD187" s="60" t="str">
        <f t="shared" si="175"/>
        <v/>
      </c>
      <c r="AE187" s="60" t="str">
        <f t="shared" si="175"/>
        <v/>
      </c>
      <c r="AF187" s="60" t="str">
        <f t="shared" si="175"/>
        <v/>
      </c>
      <c r="AG187" s="60" t="str">
        <f t="shared" si="175"/>
        <v/>
      </c>
      <c r="AH187" s="60" t="str">
        <f t="shared" si="175"/>
        <v/>
      </c>
      <c r="AI187" s="229" t="str">
        <f t="shared" si="175"/>
        <v/>
      </c>
      <c r="AJ187" s="8"/>
      <c r="AK187" s="12"/>
      <c r="AL187" s="32">
        <v>23</v>
      </c>
      <c r="AM187" s="25"/>
      <c r="AN187" s="33" t="s">
        <v>1</v>
      </c>
      <c r="AO187" s="25"/>
      <c r="AP187" s="59" t="str">
        <f t="shared" ref="AP187:BA188" si="176">IF(ISERROR(AP288/AP73),"",AP288/AP73)</f>
        <v/>
      </c>
      <c r="AQ187" s="60" t="str">
        <f t="shared" si="176"/>
        <v/>
      </c>
      <c r="AR187" s="60" t="str">
        <f t="shared" si="176"/>
        <v/>
      </c>
      <c r="AS187" s="60" t="str">
        <f t="shared" si="176"/>
        <v/>
      </c>
      <c r="AT187" s="60" t="str">
        <f t="shared" si="176"/>
        <v/>
      </c>
      <c r="AU187" s="60" t="str">
        <f t="shared" si="176"/>
        <v/>
      </c>
      <c r="AV187" s="60" t="str">
        <f t="shared" si="176"/>
        <v/>
      </c>
      <c r="AW187" s="60" t="str">
        <f t="shared" si="176"/>
        <v/>
      </c>
      <c r="AX187" s="60" t="str">
        <f t="shared" si="176"/>
        <v/>
      </c>
      <c r="AY187" s="60" t="str">
        <f t="shared" si="176"/>
        <v/>
      </c>
      <c r="AZ187" s="60" t="str">
        <f t="shared" si="176"/>
        <v/>
      </c>
      <c r="BA187" s="229" t="str">
        <f t="shared" si="176"/>
        <v/>
      </c>
      <c r="BC187" s="32">
        <f t="shared" si="173"/>
        <v>23</v>
      </c>
      <c r="BD187" s="183"/>
      <c r="BE187" s="183"/>
      <c r="BF187" s="183"/>
      <c r="BG187" s="25"/>
      <c r="BH187" s="25"/>
      <c r="BI187" s="25"/>
      <c r="BJ187" s="184"/>
    </row>
    <row r="188" spans="1:62" s="10" customFormat="1" ht="14.25" hidden="1" customHeight="1">
      <c r="A188" s="70"/>
      <c r="B188" s="25"/>
      <c r="C188" s="33" t="s">
        <v>13</v>
      </c>
      <c r="D188" s="25"/>
      <c r="E188" s="59" t="str">
        <f t="shared" si="174"/>
        <v/>
      </c>
      <c r="F188" s="60" t="str">
        <f t="shared" si="174"/>
        <v/>
      </c>
      <c r="G188" s="60" t="str">
        <f t="shared" si="174"/>
        <v/>
      </c>
      <c r="H188" s="60" t="str">
        <f t="shared" si="174"/>
        <v/>
      </c>
      <c r="I188" s="60" t="str">
        <f t="shared" si="174"/>
        <v/>
      </c>
      <c r="J188" s="60" t="str">
        <f t="shared" si="174"/>
        <v/>
      </c>
      <c r="K188" s="60" t="str">
        <f t="shared" si="174"/>
        <v/>
      </c>
      <c r="L188" s="229" t="str">
        <f t="shared" si="174"/>
        <v/>
      </c>
      <c r="M188" s="60" t="str">
        <f t="shared" si="174"/>
        <v/>
      </c>
      <c r="N188" s="60" t="str">
        <f t="shared" si="174"/>
        <v/>
      </c>
      <c r="O188" s="60" t="str">
        <f t="shared" si="174"/>
        <v/>
      </c>
      <c r="P188" s="61" t="str">
        <f t="shared" si="174"/>
        <v/>
      </c>
      <c r="Q188" s="12"/>
      <c r="R188" s="12"/>
      <c r="S188" s="12"/>
      <c r="T188" s="70"/>
      <c r="U188" s="25"/>
      <c r="V188" s="33" t="s">
        <v>13</v>
      </c>
      <c r="W188" s="25"/>
      <c r="X188" s="59" t="str">
        <f t="shared" si="175"/>
        <v/>
      </c>
      <c r="Y188" s="60" t="str">
        <f t="shared" si="175"/>
        <v/>
      </c>
      <c r="Z188" s="60" t="str">
        <f t="shared" si="175"/>
        <v/>
      </c>
      <c r="AA188" s="60" t="str">
        <f t="shared" si="175"/>
        <v/>
      </c>
      <c r="AB188" s="60" t="str">
        <f t="shared" si="175"/>
        <v/>
      </c>
      <c r="AC188" s="60" t="str">
        <f t="shared" si="175"/>
        <v/>
      </c>
      <c r="AD188" s="60" t="str">
        <f t="shared" si="175"/>
        <v/>
      </c>
      <c r="AE188" s="60" t="str">
        <f t="shared" si="175"/>
        <v/>
      </c>
      <c r="AF188" s="60" t="str">
        <f t="shared" si="175"/>
        <v/>
      </c>
      <c r="AG188" s="60" t="str">
        <f t="shared" si="175"/>
        <v/>
      </c>
      <c r="AH188" s="60" t="str">
        <f t="shared" si="175"/>
        <v/>
      </c>
      <c r="AI188" s="229" t="str">
        <f t="shared" si="175"/>
        <v/>
      </c>
      <c r="AJ188" s="8"/>
      <c r="AK188" s="12"/>
      <c r="AL188" s="70"/>
      <c r="AM188" s="25"/>
      <c r="AN188" s="33" t="s">
        <v>13</v>
      </c>
      <c r="AO188" s="25"/>
      <c r="AP188" s="59" t="str">
        <f t="shared" si="176"/>
        <v/>
      </c>
      <c r="AQ188" s="60" t="str">
        <f t="shared" si="176"/>
        <v/>
      </c>
      <c r="AR188" s="60" t="str">
        <f t="shared" si="176"/>
        <v/>
      </c>
      <c r="AS188" s="60" t="str">
        <f t="shared" si="176"/>
        <v/>
      </c>
      <c r="AT188" s="60" t="str">
        <f t="shared" si="176"/>
        <v/>
      </c>
      <c r="AU188" s="60" t="str">
        <f t="shared" si="176"/>
        <v/>
      </c>
      <c r="AV188" s="60" t="str">
        <f t="shared" si="176"/>
        <v/>
      </c>
      <c r="AW188" s="60" t="str">
        <f t="shared" si="176"/>
        <v/>
      </c>
      <c r="AX188" s="60" t="str">
        <f t="shared" si="176"/>
        <v/>
      </c>
      <c r="AY188" s="60" t="str">
        <f t="shared" si="176"/>
        <v/>
      </c>
      <c r="AZ188" s="60" t="str">
        <f t="shared" si="176"/>
        <v/>
      </c>
      <c r="BA188" s="229" t="str">
        <f t="shared" si="176"/>
        <v/>
      </c>
      <c r="BC188" s="70" t="str">
        <f t="shared" si="173"/>
        <v/>
      </c>
      <c r="BD188" s="194" t="e">
        <f>INDEX($E$121:$P$212,ROW()-120,#REF!)</f>
        <v>#REF!</v>
      </c>
      <c r="BE188" s="194" t="e">
        <f>INDEX($X$121:$AI$212,ROW()-120,#REF!)</f>
        <v>#REF!</v>
      </c>
      <c r="BF188" s="194" t="e">
        <f>INDEX($AP$121:$BA$212,ROW()-120,#REF!)</f>
        <v>#REF!</v>
      </c>
      <c r="BG188" s="195" t="e">
        <f>+IF(OR(BD188="",BE188=""),0,BD188-BE188)*100</f>
        <v>#REF!</v>
      </c>
      <c r="BH188" s="196" t="str">
        <f>+IF(ISERROR(BD188/BE188-1),"",BD188/BE188-1)</f>
        <v/>
      </c>
      <c r="BI188" s="197" t="e">
        <f>+IF(OR(BD188="",BF188=""),0,BD188-BF188)*100</f>
        <v>#REF!</v>
      </c>
      <c r="BJ188" s="198" t="str">
        <f>+IF(ISERROR(BD188/BF188-1),"",BD188/BF188-1)</f>
        <v/>
      </c>
    </row>
    <row r="189" spans="1:62" s="10" customFormat="1" ht="14.25" hidden="1" customHeight="1">
      <c r="A189" s="4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229"/>
      <c r="M189" s="60"/>
      <c r="N189" s="60"/>
      <c r="O189" s="60"/>
      <c r="P189" s="61"/>
      <c r="Q189" s="12"/>
      <c r="R189" s="12"/>
      <c r="S189" s="12"/>
      <c r="T189" s="40"/>
      <c r="U189" s="25"/>
      <c r="V189" s="33"/>
      <c r="W189" s="25"/>
      <c r="X189" s="59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229"/>
      <c r="AJ189" s="8"/>
      <c r="AK189" s="12"/>
      <c r="AL189" s="40"/>
      <c r="AM189" s="25"/>
      <c r="AN189" s="33"/>
      <c r="AO189" s="25"/>
      <c r="AP189" s="59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229"/>
      <c r="BC189" s="70" t="str">
        <f t="shared" si="173"/>
        <v/>
      </c>
      <c r="BD189" s="183"/>
      <c r="BE189" s="183"/>
      <c r="BF189" s="183"/>
      <c r="BG189" s="25"/>
      <c r="BH189" s="25"/>
      <c r="BI189" s="25"/>
      <c r="BJ189" s="184"/>
    </row>
    <row r="190" spans="1:62" s="10" customFormat="1" ht="14.25" hidden="1" customHeight="1">
      <c r="A190" s="32">
        <v>24</v>
      </c>
      <c r="B190" s="25"/>
      <c r="C190" s="33" t="s">
        <v>1</v>
      </c>
      <c r="D190" s="25"/>
      <c r="E190" s="59" t="str">
        <f t="shared" ref="E190:P191" si="177">IF(ISERROR(E291/E76),"",E291/E76)</f>
        <v/>
      </c>
      <c r="F190" s="60" t="str">
        <f t="shared" si="177"/>
        <v/>
      </c>
      <c r="G190" s="60" t="str">
        <f t="shared" si="177"/>
        <v/>
      </c>
      <c r="H190" s="60" t="str">
        <f t="shared" si="177"/>
        <v/>
      </c>
      <c r="I190" s="60" t="str">
        <f t="shared" si="177"/>
        <v/>
      </c>
      <c r="J190" s="60" t="str">
        <f t="shared" si="177"/>
        <v/>
      </c>
      <c r="K190" s="60" t="str">
        <f t="shared" si="177"/>
        <v/>
      </c>
      <c r="L190" s="229" t="str">
        <f t="shared" si="177"/>
        <v/>
      </c>
      <c r="M190" s="60" t="str">
        <f t="shared" si="177"/>
        <v/>
      </c>
      <c r="N190" s="60" t="str">
        <f t="shared" si="177"/>
        <v/>
      </c>
      <c r="O190" s="60" t="str">
        <f t="shared" si="177"/>
        <v/>
      </c>
      <c r="P190" s="61" t="str">
        <f t="shared" si="177"/>
        <v/>
      </c>
      <c r="Q190" s="12"/>
      <c r="R190" s="12"/>
      <c r="S190" s="12"/>
      <c r="T190" s="32">
        <v>24</v>
      </c>
      <c r="U190" s="25"/>
      <c r="V190" s="33" t="s">
        <v>1</v>
      </c>
      <c r="W190" s="25"/>
      <c r="X190" s="59" t="str">
        <f t="shared" ref="X190:AI191" si="178">IF(ISERROR(X321/X76),"",X321/X76)</f>
        <v/>
      </c>
      <c r="Y190" s="60" t="str">
        <f t="shared" si="178"/>
        <v/>
      </c>
      <c r="Z190" s="60" t="str">
        <f t="shared" si="178"/>
        <v/>
      </c>
      <c r="AA190" s="60" t="str">
        <f t="shared" si="178"/>
        <v/>
      </c>
      <c r="AB190" s="60" t="str">
        <f t="shared" si="178"/>
        <v/>
      </c>
      <c r="AC190" s="60" t="str">
        <f t="shared" si="178"/>
        <v/>
      </c>
      <c r="AD190" s="60" t="str">
        <f t="shared" si="178"/>
        <v/>
      </c>
      <c r="AE190" s="60" t="str">
        <f t="shared" si="178"/>
        <v/>
      </c>
      <c r="AF190" s="60" t="str">
        <f t="shared" si="178"/>
        <v/>
      </c>
      <c r="AG190" s="60" t="str">
        <f t="shared" si="178"/>
        <v/>
      </c>
      <c r="AH190" s="60" t="str">
        <f t="shared" si="178"/>
        <v/>
      </c>
      <c r="AI190" s="229" t="str">
        <f t="shared" si="178"/>
        <v/>
      </c>
      <c r="AJ190" s="8"/>
      <c r="AK190" s="12"/>
      <c r="AL190" s="32">
        <v>24</v>
      </c>
      <c r="AM190" s="25"/>
      <c r="AN190" s="33" t="s">
        <v>1</v>
      </c>
      <c r="AO190" s="25"/>
      <c r="AP190" s="59" t="str">
        <f t="shared" ref="AP190:BA191" si="179">IF(ISERROR(AP291/AP76),"",AP291/AP76)</f>
        <v/>
      </c>
      <c r="AQ190" s="60" t="str">
        <f t="shared" si="179"/>
        <v/>
      </c>
      <c r="AR190" s="60" t="str">
        <f t="shared" si="179"/>
        <v/>
      </c>
      <c r="AS190" s="60" t="str">
        <f t="shared" si="179"/>
        <v/>
      </c>
      <c r="AT190" s="60" t="str">
        <f t="shared" si="179"/>
        <v/>
      </c>
      <c r="AU190" s="60" t="str">
        <f t="shared" si="179"/>
        <v/>
      </c>
      <c r="AV190" s="60" t="str">
        <f t="shared" si="179"/>
        <v/>
      </c>
      <c r="AW190" s="60" t="str">
        <f t="shared" si="179"/>
        <v/>
      </c>
      <c r="AX190" s="60" t="str">
        <f t="shared" si="179"/>
        <v/>
      </c>
      <c r="AY190" s="60" t="str">
        <f t="shared" si="179"/>
        <v/>
      </c>
      <c r="AZ190" s="60" t="str">
        <f t="shared" si="179"/>
        <v/>
      </c>
      <c r="BA190" s="229" t="str">
        <f t="shared" si="179"/>
        <v/>
      </c>
      <c r="BC190" s="32">
        <f t="shared" si="173"/>
        <v>24</v>
      </c>
      <c r="BD190" s="183"/>
      <c r="BE190" s="183"/>
      <c r="BF190" s="183"/>
      <c r="BG190" s="25"/>
      <c r="BH190" s="25"/>
      <c r="BI190" s="25"/>
      <c r="BJ190" s="184"/>
    </row>
    <row r="191" spans="1:62" s="10" customFormat="1" ht="14.25" hidden="1" customHeight="1">
      <c r="A191" s="70"/>
      <c r="B191" s="25"/>
      <c r="C191" s="33" t="s">
        <v>13</v>
      </c>
      <c r="D191" s="25"/>
      <c r="E191" s="59" t="str">
        <f t="shared" si="177"/>
        <v/>
      </c>
      <c r="F191" s="60" t="str">
        <f t="shared" si="177"/>
        <v/>
      </c>
      <c r="G191" s="60" t="str">
        <f t="shared" si="177"/>
        <v/>
      </c>
      <c r="H191" s="60" t="str">
        <f t="shared" si="177"/>
        <v/>
      </c>
      <c r="I191" s="60" t="str">
        <f t="shared" si="177"/>
        <v/>
      </c>
      <c r="J191" s="60" t="str">
        <f t="shared" si="177"/>
        <v/>
      </c>
      <c r="K191" s="60" t="str">
        <f t="shared" si="177"/>
        <v/>
      </c>
      <c r="L191" s="229" t="str">
        <f t="shared" si="177"/>
        <v/>
      </c>
      <c r="M191" s="60" t="str">
        <f t="shared" si="177"/>
        <v/>
      </c>
      <c r="N191" s="60" t="str">
        <f t="shared" si="177"/>
        <v/>
      </c>
      <c r="O191" s="60" t="str">
        <f t="shared" si="177"/>
        <v/>
      </c>
      <c r="P191" s="61" t="str">
        <f t="shared" si="177"/>
        <v/>
      </c>
      <c r="Q191" s="12"/>
      <c r="R191" s="12"/>
      <c r="S191" s="12"/>
      <c r="T191" s="70"/>
      <c r="U191" s="25"/>
      <c r="V191" s="33" t="s">
        <v>13</v>
      </c>
      <c r="W191" s="25"/>
      <c r="X191" s="59" t="str">
        <f t="shared" si="178"/>
        <v/>
      </c>
      <c r="Y191" s="60" t="str">
        <f t="shared" si="178"/>
        <v/>
      </c>
      <c r="Z191" s="60" t="str">
        <f t="shared" si="178"/>
        <v/>
      </c>
      <c r="AA191" s="60" t="str">
        <f t="shared" si="178"/>
        <v/>
      </c>
      <c r="AB191" s="60" t="str">
        <f t="shared" si="178"/>
        <v/>
      </c>
      <c r="AC191" s="60" t="str">
        <f t="shared" si="178"/>
        <v/>
      </c>
      <c r="AD191" s="60" t="str">
        <f t="shared" si="178"/>
        <v/>
      </c>
      <c r="AE191" s="60" t="str">
        <f t="shared" si="178"/>
        <v/>
      </c>
      <c r="AF191" s="60" t="str">
        <f t="shared" si="178"/>
        <v/>
      </c>
      <c r="AG191" s="60" t="str">
        <f t="shared" si="178"/>
        <v/>
      </c>
      <c r="AH191" s="60" t="str">
        <f t="shared" si="178"/>
        <v/>
      </c>
      <c r="AI191" s="229" t="str">
        <f t="shared" si="178"/>
        <v/>
      </c>
      <c r="AJ191" s="8"/>
      <c r="AK191" s="12"/>
      <c r="AL191" s="70"/>
      <c r="AM191" s="25"/>
      <c r="AN191" s="33" t="s">
        <v>13</v>
      </c>
      <c r="AO191" s="25"/>
      <c r="AP191" s="59" t="str">
        <f t="shared" si="179"/>
        <v/>
      </c>
      <c r="AQ191" s="60" t="str">
        <f t="shared" si="179"/>
        <v/>
      </c>
      <c r="AR191" s="60" t="str">
        <f t="shared" si="179"/>
        <v/>
      </c>
      <c r="AS191" s="60" t="str">
        <f t="shared" si="179"/>
        <v/>
      </c>
      <c r="AT191" s="60" t="str">
        <f t="shared" si="179"/>
        <v/>
      </c>
      <c r="AU191" s="60" t="str">
        <f t="shared" si="179"/>
        <v/>
      </c>
      <c r="AV191" s="60" t="str">
        <f t="shared" si="179"/>
        <v/>
      </c>
      <c r="AW191" s="60" t="str">
        <f t="shared" si="179"/>
        <v/>
      </c>
      <c r="AX191" s="60" t="str">
        <f t="shared" si="179"/>
        <v/>
      </c>
      <c r="AY191" s="60" t="str">
        <f t="shared" si="179"/>
        <v/>
      </c>
      <c r="AZ191" s="60" t="str">
        <f t="shared" si="179"/>
        <v/>
      </c>
      <c r="BA191" s="229" t="str">
        <f t="shared" si="179"/>
        <v/>
      </c>
      <c r="BC191" s="70" t="str">
        <f t="shared" si="173"/>
        <v/>
      </c>
      <c r="BD191" s="194" t="e">
        <f>INDEX($E$121:$P$212,ROW()-120,#REF!)</f>
        <v>#REF!</v>
      </c>
      <c r="BE191" s="194" t="e">
        <f>INDEX($X$121:$AI$212,ROW()-120,#REF!)</f>
        <v>#REF!</v>
      </c>
      <c r="BF191" s="194" t="e">
        <f>INDEX($AP$121:$BA$212,ROW()-120,#REF!)</f>
        <v>#REF!</v>
      </c>
      <c r="BG191" s="195" t="e">
        <f>+IF(OR(BD191="",BE191=""),0,BD191-BE191)*100</f>
        <v>#REF!</v>
      </c>
      <c r="BH191" s="196" t="str">
        <f>+IF(ISERROR(BD191/BE191-1),"",BD191/BE191-1)</f>
        <v/>
      </c>
      <c r="BI191" s="197" t="e">
        <f>+IF(OR(BD191="",BF191=""),0,BD191-BF191)*100</f>
        <v>#REF!</v>
      </c>
      <c r="BJ191" s="198" t="str">
        <f>+IF(ISERROR(BD191/BF191-1),"",BD191/BF191-1)</f>
        <v/>
      </c>
    </row>
    <row r="192" spans="1:62" s="10" customFormat="1" ht="14.25" hidden="1" customHeight="1">
      <c r="A192" s="40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229"/>
      <c r="M192" s="60"/>
      <c r="N192" s="60"/>
      <c r="O192" s="60"/>
      <c r="P192" s="61"/>
      <c r="Q192" s="12"/>
      <c r="R192" s="12"/>
      <c r="S192" s="12"/>
      <c r="T192" s="40"/>
      <c r="U192" s="25"/>
      <c r="V192" s="33"/>
      <c r="W192" s="25"/>
      <c r="X192" s="59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229"/>
      <c r="AJ192" s="8"/>
      <c r="AK192" s="12"/>
      <c r="AL192" s="40"/>
      <c r="AM192" s="25"/>
      <c r="AN192" s="33"/>
      <c r="AO192" s="25"/>
      <c r="AP192" s="59"/>
      <c r="AQ192" s="60"/>
      <c r="AR192" s="60"/>
      <c r="AS192" s="60"/>
      <c r="AT192" s="60"/>
      <c r="AU192" s="60"/>
      <c r="AV192" s="60"/>
      <c r="AW192" s="60"/>
      <c r="AX192" s="60"/>
      <c r="AY192" s="60"/>
      <c r="AZ192" s="60"/>
      <c r="BA192" s="229"/>
      <c r="BC192" s="70" t="str">
        <f t="shared" si="173"/>
        <v/>
      </c>
      <c r="BD192" s="183"/>
      <c r="BE192" s="183"/>
      <c r="BF192" s="183"/>
      <c r="BG192" s="25"/>
      <c r="BH192" s="25"/>
      <c r="BI192" s="25"/>
      <c r="BJ192" s="184"/>
    </row>
    <row r="193" spans="1:62" s="10" customFormat="1" ht="14.25" hidden="1" customHeight="1">
      <c r="A193" s="32">
        <v>25</v>
      </c>
      <c r="B193" s="25"/>
      <c r="C193" s="33" t="s">
        <v>1</v>
      </c>
      <c r="D193" s="25"/>
      <c r="E193" s="59" t="str">
        <f t="shared" ref="E193:P194" si="180">IF(ISERROR(E294/E79),"",E294/E79)</f>
        <v/>
      </c>
      <c r="F193" s="60" t="str">
        <f t="shared" si="180"/>
        <v/>
      </c>
      <c r="G193" s="60" t="str">
        <f t="shared" si="180"/>
        <v/>
      </c>
      <c r="H193" s="60" t="str">
        <f t="shared" si="180"/>
        <v/>
      </c>
      <c r="I193" s="60" t="str">
        <f t="shared" si="180"/>
        <v/>
      </c>
      <c r="J193" s="60" t="str">
        <f t="shared" si="180"/>
        <v/>
      </c>
      <c r="K193" s="60" t="str">
        <f t="shared" si="180"/>
        <v/>
      </c>
      <c r="L193" s="229" t="str">
        <f t="shared" si="180"/>
        <v/>
      </c>
      <c r="M193" s="60" t="str">
        <f t="shared" si="180"/>
        <v/>
      </c>
      <c r="N193" s="60" t="str">
        <f t="shared" si="180"/>
        <v/>
      </c>
      <c r="O193" s="60" t="str">
        <f t="shared" si="180"/>
        <v/>
      </c>
      <c r="P193" s="61" t="str">
        <f t="shared" si="180"/>
        <v/>
      </c>
      <c r="Q193" s="12"/>
      <c r="R193" s="12"/>
      <c r="S193" s="12"/>
      <c r="T193" s="32">
        <v>25</v>
      </c>
      <c r="U193" s="25"/>
      <c r="V193" s="33" t="s">
        <v>1</v>
      </c>
      <c r="W193" s="25"/>
      <c r="X193" s="59" t="str">
        <f t="shared" ref="X193:AI194" si="181">IF(ISERROR(X324/X79),"",X324/X79)</f>
        <v/>
      </c>
      <c r="Y193" s="60" t="str">
        <f t="shared" si="181"/>
        <v/>
      </c>
      <c r="Z193" s="60" t="str">
        <f t="shared" si="181"/>
        <v/>
      </c>
      <c r="AA193" s="60" t="str">
        <f t="shared" si="181"/>
        <v/>
      </c>
      <c r="AB193" s="60" t="str">
        <f t="shared" si="181"/>
        <v/>
      </c>
      <c r="AC193" s="60" t="str">
        <f t="shared" si="181"/>
        <v/>
      </c>
      <c r="AD193" s="60" t="str">
        <f t="shared" si="181"/>
        <v/>
      </c>
      <c r="AE193" s="60" t="str">
        <f t="shared" si="181"/>
        <v/>
      </c>
      <c r="AF193" s="60" t="str">
        <f t="shared" si="181"/>
        <v/>
      </c>
      <c r="AG193" s="60" t="str">
        <f t="shared" si="181"/>
        <v/>
      </c>
      <c r="AH193" s="60" t="str">
        <f t="shared" si="181"/>
        <v/>
      </c>
      <c r="AI193" s="229" t="str">
        <f t="shared" si="181"/>
        <v/>
      </c>
      <c r="AJ193" s="8"/>
      <c r="AK193" s="12"/>
      <c r="AL193" s="32">
        <v>25</v>
      </c>
      <c r="AM193" s="25"/>
      <c r="AN193" s="33" t="s">
        <v>1</v>
      </c>
      <c r="AO193" s="25"/>
      <c r="AP193" s="59" t="str">
        <f t="shared" ref="AP193:BA194" si="182">IF(ISERROR(AP294/AP79),"",AP294/AP79)</f>
        <v/>
      </c>
      <c r="AQ193" s="60" t="str">
        <f t="shared" si="182"/>
        <v/>
      </c>
      <c r="AR193" s="60" t="str">
        <f t="shared" si="182"/>
        <v/>
      </c>
      <c r="AS193" s="60" t="str">
        <f t="shared" si="182"/>
        <v/>
      </c>
      <c r="AT193" s="60" t="str">
        <f t="shared" si="182"/>
        <v/>
      </c>
      <c r="AU193" s="60" t="str">
        <f t="shared" si="182"/>
        <v/>
      </c>
      <c r="AV193" s="60" t="str">
        <f t="shared" si="182"/>
        <v/>
      </c>
      <c r="AW193" s="60" t="str">
        <f t="shared" si="182"/>
        <v/>
      </c>
      <c r="AX193" s="60" t="str">
        <f t="shared" si="182"/>
        <v/>
      </c>
      <c r="AY193" s="60" t="str">
        <f t="shared" si="182"/>
        <v/>
      </c>
      <c r="AZ193" s="60" t="str">
        <f t="shared" si="182"/>
        <v/>
      </c>
      <c r="BA193" s="229" t="str">
        <f t="shared" si="182"/>
        <v/>
      </c>
      <c r="BC193" s="32">
        <f t="shared" si="173"/>
        <v>25</v>
      </c>
      <c r="BD193" s="183"/>
      <c r="BE193" s="183"/>
      <c r="BF193" s="183"/>
      <c r="BG193" s="25"/>
      <c r="BH193" s="25"/>
      <c r="BI193" s="25"/>
      <c r="BJ193" s="184"/>
    </row>
    <row r="194" spans="1:62" s="10" customFormat="1" ht="14.25" hidden="1" customHeight="1">
      <c r="A194" s="70"/>
      <c r="B194" s="25"/>
      <c r="C194" s="33" t="s">
        <v>13</v>
      </c>
      <c r="D194" s="25"/>
      <c r="E194" s="59" t="str">
        <f t="shared" si="180"/>
        <v/>
      </c>
      <c r="F194" s="60" t="str">
        <f t="shared" si="180"/>
        <v/>
      </c>
      <c r="G194" s="60" t="str">
        <f t="shared" si="180"/>
        <v/>
      </c>
      <c r="H194" s="60" t="str">
        <f t="shared" si="180"/>
        <v/>
      </c>
      <c r="I194" s="60" t="str">
        <f t="shared" si="180"/>
        <v/>
      </c>
      <c r="J194" s="60" t="str">
        <f t="shared" si="180"/>
        <v/>
      </c>
      <c r="K194" s="60" t="str">
        <f t="shared" si="180"/>
        <v/>
      </c>
      <c r="L194" s="229" t="str">
        <f t="shared" si="180"/>
        <v/>
      </c>
      <c r="M194" s="60" t="str">
        <f t="shared" si="180"/>
        <v/>
      </c>
      <c r="N194" s="60" t="str">
        <f t="shared" si="180"/>
        <v/>
      </c>
      <c r="O194" s="60" t="str">
        <f t="shared" si="180"/>
        <v/>
      </c>
      <c r="P194" s="61" t="str">
        <f t="shared" si="180"/>
        <v/>
      </c>
      <c r="Q194" s="12"/>
      <c r="R194" s="12"/>
      <c r="S194" s="12"/>
      <c r="T194" s="70"/>
      <c r="U194" s="25"/>
      <c r="V194" s="33" t="s">
        <v>13</v>
      </c>
      <c r="W194" s="25"/>
      <c r="X194" s="59" t="str">
        <f t="shared" si="181"/>
        <v/>
      </c>
      <c r="Y194" s="60" t="str">
        <f t="shared" si="181"/>
        <v/>
      </c>
      <c r="Z194" s="60" t="str">
        <f t="shared" si="181"/>
        <v/>
      </c>
      <c r="AA194" s="60" t="str">
        <f t="shared" si="181"/>
        <v/>
      </c>
      <c r="AB194" s="60" t="str">
        <f t="shared" si="181"/>
        <v/>
      </c>
      <c r="AC194" s="60" t="str">
        <f t="shared" si="181"/>
        <v/>
      </c>
      <c r="AD194" s="60" t="str">
        <f t="shared" si="181"/>
        <v/>
      </c>
      <c r="AE194" s="60" t="str">
        <f t="shared" si="181"/>
        <v/>
      </c>
      <c r="AF194" s="60" t="str">
        <f t="shared" si="181"/>
        <v/>
      </c>
      <c r="AG194" s="60" t="str">
        <f t="shared" si="181"/>
        <v/>
      </c>
      <c r="AH194" s="60" t="str">
        <f t="shared" si="181"/>
        <v/>
      </c>
      <c r="AI194" s="229" t="str">
        <f t="shared" si="181"/>
        <v/>
      </c>
      <c r="AJ194" s="8"/>
      <c r="AK194" s="12"/>
      <c r="AL194" s="70"/>
      <c r="AM194" s="25"/>
      <c r="AN194" s="33" t="s">
        <v>13</v>
      </c>
      <c r="AO194" s="25"/>
      <c r="AP194" s="59" t="str">
        <f t="shared" si="182"/>
        <v/>
      </c>
      <c r="AQ194" s="60" t="str">
        <f t="shared" si="182"/>
        <v/>
      </c>
      <c r="AR194" s="60" t="str">
        <f t="shared" si="182"/>
        <v/>
      </c>
      <c r="AS194" s="60" t="str">
        <f t="shared" si="182"/>
        <v/>
      </c>
      <c r="AT194" s="60" t="str">
        <f t="shared" si="182"/>
        <v/>
      </c>
      <c r="AU194" s="60" t="str">
        <f t="shared" si="182"/>
        <v/>
      </c>
      <c r="AV194" s="60" t="str">
        <f t="shared" si="182"/>
        <v/>
      </c>
      <c r="AW194" s="60" t="str">
        <f t="shared" si="182"/>
        <v/>
      </c>
      <c r="AX194" s="60" t="str">
        <f t="shared" si="182"/>
        <v/>
      </c>
      <c r="AY194" s="60" t="str">
        <f t="shared" si="182"/>
        <v/>
      </c>
      <c r="AZ194" s="60" t="str">
        <f t="shared" si="182"/>
        <v/>
      </c>
      <c r="BA194" s="229" t="str">
        <f t="shared" si="182"/>
        <v/>
      </c>
      <c r="BC194" s="70" t="str">
        <f t="shared" si="173"/>
        <v/>
      </c>
      <c r="BD194" s="194" t="e">
        <f>INDEX($E$121:$P$212,ROW()-120,#REF!)</f>
        <v>#REF!</v>
      </c>
      <c r="BE194" s="194" t="e">
        <f>INDEX($X$121:$AI$212,ROW()-120,#REF!)</f>
        <v>#REF!</v>
      </c>
      <c r="BF194" s="194" t="e">
        <f>INDEX($AP$121:$BA$212,ROW()-120,#REF!)</f>
        <v>#REF!</v>
      </c>
      <c r="BG194" s="195" t="e">
        <f>+IF(OR(BD194="",BE194=""),0,BD194-BE194)*100</f>
        <v>#REF!</v>
      </c>
      <c r="BH194" s="196" t="str">
        <f>+IF(ISERROR(BD194/BE194-1),"",BD194/BE194-1)</f>
        <v/>
      </c>
      <c r="BI194" s="197" t="e">
        <f>+IF(OR(BD194="",BF194=""),0,BD194-BF194)*100</f>
        <v>#REF!</v>
      </c>
      <c r="BJ194" s="198" t="str">
        <f>+IF(ISERROR(BD194/BF194-1),"",BD194/BF194-1)</f>
        <v/>
      </c>
    </row>
    <row r="195" spans="1:62" s="10" customFormat="1" ht="14.25" hidden="1" customHeight="1">
      <c r="A195" s="4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229"/>
      <c r="M195" s="60"/>
      <c r="N195" s="60"/>
      <c r="O195" s="60"/>
      <c r="P195" s="61"/>
      <c r="Q195" s="12"/>
      <c r="R195" s="12"/>
      <c r="S195" s="12"/>
      <c r="T195" s="40"/>
      <c r="U195" s="25"/>
      <c r="V195" s="33"/>
      <c r="W195" s="25"/>
      <c r="X195" s="59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229"/>
      <c r="AJ195" s="8"/>
      <c r="AK195" s="12"/>
      <c r="AL195" s="40"/>
      <c r="AM195" s="25"/>
      <c r="AN195" s="33"/>
      <c r="AO195" s="25"/>
      <c r="AP195" s="59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229"/>
      <c r="BC195" s="70" t="str">
        <f t="shared" si="173"/>
        <v/>
      </c>
      <c r="BD195" s="183"/>
      <c r="BE195" s="183"/>
      <c r="BF195" s="183"/>
      <c r="BG195" s="25"/>
      <c r="BH195" s="25"/>
      <c r="BI195" s="25"/>
      <c r="BJ195" s="184"/>
    </row>
    <row r="196" spans="1:62" s="10" customFormat="1" ht="14.25" hidden="1" customHeight="1">
      <c r="A196" s="32">
        <v>26</v>
      </c>
      <c r="B196" s="25"/>
      <c r="C196" s="33" t="s">
        <v>1</v>
      </c>
      <c r="D196" s="25"/>
      <c r="E196" s="59" t="str">
        <f t="shared" ref="E196:P197" si="183">IF(ISERROR(E297/E82),"",E297/E82)</f>
        <v/>
      </c>
      <c r="F196" s="60" t="str">
        <f t="shared" si="183"/>
        <v/>
      </c>
      <c r="G196" s="60" t="str">
        <f t="shared" si="183"/>
        <v/>
      </c>
      <c r="H196" s="60" t="str">
        <f t="shared" si="183"/>
        <v/>
      </c>
      <c r="I196" s="60" t="str">
        <f t="shared" si="183"/>
        <v/>
      </c>
      <c r="J196" s="60" t="str">
        <f t="shared" si="183"/>
        <v/>
      </c>
      <c r="K196" s="60" t="str">
        <f t="shared" si="183"/>
        <v/>
      </c>
      <c r="L196" s="229" t="str">
        <f t="shared" si="183"/>
        <v/>
      </c>
      <c r="M196" s="60" t="str">
        <f t="shared" si="183"/>
        <v/>
      </c>
      <c r="N196" s="60" t="str">
        <f t="shared" si="183"/>
        <v/>
      </c>
      <c r="O196" s="60" t="str">
        <f t="shared" si="183"/>
        <v/>
      </c>
      <c r="P196" s="61" t="str">
        <f t="shared" si="183"/>
        <v/>
      </c>
      <c r="Q196" s="12"/>
      <c r="R196" s="12"/>
      <c r="S196" s="12"/>
      <c r="T196" s="32">
        <v>26</v>
      </c>
      <c r="U196" s="25"/>
      <c r="V196" s="33" t="s">
        <v>1</v>
      </c>
      <c r="W196" s="25"/>
      <c r="X196" s="59" t="str">
        <f t="shared" ref="X196:AI197" si="184">IF(ISERROR(X327/X82),"",X327/X82)</f>
        <v/>
      </c>
      <c r="Y196" s="60" t="str">
        <f t="shared" si="184"/>
        <v/>
      </c>
      <c r="Z196" s="60" t="str">
        <f t="shared" si="184"/>
        <v/>
      </c>
      <c r="AA196" s="60" t="str">
        <f t="shared" si="184"/>
        <v/>
      </c>
      <c r="AB196" s="60" t="str">
        <f t="shared" si="184"/>
        <v/>
      </c>
      <c r="AC196" s="60" t="str">
        <f t="shared" si="184"/>
        <v/>
      </c>
      <c r="AD196" s="60" t="str">
        <f t="shared" si="184"/>
        <v/>
      </c>
      <c r="AE196" s="60" t="str">
        <f t="shared" si="184"/>
        <v/>
      </c>
      <c r="AF196" s="60" t="str">
        <f t="shared" si="184"/>
        <v/>
      </c>
      <c r="AG196" s="60" t="str">
        <f t="shared" si="184"/>
        <v/>
      </c>
      <c r="AH196" s="60" t="str">
        <f t="shared" si="184"/>
        <v/>
      </c>
      <c r="AI196" s="229" t="str">
        <f t="shared" si="184"/>
        <v/>
      </c>
      <c r="AJ196" s="8"/>
      <c r="AK196" s="12"/>
      <c r="AL196" s="32">
        <v>26</v>
      </c>
      <c r="AM196" s="25"/>
      <c r="AN196" s="33" t="s">
        <v>1</v>
      </c>
      <c r="AO196" s="25"/>
      <c r="AP196" s="59" t="str">
        <f t="shared" ref="AP196:BA197" si="185">IF(ISERROR(AP297/AP82),"",AP297/AP82)</f>
        <v/>
      </c>
      <c r="AQ196" s="60" t="str">
        <f t="shared" si="185"/>
        <v/>
      </c>
      <c r="AR196" s="60" t="str">
        <f t="shared" si="185"/>
        <v/>
      </c>
      <c r="AS196" s="60" t="str">
        <f t="shared" si="185"/>
        <v/>
      </c>
      <c r="AT196" s="60" t="str">
        <f t="shared" si="185"/>
        <v/>
      </c>
      <c r="AU196" s="60" t="str">
        <f t="shared" si="185"/>
        <v/>
      </c>
      <c r="AV196" s="60" t="str">
        <f t="shared" si="185"/>
        <v/>
      </c>
      <c r="AW196" s="60" t="str">
        <f t="shared" si="185"/>
        <v/>
      </c>
      <c r="AX196" s="60" t="str">
        <f t="shared" si="185"/>
        <v/>
      </c>
      <c r="AY196" s="60" t="str">
        <f t="shared" si="185"/>
        <v/>
      </c>
      <c r="AZ196" s="60" t="str">
        <f t="shared" si="185"/>
        <v/>
      </c>
      <c r="BA196" s="229" t="str">
        <f t="shared" si="185"/>
        <v/>
      </c>
      <c r="BC196" s="32">
        <f t="shared" si="173"/>
        <v>26</v>
      </c>
      <c r="BD196" s="183"/>
      <c r="BE196" s="183"/>
      <c r="BF196" s="183"/>
      <c r="BG196" s="25"/>
      <c r="BH196" s="25"/>
      <c r="BI196" s="25"/>
      <c r="BJ196" s="184"/>
    </row>
    <row r="197" spans="1:62" s="10" customFormat="1" ht="14.25" hidden="1" customHeight="1">
      <c r="A197" s="70"/>
      <c r="B197" s="25"/>
      <c r="C197" s="33" t="s">
        <v>13</v>
      </c>
      <c r="D197" s="25"/>
      <c r="E197" s="59" t="str">
        <f t="shared" si="183"/>
        <v/>
      </c>
      <c r="F197" s="60" t="str">
        <f t="shared" si="183"/>
        <v/>
      </c>
      <c r="G197" s="60" t="str">
        <f t="shared" si="183"/>
        <v/>
      </c>
      <c r="H197" s="60" t="str">
        <f t="shared" si="183"/>
        <v/>
      </c>
      <c r="I197" s="60" t="str">
        <f t="shared" si="183"/>
        <v/>
      </c>
      <c r="J197" s="60" t="str">
        <f t="shared" si="183"/>
        <v/>
      </c>
      <c r="K197" s="60" t="str">
        <f t="shared" si="183"/>
        <v/>
      </c>
      <c r="L197" s="229" t="str">
        <f t="shared" si="183"/>
        <v/>
      </c>
      <c r="M197" s="60" t="str">
        <f t="shared" si="183"/>
        <v/>
      </c>
      <c r="N197" s="60" t="str">
        <f t="shared" si="183"/>
        <v/>
      </c>
      <c r="O197" s="60" t="str">
        <f t="shared" si="183"/>
        <v/>
      </c>
      <c r="P197" s="61" t="str">
        <f t="shared" si="183"/>
        <v/>
      </c>
      <c r="Q197" s="12"/>
      <c r="R197" s="12"/>
      <c r="S197" s="12"/>
      <c r="T197" s="70"/>
      <c r="U197" s="25"/>
      <c r="V197" s="33" t="s">
        <v>13</v>
      </c>
      <c r="W197" s="25"/>
      <c r="X197" s="59" t="str">
        <f t="shared" si="184"/>
        <v/>
      </c>
      <c r="Y197" s="60" t="str">
        <f t="shared" si="184"/>
        <v/>
      </c>
      <c r="Z197" s="60" t="str">
        <f t="shared" si="184"/>
        <v/>
      </c>
      <c r="AA197" s="60" t="str">
        <f t="shared" si="184"/>
        <v/>
      </c>
      <c r="AB197" s="60" t="str">
        <f t="shared" si="184"/>
        <v/>
      </c>
      <c r="AC197" s="60" t="str">
        <f t="shared" si="184"/>
        <v/>
      </c>
      <c r="AD197" s="60" t="str">
        <f t="shared" si="184"/>
        <v/>
      </c>
      <c r="AE197" s="60" t="str">
        <f t="shared" si="184"/>
        <v/>
      </c>
      <c r="AF197" s="60" t="str">
        <f t="shared" si="184"/>
        <v/>
      </c>
      <c r="AG197" s="60" t="str">
        <f t="shared" si="184"/>
        <v/>
      </c>
      <c r="AH197" s="60" t="str">
        <f t="shared" si="184"/>
        <v/>
      </c>
      <c r="AI197" s="229" t="str">
        <f t="shared" si="184"/>
        <v/>
      </c>
      <c r="AJ197" s="8"/>
      <c r="AK197" s="12"/>
      <c r="AL197" s="70"/>
      <c r="AM197" s="25"/>
      <c r="AN197" s="33" t="s">
        <v>13</v>
      </c>
      <c r="AO197" s="25"/>
      <c r="AP197" s="59" t="str">
        <f t="shared" si="185"/>
        <v/>
      </c>
      <c r="AQ197" s="60" t="str">
        <f t="shared" si="185"/>
        <v/>
      </c>
      <c r="AR197" s="60" t="str">
        <f t="shared" si="185"/>
        <v/>
      </c>
      <c r="AS197" s="60" t="str">
        <f t="shared" si="185"/>
        <v/>
      </c>
      <c r="AT197" s="60" t="str">
        <f t="shared" si="185"/>
        <v/>
      </c>
      <c r="AU197" s="60" t="str">
        <f t="shared" si="185"/>
        <v/>
      </c>
      <c r="AV197" s="60" t="str">
        <f t="shared" si="185"/>
        <v/>
      </c>
      <c r="AW197" s="60" t="str">
        <f t="shared" si="185"/>
        <v/>
      </c>
      <c r="AX197" s="60" t="str">
        <f t="shared" si="185"/>
        <v/>
      </c>
      <c r="AY197" s="60" t="str">
        <f t="shared" si="185"/>
        <v/>
      </c>
      <c r="AZ197" s="60" t="str">
        <f t="shared" si="185"/>
        <v/>
      </c>
      <c r="BA197" s="229" t="str">
        <f t="shared" si="185"/>
        <v/>
      </c>
      <c r="BC197" s="70" t="str">
        <f t="shared" si="173"/>
        <v/>
      </c>
      <c r="BD197" s="194" t="e">
        <f>INDEX($E$121:$P$212,ROW()-120,#REF!)</f>
        <v>#REF!</v>
      </c>
      <c r="BE197" s="194" t="e">
        <f>INDEX($X$121:$AI$212,ROW()-120,#REF!)</f>
        <v>#REF!</v>
      </c>
      <c r="BF197" s="194" t="e">
        <f>INDEX($AP$121:$BA$212,ROW()-120,#REF!)</f>
        <v>#REF!</v>
      </c>
      <c r="BG197" s="195" t="e">
        <f>+IF(OR(BD197="",BE197=""),0,BD197-BE197)*100</f>
        <v>#REF!</v>
      </c>
      <c r="BH197" s="196" t="str">
        <f>+IF(ISERROR(BD197/BE197-1),"",BD197/BE197-1)</f>
        <v/>
      </c>
      <c r="BI197" s="197" t="e">
        <f>+IF(OR(BD197="",BF197=""),0,BD197-BF197)*100</f>
        <v>#REF!</v>
      </c>
      <c r="BJ197" s="198" t="str">
        <f>+IF(ISERROR(BD197/BF197-1),"",BD197/BF197-1)</f>
        <v/>
      </c>
    </row>
    <row r="198" spans="1:62" s="10" customFormat="1" ht="14.25" hidden="1" customHeight="1">
      <c r="A198" s="40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229"/>
      <c r="M198" s="60"/>
      <c r="N198" s="60"/>
      <c r="O198" s="60"/>
      <c r="P198" s="61"/>
      <c r="Q198" s="12"/>
      <c r="R198" s="12"/>
      <c r="S198" s="12"/>
      <c r="T198" s="40"/>
      <c r="U198" s="25"/>
      <c r="V198" s="33"/>
      <c r="W198" s="25"/>
      <c r="X198" s="59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229"/>
      <c r="AJ198" s="8"/>
      <c r="AK198" s="12"/>
      <c r="AL198" s="40"/>
      <c r="AM198" s="25"/>
      <c r="AN198" s="33"/>
      <c r="AO198" s="25"/>
      <c r="AP198" s="59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229"/>
      <c r="BC198" s="70" t="str">
        <f t="shared" si="173"/>
        <v/>
      </c>
      <c r="BD198" s="183"/>
      <c r="BE198" s="183"/>
      <c r="BF198" s="183"/>
      <c r="BG198" s="25"/>
      <c r="BH198" s="25"/>
      <c r="BI198" s="25"/>
      <c r="BJ198" s="184"/>
    </row>
    <row r="199" spans="1:62" s="10" customFormat="1" ht="14.25" hidden="1" customHeight="1">
      <c r="A199" s="32">
        <v>27</v>
      </c>
      <c r="B199" s="25"/>
      <c r="C199" s="33" t="s">
        <v>1</v>
      </c>
      <c r="D199" s="25"/>
      <c r="E199" s="59" t="str">
        <f t="shared" ref="E199:P200" si="186">IF(ISERROR(E300/E85),"",E300/E85)</f>
        <v/>
      </c>
      <c r="F199" s="60" t="str">
        <f t="shared" si="186"/>
        <v/>
      </c>
      <c r="G199" s="60" t="str">
        <f t="shared" si="186"/>
        <v/>
      </c>
      <c r="H199" s="60" t="str">
        <f t="shared" si="186"/>
        <v/>
      </c>
      <c r="I199" s="60" t="str">
        <f t="shared" si="186"/>
        <v/>
      </c>
      <c r="J199" s="60" t="str">
        <f t="shared" si="186"/>
        <v/>
      </c>
      <c r="K199" s="60" t="str">
        <f t="shared" si="186"/>
        <v/>
      </c>
      <c r="L199" s="229" t="str">
        <f t="shared" si="186"/>
        <v/>
      </c>
      <c r="M199" s="60" t="str">
        <f t="shared" si="186"/>
        <v/>
      </c>
      <c r="N199" s="60" t="str">
        <f t="shared" si="186"/>
        <v/>
      </c>
      <c r="O199" s="60" t="str">
        <f t="shared" si="186"/>
        <v/>
      </c>
      <c r="P199" s="61" t="str">
        <f t="shared" si="186"/>
        <v/>
      </c>
      <c r="Q199" s="12"/>
      <c r="R199" s="12"/>
      <c r="S199" s="12"/>
      <c r="T199" s="32">
        <v>27</v>
      </c>
      <c r="U199" s="25"/>
      <c r="V199" s="33" t="s">
        <v>1</v>
      </c>
      <c r="W199" s="25"/>
      <c r="X199" s="59" t="str">
        <f t="shared" ref="X199:AI200" si="187">IF(ISERROR(X330/X85),"",X330/X85)</f>
        <v/>
      </c>
      <c r="Y199" s="60" t="str">
        <f t="shared" si="187"/>
        <v/>
      </c>
      <c r="Z199" s="60" t="str">
        <f t="shared" si="187"/>
        <v/>
      </c>
      <c r="AA199" s="60" t="str">
        <f t="shared" si="187"/>
        <v/>
      </c>
      <c r="AB199" s="60" t="str">
        <f t="shared" si="187"/>
        <v/>
      </c>
      <c r="AC199" s="60" t="str">
        <f t="shared" si="187"/>
        <v/>
      </c>
      <c r="AD199" s="60" t="str">
        <f t="shared" si="187"/>
        <v/>
      </c>
      <c r="AE199" s="60" t="str">
        <f t="shared" si="187"/>
        <v/>
      </c>
      <c r="AF199" s="60" t="str">
        <f t="shared" si="187"/>
        <v/>
      </c>
      <c r="AG199" s="60" t="str">
        <f t="shared" si="187"/>
        <v/>
      </c>
      <c r="AH199" s="60" t="str">
        <f t="shared" si="187"/>
        <v/>
      </c>
      <c r="AI199" s="229" t="str">
        <f t="shared" si="187"/>
        <v/>
      </c>
      <c r="AJ199" s="8"/>
      <c r="AK199" s="12"/>
      <c r="AL199" s="32">
        <v>27</v>
      </c>
      <c r="AM199" s="25"/>
      <c r="AN199" s="33" t="s">
        <v>1</v>
      </c>
      <c r="AO199" s="25"/>
      <c r="AP199" s="59" t="str">
        <f t="shared" ref="AP199:BA200" si="188">IF(ISERROR(AP300/AP85),"",AP300/AP85)</f>
        <v/>
      </c>
      <c r="AQ199" s="60" t="str">
        <f t="shared" si="188"/>
        <v/>
      </c>
      <c r="AR199" s="60" t="str">
        <f t="shared" si="188"/>
        <v/>
      </c>
      <c r="AS199" s="60" t="str">
        <f t="shared" si="188"/>
        <v/>
      </c>
      <c r="AT199" s="60" t="str">
        <f t="shared" si="188"/>
        <v/>
      </c>
      <c r="AU199" s="60" t="str">
        <f t="shared" si="188"/>
        <v/>
      </c>
      <c r="AV199" s="60" t="str">
        <f t="shared" si="188"/>
        <v/>
      </c>
      <c r="AW199" s="60" t="str">
        <f t="shared" si="188"/>
        <v/>
      </c>
      <c r="AX199" s="60" t="str">
        <f t="shared" si="188"/>
        <v/>
      </c>
      <c r="AY199" s="60" t="str">
        <f t="shared" si="188"/>
        <v/>
      </c>
      <c r="AZ199" s="60" t="str">
        <f t="shared" si="188"/>
        <v/>
      </c>
      <c r="BA199" s="229" t="str">
        <f t="shared" si="188"/>
        <v/>
      </c>
      <c r="BC199" s="32">
        <f t="shared" si="173"/>
        <v>27</v>
      </c>
      <c r="BD199" s="183"/>
      <c r="BE199" s="183"/>
      <c r="BF199" s="183"/>
      <c r="BG199" s="25"/>
      <c r="BH199" s="25"/>
      <c r="BI199" s="25"/>
      <c r="BJ199" s="184"/>
    </row>
    <row r="200" spans="1:62" s="10" customFormat="1" ht="14.25" hidden="1" customHeight="1">
      <c r="A200" s="70"/>
      <c r="B200" s="25"/>
      <c r="C200" s="33" t="s">
        <v>13</v>
      </c>
      <c r="D200" s="25"/>
      <c r="E200" s="59" t="str">
        <f t="shared" si="186"/>
        <v/>
      </c>
      <c r="F200" s="60" t="str">
        <f t="shared" si="186"/>
        <v/>
      </c>
      <c r="G200" s="60" t="str">
        <f t="shared" si="186"/>
        <v/>
      </c>
      <c r="H200" s="60" t="str">
        <f t="shared" si="186"/>
        <v/>
      </c>
      <c r="I200" s="60" t="str">
        <f t="shared" si="186"/>
        <v/>
      </c>
      <c r="J200" s="60" t="str">
        <f t="shared" si="186"/>
        <v/>
      </c>
      <c r="K200" s="60" t="str">
        <f t="shared" si="186"/>
        <v/>
      </c>
      <c r="L200" s="229" t="str">
        <f t="shared" si="186"/>
        <v/>
      </c>
      <c r="M200" s="60" t="str">
        <f t="shared" si="186"/>
        <v/>
      </c>
      <c r="N200" s="60" t="str">
        <f t="shared" si="186"/>
        <v/>
      </c>
      <c r="O200" s="60" t="str">
        <f t="shared" si="186"/>
        <v/>
      </c>
      <c r="P200" s="61" t="str">
        <f t="shared" si="186"/>
        <v/>
      </c>
      <c r="Q200" s="12"/>
      <c r="R200" s="12"/>
      <c r="S200" s="12"/>
      <c r="T200" s="70"/>
      <c r="U200" s="25"/>
      <c r="V200" s="33" t="s">
        <v>13</v>
      </c>
      <c r="W200" s="25"/>
      <c r="X200" s="59" t="str">
        <f t="shared" si="187"/>
        <v/>
      </c>
      <c r="Y200" s="60" t="str">
        <f t="shared" si="187"/>
        <v/>
      </c>
      <c r="Z200" s="60" t="str">
        <f t="shared" si="187"/>
        <v/>
      </c>
      <c r="AA200" s="60" t="str">
        <f t="shared" si="187"/>
        <v/>
      </c>
      <c r="AB200" s="60" t="str">
        <f t="shared" si="187"/>
        <v/>
      </c>
      <c r="AC200" s="60" t="str">
        <f t="shared" si="187"/>
        <v/>
      </c>
      <c r="AD200" s="60" t="str">
        <f t="shared" si="187"/>
        <v/>
      </c>
      <c r="AE200" s="60" t="str">
        <f t="shared" si="187"/>
        <v/>
      </c>
      <c r="AF200" s="60" t="str">
        <f t="shared" si="187"/>
        <v/>
      </c>
      <c r="AG200" s="60" t="str">
        <f t="shared" si="187"/>
        <v/>
      </c>
      <c r="AH200" s="60" t="str">
        <f t="shared" si="187"/>
        <v/>
      </c>
      <c r="AI200" s="229" t="str">
        <f t="shared" si="187"/>
        <v/>
      </c>
      <c r="AJ200" s="8"/>
      <c r="AK200" s="12"/>
      <c r="AL200" s="70"/>
      <c r="AM200" s="25"/>
      <c r="AN200" s="33" t="s">
        <v>13</v>
      </c>
      <c r="AO200" s="25"/>
      <c r="AP200" s="59" t="str">
        <f t="shared" si="188"/>
        <v/>
      </c>
      <c r="AQ200" s="60" t="str">
        <f t="shared" si="188"/>
        <v/>
      </c>
      <c r="AR200" s="60" t="str">
        <f t="shared" si="188"/>
        <v/>
      </c>
      <c r="AS200" s="60" t="str">
        <f t="shared" si="188"/>
        <v/>
      </c>
      <c r="AT200" s="60" t="str">
        <f t="shared" si="188"/>
        <v/>
      </c>
      <c r="AU200" s="60" t="str">
        <f t="shared" si="188"/>
        <v/>
      </c>
      <c r="AV200" s="60" t="str">
        <f t="shared" si="188"/>
        <v/>
      </c>
      <c r="AW200" s="60" t="str">
        <f t="shared" si="188"/>
        <v/>
      </c>
      <c r="AX200" s="60" t="str">
        <f t="shared" si="188"/>
        <v/>
      </c>
      <c r="AY200" s="60" t="str">
        <f t="shared" si="188"/>
        <v/>
      </c>
      <c r="AZ200" s="60" t="str">
        <f t="shared" si="188"/>
        <v/>
      </c>
      <c r="BA200" s="229" t="str">
        <f t="shared" si="188"/>
        <v/>
      </c>
      <c r="BC200" s="70" t="str">
        <f t="shared" si="173"/>
        <v/>
      </c>
      <c r="BD200" s="194" t="e">
        <f>INDEX($E$121:$P$212,ROW()-120,#REF!)</f>
        <v>#REF!</v>
      </c>
      <c r="BE200" s="194" t="e">
        <f>INDEX($X$121:$AI$212,ROW()-120,#REF!)</f>
        <v>#REF!</v>
      </c>
      <c r="BF200" s="194" t="e">
        <f>INDEX($AP$121:$BA$212,ROW()-120,#REF!)</f>
        <v>#REF!</v>
      </c>
      <c r="BG200" s="195" t="e">
        <f>+IF(OR(BD200="",BE200=""),0,BD200-BE200)*100</f>
        <v>#REF!</v>
      </c>
      <c r="BH200" s="196" t="str">
        <f>+IF(ISERROR(BD200/BE200-1),"",BD200/BE200-1)</f>
        <v/>
      </c>
      <c r="BI200" s="197" t="e">
        <f>+IF(OR(BD200="",BF200=""),0,BD200-BF200)*100</f>
        <v>#REF!</v>
      </c>
      <c r="BJ200" s="198" t="str">
        <f>+IF(ISERROR(BD200/BF200-1),"",BD200/BF200-1)</f>
        <v/>
      </c>
    </row>
    <row r="201" spans="1:62" s="10" customFormat="1" ht="14.25" hidden="1" customHeight="1">
      <c r="A201" s="40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229"/>
      <c r="M201" s="60"/>
      <c r="N201" s="60"/>
      <c r="O201" s="60"/>
      <c r="P201" s="61"/>
      <c r="Q201" s="12"/>
      <c r="R201" s="12"/>
      <c r="S201" s="12"/>
      <c r="T201" s="40"/>
      <c r="U201" s="25"/>
      <c r="V201" s="33"/>
      <c r="W201" s="25"/>
      <c r="X201" s="59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229"/>
      <c r="AJ201" s="8"/>
      <c r="AK201" s="12"/>
      <c r="AL201" s="40"/>
      <c r="AM201" s="25"/>
      <c r="AN201" s="33"/>
      <c r="AO201" s="25"/>
      <c r="AP201" s="59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229"/>
      <c r="BC201" s="70" t="str">
        <f t="shared" si="173"/>
        <v/>
      </c>
      <c r="BD201" s="183"/>
      <c r="BE201" s="183"/>
      <c r="BF201" s="183"/>
      <c r="BG201" s="25"/>
      <c r="BH201" s="25"/>
      <c r="BI201" s="25"/>
      <c r="BJ201" s="184"/>
    </row>
    <row r="202" spans="1:62" s="10" customFormat="1" ht="14.25" hidden="1" customHeight="1">
      <c r="A202" s="32">
        <v>28</v>
      </c>
      <c r="B202" s="25"/>
      <c r="C202" s="33" t="s">
        <v>1</v>
      </c>
      <c r="D202" s="25"/>
      <c r="E202" s="59" t="str">
        <f t="shared" ref="E202:P203" si="189">IF(ISERROR(E303/E88),"",E303/E88)</f>
        <v/>
      </c>
      <c r="F202" s="60" t="str">
        <f t="shared" si="189"/>
        <v/>
      </c>
      <c r="G202" s="60" t="str">
        <f t="shared" si="189"/>
        <v/>
      </c>
      <c r="H202" s="60" t="str">
        <f t="shared" si="189"/>
        <v/>
      </c>
      <c r="I202" s="60" t="str">
        <f t="shared" si="189"/>
        <v/>
      </c>
      <c r="J202" s="60" t="str">
        <f t="shared" si="189"/>
        <v/>
      </c>
      <c r="K202" s="60" t="str">
        <f t="shared" si="189"/>
        <v/>
      </c>
      <c r="L202" s="229" t="str">
        <f t="shared" si="189"/>
        <v/>
      </c>
      <c r="M202" s="60" t="str">
        <f t="shared" si="189"/>
        <v/>
      </c>
      <c r="N202" s="60" t="str">
        <f t="shared" si="189"/>
        <v/>
      </c>
      <c r="O202" s="60" t="str">
        <f t="shared" si="189"/>
        <v/>
      </c>
      <c r="P202" s="61" t="str">
        <f t="shared" si="189"/>
        <v/>
      </c>
      <c r="Q202" s="12"/>
      <c r="R202" s="12"/>
      <c r="S202" s="12"/>
      <c r="T202" s="32">
        <v>28</v>
      </c>
      <c r="U202" s="25"/>
      <c r="V202" s="33" t="s">
        <v>1</v>
      </c>
      <c r="W202" s="25"/>
      <c r="X202" s="59" t="str">
        <f t="shared" ref="X202:AI203" si="190">IF(ISERROR(X333/X88),"",X333/X88)</f>
        <v/>
      </c>
      <c r="Y202" s="60" t="str">
        <f t="shared" si="190"/>
        <v/>
      </c>
      <c r="Z202" s="60" t="str">
        <f t="shared" si="190"/>
        <v/>
      </c>
      <c r="AA202" s="60" t="str">
        <f t="shared" si="190"/>
        <v/>
      </c>
      <c r="AB202" s="60" t="str">
        <f t="shared" si="190"/>
        <v/>
      </c>
      <c r="AC202" s="60" t="str">
        <f t="shared" si="190"/>
        <v/>
      </c>
      <c r="AD202" s="60" t="str">
        <f t="shared" si="190"/>
        <v/>
      </c>
      <c r="AE202" s="60" t="str">
        <f t="shared" si="190"/>
        <v/>
      </c>
      <c r="AF202" s="60" t="str">
        <f t="shared" si="190"/>
        <v/>
      </c>
      <c r="AG202" s="60" t="str">
        <f t="shared" si="190"/>
        <v/>
      </c>
      <c r="AH202" s="60" t="str">
        <f t="shared" si="190"/>
        <v/>
      </c>
      <c r="AI202" s="229" t="str">
        <f t="shared" si="190"/>
        <v/>
      </c>
      <c r="AJ202" s="8"/>
      <c r="AK202" s="12"/>
      <c r="AL202" s="32">
        <v>28</v>
      </c>
      <c r="AM202" s="25"/>
      <c r="AN202" s="33" t="s">
        <v>1</v>
      </c>
      <c r="AO202" s="25"/>
      <c r="AP202" s="59" t="str">
        <f t="shared" ref="AP202:BA203" si="191">IF(ISERROR(AP303/AP88),"",AP303/AP88)</f>
        <v/>
      </c>
      <c r="AQ202" s="60" t="str">
        <f t="shared" si="191"/>
        <v/>
      </c>
      <c r="AR202" s="60" t="str">
        <f t="shared" si="191"/>
        <v/>
      </c>
      <c r="AS202" s="60" t="str">
        <f t="shared" si="191"/>
        <v/>
      </c>
      <c r="AT202" s="60" t="str">
        <f t="shared" si="191"/>
        <v/>
      </c>
      <c r="AU202" s="60" t="str">
        <f t="shared" si="191"/>
        <v/>
      </c>
      <c r="AV202" s="60" t="str">
        <f t="shared" si="191"/>
        <v/>
      </c>
      <c r="AW202" s="60" t="str">
        <f t="shared" si="191"/>
        <v/>
      </c>
      <c r="AX202" s="60" t="str">
        <f t="shared" si="191"/>
        <v/>
      </c>
      <c r="AY202" s="60" t="str">
        <f t="shared" si="191"/>
        <v/>
      </c>
      <c r="AZ202" s="60" t="str">
        <f t="shared" si="191"/>
        <v/>
      </c>
      <c r="BA202" s="229" t="str">
        <f t="shared" si="191"/>
        <v/>
      </c>
      <c r="BC202" s="32">
        <f t="shared" si="173"/>
        <v>28</v>
      </c>
      <c r="BD202" s="183"/>
      <c r="BE202" s="183"/>
      <c r="BF202" s="183"/>
      <c r="BG202" s="25"/>
      <c r="BH202" s="25"/>
      <c r="BI202" s="25"/>
      <c r="BJ202" s="184"/>
    </row>
    <row r="203" spans="1:62" s="10" customFormat="1" ht="14.25" hidden="1" customHeight="1">
      <c r="A203" s="70"/>
      <c r="B203" s="25"/>
      <c r="C203" s="33" t="s">
        <v>13</v>
      </c>
      <c r="D203" s="25"/>
      <c r="E203" s="59" t="str">
        <f t="shared" si="189"/>
        <v/>
      </c>
      <c r="F203" s="60" t="str">
        <f t="shared" si="189"/>
        <v/>
      </c>
      <c r="G203" s="60" t="str">
        <f t="shared" si="189"/>
        <v/>
      </c>
      <c r="H203" s="60" t="str">
        <f t="shared" si="189"/>
        <v/>
      </c>
      <c r="I203" s="60" t="str">
        <f t="shared" si="189"/>
        <v/>
      </c>
      <c r="J203" s="60" t="str">
        <f t="shared" si="189"/>
        <v/>
      </c>
      <c r="K203" s="60" t="str">
        <f t="shared" si="189"/>
        <v/>
      </c>
      <c r="L203" s="229" t="str">
        <f t="shared" si="189"/>
        <v/>
      </c>
      <c r="M203" s="60" t="str">
        <f t="shared" si="189"/>
        <v/>
      </c>
      <c r="N203" s="60" t="str">
        <f t="shared" si="189"/>
        <v/>
      </c>
      <c r="O203" s="60" t="str">
        <f t="shared" si="189"/>
        <v/>
      </c>
      <c r="P203" s="61" t="str">
        <f t="shared" si="189"/>
        <v/>
      </c>
      <c r="Q203" s="12"/>
      <c r="R203" s="12"/>
      <c r="S203" s="12"/>
      <c r="T203" s="70"/>
      <c r="U203" s="25"/>
      <c r="V203" s="33" t="s">
        <v>13</v>
      </c>
      <c r="W203" s="25"/>
      <c r="X203" s="59" t="str">
        <f t="shared" si="190"/>
        <v/>
      </c>
      <c r="Y203" s="60" t="str">
        <f t="shared" si="190"/>
        <v/>
      </c>
      <c r="Z203" s="60" t="str">
        <f t="shared" si="190"/>
        <v/>
      </c>
      <c r="AA203" s="60" t="str">
        <f t="shared" si="190"/>
        <v/>
      </c>
      <c r="AB203" s="60" t="str">
        <f t="shared" si="190"/>
        <v/>
      </c>
      <c r="AC203" s="60" t="str">
        <f t="shared" si="190"/>
        <v/>
      </c>
      <c r="AD203" s="60" t="str">
        <f t="shared" si="190"/>
        <v/>
      </c>
      <c r="AE203" s="60" t="str">
        <f t="shared" si="190"/>
        <v/>
      </c>
      <c r="AF203" s="60" t="str">
        <f t="shared" si="190"/>
        <v/>
      </c>
      <c r="AG203" s="60" t="str">
        <f t="shared" si="190"/>
        <v/>
      </c>
      <c r="AH203" s="60" t="str">
        <f t="shared" si="190"/>
        <v/>
      </c>
      <c r="AI203" s="229" t="str">
        <f t="shared" si="190"/>
        <v/>
      </c>
      <c r="AJ203" s="8"/>
      <c r="AK203" s="12"/>
      <c r="AL203" s="70"/>
      <c r="AM203" s="25"/>
      <c r="AN203" s="33" t="s">
        <v>13</v>
      </c>
      <c r="AO203" s="25"/>
      <c r="AP203" s="59" t="str">
        <f t="shared" si="191"/>
        <v/>
      </c>
      <c r="AQ203" s="60" t="str">
        <f t="shared" si="191"/>
        <v/>
      </c>
      <c r="AR203" s="60" t="str">
        <f t="shared" si="191"/>
        <v/>
      </c>
      <c r="AS203" s="60" t="str">
        <f t="shared" si="191"/>
        <v/>
      </c>
      <c r="AT203" s="60" t="str">
        <f t="shared" si="191"/>
        <v/>
      </c>
      <c r="AU203" s="60" t="str">
        <f t="shared" si="191"/>
        <v/>
      </c>
      <c r="AV203" s="60" t="str">
        <f t="shared" si="191"/>
        <v/>
      </c>
      <c r="AW203" s="60" t="str">
        <f t="shared" si="191"/>
        <v/>
      </c>
      <c r="AX203" s="60" t="str">
        <f t="shared" si="191"/>
        <v/>
      </c>
      <c r="AY203" s="60" t="str">
        <f t="shared" si="191"/>
        <v/>
      </c>
      <c r="AZ203" s="60" t="str">
        <f t="shared" si="191"/>
        <v/>
      </c>
      <c r="BA203" s="229" t="str">
        <f t="shared" si="191"/>
        <v/>
      </c>
      <c r="BC203" s="70" t="str">
        <f t="shared" si="173"/>
        <v/>
      </c>
      <c r="BD203" s="194" t="e">
        <f>INDEX($E$121:$P$212,ROW()-120,#REF!)</f>
        <v>#REF!</v>
      </c>
      <c r="BE203" s="194" t="e">
        <f>INDEX($X$121:$AI$212,ROW()-120,#REF!)</f>
        <v>#REF!</v>
      </c>
      <c r="BF203" s="194" t="e">
        <f>INDEX($AP$121:$BA$212,ROW()-120,#REF!)</f>
        <v>#REF!</v>
      </c>
      <c r="BG203" s="195" t="e">
        <f>+IF(OR(BD203="",BE203=""),0,BD203-BE203)*100</f>
        <v>#REF!</v>
      </c>
      <c r="BH203" s="196" t="str">
        <f>+IF(ISERROR(BD203/BE203-1),"",BD203/BE203-1)</f>
        <v/>
      </c>
      <c r="BI203" s="197" t="e">
        <f>+IF(OR(BD203="",BF203=""),0,BD203-BF203)*100</f>
        <v>#REF!</v>
      </c>
      <c r="BJ203" s="198" t="str">
        <f>+IF(ISERROR(BD203/BF203-1),"",BD203/BF203-1)</f>
        <v/>
      </c>
    </row>
    <row r="204" spans="1:62" s="10" customFormat="1" ht="14.25" hidden="1" customHeight="1">
      <c r="A204" s="40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229"/>
      <c r="M204" s="60"/>
      <c r="N204" s="60"/>
      <c r="O204" s="60"/>
      <c r="P204" s="61"/>
      <c r="Q204" s="12"/>
      <c r="R204" s="12"/>
      <c r="S204" s="12"/>
      <c r="T204" s="40"/>
      <c r="U204" s="25"/>
      <c r="V204" s="33"/>
      <c r="W204" s="25"/>
      <c r="X204" s="59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229"/>
      <c r="AJ204" s="8"/>
      <c r="AK204" s="12"/>
      <c r="AL204" s="40"/>
      <c r="AM204" s="25"/>
      <c r="AN204" s="33"/>
      <c r="AO204" s="25"/>
      <c r="AP204" s="59"/>
      <c r="AQ204" s="60"/>
      <c r="AR204" s="60"/>
      <c r="AS204" s="60"/>
      <c r="AT204" s="60"/>
      <c r="AU204" s="60"/>
      <c r="AV204" s="60"/>
      <c r="AW204" s="60"/>
      <c r="AX204" s="60"/>
      <c r="AY204" s="60"/>
      <c r="AZ204" s="60"/>
      <c r="BA204" s="229"/>
      <c r="BC204" s="70" t="str">
        <f t="shared" si="173"/>
        <v/>
      </c>
      <c r="BD204" s="183"/>
      <c r="BE204" s="183"/>
      <c r="BF204" s="183"/>
      <c r="BG204" s="25"/>
      <c r="BH204" s="25"/>
      <c r="BI204" s="25"/>
      <c r="BJ204" s="184"/>
    </row>
    <row r="205" spans="1:62" s="10" customFormat="1" ht="14.25" hidden="1" customHeight="1">
      <c r="A205" s="32">
        <v>29</v>
      </c>
      <c r="B205" s="25"/>
      <c r="C205" s="33" t="s">
        <v>1</v>
      </c>
      <c r="D205" s="25"/>
      <c r="E205" s="59" t="str">
        <f t="shared" ref="E205:P206" si="192">IF(ISERROR(E306/E91),"",E306/E91)</f>
        <v/>
      </c>
      <c r="F205" s="60" t="str">
        <f t="shared" si="192"/>
        <v/>
      </c>
      <c r="G205" s="60" t="str">
        <f t="shared" si="192"/>
        <v/>
      </c>
      <c r="H205" s="60" t="str">
        <f t="shared" si="192"/>
        <v/>
      </c>
      <c r="I205" s="60" t="str">
        <f t="shared" si="192"/>
        <v/>
      </c>
      <c r="J205" s="60" t="str">
        <f t="shared" si="192"/>
        <v/>
      </c>
      <c r="K205" s="60" t="str">
        <f t="shared" si="192"/>
        <v/>
      </c>
      <c r="L205" s="229" t="str">
        <f t="shared" si="192"/>
        <v/>
      </c>
      <c r="M205" s="60" t="str">
        <f t="shared" si="192"/>
        <v/>
      </c>
      <c r="N205" s="60" t="str">
        <f t="shared" si="192"/>
        <v/>
      </c>
      <c r="O205" s="60" t="str">
        <f t="shared" si="192"/>
        <v/>
      </c>
      <c r="P205" s="61" t="str">
        <f t="shared" si="192"/>
        <v/>
      </c>
      <c r="Q205" s="12"/>
      <c r="R205" s="12"/>
      <c r="S205" s="12"/>
      <c r="T205" s="32">
        <v>29</v>
      </c>
      <c r="U205" s="25"/>
      <c r="V205" s="33" t="s">
        <v>1</v>
      </c>
      <c r="W205" s="25"/>
      <c r="X205" s="59" t="str">
        <f t="shared" ref="X205:AI206" si="193">IF(ISERROR(X336/X91),"",X336/X91)</f>
        <v/>
      </c>
      <c r="Y205" s="60" t="str">
        <f t="shared" si="193"/>
        <v/>
      </c>
      <c r="Z205" s="60" t="str">
        <f t="shared" si="193"/>
        <v/>
      </c>
      <c r="AA205" s="60" t="str">
        <f t="shared" si="193"/>
        <v/>
      </c>
      <c r="AB205" s="60" t="str">
        <f t="shared" si="193"/>
        <v/>
      </c>
      <c r="AC205" s="60" t="str">
        <f t="shared" si="193"/>
        <v/>
      </c>
      <c r="AD205" s="60" t="str">
        <f t="shared" si="193"/>
        <v/>
      </c>
      <c r="AE205" s="60" t="str">
        <f t="shared" si="193"/>
        <v/>
      </c>
      <c r="AF205" s="60" t="str">
        <f t="shared" si="193"/>
        <v/>
      </c>
      <c r="AG205" s="60" t="str">
        <f t="shared" si="193"/>
        <v/>
      </c>
      <c r="AH205" s="60" t="str">
        <f t="shared" si="193"/>
        <v/>
      </c>
      <c r="AI205" s="229" t="str">
        <f t="shared" si="193"/>
        <v/>
      </c>
      <c r="AJ205" s="8"/>
      <c r="AK205" s="12"/>
      <c r="AL205" s="32">
        <v>29</v>
      </c>
      <c r="AM205" s="25"/>
      <c r="AN205" s="33" t="s">
        <v>1</v>
      </c>
      <c r="AO205" s="25"/>
      <c r="AP205" s="59" t="str">
        <f t="shared" ref="AP205:BA206" si="194">IF(ISERROR(AP306/AP91),"",AP306/AP91)</f>
        <v/>
      </c>
      <c r="AQ205" s="60" t="str">
        <f t="shared" si="194"/>
        <v/>
      </c>
      <c r="AR205" s="60" t="str">
        <f t="shared" si="194"/>
        <v/>
      </c>
      <c r="AS205" s="60" t="str">
        <f t="shared" si="194"/>
        <v/>
      </c>
      <c r="AT205" s="60" t="str">
        <f t="shared" si="194"/>
        <v/>
      </c>
      <c r="AU205" s="60" t="str">
        <f t="shared" si="194"/>
        <v/>
      </c>
      <c r="AV205" s="60" t="str">
        <f t="shared" si="194"/>
        <v/>
      </c>
      <c r="AW205" s="60" t="str">
        <f t="shared" si="194"/>
        <v/>
      </c>
      <c r="AX205" s="60" t="str">
        <f t="shared" si="194"/>
        <v/>
      </c>
      <c r="AY205" s="60" t="str">
        <f t="shared" si="194"/>
        <v/>
      </c>
      <c r="AZ205" s="60" t="str">
        <f t="shared" si="194"/>
        <v/>
      </c>
      <c r="BA205" s="229" t="str">
        <f t="shared" si="194"/>
        <v/>
      </c>
      <c r="BC205" s="32">
        <f t="shared" si="173"/>
        <v>29</v>
      </c>
      <c r="BD205" s="183"/>
      <c r="BE205" s="183"/>
      <c r="BF205" s="183"/>
      <c r="BG205" s="25"/>
      <c r="BH205" s="25"/>
      <c r="BI205" s="25"/>
      <c r="BJ205" s="184"/>
    </row>
    <row r="206" spans="1:62" s="10" customFormat="1" ht="14.25" hidden="1" customHeight="1">
      <c r="A206" s="70"/>
      <c r="B206" s="25"/>
      <c r="C206" s="33" t="s">
        <v>13</v>
      </c>
      <c r="D206" s="25"/>
      <c r="E206" s="59" t="str">
        <f t="shared" si="192"/>
        <v/>
      </c>
      <c r="F206" s="60" t="str">
        <f t="shared" si="192"/>
        <v/>
      </c>
      <c r="G206" s="60" t="str">
        <f t="shared" si="192"/>
        <v/>
      </c>
      <c r="H206" s="60" t="str">
        <f t="shared" si="192"/>
        <v/>
      </c>
      <c r="I206" s="60" t="str">
        <f t="shared" si="192"/>
        <v/>
      </c>
      <c r="J206" s="60" t="str">
        <f t="shared" si="192"/>
        <v/>
      </c>
      <c r="K206" s="60" t="str">
        <f t="shared" si="192"/>
        <v/>
      </c>
      <c r="L206" s="229" t="str">
        <f t="shared" si="192"/>
        <v/>
      </c>
      <c r="M206" s="60" t="str">
        <f t="shared" si="192"/>
        <v/>
      </c>
      <c r="N206" s="60" t="str">
        <f t="shared" si="192"/>
        <v/>
      </c>
      <c r="O206" s="60" t="str">
        <f t="shared" si="192"/>
        <v/>
      </c>
      <c r="P206" s="61" t="str">
        <f t="shared" si="192"/>
        <v/>
      </c>
      <c r="Q206" s="12"/>
      <c r="R206" s="12"/>
      <c r="S206" s="12"/>
      <c r="T206" s="70"/>
      <c r="U206" s="25"/>
      <c r="V206" s="33" t="s">
        <v>13</v>
      </c>
      <c r="W206" s="25"/>
      <c r="X206" s="59" t="str">
        <f t="shared" si="193"/>
        <v/>
      </c>
      <c r="Y206" s="60" t="str">
        <f t="shared" si="193"/>
        <v/>
      </c>
      <c r="Z206" s="60" t="str">
        <f t="shared" si="193"/>
        <v/>
      </c>
      <c r="AA206" s="60" t="str">
        <f t="shared" si="193"/>
        <v/>
      </c>
      <c r="AB206" s="60" t="str">
        <f t="shared" si="193"/>
        <v/>
      </c>
      <c r="AC206" s="60" t="str">
        <f t="shared" si="193"/>
        <v/>
      </c>
      <c r="AD206" s="60" t="str">
        <f t="shared" si="193"/>
        <v/>
      </c>
      <c r="AE206" s="60" t="str">
        <f t="shared" si="193"/>
        <v/>
      </c>
      <c r="AF206" s="60" t="str">
        <f t="shared" si="193"/>
        <v/>
      </c>
      <c r="AG206" s="60" t="str">
        <f t="shared" si="193"/>
        <v/>
      </c>
      <c r="AH206" s="60" t="str">
        <f t="shared" si="193"/>
        <v/>
      </c>
      <c r="AI206" s="229" t="str">
        <f t="shared" si="193"/>
        <v/>
      </c>
      <c r="AJ206" s="8"/>
      <c r="AK206" s="12"/>
      <c r="AL206" s="70"/>
      <c r="AM206" s="25"/>
      <c r="AN206" s="33" t="s">
        <v>13</v>
      </c>
      <c r="AO206" s="25"/>
      <c r="AP206" s="59" t="str">
        <f t="shared" si="194"/>
        <v/>
      </c>
      <c r="AQ206" s="60" t="str">
        <f t="shared" si="194"/>
        <v/>
      </c>
      <c r="AR206" s="60" t="str">
        <f t="shared" si="194"/>
        <v/>
      </c>
      <c r="AS206" s="60" t="str">
        <f t="shared" si="194"/>
        <v/>
      </c>
      <c r="AT206" s="60" t="str">
        <f t="shared" si="194"/>
        <v/>
      </c>
      <c r="AU206" s="60" t="str">
        <f t="shared" si="194"/>
        <v/>
      </c>
      <c r="AV206" s="60" t="str">
        <f t="shared" si="194"/>
        <v/>
      </c>
      <c r="AW206" s="60" t="str">
        <f t="shared" si="194"/>
        <v/>
      </c>
      <c r="AX206" s="60" t="str">
        <f t="shared" si="194"/>
        <v/>
      </c>
      <c r="AY206" s="60" t="str">
        <f t="shared" si="194"/>
        <v/>
      </c>
      <c r="AZ206" s="60" t="str">
        <f t="shared" si="194"/>
        <v/>
      </c>
      <c r="BA206" s="229" t="str">
        <f t="shared" si="194"/>
        <v/>
      </c>
      <c r="BC206" s="70" t="str">
        <f t="shared" si="173"/>
        <v/>
      </c>
      <c r="BD206" s="194" t="e">
        <f>INDEX($E$121:$P$212,ROW()-120,#REF!)</f>
        <v>#REF!</v>
      </c>
      <c r="BE206" s="194" t="e">
        <f>INDEX($X$121:$AI$212,ROW()-120,#REF!)</f>
        <v>#REF!</v>
      </c>
      <c r="BF206" s="194" t="e">
        <f>INDEX($AP$121:$BA$212,ROW()-120,#REF!)</f>
        <v>#REF!</v>
      </c>
      <c r="BG206" s="195" t="e">
        <f>+IF(OR(BD206="",BE206=""),0,BD206-BE206)*100</f>
        <v>#REF!</v>
      </c>
      <c r="BH206" s="196" t="str">
        <f>+IF(ISERROR(BD206/BE206-1),"",BD206/BE206-1)</f>
        <v/>
      </c>
      <c r="BI206" s="197" t="e">
        <f>+IF(OR(BD206="",BF206=""),0,BD206-BF206)*100</f>
        <v>#REF!</v>
      </c>
      <c r="BJ206" s="198" t="str">
        <f>+IF(ISERROR(BD206/BF206-1),"",BD206/BF206-1)</f>
        <v/>
      </c>
    </row>
    <row r="207" spans="1:62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229"/>
      <c r="M207" s="60"/>
      <c r="N207" s="60"/>
      <c r="O207" s="60"/>
      <c r="P207" s="61"/>
      <c r="Q207" s="12"/>
      <c r="R207" s="12"/>
      <c r="S207" s="12"/>
      <c r="T207" s="40"/>
      <c r="U207" s="25"/>
      <c r="V207" s="33"/>
      <c r="W207" s="25"/>
      <c r="X207" s="59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229"/>
      <c r="AJ207" s="8"/>
      <c r="AK207" s="12"/>
      <c r="AL207" s="40"/>
      <c r="AM207" s="25"/>
      <c r="AN207" s="33"/>
      <c r="AO207" s="25"/>
      <c r="AP207" s="59"/>
      <c r="AQ207" s="60"/>
      <c r="AR207" s="60"/>
      <c r="AS207" s="60"/>
      <c r="AT207" s="60"/>
      <c r="AU207" s="60"/>
      <c r="AV207" s="60"/>
      <c r="AW207" s="60"/>
      <c r="AX207" s="60"/>
      <c r="AY207" s="60"/>
      <c r="AZ207" s="60"/>
      <c r="BA207" s="229"/>
      <c r="BC207" s="70" t="str">
        <f t="shared" si="173"/>
        <v/>
      </c>
      <c r="BD207" s="183"/>
      <c r="BE207" s="183"/>
      <c r="BF207" s="183"/>
      <c r="BG207" s="25"/>
      <c r="BH207" s="25"/>
      <c r="BI207" s="25"/>
      <c r="BJ207" s="184"/>
    </row>
    <row r="208" spans="1:62" s="10" customFormat="1" ht="14.25" hidden="1" customHeight="1">
      <c r="A208" s="32">
        <v>30</v>
      </c>
      <c r="B208" s="25"/>
      <c r="C208" s="33" t="s">
        <v>1</v>
      </c>
      <c r="D208" s="25"/>
      <c r="E208" s="59" t="str">
        <f t="shared" ref="E208:P209" si="195">IF(ISERROR(E309/E94),"",E309/E94)</f>
        <v/>
      </c>
      <c r="F208" s="60" t="str">
        <f t="shared" si="195"/>
        <v/>
      </c>
      <c r="G208" s="60" t="str">
        <f t="shared" si="195"/>
        <v/>
      </c>
      <c r="H208" s="60" t="str">
        <f t="shared" si="195"/>
        <v/>
      </c>
      <c r="I208" s="60" t="str">
        <f t="shared" si="195"/>
        <v/>
      </c>
      <c r="J208" s="60" t="str">
        <f t="shared" si="195"/>
        <v/>
      </c>
      <c r="K208" s="60" t="str">
        <f t="shared" si="195"/>
        <v/>
      </c>
      <c r="L208" s="229" t="str">
        <f t="shared" si="195"/>
        <v/>
      </c>
      <c r="M208" s="60" t="str">
        <f t="shared" si="195"/>
        <v/>
      </c>
      <c r="N208" s="60" t="str">
        <f t="shared" si="195"/>
        <v/>
      </c>
      <c r="O208" s="60" t="str">
        <f t="shared" si="195"/>
        <v/>
      </c>
      <c r="P208" s="61" t="str">
        <f t="shared" si="195"/>
        <v/>
      </c>
      <c r="Q208" s="12"/>
      <c r="R208" s="12"/>
      <c r="S208" s="12"/>
      <c r="T208" s="32">
        <v>30</v>
      </c>
      <c r="U208" s="25"/>
      <c r="V208" s="33" t="s">
        <v>1</v>
      </c>
      <c r="W208" s="25"/>
      <c r="X208" s="59" t="str">
        <f t="shared" ref="X208:AI209" si="196">IF(ISERROR(X309/X94),"",X309/X94)</f>
        <v/>
      </c>
      <c r="Y208" s="60" t="str">
        <f t="shared" si="196"/>
        <v/>
      </c>
      <c r="Z208" s="60" t="str">
        <f t="shared" si="196"/>
        <v/>
      </c>
      <c r="AA208" s="60" t="str">
        <f t="shared" si="196"/>
        <v/>
      </c>
      <c r="AB208" s="60" t="str">
        <f t="shared" si="196"/>
        <v/>
      </c>
      <c r="AC208" s="60" t="str">
        <f t="shared" si="196"/>
        <v/>
      </c>
      <c r="AD208" s="60" t="str">
        <f t="shared" si="196"/>
        <v/>
      </c>
      <c r="AE208" s="60" t="str">
        <f t="shared" si="196"/>
        <v/>
      </c>
      <c r="AF208" s="60" t="str">
        <f t="shared" si="196"/>
        <v/>
      </c>
      <c r="AG208" s="60" t="str">
        <f t="shared" si="196"/>
        <v/>
      </c>
      <c r="AH208" s="60" t="str">
        <f t="shared" si="196"/>
        <v/>
      </c>
      <c r="AI208" s="229" t="str">
        <f t="shared" si="196"/>
        <v/>
      </c>
      <c r="AJ208" s="8"/>
      <c r="AK208" s="12"/>
      <c r="AL208" s="32">
        <v>30</v>
      </c>
      <c r="AM208" s="25"/>
      <c r="AN208" s="33" t="s">
        <v>1</v>
      </c>
      <c r="AO208" s="25"/>
      <c r="AP208" s="59" t="str">
        <f t="shared" ref="AP208:BA209" si="197">IF(ISERROR(AP309/AP94),"",AP309/AP94)</f>
        <v/>
      </c>
      <c r="AQ208" s="60" t="str">
        <f t="shared" si="197"/>
        <v/>
      </c>
      <c r="AR208" s="60" t="str">
        <f t="shared" si="197"/>
        <v/>
      </c>
      <c r="AS208" s="60" t="str">
        <f t="shared" si="197"/>
        <v/>
      </c>
      <c r="AT208" s="60" t="str">
        <f t="shared" si="197"/>
        <v/>
      </c>
      <c r="AU208" s="60" t="str">
        <f t="shared" si="197"/>
        <v/>
      </c>
      <c r="AV208" s="60" t="str">
        <f t="shared" si="197"/>
        <v/>
      </c>
      <c r="AW208" s="60" t="str">
        <f t="shared" si="197"/>
        <v/>
      </c>
      <c r="AX208" s="60" t="str">
        <f t="shared" si="197"/>
        <v/>
      </c>
      <c r="AY208" s="60" t="str">
        <f t="shared" si="197"/>
        <v/>
      </c>
      <c r="AZ208" s="60" t="str">
        <f t="shared" si="197"/>
        <v/>
      </c>
      <c r="BA208" s="229" t="str">
        <f t="shared" si="197"/>
        <v/>
      </c>
      <c r="BC208" s="32">
        <f t="shared" si="173"/>
        <v>30</v>
      </c>
      <c r="BD208" s="183"/>
      <c r="BE208" s="183"/>
      <c r="BF208" s="183"/>
      <c r="BG208" s="25"/>
      <c r="BH208" s="25"/>
      <c r="BI208" s="25"/>
      <c r="BJ208" s="184"/>
    </row>
    <row r="209" spans="1:62" s="10" customFormat="1" ht="14.25" hidden="1" customHeight="1">
      <c r="A209" s="70"/>
      <c r="B209" s="25"/>
      <c r="C209" s="33" t="s">
        <v>13</v>
      </c>
      <c r="D209" s="25"/>
      <c r="E209" s="59" t="str">
        <f t="shared" si="195"/>
        <v/>
      </c>
      <c r="F209" s="60" t="str">
        <f t="shared" si="195"/>
        <v/>
      </c>
      <c r="G209" s="60" t="str">
        <f t="shared" si="195"/>
        <v/>
      </c>
      <c r="H209" s="60" t="str">
        <f t="shared" si="195"/>
        <v/>
      </c>
      <c r="I209" s="60" t="str">
        <f t="shared" si="195"/>
        <v/>
      </c>
      <c r="J209" s="60" t="str">
        <f t="shared" si="195"/>
        <v/>
      </c>
      <c r="K209" s="60" t="str">
        <f t="shared" si="195"/>
        <v/>
      </c>
      <c r="L209" s="229" t="str">
        <f t="shared" si="195"/>
        <v/>
      </c>
      <c r="M209" s="60" t="str">
        <f t="shared" si="195"/>
        <v/>
      </c>
      <c r="N209" s="60" t="str">
        <f t="shared" si="195"/>
        <v/>
      </c>
      <c r="O209" s="60" t="str">
        <f t="shared" si="195"/>
        <v/>
      </c>
      <c r="P209" s="61" t="str">
        <f t="shared" si="195"/>
        <v/>
      </c>
      <c r="Q209" s="12"/>
      <c r="R209" s="12"/>
      <c r="S209" s="12"/>
      <c r="T209" s="70"/>
      <c r="U209" s="25"/>
      <c r="V209" s="33" t="s">
        <v>13</v>
      </c>
      <c r="W209" s="25"/>
      <c r="X209" s="59" t="str">
        <f t="shared" si="196"/>
        <v/>
      </c>
      <c r="Y209" s="60" t="str">
        <f t="shared" si="196"/>
        <v/>
      </c>
      <c r="Z209" s="60" t="str">
        <f t="shared" si="196"/>
        <v/>
      </c>
      <c r="AA209" s="60" t="str">
        <f t="shared" si="196"/>
        <v/>
      </c>
      <c r="AB209" s="60" t="str">
        <f t="shared" si="196"/>
        <v/>
      </c>
      <c r="AC209" s="60" t="str">
        <f t="shared" si="196"/>
        <v/>
      </c>
      <c r="AD209" s="60" t="str">
        <f t="shared" si="196"/>
        <v/>
      </c>
      <c r="AE209" s="60" t="str">
        <f t="shared" si="196"/>
        <v/>
      </c>
      <c r="AF209" s="60" t="str">
        <f t="shared" si="196"/>
        <v/>
      </c>
      <c r="AG209" s="60" t="str">
        <f t="shared" si="196"/>
        <v/>
      </c>
      <c r="AH209" s="60" t="str">
        <f t="shared" si="196"/>
        <v/>
      </c>
      <c r="AI209" s="229" t="str">
        <f t="shared" si="196"/>
        <v/>
      </c>
      <c r="AJ209" s="8"/>
      <c r="AK209" s="12"/>
      <c r="AL209" s="70"/>
      <c r="AM209" s="25"/>
      <c r="AN209" s="33" t="s">
        <v>13</v>
      </c>
      <c r="AO209" s="25"/>
      <c r="AP209" s="59" t="str">
        <f t="shared" si="197"/>
        <v/>
      </c>
      <c r="AQ209" s="60" t="str">
        <f t="shared" si="197"/>
        <v/>
      </c>
      <c r="AR209" s="60" t="str">
        <f t="shared" si="197"/>
        <v/>
      </c>
      <c r="AS209" s="60" t="str">
        <f t="shared" si="197"/>
        <v/>
      </c>
      <c r="AT209" s="60" t="str">
        <f t="shared" si="197"/>
        <v/>
      </c>
      <c r="AU209" s="60" t="str">
        <f t="shared" si="197"/>
        <v/>
      </c>
      <c r="AV209" s="60" t="str">
        <f t="shared" si="197"/>
        <v/>
      </c>
      <c r="AW209" s="60" t="str">
        <f t="shared" si="197"/>
        <v/>
      </c>
      <c r="AX209" s="60" t="str">
        <f t="shared" si="197"/>
        <v/>
      </c>
      <c r="AY209" s="60" t="str">
        <f t="shared" si="197"/>
        <v/>
      </c>
      <c r="AZ209" s="60" t="str">
        <f t="shared" si="197"/>
        <v/>
      </c>
      <c r="BA209" s="229" t="str">
        <f t="shared" si="197"/>
        <v/>
      </c>
      <c r="BC209" s="70" t="str">
        <f t="shared" si="173"/>
        <v/>
      </c>
      <c r="BD209" s="194" t="e">
        <f>INDEX($E$121:$P$212,ROW()-120,#REF!)</f>
        <v>#REF!</v>
      </c>
      <c r="BE209" s="194" t="e">
        <f>INDEX($X$121:$AI$212,ROW()-120,#REF!)</f>
        <v>#REF!</v>
      </c>
      <c r="BF209" s="194" t="e">
        <f>INDEX($AP$121:$BA$212,ROW()-120,#REF!)</f>
        <v>#REF!</v>
      </c>
      <c r="BG209" s="195" t="e">
        <f>+IF(OR(BD209="",BE209=""),0,BD209-BE209)*100</f>
        <v>#REF!</v>
      </c>
      <c r="BH209" s="196" t="str">
        <f>+IF(ISERROR(BD209/BE209-1),"",BD209/BE209-1)</f>
        <v/>
      </c>
      <c r="BI209" s="197" t="e">
        <f>+IF(OR(BD209="",BF209=""),0,BD209-BF209)*100</f>
        <v>#REF!</v>
      </c>
      <c r="BJ209" s="198" t="str">
        <f>+IF(ISERROR(BD209/BF209-1),"",BD209/BF209-1)</f>
        <v/>
      </c>
    </row>
    <row r="210" spans="1:62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230"/>
      <c r="M210" s="107"/>
      <c r="N210" s="107"/>
      <c r="O210" s="107"/>
      <c r="P210" s="121"/>
      <c r="Q210" s="12"/>
      <c r="R210" s="12"/>
      <c r="S210" s="12"/>
      <c r="T210" s="41"/>
      <c r="U210" s="25"/>
      <c r="V210" s="33"/>
      <c r="W210" s="25"/>
      <c r="X210" s="106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230"/>
      <c r="AJ210" s="8"/>
      <c r="AK210" s="12"/>
      <c r="AL210" s="41"/>
      <c r="AM210" s="25"/>
      <c r="AN210" s="33"/>
      <c r="AO210" s="25"/>
      <c r="AP210" s="106"/>
      <c r="AQ210" s="107"/>
      <c r="AR210" s="107"/>
      <c r="AS210" s="107"/>
      <c r="AT210" s="107"/>
      <c r="AU210" s="107"/>
      <c r="AV210" s="107"/>
      <c r="AW210" s="107"/>
      <c r="AX210" s="107"/>
      <c r="AY210" s="107"/>
      <c r="AZ210" s="107"/>
      <c r="BA210" s="230"/>
      <c r="BC210" s="33" t="str">
        <f t="shared" si="173"/>
        <v/>
      </c>
      <c r="BD210" s="183"/>
      <c r="BE210" s="183"/>
      <c r="BF210" s="183"/>
      <c r="BG210" s="25"/>
      <c r="BH210" s="25"/>
      <c r="BI210" s="25"/>
      <c r="BJ210" s="184"/>
    </row>
    <row r="211" spans="1:62" s="10" customFormat="1" ht="14.25" customHeight="1">
      <c r="A211" s="309" t="s">
        <v>31</v>
      </c>
      <c r="B211" s="46"/>
      <c r="C211" s="47" t="s">
        <v>1</v>
      </c>
      <c r="D211" s="46"/>
      <c r="E211" s="115">
        <f t="shared" ref="E211:P212" si="198">IF(ISERROR(E312/E97),"",E312/E97)</f>
        <v>0.19470149798068212</v>
      </c>
      <c r="F211" s="116">
        <f t="shared" si="198"/>
        <v>0.20187193406920534</v>
      </c>
      <c r="G211" s="116">
        <f t="shared" si="198"/>
        <v>0.19515704127905401</v>
      </c>
      <c r="H211" s="116">
        <f t="shared" si="198"/>
        <v>0.19069824155006518</v>
      </c>
      <c r="I211" s="116">
        <f t="shared" si="198"/>
        <v>0.19622491155798574</v>
      </c>
      <c r="J211" s="116">
        <f t="shared" si="198"/>
        <v>0.19566241807683687</v>
      </c>
      <c r="K211" s="116">
        <f t="shared" si="198"/>
        <v>0.2124738468007473</v>
      </c>
      <c r="L211" s="231">
        <f t="shared" si="198"/>
        <v>0.19817073882553304</v>
      </c>
      <c r="M211" s="116">
        <f t="shared" si="198"/>
        <v>0.20829428974428851</v>
      </c>
      <c r="N211" s="116">
        <f t="shared" si="198"/>
        <v>0.20829428974428851</v>
      </c>
      <c r="O211" s="116">
        <f t="shared" si="198"/>
        <v>0.20829428974428874</v>
      </c>
      <c r="P211" s="117">
        <f t="shared" si="198"/>
        <v>0.20829428974428876</v>
      </c>
      <c r="Q211" s="12"/>
      <c r="R211" s="12"/>
      <c r="S211" s="12"/>
      <c r="T211" s="309" t="s">
        <v>31</v>
      </c>
      <c r="U211" s="46"/>
      <c r="V211" s="47" t="s">
        <v>1</v>
      </c>
      <c r="W211" s="46"/>
      <c r="X211" s="115">
        <f t="shared" ref="X211:AI212" si="199">IF(ISERROR(X312/X97),"",X312/X97)</f>
        <v>0.20829428974428865</v>
      </c>
      <c r="Y211" s="116">
        <f t="shared" si="199"/>
        <v>0.20829428974428865</v>
      </c>
      <c r="Z211" s="116">
        <f t="shared" si="199"/>
        <v>0.20829428974428874</v>
      </c>
      <c r="AA211" s="116">
        <f t="shared" si="199"/>
        <v>0.2082942897442886</v>
      </c>
      <c r="AB211" s="116">
        <f t="shared" si="199"/>
        <v>0.20829428974428851</v>
      </c>
      <c r="AC211" s="116">
        <f t="shared" si="199"/>
        <v>0.20829428974428851</v>
      </c>
      <c r="AD211" s="116">
        <f t="shared" si="199"/>
        <v>0.20829428974428851</v>
      </c>
      <c r="AE211" s="116">
        <f t="shared" si="199"/>
        <v>0.20829428974428843</v>
      </c>
      <c r="AF211" s="116">
        <f t="shared" si="199"/>
        <v>0.20829428974428851</v>
      </c>
      <c r="AG211" s="116">
        <f t="shared" si="199"/>
        <v>0.20829428974428851</v>
      </c>
      <c r="AH211" s="116">
        <f t="shared" si="199"/>
        <v>0.20829428974428874</v>
      </c>
      <c r="AI211" s="231">
        <f t="shared" si="199"/>
        <v>0.20829428974428826</v>
      </c>
      <c r="AJ211" s="8"/>
      <c r="AK211" s="12"/>
      <c r="AL211" s="309" t="s">
        <v>31</v>
      </c>
      <c r="AM211" s="46"/>
      <c r="AN211" s="47" t="s">
        <v>1</v>
      </c>
      <c r="AO211" s="46"/>
      <c r="AP211" s="115">
        <f t="shared" ref="AP211:BA212" si="200">IF(ISERROR(AP312/AP97),"",AP312/AP97)</f>
        <v>0.20089553630804668</v>
      </c>
      <c r="AQ211" s="116">
        <f t="shared" si="200"/>
        <v>0.21468214009442765</v>
      </c>
      <c r="AR211" s="116">
        <f t="shared" si="200"/>
        <v>0.2009456376009823</v>
      </c>
      <c r="AS211" s="116">
        <f t="shared" si="200"/>
        <v>0.21799282972954437</v>
      </c>
      <c r="AT211" s="116">
        <f t="shared" si="200"/>
        <v>0.23896016087850064</v>
      </c>
      <c r="AU211" s="116">
        <f t="shared" si="200"/>
        <v>0.18313442830727455</v>
      </c>
      <c r="AV211" s="116">
        <f t="shared" si="200"/>
        <v>0.2160123506961083</v>
      </c>
      <c r="AW211" s="116">
        <f t="shared" si="200"/>
        <v>0.20791812314514857</v>
      </c>
      <c r="AX211" s="116">
        <f t="shared" si="200"/>
        <v>0.17733884974979755</v>
      </c>
      <c r="AY211" s="116">
        <f t="shared" si="200"/>
        <v>0.19574583885323682</v>
      </c>
      <c r="AZ211" s="116">
        <f t="shared" si="200"/>
        <v>0.20920244776253544</v>
      </c>
      <c r="BA211" s="231">
        <f t="shared" si="200"/>
        <v>0.25922037583898083</v>
      </c>
      <c r="BC211" s="309" t="s">
        <v>31</v>
      </c>
      <c r="BD211" s="186"/>
      <c r="BE211" s="187"/>
      <c r="BF211" s="187"/>
      <c r="BG211" s="188"/>
      <c r="BH211" s="188"/>
      <c r="BI211" s="188"/>
      <c r="BJ211" s="189"/>
    </row>
    <row r="212" spans="1:62" s="10" customFormat="1" ht="14.25" customHeight="1">
      <c r="A212" s="310"/>
      <c r="B212" s="46"/>
      <c r="C212" s="51" t="s">
        <v>13</v>
      </c>
      <c r="D212" s="46"/>
      <c r="E212" s="118">
        <f t="shared" si="198"/>
        <v>0.19470149798068212</v>
      </c>
      <c r="F212" s="119">
        <f t="shared" si="198"/>
        <v>0.19810661417523234</v>
      </c>
      <c r="G212" s="119">
        <f t="shared" si="198"/>
        <v>0.19720500480625727</v>
      </c>
      <c r="H212" s="119">
        <f t="shared" si="198"/>
        <v>0.19560897576197772</v>
      </c>
      <c r="I212" s="119">
        <f t="shared" si="198"/>
        <v>0.19572796717198956</v>
      </c>
      <c r="J212" s="119">
        <f t="shared" si="198"/>
        <v>0.19571731777491222</v>
      </c>
      <c r="K212" s="119">
        <f t="shared" si="198"/>
        <v>0.19766559013495158</v>
      </c>
      <c r="L212" s="232">
        <f t="shared" si="198"/>
        <v>0.19768354055101101</v>
      </c>
      <c r="M212" s="119">
        <f t="shared" si="198"/>
        <v>0.19877753344039761</v>
      </c>
      <c r="N212" s="119">
        <f t="shared" si="198"/>
        <v>0.19966702452469087</v>
      </c>
      <c r="O212" s="119">
        <f t="shared" si="198"/>
        <v>0.20033643310026256</v>
      </c>
      <c r="P212" s="120">
        <f t="shared" si="198"/>
        <v>0.2006652945438733</v>
      </c>
      <c r="Q212" s="12"/>
      <c r="R212" s="12"/>
      <c r="S212" s="12"/>
      <c r="T212" s="310"/>
      <c r="U212" s="46"/>
      <c r="V212" s="51" t="s">
        <v>13</v>
      </c>
      <c r="W212" s="46"/>
      <c r="X212" s="63">
        <f t="shared" si="199"/>
        <v>0.20829428974428865</v>
      </c>
      <c r="Y212" s="64">
        <f t="shared" si="199"/>
        <v>0.20829428974428865</v>
      </c>
      <c r="Z212" s="64">
        <f t="shared" si="199"/>
        <v>0.20829428974428868</v>
      </c>
      <c r="AA212" s="64">
        <f t="shared" si="199"/>
        <v>0.20829428974428865</v>
      </c>
      <c r="AB212" s="64">
        <f t="shared" si="199"/>
        <v>0.20829428974428862</v>
      </c>
      <c r="AC212" s="64">
        <f t="shared" si="199"/>
        <v>0.20829428974428862</v>
      </c>
      <c r="AD212" s="64">
        <f t="shared" si="199"/>
        <v>0.2082942897442886</v>
      </c>
      <c r="AE212" s="64">
        <f t="shared" si="199"/>
        <v>0.2082942897442886</v>
      </c>
      <c r="AF212" s="64">
        <f t="shared" si="199"/>
        <v>0.20829428974428857</v>
      </c>
      <c r="AG212" s="64">
        <f t="shared" si="199"/>
        <v>0.20829428974428857</v>
      </c>
      <c r="AH212" s="64">
        <f t="shared" si="199"/>
        <v>0.2082942897442886</v>
      </c>
      <c r="AI212" s="240">
        <f t="shared" si="199"/>
        <v>0.20829428974428857</v>
      </c>
      <c r="AJ212" s="8"/>
      <c r="AK212" s="12"/>
      <c r="AL212" s="310"/>
      <c r="AM212" s="46"/>
      <c r="AN212" s="51" t="s">
        <v>13</v>
      </c>
      <c r="AO212" s="46"/>
      <c r="AP212" s="63">
        <f t="shared" si="200"/>
        <v>0.20089553630804668</v>
      </c>
      <c r="AQ212" s="64">
        <f t="shared" si="200"/>
        <v>0.20747193805058253</v>
      </c>
      <c r="AR212" s="64">
        <f t="shared" si="200"/>
        <v>0.20535864405613036</v>
      </c>
      <c r="AS212" s="64">
        <f t="shared" si="200"/>
        <v>0.20806857265957007</v>
      </c>
      <c r="AT212" s="64">
        <f t="shared" si="200"/>
        <v>0.21402464437007218</v>
      </c>
      <c r="AU212" s="64">
        <f t="shared" si="200"/>
        <v>0.20819892224598041</v>
      </c>
      <c r="AV212" s="64">
        <f t="shared" si="200"/>
        <v>0.20922875961946286</v>
      </c>
      <c r="AW212" s="64">
        <f t="shared" si="200"/>
        <v>0.20913429972514627</v>
      </c>
      <c r="AX212" s="64">
        <f t="shared" si="200"/>
        <v>0.20494580274671062</v>
      </c>
      <c r="AY212" s="64">
        <f t="shared" si="200"/>
        <v>0.20402975837115009</v>
      </c>
      <c r="AZ212" s="64">
        <f t="shared" si="200"/>
        <v>0.20441353653604741</v>
      </c>
      <c r="BA212" s="240">
        <f t="shared" si="200"/>
        <v>0.20649830533216817</v>
      </c>
      <c r="BC212" s="310"/>
      <c r="BD212" s="190" t="e">
        <f>INDEX($E$121:$P$212,ROW()-120,#REF!)</f>
        <v>#REF!</v>
      </c>
      <c r="BE212" s="191" t="e">
        <f>INDEX($X$121:$AI$212,ROW()-120,#REF!)</f>
        <v>#REF!</v>
      </c>
      <c r="BF212" s="191" t="e">
        <f>INDEX($AP$121:$BA$212,ROW()-120,#REF!)</f>
        <v>#REF!</v>
      </c>
      <c r="BG212" s="192" t="e">
        <f>+IF(OR(BD212="",BE212=""),0,BD212-BE212)*100</f>
        <v>#REF!</v>
      </c>
      <c r="BH212" s="171" t="str">
        <f>+IF(ISERROR(BD212/BE212-1),"",BD212/BE212-1)</f>
        <v/>
      </c>
      <c r="BI212" s="193" t="e">
        <f>+IF(OR(BD212="",BF212=""),0,BD212-BF212)*100</f>
        <v>#REF!</v>
      </c>
      <c r="BJ212" s="172" t="str">
        <f>+IF(ISERROR(BD212/BF212-1),"",BD212/BF212-1)</f>
        <v/>
      </c>
    </row>
    <row r="213" spans="1:62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14"/>
      <c r="M213" s="25"/>
      <c r="N213" s="25"/>
      <c r="O213" s="25"/>
      <c r="P213" s="25"/>
      <c r="Q213" s="12"/>
      <c r="R213" s="12"/>
      <c r="S213" s="12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14"/>
      <c r="AJ213" s="8"/>
      <c r="AK213" s="12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14"/>
      <c r="BC213" s="24"/>
      <c r="BD213" s="24"/>
      <c r="BE213" s="24"/>
      <c r="BF213" s="24"/>
      <c r="BG213" s="24"/>
      <c r="BH213" s="24"/>
      <c r="BI213" s="24"/>
      <c r="BJ213" s="24"/>
    </row>
    <row r="214" spans="1:62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14"/>
      <c r="M214" s="25"/>
      <c r="N214" s="25"/>
      <c r="O214" s="25"/>
      <c r="P214" s="25"/>
      <c r="Q214" s="12"/>
      <c r="R214" s="12"/>
      <c r="S214" s="12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14"/>
      <c r="AJ214" s="8"/>
      <c r="AK214" s="12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14"/>
      <c r="BC214" s="24"/>
      <c r="BD214" s="24"/>
      <c r="BE214" s="24"/>
      <c r="BF214" s="24"/>
      <c r="BG214" s="24"/>
      <c r="BH214" s="24"/>
      <c r="BI214" s="24"/>
      <c r="BJ214" s="24"/>
    </row>
    <row r="215" spans="1:62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14"/>
      <c r="M215" s="25"/>
      <c r="N215" s="25"/>
      <c r="O215" s="25"/>
      <c r="P215" s="25"/>
      <c r="Q215" s="12"/>
      <c r="R215" s="12"/>
      <c r="S215" s="12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14"/>
      <c r="AJ215" s="8"/>
      <c r="AK215" s="12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14"/>
      <c r="BC215" s="24"/>
      <c r="BD215" s="24"/>
      <c r="BE215" s="24"/>
      <c r="BF215" s="24"/>
      <c r="BG215" s="24"/>
      <c r="BH215" s="24"/>
      <c r="BI215" s="24"/>
      <c r="BJ215" s="24"/>
    </row>
    <row r="216" spans="1:62" ht="21.75" customHeight="1">
      <c r="A216" s="308" t="s">
        <v>26</v>
      </c>
      <c r="B216" s="308"/>
      <c r="C216" s="308"/>
      <c r="D216" s="308"/>
      <c r="E216" s="308"/>
      <c r="F216" s="308"/>
      <c r="G216" s="308"/>
      <c r="H216" s="308"/>
      <c r="I216" s="308"/>
      <c r="J216" s="308"/>
      <c r="K216" s="308"/>
      <c r="L216" s="308"/>
      <c r="M216" s="308"/>
      <c r="N216" s="308"/>
      <c r="O216" s="308"/>
      <c r="P216" s="308"/>
      <c r="T216" s="308" t="s">
        <v>26</v>
      </c>
      <c r="U216" s="308"/>
      <c r="V216" s="308"/>
      <c r="W216" s="308"/>
      <c r="X216" s="308"/>
      <c r="Y216" s="308"/>
      <c r="Z216" s="308"/>
      <c r="AA216" s="308"/>
      <c r="AB216" s="308"/>
      <c r="AC216" s="308"/>
      <c r="AD216" s="308"/>
      <c r="AE216" s="308"/>
      <c r="AF216" s="308"/>
      <c r="AG216" s="308"/>
      <c r="AH216" s="308"/>
      <c r="AI216" s="308"/>
      <c r="AL216" s="308" t="s">
        <v>26</v>
      </c>
      <c r="AM216" s="308"/>
      <c r="AN216" s="308"/>
      <c r="AO216" s="308"/>
      <c r="AP216" s="308"/>
      <c r="AQ216" s="308"/>
      <c r="AR216" s="308"/>
      <c r="AS216" s="308"/>
      <c r="AT216" s="308"/>
      <c r="AU216" s="308"/>
      <c r="AV216" s="308"/>
      <c r="AW216" s="308"/>
      <c r="AX216" s="308"/>
      <c r="AY216" s="308"/>
      <c r="AZ216" s="308"/>
      <c r="BA216" s="308"/>
      <c r="BC216" s="308" t="s">
        <v>26</v>
      </c>
      <c r="BD216" s="308"/>
      <c r="BE216" s="308"/>
      <c r="BF216" s="308"/>
      <c r="BG216" s="308"/>
      <c r="BH216" s="308"/>
      <c r="BI216" s="308"/>
      <c r="BJ216" s="308"/>
    </row>
    <row r="217" spans="1:62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233"/>
      <c r="M217" s="5"/>
      <c r="N217" s="5"/>
      <c r="O217" s="5"/>
      <c r="P217" s="5"/>
      <c r="T217" s="3"/>
      <c r="U217" s="3"/>
      <c r="V217" s="3"/>
      <c r="W217" s="3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233"/>
      <c r="AL217" s="3"/>
      <c r="AM217" s="3"/>
      <c r="AN217" s="3"/>
      <c r="AO217" s="3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233"/>
    </row>
    <row r="218" spans="1:62" ht="18" customHeight="1">
      <c r="A218" s="15" t="str">
        <f>"SAF - " &amp;O218</f>
        <v>SAF - ACTUAL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211"/>
      <c r="M218" s="17"/>
      <c r="N218" s="17"/>
      <c r="O218" s="242" t="s">
        <v>24</v>
      </c>
      <c r="T218" s="15" t="str">
        <f>"SAF - " &amp;AH218</f>
        <v>SAF - BUDGET</v>
      </c>
      <c r="U218" s="16"/>
      <c r="V218" s="16"/>
      <c r="W218" s="16"/>
      <c r="X218" s="16"/>
      <c r="Y218" s="17"/>
      <c r="Z218" s="17"/>
      <c r="AA218" s="17"/>
      <c r="AB218" s="17"/>
      <c r="AC218" s="17"/>
      <c r="AD218" s="17"/>
      <c r="AE218" s="17"/>
      <c r="AF218" s="17"/>
      <c r="AG218" s="17"/>
      <c r="AH218" s="242" t="s">
        <v>23</v>
      </c>
      <c r="AL218" s="15" t="str">
        <f>"SAF - " &amp;AZ218</f>
        <v>SAF - N-1</v>
      </c>
      <c r="AM218" s="16"/>
      <c r="AN218" s="16"/>
      <c r="AO218" s="16"/>
      <c r="AP218" s="16"/>
      <c r="AQ218" s="17"/>
      <c r="AR218" s="17"/>
      <c r="AS218" s="17"/>
      <c r="AT218" s="17"/>
      <c r="AU218" s="17"/>
      <c r="AV218" s="17"/>
      <c r="AW218" s="17"/>
      <c r="AX218" s="17"/>
      <c r="AY218" s="17"/>
      <c r="AZ218" s="242" t="s">
        <v>22</v>
      </c>
      <c r="BD218" s="39"/>
      <c r="BE218" s="39"/>
      <c r="BF218" s="39"/>
    </row>
    <row r="219" spans="1:62" ht="18" customHeight="1">
      <c r="BD219" s="39"/>
      <c r="BE219" s="39"/>
      <c r="BF219" s="39"/>
    </row>
    <row r="220" spans="1:62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13" t="s">
        <v>10</v>
      </c>
      <c r="M220" s="22" t="s">
        <v>16</v>
      </c>
      <c r="N220" s="22" t="s">
        <v>17</v>
      </c>
      <c r="O220" s="22" t="s">
        <v>18</v>
      </c>
      <c r="P220" s="23" t="s">
        <v>11</v>
      </c>
      <c r="Q220" s="12"/>
      <c r="R220" s="12"/>
      <c r="S220" s="12"/>
      <c r="T220" s="19" t="s">
        <v>15</v>
      </c>
      <c r="U220" s="20"/>
      <c r="V220" s="19" t="s">
        <v>0</v>
      </c>
      <c r="W220" s="20"/>
      <c r="X220" s="21" t="s">
        <v>3</v>
      </c>
      <c r="Y220" s="22" t="s">
        <v>4</v>
      </c>
      <c r="Z220" s="22" t="s">
        <v>5</v>
      </c>
      <c r="AA220" s="22" t="s">
        <v>6</v>
      </c>
      <c r="AB220" s="22" t="s">
        <v>7</v>
      </c>
      <c r="AC220" s="22" t="s">
        <v>8</v>
      </c>
      <c r="AD220" s="22" t="s">
        <v>9</v>
      </c>
      <c r="AE220" s="22" t="s">
        <v>10</v>
      </c>
      <c r="AF220" s="22" t="s">
        <v>16</v>
      </c>
      <c r="AG220" s="22" t="s">
        <v>17</v>
      </c>
      <c r="AH220" s="22" t="s">
        <v>18</v>
      </c>
      <c r="AI220" s="213" t="s">
        <v>11</v>
      </c>
      <c r="AJ220" s="8"/>
      <c r="AK220" s="12"/>
      <c r="AL220" s="19" t="s">
        <v>15</v>
      </c>
      <c r="AM220" s="20"/>
      <c r="AN220" s="19" t="s">
        <v>0</v>
      </c>
      <c r="AO220" s="20"/>
      <c r="AP220" s="21" t="s">
        <v>3</v>
      </c>
      <c r="AQ220" s="22" t="s">
        <v>4</v>
      </c>
      <c r="AR220" s="22" t="s">
        <v>5</v>
      </c>
      <c r="AS220" s="22" t="s">
        <v>6</v>
      </c>
      <c r="AT220" s="22" t="s">
        <v>7</v>
      </c>
      <c r="AU220" s="22" t="s">
        <v>8</v>
      </c>
      <c r="AV220" s="22" t="s">
        <v>9</v>
      </c>
      <c r="AW220" s="22" t="s">
        <v>10</v>
      </c>
      <c r="AX220" s="22" t="s">
        <v>16</v>
      </c>
      <c r="AY220" s="22" t="s">
        <v>17</v>
      </c>
      <c r="AZ220" s="22" t="s">
        <v>18</v>
      </c>
      <c r="BA220" s="213" t="s">
        <v>11</v>
      </c>
      <c r="BC220" s="19" t="s">
        <v>15</v>
      </c>
      <c r="BD220" s="167" t="s">
        <v>38</v>
      </c>
      <c r="BE220" s="167" t="s">
        <v>21</v>
      </c>
      <c r="BF220" s="167" t="s">
        <v>22</v>
      </c>
      <c r="BG220" s="167" t="s">
        <v>83</v>
      </c>
      <c r="BH220" s="167" t="s">
        <v>84</v>
      </c>
      <c r="BI220" s="167" t="s">
        <v>85</v>
      </c>
      <c r="BJ220" s="168" t="s">
        <v>86</v>
      </c>
    </row>
    <row r="221" spans="1:62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14"/>
      <c r="M221" s="25"/>
      <c r="N221" s="25"/>
      <c r="O221" s="25"/>
      <c r="P221" s="24"/>
      <c r="Q221" s="12"/>
      <c r="R221" s="12"/>
      <c r="S221" s="12"/>
      <c r="T221" s="24"/>
      <c r="U221" s="24"/>
      <c r="V221" s="24"/>
      <c r="W221" s="25"/>
      <c r="X221" s="24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14"/>
      <c r="AJ221" s="8"/>
      <c r="AK221" s="12"/>
      <c r="AL221" s="24"/>
      <c r="AM221" s="24"/>
      <c r="AN221" s="24"/>
      <c r="AO221" s="25"/>
      <c r="AP221" s="24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14"/>
      <c r="BC221" s="24"/>
      <c r="BD221" s="24"/>
      <c r="BE221" s="24"/>
      <c r="BF221" s="24"/>
      <c r="BG221" s="24"/>
      <c r="BH221" s="24"/>
      <c r="BI221" s="24"/>
      <c r="BJ221" s="24"/>
    </row>
    <row r="222" spans="1:62" s="10" customFormat="1" ht="14.25" customHeight="1">
      <c r="A222" s="26" t="s">
        <v>92</v>
      </c>
      <c r="B222" s="66"/>
      <c r="C222" s="27" t="s">
        <v>1</v>
      </c>
      <c r="D222" s="25"/>
      <c r="E222" s="28">
        <f>E223</f>
        <v>3.1309999999999998</v>
      </c>
      <c r="F222" s="29">
        <f t="shared" ref="F222:P222" si="201">F223-E223</f>
        <v>3.246</v>
      </c>
      <c r="G222" s="29">
        <f t="shared" si="201"/>
        <v>0</v>
      </c>
      <c r="H222" s="29">
        <f t="shared" si="201"/>
        <v>2.4810000000000008</v>
      </c>
      <c r="I222" s="29">
        <f t="shared" si="201"/>
        <v>0</v>
      </c>
      <c r="J222" s="29">
        <f t="shared" si="201"/>
        <v>0</v>
      </c>
      <c r="K222" s="29">
        <f t="shared" si="201"/>
        <v>0</v>
      </c>
      <c r="L222" s="215">
        <f t="shared" si="201"/>
        <v>-8.8580000000000005</v>
      </c>
      <c r="M222" s="29">
        <f t="shared" si="201"/>
        <v>0</v>
      </c>
      <c r="N222" s="29">
        <f t="shared" si="201"/>
        <v>0</v>
      </c>
      <c r="O222" s="29">
        <f t="shared" si="201"/>
        <v>0</v>
      </c>
      <c r="P222" s="30">
        <f t="shared" si="201"/>
        <v>0</v>
      </c>
      <c r="Q222" s="12"/>
      <c r="R222" s="12"/>
      <c r="S222" s="12"/>
      <c r="T222" s="26" t="s">
        <v>92</v>
      </c>
      <c r="U222" s="66"/>
      <c r="V222" s="27" t="s">
        <v>1</v>
      </c>
      <c r="W222" s="25"/>
      <c r="X222" s="28">
        <f>X223</f>
        <v>0</v>
      </c>
      <c r="Y222" s="29">
        <f t="shared" ref="Y222:AI222" si="202">Y223-X223</f>
        <v>0</v>
      </c>
      <c r="Z222" s="29">
        <f t="shared" si="202"/>
        <v>0</v>
      </c>
      <c r="AA222" s="29">
        <f t="shared" si="202"/>
        <v>0</v>
      </c>
      <c r="AB222" s="29">
        <f t="shared" si="202"/>
        <v>0</v>
      </c>
      <c r="AC222" s="29">
        <f t="shared" si="202"/>
        <v>0</v>
      </c>
      <c r="AD222" s="29">
        <f t="shared" si="202"/>
        <v>0</v>
      </c>
      <c r="AE222" s="29">
        <f t="shared" si="202"/>
        <v>0</v>
      </c>
      <c r="AF222" s="29">
        <f t="shared" si="202"/>
        <v>0</v>
      </c>
      <c r="AG222" s="29">
        <f t="shared" si="202"/>
        <v>0</v>
      </c>
      <c r="AH222" s="29">
        <f t="shared" si="202"/>
        <v>0</v>
      </c>
      <c r="AI222" s="215">
        <f t="shared" si="202"/>
        <v>0</v>
      </c>
      <c r="AJ222" s="8"/>
      <c r="AK222" s="12"/>
      <c r="AL222" s="26" t="s">
        <v>92</v>
      </c>
      <c r="AM222" s="66"/>
      <c r="AN222" s="27" t="s">
        <v>1</v>
      </c>
      <c r="AO222" s="25"/>
      <c r="AP222" s="28">
        <f>AP223</f>
        <v>3.124301333</v>
      </c>
      <c r="AQ222" s="29">
        <f t="shared" ref="AQ222:BA222" si="203">AQ223-AP223</f>
        <v>3.1415096669999993</v>
      </c>
      <c r="AR222" s="29">
        <f t="shared" si="203"/>
        <v>2.6369647070000006</v>
      </c>
      <c r="AS222" s="29">
        <f t="shared" si="203"/>
        <v>0</v>
      </c>
      <c r="AT222" s="29">
        <f t="shared" si="203"/>
        <v>3.0072208529999997</v>
      </c>
      <c r="AU222" s="29">
        <f t="shared" si="203"/>
        <v>0</v>
      </c>
      <c r="AV222" s="29">
        <f t="shared" si="203"/>
        <v>3.1197180000000007</v>
      </c>
      <c r="AW222" s="29">
        <f t="shared" si="203"/>
        <v>0</v>
      </c>
      <c r="AX222" s="29">
        <f t="shared" si="203"/>
        <v>3.2940927869999985</v>
      </c>
      <c r="AY222" s="29">
        <f t="shared" si="203"/>
        <v>3.1465096670000001</v>
      </c>
      <c r="AZ222" s="29">
        <f t="shared" si="203"/>
        <v>3.1415096670000011</v>
      </c>
      <c r="BA222" s="215">
        <f t="shared" si="203"/>
        <v>0</v>
      </c>
      <c r="BC222" s="26" t="s">
        <v>92</v>
      </c>
      <c r="BD222" s="200"/>
      <c r="BE222" s="200"/>
      <c r="BF222" s="200"/>
      <c r="BG222" s="201"/>
      <c r="BH222" s="201"/>
      <c r="BI222" s="201"/>
      <c r="BJ222" s="202"/>
    </row>
    <row r="223" spans="1:62" s="10" customFormat="1" ht="14.25" customHeight="1">
      <c r="A223" s="32"/>
      <c r="B223" s="25"/>
      <c r="C223" s="33" t="s">
        <v>13</v>
      </c>
      <c r="D223" s="25"/>
      <c r="E223" s="74">
        <v>3.1309999999999998</v>
      </c>
      <c r="F223" s="73">
        <v>6.3769999999999998</v>
      </c>
      <c r="G223" s="73">
        <v>6.3769999999999998</v>
      </c>
      <c r="H223" s="73">
        <v>8.8580000000000005</v>
      </c>
      <c r="I223" s="73">
        <f>+H223</f>
        <v>8.8580000000000005</v>
      </c>
      <c r="J223" s="73">
        <f>+I223</f>
        <v>8.8580000000000005</v>
      </c>
      <c r="K223" s="73">
        <v>8.8580000000000005</v>
      </c>
      <c r="L223" s="216"/>
      <c r="M223" s="36"/>
      <c r="N223" s="36"/>
      <c r="O223" s="36"/>
      <c r="P223" s="37"/>
      <c r="Q223" s="12"/>
      <c r="R223" s="12"/>
      <c r="S223" s="12"/>
      <c r="T223" s="32"/>
      <c r="U223" s="25"/>
      <c r="V223" s="33" t="s">
        <v>13</v>
      </c>
      <c r="W223" s="25"/>
      <c r="X223" s="74">
        <f>AJ223/11</f>
        <v>0</v>
      </c>
      <c r="Y223" s="73">
        <f>X223+$AJ223/11</f>
        <v>0</v>
      </c>
      <c r="Z223" s="73">
        <f t="shared" ref="Z223:AH223" si="204">Y223+$AJ223/11</f>
        <v>0</v>
      </c>
      <c r="AA223" s="73">
        <f t="shared" si="204"/>
        <v>0</v>
      </c>
      <c r="AB223" s="73">
        <f t="shared" si="204"/>
        <v>0</v>
      </c>
      <c r="AC223" s="73">
        <f t="shared" si="204"/>
        <v>0</v>
      </c>
      <c r="AD223" s="73">
        <f t="shared" si="204"/>
        <v>0</v>
      </c>
      <c r="AE223" s="73">
        <f>AD223+$AJ223/11*0.5</f>
        <v>0</v>
      </c>
      <c r="AF223" s="73">
        <f t="shared" si="204"/>
        <v>0</v>
      </c>
      <c r="AG223" s="73">
        <f t="shared" si="204"/>
        <v>0</v>
      </c>
      <c r="AH223" s="73">
        <f t="shared" si="204"/>
        <v>0</v>
      </c>
      <c r="AI223" s="136">
        <f>AH223+$AJ223/11*0.5</f>
        <v>0</v>
      </c>
      <c r="AJ223" s="8"/>
      <c r="AK223" s="12"/>
      <c r="AL223" s="32"/>
      <c r="AM223" s="25"/>
      <c r="AN223" s="33" t="s">
        <v>13</v>
      </c>
      <c r="AO223" s="25"/>
      <c r="AP223" s="74">
        <v>3.124301333</v>
      </c>
      <c r="AQ223" s="73">
        <v>6.2658109999999994</v>
      </c>
      <c r="AR223" s="73">
        <v>8.902775707</v>
      </c>
      <c r="AS223" s="73">
        <v>8.902775707</v>
      </c>
      <c r="AT223" s="73">
        <v>11.90999656</v>
      </c>
      <c r="AU223" s="73">
        <v>11.90999656</v>
      </c>
      <c r="AV223" s="73">
        <v>15.02971456</v>
      </c>
      <c r="AW223" s="73">
        <v>15.02971456</v>
      </c>
      <c r="AX223" s="73">
        <v>18.323807346999999</v>
      </c>
      <c r="AY223" s="73">
        <v>21.470317013999999</v>
      </c>
      <c r="AZ223" s="73">
        <v>24.611826681</v>
      </c>
      <c r="BA223" s="136">
        <v>24.611826681</v>
      </c>
      <c r="BB223" s="241"/>
      <c r="BC223" s="32"/>
      <c r="BD223" s="205" t="e">
        <f>INDEX($E$222:$P$313,ROW()-221,#REF!)</f>
        <v>#REF!</v>
      </c>
      <c r="BE223" s="205" t="e">
        <f>INDEX($X$222:$AI$313,ROW()-221,#REF!)</f>
        <v>#REF!</v>
      </c>
      <c r="BF223" s="205" t="e">
        <f>INDEX($AP$222:$BA$313,ROW()-221,#REF!)</f>
        <v>#REF!</v>
      </c>
      <c r="BG223" s="205" t="e">
        <f>+IF(OR(BD223=0,BE223=0),"",BD223-BE223)</f>
        <v>#REF!</v>
      </c>
      <c r="BH223" s="196" t="str">
        <f>+IF(ISERROR(BD223/BE223-1),"",BD223/BE223-1)</f>
        <v/>
      </c>
      <c r="BI223" s="205" t="e">
        <f>+IF(OR(BD223=0,BF223=0),"",BD223-BF223)</f>
        <v>#REF!</v>
      </c>
      <c r="BJ223" s="198" t="str">
        <f>+IF(ISERROR(BD223/BF223-1),"",BD223/BF223-1)</f>
        <v/>
      </c>
    </row>
    <row r="224" spans="1:62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216"/>
      <c r="M224" s="36"/>
      <c r="N224" s="36"/>
      <c r="O224" s="36"/>
      <c r="P224" s="37"/>
      <c r="Q224" s="12"/>
      <c r="R224" s="12"/>
      <c r="S224" s="12"/>
      <c r="T224" s="32"/>
      <c r="U224" s="25"/>
      <c r="V224" s="33"/>
      <c r="W224" s="25"/>
      <c r="X224" s="35"/>
      <c r="Y224" s="36"/>
      <c r="Z224" s="36"/>
      <c r="AA224" s="36"/>
      <c r="AB224" s="36"/>
      <c r="AC224" s="36"/>
      <c r="AD224" s="36"/>
      <c r="AE224" s="36"/>
      <c r="AF224" s="36"/>
      <c r="AG224" s="36"/>
      <c r="AH224" s="36"/>
      <c r="AI224" s="216"/>
      <c r="AJ224" s="8"/>
      <c r="AK224" s="12"/>
      <c r="AL224" s="32"/>
      <c r="AM224" s="25"/>
      <c r="AN224" s="33"/>
      <c r="AO224" s="25"/>
      <c r="AP224" s="35"/>
      <c r="AQ224" s="36"/>
      <c r="AR224" s="36"/>
      <c r="AS224" s="36"/>
      <c r="AT224" s="36"/>
      <c r="AU224" s="36"/>
      <c r="AV224" s="36"/>
      <c r="AW224" s="36"/>
      <c r="AX224" s="36"/>
      <c r="AY224" s="36"/>
      <c r="AZ224" s="36"/>
      <c r="BA224" s="216"/>
      <c r="BC224" s="32"/>
      <c r="BD224" s="205"/>
      <c r="BE224" s="205"/>
      <c r="BF224" s="205"/>
      <c r="BG224" s="46"/>
      <c r="BH224" s="46"/>
      <c r="BI224" s="46"/>
      <c r="BJ224" s="199"/>
    </row>
    <row r="225" spans="1:62" s="10" customFormat="1" ht="14.25" customHeight="1">
      <c r="A225" s="32" t="s">
        <v>93</v>
      </c>
      <c r="B225" s="25"/>
      <c r="C225" s="33" t="s">
        <v>1</v>
      </c>
      <c r="D225" s="25"/>
      <c r="E225" s="35">
        <f>E226</f>
        <v>0</v>
      </c>
      <c r="F225" s="36">
        <f t="shared" ref="F225:P225" si="205">F226-E226</f>
        <v>0</v>
      </c>
      <c r="G225" s="36">
        <f t="shared" si="205"/>
        <v>2.1509999999999998</v>
      </c>
      <c r="H225" s="36">
        <f t="shared" si="205"/>
        <v>2.16</v>
      </c>
      <c r="I225" s="36">
        <f t="shared" si="205"/>
        <v>0</v>
      </c>
      <c r="J225" s="36">
        <f t="shared" si="205"/>
        <v>0</v>
      </c>
      <c r="K225" s="36">
        <f t="shared" si="205"/>
        <v>0</v>
      </c>
      <c r="L225" s="216">
        <f t="shared" si="205"/>
        <v>-4.3109999999999999</v>
      </c>
      <c r="M225" s="36">
        <f t="shared" si="205"/>
        <v>0</v>
      </c>
      <c r="N225" s="36">
        <f t="shared" si="205"/>
        <v>0</v>
      </c>
      <c r="O225" s="36">
        <f t="shared" si="205"/>
        <v>0</v>
      </c>
      <c r="P225" s="37">
        <f t="shared" si="205"/>
        <v>0</v>
      </c>
      <c r="Q225" s="12"/>
      <c r="R225" s="12"/>
      <c r="S225" s="12"/>
      <c r="T225" s="32" t="s">
        <v>93</v>
      </c>
      <c r="U225" s="25"/>
      <c r="V225" s="33" t="s">
        <v>1</v>
      </c>
      <c r="W225" s="25"/>
      <c r="X225" s="35">
        <f>X226</f>
        <v>0</v>
      </c>
      <c r="Y225" s="36">
        <f t="shared" ref="Y225:AI225" si="206">Y226-X226</f>
        <v>0</v>
      </c>
      <c r="Z225" s="36">
        <f t="shared" si="206"/>
        <v>0</v>
      </c>
      <c r="AA225" s="36">
        <f t="shared" si="206"/>
        <v>0</v>
      </c>
      <c r="AB225" s="36">
        <f t="shared" si="206"/>
        <v>0</v>
      </c>
      <c r="AC225" s="36">
        <f t="shared" si="206"/>
        <v>0</v>
      </c>
      <c r="AD225" s="36">
        <f t="shared" si="206"/>
        <v>0</v>
      </c>
      <c r="AE225" s="36">
        <f t="shared" si="206"/>
        <v>0</v>
      </c>
      <c r="AF225" s="36">
        <f t="shared" si="206"/>
        <v>0</v>
      </c>
      <c r="AG225" s="36">
        <f t="shared" si="206"/>
        <v>0</v>
      </c>
      <c r="AH225" s="36">
        <f t="shared" si="206"/>
        <v>0</v>
      </c>
      <c r="AI225" s="216">
        <f t="shared" si="206"/>
        <v>0</v>
      </c>
      <c r="AJ225" s="8"/>
      <c r="AK225" s="12"/>
      <c r="AL225" s="32" t="s">
        <v>93</v>
      </c>
      <c r="AM225" s="25"/>
      <c r="AN225" s="33" t="s">
        <v>1</v>
      </c>
      <c r="AO225" s="25"/>
      <c r="AP225" s="35">
        <f>AP226</f>
        <v>2.0247885020000003</v>
      </c>
      <c r="AQ225" s="36">
        <f t="shared" ref="AQ225:BA225" si="207">AQ226-AP226</f>
        <v>0</v>
      </c>
      <c r="AR225" s="36">
        <f t="shared" si="207"/>
        <v>2.0290547479999996</v>
      </c>
      <c r="AS225" s="36">
        <f t="shared" si="207"/>
        <v>0</v>
      </c>
      <c r="AT225" s="36">
        <f t="shared" si="207"/>
        <v>2.0633385039999999</v>
      </c>
      <c r="AU225" s="36">
        <f t="shared" si="207"/>
        <v>0</v>
      </c>
      <c r="AV225" s="36">
        <f t="shared" si="207"/>
        <v>4.2819980519999996</v>
      </c>
      <c r="AW225" s="36">
        <f t="shared" si="207"/>
        <v>0</v>
      </c>
      <c r="AX225" s="36">
        <f t="shared" si="207"/>
        <v>4.4926386009999995</v>
      </c>
      <c r="AY225" s="36">
        <f t="shared" si="207"/>
        <v>2.1716439960000002</v>
      </c>
      <c r="AZ225" s="36">
        <f t="shared" si="207"/>
        <v>0</v>
      </c>
      <c r="BA225" s="216">
        <f t="shared" si="207"/>
        <v>0</v>
      </c>
      <c r="BC225" s="32" t="s">
        <v>93</v>
      </c>
      <c r="BD225" s="205"/>
      <c r="BE225" s="205"/>
      <c r="BF225" s="205"/>
      <c r="BG225" s="46"/>
      <c r="BH225" s="46"/>
      <c r="BI225" s="46"/>
      <c r="BJ225" s="199"/>
    </row>
    <row r="226" spans="1:62" s="10" customFormat="1" ht="14.25" customHeight="1">
      <c r="A226" s="32"/>
      <c r="B226" s="25"/>
      <c r="C226" s="33" t="s">
        <v>13</v>
      </c>
      <c r="D226" s="25"/>
      <c r="E226" s="74">
        <v>0</v>
      </c>
      <c r="F226" s="73">
        <v>0</v>
      </c>
      <c r="G226" s="73">
        <v>2.1509999999999998</v>
      </c>
      <c r="H226" s="73">
        <v>4.3109999999999999</v>
      </c>
      <c r="I226" s="73">
        <f>+H226</f>
        <v>4.3109999999999999</v>
      </c>
      <c r="J226" s="73">
        <f>+I226</f>
        <v>4.3109999999999999</v>
      </c>
      <c r="K226" s="73">
        <v>4.3109999999999999</v>
      </c>
      <c r="L226" s="216"/>
      <c r="M226" s="36"/>
      <c r="N226" s="36"/>
      <c r="O226" s="36"/>
      <c r="P226" s="37"/>
      <c r="Q226" s="12"/>
      <c r="R226" s="12"/>
      <c r="S226" s="12"/>
      <c r="T226" s="32"/>
      <c r="U226" s="25"/>
      <c r="V226" s="33" t="s">
        <v>13</v>
      </c>
      <c r="W226" s="25"/>
      <c r="X226" s="74">
        <f>AJ226/11</f>
        <v>0</v>
      </c>
      <c r="Y226" s="73">
        <f>X226+$AJ226/11</f>
        <v>0</v>
      </c>
      <c r="Z226" s="73">
        <f t="shared" ref="Z226:AH226" si="208">Y226+$AJ226/11</f>
        <v>0</v>
      </c>
      <c r="AA226" s="73">
        <f t="shared" si="208"/>
        <v>0</v>
      </c>
      <c r="AB226" s="73">
        <f t="shared" si="208"/>
        <v>0</v>
      </c>
      <c r="AC226" s="73">
        <f t="shared" si="208"/>
        <v>0</v>
      </c>
      <c r="AD226" s="73">
        <f t="shared" si="208"/>
        <v>0</v>
      </c>
      <c r="AE226" s="73">
        <f>AD226+$AJ226/11*0.5</f>
        <v>0</v>
      </c>
      <c r="AF226" s="73">
        <f t="shared" si="208"/>
        <v>0</v>
      </c>
      <c r="AG226" s="73">
        <f t="shared" si="208"/>
        <v>0</v>
      </c>
      <c r="AH226" s="73">
        <f t="shared" si="208"/>
        <v>0</v>
      </c>
      <c r="AI226" s="136">
        <f>AH226+$AJ226/11*0.5</f>
        <v>0</v>
      </c>
      <c r="AJ226" s="8"/>
      <c r="AK226" s="12"/>
      <c r="AL226" s="32"/>
      <c r="AM226" s="25"/>
      <c r="AN226" s="33" t="s">
        <v>13</v>
      </c>
      <c r="AO226" s="25"/>
      <c r="AP226" s="74">
        <v>2.0247885020000003</v>
      </c>
      <c r="AQ226" s="73">
        <v>2.0247885020000003</v>
      </c>
      <c r="AR226" s="73">
        <v>4.0538432499999999</v>
      </c>
      <c r="AS226" s="73">
        <v>4.0538432499999999</v>
      </c>
      <c r="AT226" s="73">
        <v>6.1171817539999997</v>
      </c>
      <c r="AU226" s="73">
        <v>6.1171817539999997</v>
      </c>
      <c r="AV226" s="73">
        <v>10.399179805999999</v>
      </c>
      <c r="AW226" s="73">
        <v>10.399179805999999</v>
      </c>
      <c r="AX226" s="73">
        <v>14.891818406999999</v>
      </c>
      <c r="AY226" s="73">
        <v>17.063462402999999</v>
      </c>
      <c r="AZ226" s="73">
        <v>17.063462402999999</v>
      </c>
      <c r="BA226" s="136">
        <v>17.063462402999999</v>
      </c>
      <c r="BB226" s="241"/>
      <c r="BC226" s="32"/>
      <c r="BD226" s="205" t="e">
        <f>INDEX($E$222:$P$313,ROW()-221,#REF!)</f>
        <v>#REF!</v>
      </c>
      <c r="BE226" s="205" t="e">
        <f>INDEX($X$222:$AI$313,ROW()-221,#REF!)</f>
        <v>#REF!</v>
      </c>
      <c r="BF226" s="205" t="e">
        <f>INDEX($AP$222:$BA$313,ROW()-221,#REF!)</f>
        <v>#REF!</v>
      </c>
      <c r="BG226" s="205" t="e">
        <f>+IF(OR(BD226=0,BE226=0),"",BD226-BE226)</f>
        <v>#REF!</v>
      </c>
      <c r="BH226" s="196" t="str">
        <f>+IF(ISERROR(BD226/BE226-1),"",BD226/BE226-1)</f>
        <v/>
      </c>
      <c r="BI226" s="205" t="e">
        <f>+IF(OR(BD226=0,BF226=0),"",BD226-BF226)</f>
        <v>#REF!</v>
      </c>
      <c r="BJ226" s="198" t="str">
        <f>+IF(ISERROR(BD226/BF226-1),"",BD226/BF226-1)</f>
        <v/>
      </c>
    </row>
    <row r="227" spans="1:62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216"/>
      <c r="M227" s="36"/>
      <c r="N227" s="36"/>
      <c r="O227" s="36"/>
      <c r="P227" s="37"/>
      <c r="Q227" s="12"/>
      <c r="R227" s="12"/>
      <c r="S227" s="12"/>
      <c r="T227" s="32"/>
      <c r="U227" s="25"/>
      <c r="V227" s="33"/>
      <c r="W227" s="25"/>
      <c r="X227" s="35"/>
      <c r="Y227" s="36"/>
      <c r="Z227" s="36"/>
      <c r="AA227" s="36"/>
      <c r="AB227" s="36"/>
      <c r="AC227" s="36"/>
      <c r="AD227" s="36"/>
      <c r="AE227" s="36"/>
      <c r="AF227" s="36"/>
      <c r="AG227" s="36"/>
      <c r="AH227" s="36"/>
      <c r="AI227" s="216"/>
      <c r="AJ227" s="8"/>
      <c r="AK227" s="12"/>
      <c r="AL227" s="32"/>
      <c r="AM227" s="25"/>
      <c r="AN227" s="33"/>
      <c r="AO227" s="25"/>
      <c r="AP227" s="35"/>
      <c r="AQ227" s="36"/>
      <c r="AR227" s="36"/>
      <c r="AS227" s="36"/>
      <c r="AT227" s="36"/>
      <c r="AU227" s="36"/>
      <c r="AV227" s="36"/>
      <c r="AW227" s="36"/>
      <c r="AX227" s="36"/>
      <c r="AY227" s="36"/>
      <c r="AZ227" s="36"/>
      <c r="BA227" s="216"/>
      <c r="BC227" s="32"/>
      <c r="BD227" s="205"/>
      <c r="BE227" s="205"/>
      <c r="BF227" s="205"/>
      <c r="BG227" s="46"/>
      <c r="BH227" s="46"/>
      <c r="BI227" s="46"/>
      <c r="BJ227" s="199"/>
    </row>
    <row r="228" spans="1:62" s="10" customFormat="1" ht="14.25" customHeight="1">
      <c r="A228" s="32" t="s">
        <v>94</v>
      </c>
      <c r="B228" s="25"/>
      <c r="C228" s="33" t="s">
        <v>1</v>
      </c>
      <c r="D228" s="25"/>
      <c r="E228" s="35">
        <f>E229</f>
        <v>4.4999999999999997E-3</v>
      </c>
      <c r="F228" s="36">
        <f t="shared" ref="F228:P228" si="209">F229-E229</f>
        <v>-4.4999999999999997E-3</v>
      </c>
      <c r="G228" s="36">
        <f t="shared" si="209"/>
        <v>0</v>
      </c>
      <c r="H228" s="36">
        <f t="shared" si="209"/>
        <v>0</v>
      </c>
      <c r="I228" s="36">
        <f t="shared" si="209"/>
        <v>0</v>
      </c>
      <c r="J228" s="36">
        <f t="shared" si="209"/>
        <v>0</v>
      </c>
      <c r="K228" s="36">
        <f t="shared" si="209"/>
        <v>0</v>
      </c>
      <c r="L228" s="216">
        <f t="shared" si="209"/>
        <v>0</v>
      </c>
      <c r="M228" s="36">
        <f t="shared" si="209"/>
        <v>0</v>
      </c>
      <c r="N228" s="36">
        <f t="shared" si="209"/>
        <v>0</v>
      </c>
      <c r="O228" s="36">
        <f t="shared" si="209"/>
        <v>0</v>
      </c>
      <c r="P228" s="37">
        <f t="shared" si="209"/>
        <v>0</v>
      </c>
      <c r="Q228" s="12"/>
      <c r="R228" s="12"/>
      <c r="S228" s="12"/>
      <c r="T228" s="32" t="s">
        <v>94</v>
      </c>
      <c r="U228" s="25"/>
      <c r="V228" s="33" t="s">
        <v>1</v>
      </c>
      <c r="W228" s="25"/>
      <c r="X228" s="35">
        <f>X229</f>
        <v>0</v>
      </c>
      <c r="Y228" s="36">
        <f t="shared" ref="Y228:AI228" si="210">Y229-X229</f>
        <v>0</v>
      </c>
      <c r="Z228" s="36">
        <f t="shared" si="210"/>
        <v>0</v>
      </c>
      <c r="AA228" s="36">
        <f t="shared" si="210"/>
        <v>0</v>
      </c>
      <c r="AB228" s="36">
        <f t="shared" si="210"/>
        <v>0</v>
      </c>
      <c r="AC228" s="36">
        <f t="shared" si="210"/>
        <v>0</v>
      </c>
      <c r="AD228" s="36">
        <f t="shared" si="210"/>
        <v>0</v>
      </c>
      <c r="AE228" s="36">
        <f t="shared" si="210"/>
        <v>0</v>
      </c>
      <c r="AF228" s="36">
        <f t="shared" si="210"/>
        <v>0</v>
      </c>
      <c r="AG228" s="36">
        <f t="shared" si="210"/>
        <v>0</v>
      </c>
      <c r="AH228" s="36">
        <f t="shared" si="210"/>
        <v>0</v>
      </c>
      <c r="AI228" s="216">
        <f t="shared" si="210"/>
        <v>0</v>
      </c>
      <c r="AJ228" s="8"/>
      <c r="AK228" s="12"/>
      <c r="AL228" s="32" t="s">
        <v>94</v>
      </c>
      <c r="AM228" s="25"/>
      <c r="AN228" s="33" t="s">
        <v>1</v>
      </c>
      <c r="AO228" s="25"/>
      <c r="AP228" s="35">
        <f>AP229</f>
        <v>8.4983626189999999</v>
      </c>
      <c r="AQ228" s="36">
        <f t="shared" ref="AQ228:BA228" si="211">AQ229-AP229</f>
        <v>8.0914031439999992</v>
      </c>
      <c r="AR228" s="36">
        <f t="shared" si="211"/>
        <v>4.3665282770000005</v>
      </c>
      <c r="AS228" s="36">
        <f t="shared" si="211"/>
        <v>10.517242702000001</v>
      </c>
      <c r="AT228" s="36">
        <f t="shared" si="211"/>
        <v>5.9489578960000031</v>
      </c>
      <c r="AU228" s="36">
        <f t="shared" si="211"/>
        <v>8.9302791730000024</v>
      </c>
      <c r="AV228" s="36">
        <f t="shared" si="211"/>
        <v>4.7548266829999974</v>
      </c>
      <c r="AW228" s="36">
        <f t="shared" si="211"/>
        <v>2.6570525090000032</v>
      </c>
      <c r="AX228" s="36">
        <f t="shared" si="211"/>
        <v>2.6740597719999997</v>
      </c>
      <c r="AY228" s="36">
        <f t="shared" si="211"/>
        <v>5.1167656929999978</v>
      </c>
      <c r="AZ228" s="36">
        <f t="shared" si="211"/>
        <v>4.4614261680000027</v>
      </c>
      <c r="BA228" s="216">
        <f t="shared" si="211"/>
        <v>0.73985804000000144</v>
      </c>
      <c r="BC228" s="32" t="s">
        <v>94</v>
      </c>
      <c r="BD228" s="205"/>
      <c r="BE228" s="205"/>
      <c r="BF228" s="205"/>
      <c r="BG228" s="46"/>
      <c r="BH228" s="46"/>
      <c r="BI228" s="46"/>
      <c r="BJ228" s="199"/>
    </row>
    <row r="229" spans="1:62" s="10" customFormat="1" ht="14.25" customHeight="1">
      <c r="A229" s="130"/>
      <c r="B229" s="25"/>
      <c r="C229" s="33" t="s">
        <v>13</v>
      </c>
      <c r="D229" s="25"/>
      <c r="E229" s="74">
        <v>4.4999999999999997E-3</v>
      </c>
      <c r="F229" s="73">
        <v>0</v>
      </c>
      <c r="G229" s="73">
        <v>0</v>
      </c>
      <c r="H229" s="73">
        <v>0</v>
      </c>
      <c r="I229" s="73">
        <v>0</v>
      </c>
      <c r="J229" s="73">
        <v>0</v>
      </c>
      <c r="K229" s="73">
        <v>0</v>
      </c>
      <c r="L229" s="216"/>
      <c r="M229" s="36"/>
      <c r="N229" s="36"/>
      <c r="O229" s="36"/>
      <c r="P229" s="37"/>
      <c r="Q229" s="12"/>
      <c r="R229" s="12"/>
      <c r="S229" s="12"/>
      <c r="T229" s="130"/>
      <c r="U229" s="25"/>
      <c r="V229" s="33" t="s">
        <v>13</v>
      </c>
      <c r="W229" s="25"/>
      <c r="X229" s="74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136"/>
      <c r="AJ229" s="8"/>
      <c r="AK229" s="12"/>
      <c r="AL229" s="130"/>
      <c r="AM229" s="25"/>
      <c r="AN229" s="33" t="s">
        <v>13</v>
      </c>
      <c r="AO229" s="25"/>
      <c r="AP229" s="74">
        <v>8.4983626189999999</v>
      </c>
      <c r="AQ229" s="73">
        <v>16.589765762999999</v>
      </c>
      <c r="AR229" s="73">
        <v>20.95629404</v>
      </c>
      <c r="AS229" s="73">
        <v>31.473536742</v>
      </c>
      <c r="AT229" s="73">
        <v>37.422494638000003</v>
      </c>
      <c r="AU229" s="73">
        <v>46.352773811000006</v>
      </c>
      <c r="AV229" s="73">
        <v>51.107600494000003</v>
      </c>
      <c r="AW229" s="73">
        <v>53.764653003000006</v>
      </c>
      <c r="AX229" s="73">
        <v>56.438712775000006</v>
      </c>
      <c r="AY229" s="73">
        <v>61.555478468000004</v>
      </c>
      <c r="AZ229" s="73">
        <v>66.016904636000007</v>
      </c>
      <c r="BA229" s="136">
        <v>66.756762676000008</v>
      </c>
      <c r="BB229" s="241"/>
      <c r="BC229" s="130"/>
      <c r="BD229" s="205" t="e">
        <f>INDEX($E$222:$P$313,ROW()-221,#REF!)</f>
        <v>#REF!</v>
      </c>
      <c r="BE229" s="205" t="e">
        <f>INDEX($X$222:$AI$313,ROW()-221,#REF!)</f>
        <v>#REF!</v>
      </c>
      <c r="BF229" s="205" t="e">
        <f>INDEX($AP$222:$BA$313,ROW()-221,#REF!)</f>
        <v>#REF!</v>
      </c>
      <c r="BG229" s="205" t="e">
        <f>+IF(OR(BD229=0,BE229=0),"",BD229-BE229)</f>
        <v>#REF!</v>
      </c>
      <c r="BH229" s="196" t="str">
        <f>+IF(ISERROR(BD229/BE229-1),"",BD229/BE229-1)</f>
        <v/>
      </c>
      <c r="BI229" s="205" t="e">
        <f>+IF(OR(BD229=0,BF229=0),"",BD229-BF229)</f>
        <v>#REF!</v>
      </c>
      <c r="BJ229" s="198" t="str">
        <f>+IF(ISERROR(BD229/BF229-1),"",BD229/BF229-1)</f>
        <v/>
      </c>
    </row>
    <row r="230" spans="1:62" s="10" customFormat="1" ht="14.25" customHeight="1">
      <c r="A230" s="32"/>
      <c r="B230" s="25"/>
      <c r="C230" s="33"/>
      <c r="D230" s="25"/>
      <c r="E230" s="74"/>
      <c r="F230" s="73"/>
      <c r="G230" s="73"/>
      <c r="H230" s="73"/>
      <c r="I230" s="73"/>
      <c r="J230" s="73"/>
      <c r="K230" s="73"/>
      <c r="L230" s="216"/>
      <c r="M230" s="36"/>
      <c r="N230" s="36"/>
      <c r="O230" s="36"/>
      <c r="P230" s="37"/>
      <c r="Q230" s="12"/>
      <c r="R230" s="12"/>
      <c r="S230" s="12"/>
      <c r="T230" s="32"/>
      <c r="U230" s="25"/>
      <c r="V230" s="33"/>
      <c r="W230" s="25"/>
      <c r="X230" s="74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136"/>
      <c r="AJ230" s="8"/>
      <c r="AK230" s="12"/>
      <c r="AL230" s="32"/>
      <c r="AM230" s="25"/>
      <c r="AN230" s="33"/>
      <c r="AO230" s="25"/>
      <c r="AP230" s="74"/>
      <c r="AQ230" s="36"/>
      <c r="AR230" s="36"/>
      <c r="AS230" s="36"/>
      <c r="AT230" s="36"/>
      <c r="AU230" s="36"/>
      <c r="AV230" s="36"/>
      <c r="AW230" s="36"/>
      <c r="AX230" s="36"/>
      <c r="AY230" s="36"/>
      <c r="AZ230" s="36"/>
      <c r="BA230" s="216"/>
      <c r="BC230" s="32"/>
      <c r="BD230" s="205"/>
      <c r="BE230" s="205"/>
      <c r="BF230" s="205"/>
      <c r="BG230" s="46"/>
      <c r="BH230" s="46"/>
      <c r="BI230" s="46"/>
      <c r="BJ230" s="199"/>
    </row>
    <row r="231" spans="1:62" s="10" customFormat="1" ht="14.25" customHeight="1">
      <c r="A231" s="32" t="s">
        <v>95</v>
      </c>
      <c r="B231" s="25"/>
      <c r="C231" s="33" t="s">
        <v>1</v>
      </c>
      <c r="D231" s="25"/>
      <c r="E231" s="35">
        <f>E232</f>
        <v>4.8899999999999997</v>
      </c>
      <c r="F231" s="36">
        <f t="shared" ref="F231:P231" si="212">F232-E232</f>
        <v>2.7780000000000005</v>
      </c>
      <c r="G231" s="36">
        <f t="shared" si="212"/>
        <v>1.5880000000000001</v>
      </c>
      <c r="H231" s="36">
        <f t="shared" si="212"/>
        <v>0</v>
      </c>
      <c r="I231" s="36">
        <f t="shared" si="212"/>
        <v>0</v>
      </c>
      <c r="J231" s="36">
        <f t="shared" si="212"/>
        <v>0</v>
      </c>
      <c r="K231" s="36">
        <f t="shared" si="212"/>
        <v>0</v>
      </c>
      <c r="L231" s="216">
        <f t="shared" si="212"/>
        <v>-9.2560000000000002</v>
      </c>
      <c r="M231" s="36">
        <f t="shared" si="212"/>
        <v>0</v>
      </c>
      <c r="N231" s="36">
        <f t="shared" si="212"/>
        <v>0</v>
      </c>
      <c r="O231" s="36">
        <f t="shared" si="212"/>
        <v>0</v>
      </c>
      <c r="P231" s="37">
        <f t="shared" si="212"/>
        <v>0</v>
      </c>
      <c r="Q231" s="12"/>
      <c r="R231" s="12"/>
      <c r="S231" s="12"/>
      <c r="T231" s="32" t="s">
        <v>95</v>
      </c>
      <c r="U231" s="25"/>
      <c r="V231" s="33" t="s">
        <v>1</v>
      </c>
      <c r="W231" s="25"/>
      <c r="X231" s="35">
        <f>X232</f>
        <v>0</v>
      </c>
      <c r="Y231" s="36">
        <f t="shared" ref="Y231:AI231" si="213">Y232-X232</f>
        <v>0</v>
      </c>
      <c r="Z231" s="36">
        <f t="shared" si="213"/>
        <v>0</v>
      </c>
      <c r="AA231" s="36">
        <f t="shared" si="213"/>
        <v>0</v>
      </c>
      <c r="AB231" s="36">
        <f t="shared" si="213"/>
        <v>0</v>
      </c>
      <c r="AC231" s="36">
        <f t="shared" si="213"/>
        <v>0</v>
      </c>
      <c r="AD231" s="36">
        <f t="shared" si="213"/>
        <v>0</v>
      </c>
      <c r="AE231" s="36">
        <f t="shared" si="213"/>
        <v>0</v>
      </c>
      <c r="AF231" s="36">
        <f t="shared" si="213"/>
        <v>0</v>
      </c>
      <c r="AG231" s="36">
        <f t="shared" si="213"/>
        <v>0</v>
      </c>
      <c r="AH231" s="36">
        <f t="shared" si="213"/>
        <v>0</v>
      </c>
      <c r="AI231" s="216">
        <f t="shared" si="213"/>
        <v>0</v>
      </c>
      <c r="AJ231" s="8"/>
      <c r="AK231" s="12"/>
      <c r="AL231" s="32" t="s">
        <v>95</v>
      </c>
      <c r="AM231" s="25"/>
      <c r="AN231" s="33" t="s">
        <v>1</v>
      </c>
      <c r="AO231" s="25"/>
      <c r="AP231" s="35">
        <f>AP232</f>
        <v>6.1059621289999999</v>
      </c>
      <c r="AQ231" s="36">
        <f t="shared" ref="AQ231:BA231" si="214">AQ232-AP232</f>
        <v>11.037240236000001</v>
      </c>
      <c r="AR231" s="36">
        <f t="shared" si="214"/>
        <v>1.9001534800000002</v>
      </c>
      <c r="AS231" s="36">
        <f t="shared" si="214"/>
        <v>8.5345134169999994</v>
      </c>
      <c r="AT231" s="36">
        <f t="shared" si="214"/>
        <v>16.146435172000004</v>
      </c>
      <c r="AU231" s="36">
        <f t="shared" si="214"/>
        <v>5.7811177159999971</v>
      </c>
      <c r="AV231" s="36">
        <f t="shared" si="214"/>
        <v>8.4263226730000014</v>
      </c>
      <c r="AW231" s="36">
        <f t="shared" si="214"/>
        <v>6.339011358999997</v>
      </c>
      <c r="AX231" s="36">
        <f t="shared" si="214"/>
        <v>3.5013032730000049</v>
      </c>
      <c r="AY231" s="36">
        <f t="shared" si="214"/>
        <v>16.761553828000004</v>
      </c>
      <c r="AZ231" s="36">
        <f t="shared" si="214"/>
        <v>5.7143955190000071</v>
      </c>
      <c r="BA231" s="216">
        <f t="shared" si="214"/>
        <v>8.4471258220000038</v>
      </c>
      <c r="BC231" s="32" t="s">
        <v>95</v>
      </c>
      <c r="BD231" s="205"/>
      <c r="BE231" s="205"/>
      <c r="BF231" s="205"/>
      <c r="BG231" s="46"/>
      <c r="BH231" s="46"/>
      <c r="BI231" s="46"/>
      <c r="BJ231" s="199"/>
    </row>
    <row r="232" spans="1:62" s="10" customFormat="1" ht="14.25" customHeight="1">
      <c r="A232" s="76"/>
      <c r="B232" s="25"/>
      <c r="C232" s="33" t="s">
        <v>13</v>
      </c>
      <c r="D232" s="25"/>
      <c r="E232" s="74">
        <v>4.8899999999999997</v>
      </c>
      <c r="F232" s="73">
        <v>7.6680000000000001</v>
      </c>
      <c r="G232" s="73">
        <v>9.2560000000000002</v>
      </c>
      <c r="H232" s="73">
        <v>9.2560000000000002</v>
      </c>
      <c r="I232" s="73">
        <f>+H232</f>
        <v>9.2560000000000002</v>
      </c>
      <c r="J232" s="73">
        <f>+I232</f>
        <v>9.2560000000000002</v>
      </c>
      <c r="K232" s="73">
        <v>9.2560000000000002</v>
      </c>
      <c r="L232" s="216"/>
      <c r="M232" s="36"/>
      <c r="N232" s="36"/>
      <c r="O232" s="36"/>
      <c r="P232" s="37"/>
      <c r="Q232" s="12"/>
      <c r="R232" s="12"/>
      <c r="S232" s="12"/>
      <c r="T232" s="76"/>
      <c r="U232" s="25"/>
      <c r="V232" s="33" t="s">
        <v>13</v>
      </c>
      <c r="W232" s="25"/>
      <c r="X232" s="74">
        <f>AJ232/11</f>
        <v>0</v>
      </c>
      <c r="Y232" s="73">
        <f>X232+$AJ232/11</f>
        <v>0</v>
      </c>
      <c r="Z232" s="73">
        <f t="shared" ref="Z232:AH232" si="215">Y232+$AJ232/11</f>
        <v>0</v>
      </c>
      <c r="AA232" s="73">
        <f t="shared" si="215"/>
        <v>0</v>
      </c>
      <c r="AB232" s="73">
        <f t="shared" si="215"/>
        <v>0</v>
      </c>
      <c r="AC232" s="73">
        <f t="shared" si="215"/>
        <v>0</v>
      </c>
      <c r="AD232" s="73">
        <f t="shared" si="215"/>
        <v>0</v>
      </c>
      <c r="AE232" s="73">
        <f>AD232+$AJ232/11*0.5</f>
        <v>0</v>
      </c>
      <c r="AF232" s="73">
        <f t="shared" si="215"/>
        <v>0</v>
      </c>
      <c r="AG232" s="73">
        <f t="shared" si="215"/>
        <v>0</v>
      </c>
      <c r="AH232" s="73">
        <f t="shared" si="215"/>
        <v>0</v>
      </c>
      <c r="AI232" s="136">
        <f>AH232+$AJ232/11*0.5</f>
        <v>0</v>
      </c>
      <c r="AJ232" s="8"/>
      <c r="AK232" s="12"/>
      <c r="AL232" s="76"/>
      <c r="AM232" s="25"/>
      <c r="AN232" s="33" t="s">
        <v>13</v>
      </c>
      <c r="AO232" s="25"/>
      <c r="AP232" s="74">
        <v>6.1059621289999999</v>
      </c>
      <c r="AQ232" s="73">
        <v>17.143202365</v>
      </c>
      <c r="AR232" s="73">
        <v>19.043355845000001</v>
      </c>
      <c r="AS232" s="73">
        <v>27.577869262</v>
      </c>
      <c r="AT232" s="73">
        <v>43.724304434000004</v>
      </c>
      <c r="AU232" s="73">
        <v>49.505422150000001</v>
      </c>
      <c r="AV232" s="73">
        <v>57.931744823000002</v>
      </c>
      <c r="AW232" s="73">
        <v>64.270756182</v>
      </c>
      <c r="AX232" s="73">
        <v>67.772059455000004</v>
      </c>
      <c r="AY232" s="73">
        <v>84.533613283000008</v>
      </c>
      <c r="AZ232" s="73">
        <v>90.248008802000015</v>
      </c>
      <c r="BA232" s="136">
        <v>98.695134624000019</v>
      </c>
      <c r="BB232" s="241"/>
      <c r="BC232" s="76"/>
      <c r="BD232" s="205" t="e">
        <f>INDEX($E$222:$P$313,ROW()-221,#REF!)</f>
        <v>#REF!</v>
      </c>
      <c r="BE232" s="205" t="e">
        <f>INDEX($X$222:$AI$313,ROW()-221,#REF!)</f>
        <v>#REF!</v>
      </c>
      <c r="BF232" s="205" t="e">
        <f>INDEX($AP$222:$BA$313,ROW()-221,#REF!)</f>
        <v>#REF!</v>
      </c>
      <c r="BG232" s="205" t="e">
        <f>+IF(OR(BD232=0,BE232=0),"",BD232-BE232)</f>
        <v>#REF!</v>
      </c>
      <c r="BH232" s="196" t="str">
        <f>+IF(ISERROR(BD232/BE232-1),"",BD232/BE232-1)</f>
        <v/>
      </c>
      <c r="BI232" s="205" t="e">
        <f>+IF(OR(BD232=0,BF232=0),"",BD232-BF232)</f>
        <v>#REF!</v>
      </c>
      <c r="BJ232" s="198" t="str">
        <f>+IF(ISERROR(BD232/BF232-1),"",BD232/BF232-1)</f>
        <v/>
      </c>
    </row>
    <row r="233" spans="1:62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216"/>
      <c r="M233" s="36"/>
      <c r="N233" s="36"/>
      <c r="O233" s="36"/>
      <c r="P233" s="37"/>
      <c r="Q233" s="12"/>
      <c r="R233" s="12"/>
      <c r="S233" s="12"/>
      <c r="T233" s="32"/>
      <c r="U233" s="25"/>
      <c r="V233" s="33"/>
      <c r="W233" s="25"/>
      <c r="X233" s="35"/>
      <c r="Y233" s="36"/>
      <c r="Z233" s="36"/>
      <c r="AA233" s="36"/>
      <c r="AB233" s="36"/>
      <c r="AC233" s="36"/>
      <c r="AD233" s="36"/>
      <c r="AE233" s="36"/>
      <c r="AF233" s="36"/>
      <c r="AG233" s="36"/>
      <c r="AH233" s="36"/>
      <c r="AI233" s="216"/>
      <c r="AJ233" s="8"/>
      <c r="AK233" s="12"/>
      <c r="AL233" s="32"/>
      <c r="AM233" s="25"/>
      <c r="AN233" s="33"/>
      <c r="AO233" s="25"/>
      <c r="AP233" s="35"/>
      <c r="AQ233" s="36"/>
      <c r="AR233" s="36"/>
      <c r="AS233" s="36"/>
      <c r="AT233" s="36"/>
      <c r="AU233" s="36"/>
      <c r="AV233" s="36"/>
      <c r="AW233" s="36"/>
      <c r="AX233" s="36"/>
      <c r="AY233" s="36"/>
      <c r="AZ233" s="36"/>
      <c r="BA233" s="216"/>
      <c r="BC233" s="32"/>
      <c r="BD233" s="205"/>
      <c r="BE233" s="205"/>
      <c r="BF233" s="205"/>
      <c r="BG233" s="46"/>
      <c r="BH233" s="46"/>
      <c r="BI233" s="46"/>
      <c r="BJ233" s="199"/>
    </row>
    <row r="234" spans="1:62" s="10" customFormat="1" ht="14.25" customHeight="1">
      <c r="A234" s="32" t="s">
        <v>91</v>
      </c>
      <c r="B234" s="25"/>
      <c r="C234" s="33" t="s">
        <v>1</v>
      </c>
      <c r="D234" s="25"/>
      <c r="E234" s="35">
        <f>E235</f>
        <v>0</v>
      </c>
      <c r="F234" s="36">
        <f t="shared" ref="F234:P234" si="216">F235-E235</f>
        <v>0</v>
      </c>
      <c r="G234" s="36">
        <f t="shared" si="216"/>
        <v>0</v>
      </c>
      <c r="H234" s="36">
        <f t="shared" si="216"/>
        <v>0</v>
      </c>
      <c r="I234" s="36">
        <f t="shared" si="216"/>
        <v>0</v>
      </c>
      <c r="J234" s="36">
        <f t="shared" si="216"/>
        <v>0</v>
      </c>
      <c r="K234" s="36">
        <f t="shared" si="216"/>
        <v>0</v>
      </c>
      <c r="L234" s="216">
        <f t="shared" si="216"/>
        <v>0</v>
      </c>
      <c r="M234" s="36">
        <f t="shared" si="216"/>
        <v>0</v>
      </c>
      <c r="N234" s="36">
        <f t="shared" si="216"/>
        <v>0</v>
      </c>
      <c r="O234" s="36">
        <f t="shared" si="216"/>
        <v>0</v>
      </c>
      <c r="P234" s="37">
        <f t="shared" si="216"/>
        <v>0</v>
      </c>
      <c r="Q234" s="12"/>
      <c r="R234" s="12"/>
      <c r="S234" s="12"/>
      <c r="T234" s="32" t="s">
        <v>91</v>
      </c>
      <c r="U234" s="25"/>
      <c r="V234" s="33" t="s">
        <v>1</v>
      </c>
      <c r="W234" s="25"/>
      <c r="X234" s="35">
        <f>X235</f>
        <v>0</v>
      </c>
      <c r="Y234" s="36">
        <f t="shared" ref="Y234:AI234" si="217">Y235-X235</f>
        <v>0</v>
      </c>
      <c r="Z234" s="36">
        <f t="shared" si="217"/>
        <v>0</v>
      </c>
      <c r="AA234" s="36">
        <f t="shared" si="217"/>
        <v>0</v>
      </c>
      <c r="AB234" s="36">
        <f t="shared" si="217"/>
        <v>0</v>
      </c>
      <c r="AC234" s="36">
        <f t="shared" si="217"/>
        <v>0</v>
      </c>
      <c r="AD234" s="36">
        <f t="shared" si="217"/>
        <v>0</v>
      </c>
      <c r="AE234" s="36">
        <f t="shared" si="217"/>
        <v>0</v>
      </c>
      <c r="AF234" s="36">
        <f t="shared" si="217"/>
        <v>0</v>
      </c>
      <c r="AG234" s="36">
        <f t="shared" si="217"/>
        <v>0</v>
      </c>
      <c r="AH234" s="36">
        <f t="shared" si="217"/>
        <v>0</v>
      </c>
      <c r="AI234" s="216">
        <f t="shared" si="217"/>
        <v>0</v>
      </c>
      <c r="AJ234" s="8"/>
      <c r="AK234" s="12"/>
      <c r="AL234" s="32" t="s">
        <v>91</v>
      </c>
      <c r="AM234" s="25"/>
      <c r="AN234" s="33" t="s">
        <v>1</v>
      </c>
      <c r="AO234" s="25"/>
      <c r="AP234" s="35">
        <f>AP235</f>
        <v>10.224931739000001</v>
      </c>
      <c r="AQ234" s="36">
        <f t="shared" ref="AQ234:BA234" si="218">AQ235-AP235</f>
        <v>3.9065311999999999</v>
      </c>
      <c r="AR234" s="36">
        <f t="shared" si="218"/>
        <v>0</v>
      </c>
      <c r="AS234" s="36">
        <f t="shared" si="218"/>
        <v>9.3612109189999995</v>
      </c>
      <c r="AT234" s="36">
        <f t="shared" si="218"/>
        <v>4.5366619999999998</v>
      </c>
      <c r="AU234" s="36">
        <f t="shared" si="218"/>
        <v>4.5366620000000033</v>
      </c>
      <c r="AV234" s="36">
        <f t="shared" si="218"/>
        <v>2.7190451649999972</v>
      </c>
      <c r="AW234" s="36">
        <f t="shared" si="218"/>
        <v>0</v>
      </c>
      <c r="AX234" s="36">
        <f t="shared" si="218"/>
        <v>14.493357992</v>
      </c>
      <c r="AY234" s="36">
        <f t="shared" si="218"/>
        <v>11.310839700000002</v>
      </c>
      <c r="AZ234" s="36">
        <f t="shared" si="218"/>
        <v>11.362661669999994</v>
      </c>
      <c r="BA234" s="216">
        <f t="shared" si="218"/>
        <v>0</v>
      </c>
      <c r="BC234" s="32" t="s">
        <v>91</v>
      </c>
      <c r="BD234" s="205"/>
      <c r="BE234" s="205"/>
      <c r="BF234" s="205"/>
      <c r="BG234" s="46"/>
      <c r="BH234" s="46"/>
      <c r="BI234" s="46"/>
      <c r="BJ234" s="199"/>
    </row>
    <row r="235" spans="1:62" s="10" customFormat="1" ht="14.25" customHeight="1">
      <c r="A235" s="130"/>
      <c r="B235" s="25"/>
      <c r="C235" s="33" t="s">
        <v>13</v>
      </c>
      <c r="D235" s="25"/>
      <c r="E235" s="74">
        <v>0</v>
      </c>
      <c r="F235" s="73">
        <v>0</v>
      </c>
      <c r="G235" s="73">
        <v>0</v>
      </c>
      <c r="H235" s="73">
        <v>0</v>
      </c>
      <c r="I235" s="73">
        <v>0</v>
      </c>
      <c r="J235" s="73">
        <v>0</v>
      </c>
      <c r="K235" s="73">
        <v>0</v>
      </c>
      <c r="L235" s="216"/>
      <c r="M235" s="36"/>
      <c r="N235" s="36"/>
      <c r="O235" s="36"/>
      <c r="P235" s="37"/>
      <c r="Q235" s="12"/>
      <c r="R235" s="12"/>
      <c r="S235" s="12"/>
      <c r="T235" s="130"/>
      <c r="U235" s="25"/>
      <c r="V235" s="33" t="s">
        <v>13</v>
      </c>
      <c r="W235" s="25"/>
      <c r="X235" s="74">
        <f>AJ235/11</f>
        <v>0</v>
      </c>
      <c r="Y235" s="73">
        <f>X235+$AJ235/11</f>
        <v>0</v>
      </c>
      <c r="Z235" s="73">
        <f t="shared" ref="Z235:AH235" si="219">Y235+$AJ235/11</f>
        <v>0</v>
      </c>
      <c r="AA235" s="73">
        <f t="shared" si="219"/>
        <v>0</v>
      </c>
      <c r="AB235" s="73">
        <f t="shared" si="219"/>
        <v>0</v>
      </c>
      <c r="AC235" s="73">
        <f t="shared" si="219"/>
        <v>0</v>
      </c>
      <c r="AD235" s="73">
        <f t="shared" si="219"/>
        <v>0</v>
      </c>
      <c r="AE235" s="73">
        <f>AD235+$AJ235/11*0.5</f>
        <v>0</v>
      </c>
      <c r="AF235" s="73">
        <f t="shared" si="219"/>
        <v>0</v>
      </c>
      <c r="AG235" s="73">
        <f t="shared" si="219"/>
        <v>0</v>
      </c>
      <c r="AH235" s="73">
        <f t="shared" si="219"/>
        <v>0</v>
      </c>
      <c r="AI235" s="136">
        <f>AH235+$AJ235/11*0.5</f>
        <v>0</v>
      </c>
      <c r="AJ235" s="8"/>
      <c r="AK235" s="12"/>
      <c r="AL235" s="130"/>
      <c r="AM235" s="25"/>
      <c r="AN235" s="33" t="s">
        <v>13</v>
      </c>
      <c r="AO235" s="25"/>
      <c r="AP235" s="74">
        <v>10.224931739000001</v>
      </c>
      <c r="AQ235" s="73">
        <v>14.131462939</v>
      </c>
      <c r="AR235" s="73">
        <v>14.131462939</v>
      </c>
      <c r="AS235" s="73">
        <v>23.492673858</v>
      </c>
      <c r="AT235" s="73">
        <v>28.029335858</v>
      </c>
      <c r="AU235" s="73">
        <v>32.565997858000003</v>
      </c>
      <c r="AV235" s="73">
        <v>35.285043023</v>
      </c>
      <c r="AW235" s="73">
        <v>35.285043023</v>
      </c>
      <c r="AX235" s="73">
        <v>49.778401015</v>
      </c>
      <c r="AY235" s="73">
        <v>61.089240715000003</v>
      </c>
      <c r="AZ235" s="73">
        <v>72.451902384999997</v>
      </c>
      <c r="BA235" s="136">
        <v>72.451902384999997</v>
      </c>
      <c r="BB235" s="241"/>
      <c r="BC235" s="130"/>
      <c r="BD235" s="205" t="e">
        <f>INDEX($E$222:$P$313,ROW()-221,#REF!)</f>
        <v>#REF!</v>
      </c>
      <c r="BE235" s="205" t="e">
        <f>INDEX($X$222:$AI$313,ROW()-221,#REF!)</f>
        <v>#REF!</v>
      </c>
      <c r="BF235" s="205" t="e">
        <f>INDEX($AP$222:$BA$313,ROW()-221,#REF!)</f>
        <v>#REF!</v>
      </c>
      <c r="BG235" s="205" t="e">
        <f>+IF(OR(BD235=0,BE235=0),"",BD235-BE235)</f>
        <v>#REF!</v>
      </c>
      <c r="BH235" s="196" t="str">
        <f>+IF(ISERROR(BD235/BE235-1),"",BD235/BE235-1)</f>
        <v/>
      </c>
      <c r="BI235" s="205" t="e">
        <f>+IF(OR(BD235=0,BF235=0),"",BD235-BF235)</f>
        <v>#REF!</v>
      </c>
      <c r="BJ235" s="198" t="str">
        <f>+IF(ISERROR(BD235/BF235-1),"",BD235/BF235-1)</f>
        <v/>
      </c>
    </row>
    <row r="236" spans="1:62" s="10" customFormat="1" ht="14.25" customHeight="1">
      <c r="A236" s="76"/>
      <c r="B236" s="25"/>
      <c r="C236" s="33"/>
      <c r="D236" s="25"/>
      <c r="E236" s="74"/>
      <c r="F236" s="73"/>
      <c r="G236" s="73"/>
      <c r="H236" s="73"/>
      <c r="I236" s="73"/>
      <c r="J236" s="73"/>
      <c r="K236" s="73"/>
      <c r="L236" s="216"/>
      <c r="M236" s="36"/>
      <c r="N236" s="36"/>
      <c r="O236" s="36"/>
      <c r="P236" s="37"/>
      <c r="Q236" s="12"/>
      <c r="R236" s="12"/>
      <c r="S236" s="12"/>
      <c r="T236" s="76"/>
      <c r="U236" s="25"/>
      <c r="V236" s="33"/>
      <c r="W236" s="25"/>
      <c r="X236" s="74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136"/>
      <c r="AJ236" s="8"/>
      <c r="AK236" s="12"/>
      <c r="AL236" s="76"/>
      <c r="AM236" s="25"/>
      <c r="AN236" s="33"/>
      <c r="AO236" s="25"/>
      <c r="AP236" s="74"/>
      <c r="AQ236" s="36"/>
      <c r="AR236" s="36"/>
      <c r="AS236" s="36"/>
      <c r="AT236" s="36"/>
      <c r="AU236" s="36"/>
      <c r="AV236" s="36"/>
      <c r="AW236" s="36"/>
      <c r="AX236" s="36"/>
      <c r="AY236" s="36"/>
      <c r="AZ236" s="36"/>
      <c r="BA236" s="216"/>
      <c r="BC236" s="76"/>
      <c r="BD236" s="205"/>
      <c r="BE236" s="205"/>
      <c r="BF236" s="205"/>
      <c r="BG236" s="46"/>
      <c r="BH236" s="46"/>
      <c r="BI236" s="46"/>
      <c r="BJ236" s="199"/>
    </row>
    <row r="237" spans="1:62" s="10" customFormat="1" ht="14.25" customHeight="1">
      <c r="A237" s="32" t="s">
        <v>96</v>
      </c>
      <c r="B237" s="25"/>
      <c r="C237" s="33" t="s">
        <v>1</v>
      </c>
      <c r="D237" s="25"/>
      <c r="E237" s="35">
        <f>E238</f>
        <v>1.76</v>
      </c>
      <c r="F237" s="36">
        <f t="shared" ref="F237:P237" si="220">F238-E238</f>
        <v>1.1100000000000001</v>
      </c>
      <c r="G237" s="36">
        <f t="shared" si="220"/>
        <v>4.1310000000000002</v>
      </c>
      <c r="H237" s="36">
        <f t="shared" si="220"/>
        <v>4.7039999999999997</v>
      </c>
      <c r="I237" s="36">
        <f t="shared" si="220"/>
        <v>1.6880000000000006</v>
      </c>
      <c r="J237" s="36">
        <f t="shared" si="220"/>
        <v>4.5530000000000008</v>
      </c>
      <c r="K237" s="36">
        <f t="shared" si="220"/>
        <v>3.161999999999999</v>
      </c>
      <c r="L237" s="216">
        <f t="shared" si="220"/>
        <v>-21.108000000000001</v>
      </c>
      <c r="M237" s="36">
        <f t="shared" si="220"/>
        <v>0</v>
      </c>
      <c r="N237" s="36">
        <f t="shared" si="220"/>
        <v>0</v>
      </c>
      <c r="O237" s="36">
        <f t="shared" si="220"/>
        <v>0</v>
      </c>
      <c r="P237" s="37">
        <f t="shared" si="220"/>
        <v>0</v>
      </c>
      <c r="Q237" s="12"/>
      <c r="R237" s="12"/>
      <c r="S237" s="12"/>
      <c r="T237" s="32" t="s">
        <v>96</v>
      </c>
      <c r="U237" s="25"/>
      <c r="V237" s="33" t="s">
        <v>1</v>
      </c>
      <c r="W237" s="25"/>
      <c r="X237" s="35">
        <f>X238</f>
        <v>0</v>
      </c>
      <c r="Y237" s="36">
        <f t="shared" ref="Y237:AI237" si="221">Y238-X238</f>
        <v>0</v>
      </c>
      <c r="Z237" s="36">
        <f t="shared" si="221"/>
        <v>0</v>
      </c>
      <c r="AA237" s="36">
        <f t="shared" si="221"/>
        <v>0</v>
      </c>
      <c r="AB237" s="36">
        <f t="shared" si="221"/>
        <v>0</v>
      </c>
      <c r="AC237" s="36">
        <f t="shared" si="221"/>
        <v>0</v>
      </c>
      <c r="AD237" s="36">
        <f t="shared" si="221"/>
        <v>0</v>
      </c>
      <c r="AE237" s="36">
        <f t="shared" si="221"/>
        <v>0</v>
      </c>
      <c r="AF237" s="36">
        <f t="shared" si="221"/>
        <v>0</v>
      </c>
      <c r="AG237" s="36">
        <f t="shared" si="221"/>
        <v>0</v>
      </c>
      <c r="AH237" s="36">
        <f t="shared" si="221"/>
        <v>0</v>
      </c>
      <c r="AI237" s="216">
        <f t="shared" si="221"/>
        <v>0</v>
      </c>
      <c r="AJ237" s="8"/>
      <c r="AK237" s="12"/>
      <c r="AL237" s="32" t="s">
        <v>96</v>
      </c>
      <c r="AM237" s="25"/>
      <c r="AN237" s="33" t="s">
        <v>1</v>
      </c>
      <c r="AO237" s="25"/>
      <c r="AP237" s="35">
        <f>AP238</f>
        <v>4.4012690399999999</v>
      </c>
      <c r="AQ237" s="36">
        <f t="shared" ref="AQ237:BA237" si="222">AQ238-AP238</f>
        <v>0.83004282300000032</v>
      </c>
      <c r="AR237" s="36">
        <f t="shared" si="222"/>
        <v>4.0569494349999999</v>
      </c>
      <c r="AS237" s="36">
        <f t="shared" si="222"/>
        <v>-5.5137000000000214E-2</v>
      </c>
      <c r="AT237" s="36">
        <f t="shared" si="222"/>
        <v>2.0497126610000009</v>
      </c>
      <c r="AU237" s="36">
        <f t="shared" si="222"/>
        <v>1.2121863390000005</v>
      </c>
      <c r="AV237" s="36">
        <f t="shared" si="222"/>
        <v>1.0980623129999998</v>
      </c>
      <c r="AW237" s="36">
        <f t="shared" si="222"/>
        <v>1.8428880210000003</v>
      </c>
      <c r="AX237" s="36">
        <f t="shared" si="222"/>
        <v>3.6538981500000016</v>
      </c>
      <c r="AY237" s="36">
        <f t="shared" si="222"/>
        <v>1.7197590849999997</v>
      </c>
      <c r="AZ237" s="36">
        <f t="shared" si="222"/>
        <v>0.51002108000000135</v>
      </c>
      <c r="BA237" s="216">
        <f t="shared" si="222"/>
        <v>0</v>
      </c>
      <c r="BC237" s="32" t="s">
        <v>96</v>
      </c>
      <c r="BD237" s="205"/>
      <c r="BE237" s="205"/>
      <c r="BF237" s="205"/>
      <c r="BG237" s="46"/>
      <c r="BH237" s="46"/>
      <c r="BI237" s="46"/>
      <c r="BJ237" s="199"/>
    </row>
    <row r="238" spans="1:62" s="10" customFormat="1" ht="14.25" customHeight="1">
      <c r="A238" s="32"/>
      <c r="B238" s="25"/>
      <c r="C238" s="33" t="s">
        <v>13</v>
      </c>
      <c r="D238" s="25"/>
      <c r="E238" s="74">
        <v>1.76</v>
      </c>
      <c r="F238" s="73">
        <v>2.87</v>
      </c>
      <c r="G238" s="73">
        <v>7.0010000000000003</v>
      </c>
      <c r="H238" s="73">
        <v>11.705</v>
      </c>
      <c r="I238" s="73">
        <f>17.946-4.553</f>
        <v>13.393000000000001</v>
      </c>
      <c r="J238" s="73">
        <v>17.946000000000002</v>
      </c>
      <c r="K238" s="73">
        <v>21.108000000000001</v>
      </c>
      <c r="L238" s="216"/>
      <c r="M238" s="36"/>
      <c r="N238" s="36"/>
      <c r="O238" s="36"/>
      <c r="P238" s="37"/>
      <c r="Q238" s="12"/>
      <c r="R238" s="12"/>
      <c r="S238" s="12"/>
      <c r="T238" s="32"/>
      <c r="U238" s="25"/>
      <c r="V238" s="33" t="s">
        <v>13</v>
      </c>
      <c r="W238" s="25"/>
      <c r="X238" s="74">
        <f>AJ238/11</f>
        <v>0</v>
      </c>
      <c r="Y238" s="73">
        <f>X238+$AJ238/11</f>
        <v>0</v>
      </c>
      <c r="Z238" s="73">
        <f t="shared" ref="Z238:AH238" si="223">Y238+$AJ238/11</f>
        <v>0</v>
      </c>
      <c r="AA238" s="73">
        <f t="shared" si="223"/>
        <v>0</v>
      </c>
      <c r="AB238" s="73">
        <f t="shared" si="223"/>
        <v>0</v>
      </c>
      <c r="AC238" s="73">
        <f t="shared" si="223"/>
        <v>0</v>
      </c>
      <c r="AD238" s="73">
        <f t="shared" si="223"/>
        <v>0</v>
      </c>
      <c r="AE238" s="73">
        <f>AD238+$AJ238/11*0.5</f>
        <v>0</v>
      </c>
      <c r="AF238" s="73">
        <f t="shared" si="223"/>
        <v>0</v>
      </c>
      <c r="AG238" s="73">
        <f t="shared" si="223"/>
        <v>0</v>
      </c>
      <c r="AH238" s="73">
        <f t="shared" si="223"/>
        <v>0</v>
      </c>
      <c r="AI238" s="136">
        <f>AH238+$AJ238/11*0.5</f>
        <v>0</v>
      </c>
      <c r="AJ238" s="8"/>
      <c r="AK238" s="12"/>
      <c r="AL238" s="32"/>
      <c r="AM238" s="25"/>
      <c r="AN238" s="33" t="s">
        <v>13</v>
      </c>
      <c r="AO238" s="25"/>
      <c r="AP238" s="74">
        <v>4.4012690399999999</v>
      </c>
      <c r="AQ238" s="73">
        <v>5.2313118630000002</v>
      </c>
      <c r="AR238" s="73">
        <v>9.2882612980000001</v>
      </c>
      <c r="AS238" s="73">
        <v>9.2331242979999999</v>
      </c>
      <c r="AT238" s="73">
        <v>11.282836959000001</v>
      </c>
      <c r="AU238" s="73">
        <v>12.495023298000001</v>
      </c>
      <c r="AV238" s="73">
        <v>13.593085611000001</v>
      </c>
      <c r="AW238" s="73">
        <v>15.435973632000001</v>
      </c>
      <c r="AX238" s="73">
        <v>19.089871782000003</v>
      </c>
      <c r="AY238" s="73">
        <v>20.809630867000003</v>
      </c>
      <c r="AZ238" s="73">
        <v>21.319651947000004</v>
      </c>
      <c r="BA238" s="136">
        <v>21.319651947000004</v>
      </c>
      <c r="BB238" s="241"/>
      <c r="BC238" s="32"/>
      <c r="BD238" s="205" t="e">
        <f>INDEX($E$222:$P$313,ROW()-221,#REF!)</f>
        <v>#REF!</v>
      </c>
      <c r="BE238" s="205" t="e">
        <f>INDEX($X$222:$AI$313,ROW()-221,#REF!)</f>
        <v>#REF!</v>
      </c>
      <c r="BF238" s="205" t="e">
        <f>INDEX($AP$222:$BA$313,ROW()-221,#REF!)</f>
        <v>#REF!</v>
      </c>
      <c r="BG238" s="205" t="e">
        <f>+IF(OR(BD238=0,BE238=0),"",BD238-BE238)</f>
        <v>#REF!</v>
      </c>
      <c r="BH238" s="196" t="str">
        <f>+IF(ISERROR(BD238/BE238-1),"",BD238/BE238-1)</f>
        <v/>
      </c>
      <c r="BI238" s="205" t="e">
        <f>+IF(OR(BD238=0,BF238=0),"",BD238-BF238)</f>
        <v>#REF!</v>
      </c>
      <c r="BJ238" s="198" t="str">
        <f>+IF(ISERROR(BD238/BF238-1),"",BD238/BF238-1)</f>
        <v/>
      </c>
    </row>
    <row r="239" spans="1:62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216"/>
      <c r="M239" s="36"/>
      <c r="N239" s="36"/>
      <c r="O239" s="36"/>
      <c r="P239" s="37"/>
      <c r="Q239" s="12"/>
      <c r="R239" s="12"/>
      <c r="S239" s="12"/>
      <c r="T239" s="32"/>
      <c r="U239" s="25"/>
      <c r="V239" s="33"/>
      <c r="W239" s="25"/>
      <c r="X239" s="35"/>
      <c r="Y239" s="36"/>
      <c r="Z239" s="36"/>
      <c r="AA239" s="36"/>
      <c r="AB239" s="36"/>
      <c r="AC239" s="36"/>
      <c r="AD239" s="36"/>
      <c r="AE239" s="36"/>
      <c r="AF239" s="36"/>
      <c r="AG239" s="36"/>
      <c r="AH239" s="36"/>
      <c r="AI239" s="216"/>
      <c r="AJ239" s="8"/>
      <c r="AK239" s="12"/>
      <c r="AL239" s="32"/>
      <c r="AM239" s="25"/>
      <c r="AN239" s="33"/>
      <c r="AO239" s="25"/>
      <c r="AP239" s="35"/>
      <c r="AQ239" s="36"/>
      <c r="AR239" s="36"/>
      <c r="AS239" s="36"/>
      <c r="AT239" s="36"/>
      <c r="AU239" s="36"/>
      <c r="AV239" s="36"/>
      <c r="AW239" s="36"/>
      <c r="AX239" s="36"/>
      <c r="AY239" s="36"/>
      <c r="AZ239" s="36"/>
      <c r="BA239" s="216"/>
      <c r="BC239" s="32"/>
      <c r="BD239" s="205"/>
      <c r="BE239" s="205"/>
      <c r="BF239" s="205"/>
      <c r="BG239" s="46"/>
      <c r="BH239" s="46"/>
      <c r="BI239" s="46"/>
      <c r="BJ239" s="199"/>
    </row>
    <row r="240" spans="1:62" s="10" customFormat="1" ht="14.25" customHeight="1">
      <c r="A240" s="32" t="s">
        <v>97</v>
      </c>
      <c r="B240" s="25"/>
      <c r="C240" s="33" t="s">
        <v>1</v>
      </c>
      <c r="D240" s="25"/>
      <c r="E240" s="35">
        <f>E241</f>
        <v>1.8180000000000001</v>
      </c>
      <c r="F240" s="36">
        <f t="shared" ref="F240:P240" si="224">F241-E241</f>
        <v>0.47699999999999987</v>
      </c>
      <c r="G240" s="36">
        <f t="shared" si="224"/>
        <v>1.8369999999999997</v>
      </c>
      <c r="H240" s="36">
        <f t="shared" si="224"/>
        <v>1.5340000000000007</v>
      </c>
      <c r="I240" s="36">
        <f t="shared" si="224"/>
        <v>0</v>
      </c>
      <c r="J240" s="36">
        <f t="shared" si="224"/>
        <v>0</v>
      </c>
      <c r="K240" s="36">
        <f t="shared" si="224"/>
        <v>2.077</v>
      </c>
      <c r="L240" s="216">
        <f t="shared" si="224"/>
        <v>-7.7430000000000003</v>
      </c>
      <c r="M240" s="36">
        <f t="shared" si="224"/>
        <v>0</v>
      </c>
      <c r="N240" s="36">
        <f t="shared" si="224"/>
        <v>0</v>
      </c>
      <c r="O240" s="36">
        <f t="shared" si="224"/>
        <v>0</v>
      </c>
      <c r="P240" s="37">
        <f t="shared" si="224"/>
        <v>0</v>
      </c>
      <c r="Q240" s="12"/>
      <c r="R240" s="12"/>
      <c r="S240" s="12"/>
      <c r="T240" s="32" t="s">
        <v>97</v>
      </c>
      <c r="U240" s="25"/>
      <c r="V240" s="33" t="s">
        <v>1</v>
      </c>
      <c r="W240" s="25"/>
      <c r="X240" s="35">
        <f>X241</f>
        <v>0</v>
      </c>
      <c r="Y240" s="36">
        <f t="shared" ref="Y240:AI240" si="225">Y241-X241</f>
        <v>0</v>
      </c>
      <c r="Z240" s="36">
        <f t="shared" si="225"/>
        <v>0</v>
      </c>
      <c r="AA240" s="36">
        <f t="shared" si="225"/>
        <v>0</v>
      </c>
      <c r="AB240" s="36">
        <f t="shared" si="225"/>
        <v>0</v>
      </c>
      <c r="AC240" s="36">
        <f t="shared" si="225"/>
        <v>0</v>
      </c>
      <c r="AD240" s="36">
        <f t="shared" si="225"/>
        <v>0</v>
      </c>
      <c r="AE240" s="36">
        <f t="shared" si="225"/>
        <v>0</v>
      </c>
      <c r="AF240" s="36">
        <f t="shared" si="225"/>
        <v>0</v>
      </c>
      <c r="AG240" s="36">
        <f t="shared" si="225"/>
        <v>0</v>
      </c>
      <c r="AH240" s="36">
        <f t="shared" si="225"/>
        <v>0</v>
      </c>
      <c r="AI240" s="216">
        <f t="shared" si="225"/>
        <v>0</v>
      </c>
      <c r="AJ240" s="8"/>
      <c r="AK240" s="12"/>
      <c r="AL240" s="32" t="s">
        <v>97</v>
      </c>
      <c r="AM240" s="25"/>
      <c r="AN240" s="33" t="s">
        <v>1</v>
      </c>
      <c r="AO240" s="25"/>
      <c r="AP240" s="35">
        <f>AP241</f>
        <v>1.3593407420000001</v>
      </c>
      <c r="AQ240" s="36">
        <f t="shared" ref="AQ240:BA240" si="226">AQ241-AP241</f>
        <v>0.93778849399999986</v>
      </c>
      <c r="AR240" s="36">
        <f t="shared" si="226"/>
        <v>3.9591991709999999</v>
      </c>
      <c r="AS240" s="36">
        <f t="shared" si="226"/>
        <v>1.6994308849999999</v>
      </c>
      <c r="AT240" s="36">
        <f t="shared" si="226"/>
        <v>0.84048387500000032</v>
      </c>
      <c r="AU240" s="36">
        <f t="shared" si="226"/>
        <v>6.2398748250000011</v>
      </c>
      <c r="AV240" s="36">
        <f t="shared" si="226"/>
        <v>9.6550750000000463E-2</v>
      </c>
      <c r="AW240" s="36">
        <f t="shared" si="226"/>
        <v>5.4953423000000612E-2</v>
      </c>
      <c r="AX240" s="36">
        <f t="shared" si="226"/>
        <v>3.0977762090000009</v>
      </c>
      <c r="AY240" s="36">
        <f t="shared" si="226"/>
        <v>0</v>
      </c>
      <c r="AZ240" s="36">
        <f t="shared" si="226"/>
        <v>0.48703786400000126</v>
      </c>
      <c r="BA240" s="216">
        <f t="shared" si="226"/>
        <v>2.2108013709999987</v>
      </c>
      <c r="BC240" s="32" t="s">
        <v>97</v>
      </c>
      <c r="BD240" s="205"/>
      <c r="BE240" s="205"/>
      <c r="BF240" s="205"/>
      <c r="BG240" s="46"/>
      <c r="BH240" s="46"/>
      <c r="BI240" s="46"/>
      <c r="BJ240" s="199"/>
    </row>
    <row r="241" spans="1:62" s="10" customFormat="1" ht="14.25" customHeight="1">
      <c r="A241" s="32"/>
      <c r="B241" s="25"/>
      <c r="C241" s="33" t="s">
        <v>13</v>
      </c>
      <c r="D241" s="25"/>
      <c r="E241" s="74">
        <v>1.8180000000000001</v>
      </c>
      <c r="F241" s="73">
        <v>2.2949999999999999</v>
      </c>
      <c r="G241" s="73">
        <v>4.1319999999999997</v>
      </c>
      <c r="H241" s="73">
        <v>5.6660000000000004</v>
      </c>
      <c r="I241" s="73">
        <f>+H241</f>
        <v>5.6660000000000004</v>
      </c>
      <c r="J241" s="73">
        <f>+I241</f>
        <v>5.6660000000000004</v>
      </c>
      <c r="K241" s="73">
        <v>7.7430000000000003</v>
      </c>
      <c r="L241" s="216"/>
      <c r="M241" s="36"/>
      <c r="N241" s="36"/>
      <c r="O241" s="36"/>
      <c r="P241" s="37"/>
      <c r="Q241" s="12"/>
      <c r="R241" s="12"/>
      <c r="S241" s="12"/>
      <c r="T241" s="32"/>
      <c r="U241" s="25"/>
      <c r="V241" s="33" t="s">
        <v>13</v>
      </c>
      <c r="W241" s="25"/>
      <c r="X241" s="74">
        <f>AJ241/11</f>
        <v>0</v>
      </c>
      <c r="Y241" s="73">
        <f>X241+$AJ241/11</f>
        <v>0</v>
      </c>
      <c r="Z241" s="73">
        <f t="shared" ref="Z241:AH241" si="227">Y241+$AJ241/11</f>
        <v>0</v>
      </c>
      <c r="AA241" s="73">
        <f t="shared" si="227"/>
        <v>0</v>
      </c>
      <c r="AB241" s="73">
        <f t="shared" si="227"/>
        <v>0</v>
      </c>
      <c r="AC241" s="73">
        <f t="shared" si="227"/>
        <v>0</v>
      </c>
      <c r="AD241" s="73">
        <f t="shared" si="227"/>
        <v>0</v>
      </c>
      <c r="AE241" s="73">
        <f>AD241+$AJ241/11*0.5</f>
        <v>0</v>
      </c>
      <c r="AF241" s="73">
        <f t="shared" si="227"/>
        <v>0</v>
      </c>
      <c r="AG241" s="73">
        <f t="shared" si="227"/>
        <v>0</v>
      </c>
      <c r="AH241" s="73">
        <f t="shared" si="227"/>
        <v>0</v>
      </c>
      <c r="AI241" s="136">
        <f>AH241+$AJ241/11*0.5</f>
        <v>0</v>
      </c>
      <c r="AJ241" s="8"/>
      <c r="AK241" s="12"/>
      <c r="AL241" s="32"/>
      <c r="AM241" s="25"/>
      <c r="AN241" s="33" t="s">
        <v>13</v>
      </c>
      <c r="AO241" s="25"/>
      <c r="AP241" s="74">
        <v>1.3593407420000001</v>
      </c>
      <c r="AQ241" s="73">
        <v>2.297129236</v>
      </c>
      <c r="AR241" s="73">
        <v>6.2563284069999998</v>
      </c>
      <c r="AS241" s="73">
        <v>7.9557592919999998</v>
      </c>
      <c r="AT241" s="73">
        <v>8.7962431670000001</v>
      </c>
      <c r="AU241" s="73">
        <v>15.036117992000001</v>
      </c>
      <c r="AV241" s="73">
        <v>15.132668742000002</v>
      </c>
      <c r="AW241" s="73">
        <v>15.187622165000002</v>
      </c>
      <c r="AX241" s="73">
        <v>18.285398374000003</v>
      </c>
      <c r="AY241" s="73">
        <v>18.285398374000003</v>
      </c>
      <c r="AZ241" s="73">
        <v>18.772436238000004</v>
      </c>
      <c r="BA241" s="136">
        <v>20.983237609000003</v>
      </c>
      <c r="BB241" s="241"/>
      <c r="BC241" s="32"/>
      <c r="BD241" s="205" t="e">
        <f>INDEX($E$222:$P$313,ROW()-221,#REF!)</f>
        <v>#REF!</v>
      </c>
      <c r="BE241" s="205" t="e">
        <f>INDEX($X$222:$AI$313,ROW()-221,#REF!)</f>
        <v>#REF!</v>
      </c>
      <c r="BF241" s="205" t="e">
        <f>INDEX($AP$222:$BA$313,ROW()-221,#REF!)</f>
        <v>#REF!</v>
      </c>
      <c r="BG241" s="205" t="e">
        <f>+IF(OR(BD241=0,BE241=0),"",BD241-BE241)</f>
        <v>#REF!</v>
      </c>
      <c r="BH241" s="196" t="str">
        <f>+IF(ISERROR(BD241/BE241-1),"",BD241/BE241-1)</f>
        <v/>
      </c>
      <c r="BI241" s="205" t="e">
        <f>+IF(OR(BD241=0,BF241=0),"",BD241-BF241)</f>
        <v>#REF!</v>
      </c>
      <c r="BJ241" s="198" t="str">
        <f>+IF(ISERROR(BD241/BF241-1),"",BD241/BF241-1)</f>
        <v/>
      </c>
    </row>
    <row r="242" spans="1:62" s="10" customFormat="1" ht="14.25" customHeight="1">
      <c r="A242" s="70"/>
      <c r="B242" s="25"/>
      <c r="C242" s="33"/>
      <c r="D242" s="25"/>
      <c r="E242" s="74"/>
      <c r="F242" s="73"/>
      <c r="G242" s="73"/>
      <c r="H242" s="73"/>
      <c r="I242" s="73"/>
      <c r="J242" s="73"/>
      <c r="K242" s="73"/>
      <c r="L242" s="216"/>
      <c r="M242" s="36"/>
      <c r="N242" s="36"/>
      <c r="O242" s="36"/>
      <c r="P242" s="37"/>
      <c r="Q242" s="12"/>
      <c r="R242" s="12"/>
      <c r="S242" s="12"/>
      <c r="T242" s="70"/>
      <c r="U242" s="25"/>
      <c r="V242" s="33"/>
      <c r="W242" s="25"/>
      <c r="X242" s="74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136"/>
      <c r="AJ242" s="8"/>
      <c r="AK242" s="12"/>
      <c r="AL242" s="70"/>
      <c r="AM242" s="25"/>
      <c r="AN242" s="33"/>
      <c r="AO242" s="25"/>
      <c r="AP242" s="74"/>
      <c r="AQ242" s="36"/>
      <c r="AR242" s="36"/>
      <c r="AS242" s="36"/>
      <c r="AT242" s="36"/>
      <c r="AU242" s="36"/>
      <c r="AV242" s="36"/>
      <c r="AW242" s="36"/>
      <c r="AX242" s="36"/>
      <c r="AY242" s="36"/>
      <c r="AZ242" s="36"/>
      <c r="BA242" s="216"/>
      <c r="BC242" s="70"/>
      <c r="BD242" s="205"/>
      <c r="BE242" s="205"/>
      <c r="BF242" s="205"/>
      <c r="BG242" s="46"/>
      <c r="BH242" s="46"/>
      <c r="BI242" s="46"/>
      <c r="BJ242" s="199"/>
    </row>
    <row r="243" spans="1:62" s="10" customFormat="1" ht="14.25" customHeight="1">
      <c r="A243" s="32" t="s">
        <v>98</v>
      </c>
      <c r="B243" s="25"/>
      <c r="C243" s="33" t="s">
        <v>1</v>
      </c>
      <c r="D243" s="25"/>
      <c r="E243" s="35">
        <f>E244</f>
        <v>8.5690000000000008</v>
      </c>
      <c r="F243" s="36">
        <f t="shared" ref="F243:P243" si="228">F244-E244</f>
        <v>11.22</v>
      </c>
      <c r="G243" s="36">
        <f t="shared" si="228"/>
        <v>10.404999999999998</v>
      </c>
      <c r="H243" s="36">
        <f t="shared" si="228"/>
        <v>10.372000000000003</v>
      </c>
      <c r="I243" s="36">
        <f t="shared" si="228"/>
        <v>4.9269999999999996</v>
      </c>
      <c r="J243" s="36">
        <f t="shared" si="228"/>
        <v>10.704999999999998</v>
      </c>
      <c r="K243" s="36">
        <f t="shared" si="228"/>
        <v>5.1739999999999995</v>
      </c>
      <c r="L243" s="216">
        <f t="shared" si="228"/>
        <v>-61.372</v>
      </c>
      <c r="M243" s="36">
        <f t="shared" si="228"/>
        <v>0</v>
      </c>
      <c r="N243" s="36">
        <f t="shared" si="228"/>
        <v>0</v>
      </c>
      <c r="O243" s="36">
        <f t="shared" si="228"/>
        <v>0</v>
      </c>
      <c r="P243" s="37">
        <f t="shared" si="228"/>
        <v>0</v>
      </c>
      <c r="Q243" s="12"/>
      <c r="R243" s="12"/>
      <c r="S243" s="12"/>
      <c r="T243" s="32" t="s">
        <v>98</v>
      </c>
      <c r="U243" s="25"/>
      <c r="V243" s="33" t="s">
        <v>1</v>
      </c>
      <c r="W243" s="25"/>
      <c r="X243" s="35">
        <f>X244</f>
        <v>0</v>
      </c>
      <c r="Y243" s="36">
        <f t="shared" ref="Y243:AI243" si="229">Y244-X244</f>
        <v>0</v>
      </c>
      <c r="Z243" s="36">
        <f t="shared" si="229"/>
        <v>0</v>
      </c>
      <c r="AA243" s="36">
        <f t="shared" si="229"/>
        <v>0</v>
      </c>
      <c r="AB243" s="36">
        <f t="shared" si="229"/>
        <v>0</v>
      </c>
      <c r="AC243" s="36">
        <f t="shared" si="229"/>
        <v>0</v>
      </c>
      <c r="AD243" s="36">
        <f t="shared" si="229"/>
        <v>0</v>
      </c>
      <c r="AE243" s="36">
        <f t="shared" si="229"/>
        <v>0</v>
      </c>
      <c r="AF243" s="36">
        <f t="shared" si="229"/>
        <v>0</v>
      </c>
      <c r="AG243" s="36">
        <f t="shared" si="229"/>
        <v>0</v>
      </c>
      <c r="AH243" s="36">
        <f t="shared" si="229"/>
        <v>0</v>
      </c>
      <c r="AI243" s="216">
        <f t="shared" si="229"/>
        <v>0</v>
      </c>
      <c r="AJ243" s="8"/>
      <c r="AK243" s="12"/>
      <c r="AL243" s="32" t="s">
        <v>98</v>
      </c>
      <c r="AM243" s="25"/>
      <c r="AN243" s="33" t="s">
        <v>1</v>
      </c>
      <c r="AO243" s="25"/>
      <c r="AP243" s="35">
        <f>AP244</f>
        <v>9.130741767</v>
      </c>
      <c r="AQ243" s="36">
        <f t="shared" ref="AQ243:BA243" si="230">AQ244-AP244</f>
        <v>2.0188659009999999</v>
      </c>
      <c r="AR243" s="36">
        <f t="shared" si="230"/>
        <v>8.2060025509999992</v>
      </c>
      <c r="AS243" s="36">
        <f t="shared" si="230"/>
        <v>8.1258870670000007</v>
      </c>
      <c r="AT243" s="36">
        <f t="shared" si="230"/>
        <v>7.5293582859999972</v>
      </c>
      <c r="AU243" s="36">
        <f t="shared" si="230"/>
        <v>6.4158467549999969</v>
      </c>
      <c r="AV243" s="36">
        <f t="shared" si="230"/>
        <v>6.1088351880000005</v>
      </c>
      <c r="AW243" s="36">
        <f t="shared" si="230"/>
        <v>2.1036711140000008</v>
      </c>
      <c r="AX243" s="36">
        <f t="shared" si="230"/>
        <v>9.0966599790000018</v>
      </c>
      <c r="AY243" s="36">
        <f t="shared" si="230"/>
        <v>6.7746139309999975</v>
      </c>
      <c r="AZ243" s="36">
        <f t="shared" si="230"/>
        <v>5.5658502470000002</v>
      </c>
      <c r="BA243" s="216">
        <f t="shared" si="230"/>
        <v>4.4109154700000062</v>
      </c>
      <c r="BC243" s="32" t="s">
        <v>98</v>
      </c>
      <c r="BD243" s="205"/>
      <c r="BE243" s="205"/>
      <c r="BF243" s="205"/>
      <c r="BG243" s="46"/>
      <c r="BH243" s="46"/>
      <c r="BI243" s="46"/>
      <c r="BJ243" s="199"/>
    </row>
    <row r="244" spans="1:62" s="10" customFormat="1" ht="14.25" customHeight="1">
      <c r="A244" s="32"/>
      <c r="B244" s="25"/>
      <c r="C244" s="33" t="s">
        <v>13</v>
      </c>
      <c r="D244" s="25"/>
      <c r="E244" s="74">
        <v>8.5690000000000008</v>
      </c>
      <c r="F244" s="73">
        <v>19.789000000000001</v>
      </c>
      <c r="G244" s="73">
        <v>30.193999999999999</v>
      </c>
      <c r="H244" s="73">
        <v>40.566000000000003</v>
      </c>
      <c r="I244" s="73">
        <f>+J244-10.705</f>
        <v>45.493000000000002</v>
      </c>
      <c r="J244" s="73">
        <v>56.198</v>
      </c>
      <c r="K244" s="73">
        <f>64.11-2.738</f>
        <v>61.372</v>
      </c>
      <c r="L244" s="216"/>
      <c r="M244" s="36"/>
      <c r="N244" s="36"/>
      <c r="O244" s="36"/>
      <c r="P244" s="37"/>
      <c r="Q244" s="12"/>
      <c r="R244" s="12"/>
      <c r="S244" s="12"/>
      <c r="T244" s="32"/>
      <c r="U244" s="25"/>
      <c r="V244" s="33" t="s">
        <v>13</v>
      </c>
      <c r="W244" s="25"/>
      <c r="X244" s="74">
        <f>AJ244/11</f>
        <v>0</v>
      </c>
      <c r="Y244" s="73">
        <f>X244+$AJ244/11</f>
        <v>0</v>
      </c>
      <c r="Z244" s="73">
        <f t="shared" ref="Z244:AH244" si="231">Y244+$AJ244/11</f>
        <v>0</v>
      </c>
      <c r="AA244" s="73">
        <f t="shared" si="231"/>
        <v>0</v>
      </c>
      <c r="AB244" s="73">
        <f t="shared" si="231"/>
        <v>0</v>
      </c>
      <c r="AC244" s="73">
        <f t="shared" si="231"/>
        <v>0</v>
      </c>
      <c r="AD244" s="73">
        <f t="shared" si="231"/>
        <v>0</v>
      </c>
      <c r="AE244" s="73">
        <f>AD244+$AJ244/11*0.5</f>
        <v>0</v>
      </c>
      <c r="AF244" s="73">
        <f t="shared" si="231"/>
        <v>0</v>
      </c>
      <c r="AG244" s="73">
        <f t="shared" si="231"/>
        <v>0</v>
      </c>
      <c r="AH244" s="73">
        <f t="shared" si="231"/>
        <v>0</v>
      </c>
      <c r="AI244" s="136">
        <f>AH244+$AJ244/11*0.5</f>
        <v>0</v>
      </c>
      <c r="AJ244" s="8"/>
      <c r="AK244" s="12"/>
      <c r="AL244" s="32"/>
      <c r="AM244" s="25"/>
      <c r="AN244" s="33" t="s">
        <v>13</v>
      </c>
      <c r="AO244" s="25"/>
      <c r="AP244" s="74">
        <v>9.130741767</v>
      </c>
      <c r="AQ244" s="73">
        <v>11.149607668</v>
      </c>
      <c r="AR244" s="73">
        <v>19.355610218999999</v>
      </c>
      <c r="AS244" s="73">
        <v>27.481497286</v>
      </c>
      <c r="AT244" s="73">
        <v>35.010855571999997</v>
      </c>
      <c r="AU244" s="73">
        <v>41.426702326999994</v>
      </c>
      <c r="AV244" s="73">
        <v>47.535537514999994</v>
      </c>
      <c r="AW244" s="73">
        <v>49.639208628999995</v>
      </c>
      <c r="AX244" s="73">
        <v>58.735868607999997</v>
      </c>
      <c r="AY244" s="73">
        <v>65.510482538999995</v>
      </c>
      <c r="AZ244" s="73">
        <v>71.076332785999995</v>
      </c>
      <c r="BA244" s="136">
        <v>75.487248256000001</v>
      </c>
      <c r="BB244" s="241"/>
      <c r="BC244" s="32"/>
      <c r="BD244" s="205" t="e">
        <f>INDEX($E$222:$P$313,ROW()-221,#REF!)</f>
        <v>#REF!</v>
      </c>
      <c r="BE244" s="205" t="e">
        <f>INDEX($X$222:$AI$313,ROW()-221,#REF!)</f>
        <v>#REF!</v>
      </c>
      <c r="BF244" s="205" t="e">
        <f>INDEX($AP$222:$BA$313,ROW()-221,#REF!)</f>
        <v>#REF!</v>
      </c>
      <c r="BG244" s="205" t="e">
        <f>+IF(OR(BD244=0,BE244=0),"",BD244-BE244)</f>
        <v>#REF!</v>
      </c>
      <c r="BH244" s="196" t="str">
        <f>+IF(ISERROR(BD244/BE244-1),"",BD244/BE244-1)</f>
        <v/>
      </c>
      <c r="BI244" s="205" t="e">
        <f>+IF(OR(BD244=0,BF244=0),"",BD244-BF244)</f>
        <v>#REF!</v>
      </c>
      <c r="BJ244" s="198" t="str">
        <f>+IF(ISERROR(BD244/BF244-1),"",BD244/BF244-1)</f>
        <v/>
      </c>
    </row>
    <row r="245" spans="1:62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216"/>
      <c r="M245" s="36"/>
      <c r="N245" s="36"/>
      <c r="O245" s="36"/>
      <c r="P245" s="37"/>
      <c r="Q245" s="12"/>
      <c r="R245" s="12"/>
      <c r="S245" s="12"/>
      <c r="T245" s="32"/>
      <c r="U245" s="25"/>
      <c r="V245" s="33"/>
      <c r="W245" s="25"/>
      <c r="X245" s="35"/>
      <c r="Y245" s="36"/>
      <c r="Z245" s="36"/>
      <c r="AA245" s="36"/>
      <c r="AB245" s="36"/>
      <c r="AC245" s="36"/>
      <c r="AD245" s="36"/>
      <c r="AE245" s="36"/>
      <c r="AF245" s="36"/>
      <c r="AG245" s="36"/>
      <c r="AH245" s="36"/>
      <c r="AI245" s="216"/>
      <c r="AJ245" s="8"/>
      <c r="AK245" s="12"/>
      <c r="AL245" s="32"/>
      <c r="AM245" s="25"/>
      <c r="AN245" s="33"/>
      <c r="AO245" s="25"/>
      <c r="AP245" s="35"/>
      <c r="AQ245" s="36"/>
      <c r="AR245" s="36"/>
      <c r="AS245" s="36"/>
      <c r="AT245" s="36"/>
      <c r="AU245" s="36"/>
      <c r="AV245" s="36"/>
      <c r="AW245" s="36"/>
      <c r="AX245" s="36"/>
      <c r="AY245" s="36"/>
      <c r="AZ245" s="36"/>
      <c r="BA245" s="216"/>
      <c r="BC245" s="32"/>
      <c r="BD245" s="205"/>
      <c r="BE245" s="205"/>
      <c r="BF245" s="205"/>
      <c r="BG245" s="46"/>
      <c r="BH245" s="46"/>
      <c r="BI245" s="46"/>
      <c r="BJ245" s="199"/>
    </row>
    <row r="246" spans="1:62" s="10" customFormat="1" ht="14.25" customHeight="1">
      <c r="A246" s="70" t="s">
        <v>99</v>
      </c>
      <c r="B246" s="25"/>
      <c r="C246" s="33" t="s">
        <v>1</v>
      </c>
      <c r="D246" s="25"/>
      <c r="E246" s="35">
        <f>E247</f>
        <v>5.8559999999999999</v>
      </c>
      <c r="F246" s="36">
        <f t="shared" ref="F246:P246" si="232">F247-E247</f>
        <v>6.6509999999999998</v>
      </c>
      <c r="G246" s="36">
        <f t="shared" si="232"/>
        <v>4.0960000000000019</v>
      </c>
      <c r="H246" s="36">
        <f t="shared" si="232"/>
        <v>1.4269999999999996</v>
      </c>
      <c r="I246" s="36">
        <f t="shared" si="232"/>
        <v>6.3239999999999981</v>
      </c>
      <c r="J246" s="36">
        <f t="shared" si="232"/>
        <v>2.4220000000000006</v>
      </c>
      <c r="K246" s="36">
        <f t="shared" si="232"/>
        <v>0.26800000000000068</v>
      </c>
      <c r="L246" s="216">
        <f t="shared" si="232"/>
        <v>-27.044</v>
      </c>
      <c r="M246" s="36">
        <f t="shared" si="232"/>
        <v>0</v>
      </c>
      <c r="N246" s="36">
        <f t="shared" si="232"/>
        <v>0</v>
      </c>
      <c r="O246" s="36">
        <f t="shared" si="232"/>
        <v>0</v>
      </c>
      <c r="P246" s="37">
        <f t="shared" si="232"/>
        <v>0</v>
      </c>
      <c r="Q246" s="12"/>
      <c r="R246" s="12"/>
      <c r="S246" s="12"/>
      <c r="T246" s="70" t="s">
        <v>99</v>
      </c>
      <c r="U246" s="25"/>
      <c r="V246" s="33" t="s">
        <v>1</v>
      </c>
      <c r="W246" s="25"/>
      <c r="X246" s="35">
        <f>X247</f>
        <v>0</v>
      </c>
      <c r="Y246" s="36">
        <f t="shared" ref="Y246:AI246" si="233">Y247-X247</f>
        <v>0</v>
      </c>
      <c r="Z246" s="36">
        <f t="shared" si="233"/>
        <v>0</v>
      </c>
      <c r="AA246" s="36">
        <f t="shared" si="233"/>
        <v>0</v>
      </c>
      <c r="AB246" s="36">
        <f t="shared" si="233"/>
        <v>0</v>
      </c>
      <c r="AC246" s="36">
        <f t="shared" si="233"/>
        <v>0</v>
      </c>
      <c r="AD246" s="36">
        <f t="shared" si="233"/>
        <v>0</v>
      </c>
      <c r="AE246" s="36">
        <f t="shared" si="233"/>
        <v>0</v>
      </c>
      <c r="AF246" s="36">
        <f t="shared" si="233"/>
        <v>0</v>
      </c>
      <c r="AG246" s="36">
        <f t="shared" si="233"/>
        <v>0</v>
      </c>
      <c r="AH246" s="36">
        <f t="shared" si="233"/>
        <v>0</v>
      </c>
      <c r="AI246" s="216">
        <f t="shared" si="233"/>
        <v>0</v>
      </c>
      <c r="AJ246" s="8"/>
      <c r="AK246" s="12"/>
      <c r="AL246" s="70" t="s">
        <v>99</v>
      </c>
      <c r="AM246" s="25"/>
      <c r="AN246" s="33" t="s">
        <v>1</v>
      </c>
      <c r="AO246" s="25"/>
      <c r="AP246" s="35">
        <f>AP247</f>
        <v>6.7212969810000001</v>
      </c>
      <c r="AQ246" s="36">
        <f t="shared" ref="AQ246:BA246" si="234">AQ247-AP247</f>
        <v>6.5828112709999989</v>
      </c>
      <c r="AR246" s="36">
        <f t="shared" si="234"/>
        <v>2.6280705960000006</v>
      </c>
      <c r="AS246" s="36">
        <f t="shared" si="234"/>
        <v>0.4552266980000006</v>
      </c>
      <c r="AT246" s="36">
        <f t="shared" si="234"/>
        <v>4.931518968999999</v>
      </c>
      <c r="AU246" s="36">
        <f t="shared" si="234"/>
        <v>3.250849499000001</v>
      </c>
      <c r="AV246" s="36">
        <f t="shared" si="234"/>
        <v>8.7814065999999968E-2</v>
      </c>
      <c r="AW246" s="36">
        <f t="shared" si="234"/>
        <v>4.5429066879999986</v>
      </c>
      <c r="AX246" s="36">
        <f t="shared" si="234"/>
        <v>5.4257454809999999</v>
      </c>
      <c r="AY246" s="36">
        <f t="shared" si="234"/>
        <v>3.2389545710000007</v>
      </c>
      <c r="AZ246" s="36">
        <f t="shared" si="234"/>
        <v>2.1705196799999982</v>
      </c>
      <c r="BA246" s="216">
        <f t="shared" si="234"/>
        <v>-2.7765000000030682E-3</v>
      </c>
      <c r="BC246" s="70" t="s">
        <v>99</v>
      </c>
      <c r="BD246" s="205"/>
      <c r="BE246" s="205"/>
      <c r="BF246" s="205"/>
      <c r="BG246" s="46"/>
      <c r="BH246" s="46"/>
      <c r="BI246" s="46"/>
      <c r="BJ246" s="199"/>
    </row>
    <row r="247" spans="1:62" s="10" customFormat="1" ht="14.25" customHeight="1">
      <c r="A247" s="32"/>
      <c r="B247" s="25"/>
      <c r="C247" s="33" t="s">
        <v>13</v>
      </c>
      <c r="D247" s="25"/>
      <c r="E247" s="74">
        <v>5.8559999999999999</v>
      </c>
      <c r="F247" s="73">
        <v>12.507</v>
      </c>
      <c r="G247" s="73">
        <v>16.603000000000002</v>
      </c>
      <c r="H247" s="73">
        <v>18.03</v>
      </c>
      <c r="I247" s="73">
        <f>+J247-2.422</f>
        <v>24.353999999999999</v>
      </c>
      <c r="J247" s="73">
        <v>26.776</v>
      </c>
      <c r="K247" s="73">
        <v>27.044</v>
      </c>
      <c r="L247" s="216"/>
      <c r="M247" s="36"/>
      <c r="N247" s="36"/>
      <c r="O247" s="36"/>
      <c r="P247" s="37"/>
      <c r="Q247" s="12"/>
      <c r="R247" s="12"/>
      <c r="S247" s="12"/>
      <c r="T247" s="32"/>
      <c r="U247" s="25"/>
      <c r="V247" s="33" t="s">
        <v>13</v>
      </c>
      <c r="W247" s="25"/>
      <c r="X247" s="74">
        <f>AJ247/11</f>
        <v>0</v>
      </c>
      <c r="Y247" s="73">
        <f>X247+$AJ247/11</f>
        <v>0</v>
      </c>
      <c r="Z247" s="73">
        <f t="shared" ref="Z247:AH247" si="235">Y247+$AJ247/11</f>
        <v>0</v>
      </c>
      <c r="AA247" s="73">
        <f t="shared" si="235"/>
        <v>0</v>
      </c>
      <c r="AB247" s="73">
        <f t="shared" si="235"/>
        <v>0</v>
      </c>
      <c r="AC247" s="73">
        <f t="shared" si="235"/>
        <v>0</v>
      </c>
      <c r="AD247" s="73">
        <f t="shared" si="235"/>
        <v>0</v>
      </c>
      <c r="AE247" s="73">
        <f>AD247+$AJ247/11*0.5</f>
        <v>0</v>
      </c>
      <c r="AF247" s="73">
        <f t="shared" si="235"/>
        <v>0</v>
      </c>
      <c r="AG247" s="73">
        <f t="shared" si="235"/>
        <v>0</v>
      </c>
      <c r="AH247" s="73">
        <f t="shared" si="235"/>
        <v>0</v>
      </c>
      <c r="AI247" s="136">
        <f>AH247+$AJ247/11*0.5</f>
        <v>0</v>
      </c>
      <c r="AJ247" s="8"/>
      <c r="AK247" s="12"/>
      <c r="AL247" s="32"/>
      <c r="AM247" s="25"/>
      <c r="AN247" s="33" t="s">
        <v>13</v>
      </c>
      <c r="AO247" s="25"/>
      <c r="AP247" s="74">
        <v>6.7212969810000001</v>
      </c>
      <c r="AQ247" s="73">
        <v>13.304108251999999</v>
      </c>
      <c r="AR247" s="73">
        <v>15.932178848</v>
      </c>
      <c r="AS247" s="73">
        <v>16.387405546</v>
      </c>
      <c r="AT247" s="73">
        <v>21.318924514999999</v>
      </c>
      <c r="AU247" s="73">
        <v>24.569774014</v>
      </c>
      <c r="AV247" s="73">
        <v>24.65758808</v>
      </c>
      <c r="AW247" s="73">
        <v>29.200494767999999</v>
      </c>
      <c r="AX247" s="73">
        <v>34.626240248999999</v>
      </c>
      <c r="AY247" s="73">
        <v>37.865194819999999</v>
      </c>
      <c r="AZ247" s="73">
        <v>40.035714499999997</v>
      </c>
      <c r="BA247" s="136">
        <v>40.032937999999994</v>
      </c>
      <c r="BB247" s="241"/>
      <c r="BC247" s="32"/>
      <c r="BD247" s="205" t="e">
        <f>INDEX($E$222:$P$313,ROW()-221,#REF!)</f>
        <v>#REF!</v>
      </c>
      <c r="BE247" s="205" t="e">
        <f>INDEX($X$222:$AI$313,ROW()-221,#REF!)</f>
        <v>#REF!</v>
      </c>
      <c r="BF247" s="205" t="e">
        <f>INDEX($AP$222:$BA$313,ROW()-221,#REF!)</f>
        <v>#REF!</v>
      </c>
      <c r="BG247" s="205" t="e">
        <f>+IF(OR(BD247=0,BE247=0),"",BD247-BE247)</f>
        <v>#REF!</v>
      </c>
      <c r="BH247" s="196" t="str">
        <f>+IF(ISERROR(BD247/BE247-1),"",BD247/BE247-1)</f>
        <v/>
      </c>
      <c r="BI247" s="205" t="e">
        <f>+IF(OR(BD247=0,BF247=0),"",BD247-BF247)</f>
        <v>#REF!</v>
      </c>
      <c r="BJ247" s="198" t="str">
        <f>+IF(ISERROR(BD247/BF247-1),"",BD247/BF247-1)</f>
        <v/>
      </c>
    </row>
    <row r="248" spans="1:62" s="10" customFormat="1" ht="14.25" customHeight="1">
      <c r="A248" s="32"/>
      <c r="B248" s="25"/>
      <c r="C248" s="33"/>
      <c r="D248" s="25"/>
      <c r="E248" s="74"/>
      <c r="F248" s="73"/>
      <c r="G248" s="73"/>
      <c r="H248" s="73"/>
      <c r="I248" s="73"/>
      <c r="J248" s="73"/>
      <c r="K248" s="73"/>
      <c r="L248" s="216"/>
      <c r="M248" s="36"/>
      <c r="N248" s="36"/>
      <c r="O248" s="36"/>
      <c r="P248" s="37"/>
      <c r="Q248" s="12"/>
      <c r="R248" s="12"/>
      <c r="S248" s="12"/>
      <c r="T248" s="32"/>
      <c r="U248" s="25"/>
      <c r="V248" s="33"/>
      <c r="W248" s="25"/>
      <c r="X248" s="74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136"/>
      <c r="AJ248" s="8"/>
      <c r="AK248" s="12"/>
      <c r="AL248" s="32"/>
      <c r="AM248" s="25"/>
      <c r="AN248" s="33"/>
      <c r="AO248" s="25"/>
      <c r="AP248" s="74"/>
      <c r="AQ248" s="36"/>
      <c r="AR248" s="36"/>
      <c r="AS248" s="36"/>
      <c r="AT248" s="36"/>
      <c r="AU248" s="36"/>
      <c r="AV248" s="36"/>
      <c r="AW248" s="36"/>
      <c r="AX248" s="36"/>
      <c r="AY248" s="36"/>
      <c r="AZ248" s="36"/>
      <c r="BA248" s="216"/>
      <c r="BC248" s="32"/>
      <c r="BD248" s="205"/>
      <c r="BE248" s="205"/>
      <c r="BF248" s="205"/>
      <c r="BG248" s="46"/>
      <c r="BH248" s="46"/>
      <c r="BI248" s="46"/>
      <c r="BJ248" s="199"/>
    </row>
    <row r="249" spans="1:62" s="10" customFormat="1" ht="14.25" customHeight="1">
      <c r="A249" s="70" t="s">
        <v>100</v>
      </c>
      <c r="B249" s="25"/>
      <c r="C249" s="33" t="s">
        <v>1</v>
      </c>
      <c r="D249" s="25"/>
      <c r="E249" s="35">
        <f>E250</f>
        <v>5.0549999999999997</v>
      </c>
      <c r="F249" s="36">
        <f t="shared" ref="F249:P249" si="236">F250-E250</f>
        <v>1.8879999999999999</v>
      </c>
      <c r="G249" s="36">
        <f t="shared" si="236"/>
        <v>3.984</v>
      </c>
      <c r="H249" s="36">
        <f t="shared" si="236"/>
        <v>3.6140000000000008</v>
      </c>
      <c r="I249" s="36">
        <f t="shared" si="236"/>
        <v>4.3640000000000008</v>
      </c>
      <c r="J249" s="36">
        <f t="shared" si="236"/>
        <v>4.9160000000000004</v>
      </c>
      <c r="K249" s="36">
        <f t="shared" si="236"/>
        <v>4.9999999999997158E-2</v>
      </c>
      <c r="L249" s="216">
        <f t="shared" si="236"/>
        <v>-23.870999999999999</v>
      </c>
      <c r="M249" s="36">
        <f t="shared" si="236"/>
        <v>0</v>
      </c>
      <c r="N249" s="36">
        <f t="shared" si="236"/>
        <v>0</v>
      </c>
      <c r="O249" s="36">
        <f t="shared" si="236"/>
        <v>0</v>
      </c>
      <c r="P249" s="37">
        <f t="shared" si="236"/>
        <v>0</v>
      </c>
      <c r="Q249" s="12"/>
      <c r="R249" s="12"/>
      <c r="S249" s="12"/>
      <c r="T249" s="70" t="s">
        <v>100</v>
      </c>
      <c r="U249" s="25"/>
      <c r="V249" s="33" t="s">
        <v>1</v>
      </c>
      <c r="W249" s="25"/>
      <c r="X249" s="35">
        <f>X250</f>
        <v>0</v>
      </c>
      <c r="Y249" s="36">
        <f t="shared" ref="Y249:AI249" si="237">Y250-X250</f>
        <v>0</v>
      </c>
      <c r="Z249" s="36">
        <f t="shared" si="237"/>
        <v>0</v>
      </c>
      <c r="AA249" s="36">
        <f t="shared" si="237"/>
        <v>0</v>
      </c>
      <c r="AB249" s="36">
        <f t="shared" si="237"/>
        <v>0</v>
      </c>
      <c r="AC249" s="36">
        <f t="shared" si="237"/>
        <v>0</v>
      </c>
      <c r="AD249" s="36">
        <f t="shared" si="237"/>
        <v>0</v>
      </c>
      <c r="AE249" s="36">
        <f t="shared" si="237"/>
        <v>0</v>
      </c>
      <c r="AF249" s="36">
        <f t="shared" si="237"/>
        <v>0</v>
      </c>
      <c r="AG249" s="36">
        <f t="shared" si="237"/>
        <v>0</v>
      </c>
      <c r="AH249" s="36">
        <f t="shared" si="237"/>
        <v>0</v>
      </c>
      <c r="AI249" s="216">
        <f t="shared" si="237"/>
        <v>0</v>
      </c>
      <c r="AJ249" s="8"/>
      <c r="AK249" s="12"/>
      <c r="AL249" s="70" t="s">
        <v>100</v>
      </c>
      <c r="AM249" s="25"/>
      <c r="AN249" s="33" t="s">
        <v>1</v>
      </c>
      <c r="AO249" s="25"/>
      <c r="AP249" s="35">
        <f>AP250</f>
        <v>1.0728073979999999</v>
      </c>
      <c r="AQ249" s="36">
        <f t="shared" ref="AQ249:BA249" si="238">AQ250-AP250</f>
        <v>3.9566185689999998</v>
      </c>
      <c r="AR249" s="36">
        <f t="shared" si="238"/>
        <v>8.5116847490000005</v>
      </c>
      <c r="AS249" s="36">
        <f t="shared" si="238"/>
        <v>3.8727775610000013</v>
      </c>
      <c r="AT249" s="36">
        <f t="shared" si="238"/>
        <v>4.5063068870000009</v>
      </c>
      <c r="AU249" s="36">
        <f t="shared" si="238"/>
        <v>0.86756242499999914</v>
      </c>
      <c r="AV249" s="36">
        <f t="shared" si="238"/>
        <v>1.2775178189999998</v>
      </c>
      <c r="AW249" s="36">
        <f t="shared" si="238"/>
        <v>0</v>
      </c>
      <c r="AX249" s="36">
        <f t="shared" si="238"/>
        <v>8.6254571220000038</v>
      </c>
      <c r="AY249" s="36">
        <f t="shared" si="238"/>
        <v>2.7931298629999972</v>
      </c>
      <c r="AZ249" s="36">
        <f t="shared" si="238"/>
        <v>4.8298397080000015</v>
      </c>
      <c r="BA249" s="216">
        <f t="shared" si="238"/>
        <v>0.11199521999999718</v>
      </c>
      <c r="BC249" s="70" t="s">
        <v>100</v>
      </c>
      <c r="BD249" s="205"/>
      <c r="BE249" s="205"/>
      <c r="BF249" s="205"/>
      <c r="BG249" s="46"/>
      <c r="BH249" s="46"/>
      <c r="BI249" s="46"/>
      <c r="BJ249" s="199"/>
    </row>
    <row r="250" spans="1:62" s="10" customFormat="1" ht="14.25" customHeight="1">
      <c r="A250" s="32"/>
      <c r="B250" s="25"/>
      <c r="C250" s="33" t="s">
        <v>13</v>
      </c>
      <c r="D250" s="25"/>
      <c r="E250" s="74">
        <v>5.0549999999999997</v>
      </c>
      <c r="F250" s="73">
        <v>6.9429999999999996</v>
      </c>
      <c r="G250" s="73">
        <v>10.927</v>
      </c>
      <c r="H250" s="73">
        <v>14.541</v>
      </c>
      <c r="I250" s="73">
        <f>+J250-4.916</f>
        <v>18.905000000000001</v>
      </c>
      <c r="J250" s="73">
        <v>23.821000000000002</v>
      </c>
      <c r="K250" s="73">
        <v>23.870999999999999</v>
      </c>
      <c r="L250" s="216"/>
      <c r="M250" s="36"/>
      <c r="N250" s="36"/>
      <c r="O250" s="36"/>
      <c r="P250" s="37"/>
      <c r="Q250" s="12"/>
      <c r="R250" s="12"/>
      <c r="S250" s="12"/>
      <c r="T250" s="32"/>
      <c r="U250" s="25"/>
      <c r="V250" s="33" t="s">
        <v>13</v>
      </c>
      <c r="W250" s="25"/>
      <c r="X250" s="74">
        <f>AJ250/11</f>
        <v>0</v>
      </c>
      <c r="Y250" s="73">
        <f>X250+$AJ250/11</f>
        <v>0</v>
      </c>
      <c r="Z250" s="73">
        <f t="shared" ref="Z250:AH250" si="239">Y250+$AJ250/11</f>
        <v>0</v>
      </c>
      <c r="AA250" s="73">
        <f t="shared" si="239"/>
        <v>0</v>
      </c>
      <c r="AB250" s="73">
        <f t="shared" si="239"/>
        <v>0</v>
      </c>
      <c r="AC250" s="73">
        <f t="shared" si="239"/>
        <v>0</v>
      </c>
      <c r="AD250" s="73">
        <f t="shared" si="239"/>
        <v>0</v>
      </c>
      <c r="AE250" s="73">
        <f>AD250+$AJ250/11*0.5</f>
        <v>0</v>
      </c>
      <c r="AF250" s="73">
        <f t="shared" si="239"/>
        <v>0</v>
      </c>
      <c r="AG250" s="73">
        <f t="shared" si="239"/>
        <v>0</v>
      </c>
      <c r="AH250" s="73">
        <f t="shared" si="239"/>
        <v>0</v>
      </c>
      <c r="AI250" s="136">
        <f>AH250+$AJ250/11*0.5</f>
        <v>0</v>
      </c>
      <c r="AJ250" s="8"/>
      <c r="AK250" s="12"/>
      <c r="AL250" s="32"/>
      <c r="AM250" s="25"/>
      <c r="AN250" s="33" t="s">
        <v>13</v>
      </c>
      <c r="AO250" s="25"/>
      <c r="AP250" s="74">
        <v>1.0728073979999999</v>
      </c>
      <c r="AQ250" s="73">
        <v>5.0294259669999999</v>
      </c>
      <c r="AR250" s="73">
        <v>13.541110716</v>
      </c>
      <c r="AS250" s="73">
        <v>17.413888277000002</v>
      </c>
      <c r="AT250" s="73">
        <v>21.920195164000003</v>
      </c>
      <c r="AU250" s="73">
        <v>22.787757589000002</v>
      </c>
      <c r="AV250" s="73">
        <v>24.065275408000002</v>
      </c>
      <c r="AW250" s="73">
        <v>24.065275408000002</v>
      </c>
      <c r="AX250" s="73">
        <v>32.690732530000005</v>
      </c>
      <c r="AY250" s="73">
        <v>35.483862393000003</v>
      </c>
      <c r="AZ250" s="73">
        <v>40.313702101000004</v>
      </c>
      <c r="BA250" s="136">
        <v>40.425697321000001</v>
      </c>
      <c r="BB250" s="241"/>
      <c r="BC250" s="32"/>
      <c r="BD250" s="205" t="e">
        <f>INDEX($E$222:$P$313,ROW()-221,#REF!)</f>
        <v>#REF!</v>
      </c>
      <c r="BE250" s="205" t="e">
        <f>INDEX($X$222:$AI$313,ROW()-221,#REF!)</f>
        <v>#REF!</v>
      </c>
      <c r="BF250" s="205" t="e">
        <f>INDEX($AP$222:$BA$313,ROW()-221,#REF!)</f>
        <v>#REF!</v>
      </c>
      <c r="BG250" s="205" t="e">
        <f>+IF(OR(BD250=0,BE250=0),"",BD250-BE250)</f>
        <v>#REF!</v>
      </c>
      <c r="BH250" s="196" t="str">
        <f>+IF(ISERROR(BD250/BE250-1),"",BD250/BE250-1)</f>
        <v/>
      </c>
      <c r="BI250" s="205" t="e">
        <f>+IF(OR(BD250=0,BF250=0),"",BD250-BF250)</f>
        <v>#REF!</v>
      </c>
      <c r="BJ250" s="198" t="str">
        <f>+IF(ISERROR(BD250/BF250-1),"",BD250/BF250-1)</f>
        <v/>
      </c>
    </row>
    <row r="251" spans="1:62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216"/>
      <c r="M251" s="36"/>
      <c r="N251" s="36"/>
      <c r="O251" s="36"/>
      <c r="P251" s="37"/>
      <c r="Q251" s="12"/>
      <c r="R251" s="12"/>
      <c r="S251" s="12"/>
      <c r="T251" s="32"/>
      <c r="U251" s="25"/>
      <c r="V251" s="33"/>
      <c r="W251" s="25"/>
      <c r="X251" s="35"/>
      <c r="Y251" s="36"/>
      <c r="Z251" s="36"/>
      <c r="AA251" s="36"/>
      <c r="AB251" s="36"/>
      <c r="AC251" s="36"/>
      <c r="AD251" s="36"/>
      <c r="AE251" s="36"/>
      <c r="AF251" s="36"/>
      <c r="AG251" s="36"/>
      <c r="AH251" s="36"/>
      <c r="AI251" s="216"/>
      <c r="AJ251" s="8"/>
      <c r="AK251" s="12"/>
      <c r="AL251" s="32"/>
      <c r="AM251" s="25"/>
      <c r="AN251" s="33"/>
      <c r="AO251" s="25"/>
      <c r="AP251" s="35"/>
      <c r="AQ251" s="36"/>
      <c r="AR251" s="36"/>
      <c r="AS251" s="36"/>
      <c r="AT251" s="36"/>
      <c r="AU251" s="36"/>
      <c r="AV251" s="36"/>
      <c r="AW251" s="36"/>
      <c r="AX251" s="36"/>
      <c r="AY251" s="36"/>
      <c r="AZ251" s="36"/>
      <c r="BA251" s="216"/>
      <c r="BC251" s="32"/>
      <c r="BD251" s="205"/>
      <c r="BE251" s="205"/>
      <c r="BF251" s="205"/>
      <c r="BG251" s="46"/>
      <c r="BH251" s="46"/>
      <c r="BI251" s="46"/>
      <c r="BJ251" s="199"/>
    </row>
    <row r="252" spans="1:62" s="10" customFormat="1" ht="14.25" customHeight="1">
      <c r="A252" s="32" t="s">
        <v>101</v>
      </c>
      <c r="B252" s="25"/>
      <c r="C252" s="33" t="s">
        <v>1</v>
      </c>
      <c r="D252" s="25"/>
      <c r="E252" s="35">
        <f>E253</f>
        <v>7.0693161450000002</v>
      </c>
      <c r="F252" s="36">
        <f t="shared" ref="F252:P252" si="240">F253-E253</f>
        <v>4.9036838550000006</v>
      </c>
      <c r="G252" s="36">
        <f t="shared" si="240"/>
        <v>2.7009999999999987</v>
      </c>
      <c r="H252" s="36">
        <f t="shared" si="240"/>
        <v>0</v>
      </c>
      <c r="I252" s="36">
        <f t="shared" si="240"/>
        <v>5.5429999999999993</v>
      </c>
      <c r="J252" s="36">
        <f t="shared" si="240"/>
        <v>3.9619999999999997</v>
      </c>
      <c r="K252" s="36">
        <f t="shared" si="240"/>
        <v>4.8790000000000013</v>
      </c>
      <c r="L252" s="216">
        <f t="shared" si="240"/>
        <v>-29.058</v>
      </c>
      <c r="M252" s="36">
        <f t="shared" si="240"/>
        <v>0</v>
      </c>
      <c r="N252" s="36">
        <f t="shared" si="240"/>
        <v>0</v>
      </c>
      <c r="O252" s="36">
        <f t="shared" si="240"/>
        <v>0</v>
      </c>
      <c r="P252" s="37">
        <f t="shared" si="240"/>
        <v>0</v>
      </c>
      <c r="Q252" s="12"/>
      <c r="R252" s="12"/>
      <c r="S252" s="12"/>
      <c r="T252" s="32" t="s">
        <v>101</v>
      </c>
      <c r="U252" s="25"/>
      <c r="V252" s="33" t="s">
        <v>1</v>
      </c>
      <c r="W252" s="25"/>
      <c r="X252" s="35">
        <f>X253</f>
        <v>0</v>
      </c>
      <c r="Y252" s="36">
        <f t="shared" ref="Y252:AI252" si="241">Y253-X253</f>
        <v>0</v>
      </c>
      <c r="Z252" s="36">
        <f t="shared" si="241"/>
        <v>0</v>
      </c>
      <c r="AA252" s="36">
        <f t="shared" si="241"/>
        <v>0</v>
      </c>
      <c r="AB252" s="36">
        <f t="shared" si="241"/>
        <v>0</v>
      </c>
      <c r="AC252" s="36">
        <f t="shared" si="241"/>
        <v>0</v>
      </c>
      <c r="AD252" s="36">
        <f t="shared" si="241"/>
        <v>0</v>
      </c>
      <c r="AE252" s="36">
        <f t="shared" si="241"/>
        <v>0</v>
      </c>
      <c r="AF252" s="36">
        <f t="shared" si="241"/>
        <v>0</v>
      </c>
      <c r="AG252" s="36">
        <f t="shared" si="241"/>
        <v>0</v>
      </c>
      <c r="AH252" s="36">
        <f t="shared" si="241"/>
        <v>0</v>
      </c>
      <c r="AI252" s="216">
        <f t="shared" si="241"/>
        <v>0</v>
      </c>
      <c r="AJ252" s="8"/>
      <c r="AK252" s="12"/>
      <c r="AL252" s="32" t="s">
        <v>101</v>
      </c>
      <c r="AM252" s="25"/>
      <c r="AN252" s="33" t="s">
        <v>1</v>
      </c>
      <c r="AO252" s="25"/>
      <c r="AP252" s="35">
        <f>AP253</f>
        <v>3.7322073950000001</v>
      </c>
      <c r="AQ252" s="36">
        <f t="shared" ref="AQ252:BA252" si="242">AQ253-AP253</f>
        <v>2.8827581649999998</v>
      </c>
      <c r="AR252" s="36">
        <f t="shared" si="242"/>
        <v>1.6938344520000008</v>
      </c>
      <c r="AS252" s="36">
        <f t="shared" si="242"/>
        <v>1.7564873359999993</v>
      </c>
      <c r="AT252" s="36">
        <f t="shared" si="242"/>
        <v>2.2038417189999997</v>
      </c>
      <c r="AU252" s="36">
        <f t="shared" si="242"/>
        <v>1.7074968039999998</v>
      </c>
      <c r="AV252" s="36">
        <f t="shared" si="242"/>
        <v>3.663604123999999</v>
      </c>
      <c r="AW252" s="36">
        <f t="shared" si="242"/>
        <v>1.4488815230000007</v>
      </c>
      <c r="AX252" s="36">
        <f t="shared" si="242"/>
        <v>1.5001118099999999</v>
      </c>
      <c r="AY252" s="36">
        <f t="shared" si="242"/>
        <v>1.0102103719999995</v>
      </c>
      <c r="AZ252" s="36">
        <f t="shared" si="242"/>
        <v>0.60544090000000139</v>
      </c>
      <c r="BA252" s="216">
        <f t="shared" si="242"/>
        <v>1.0082004140000009</v>
      </c>
      <c r="BC252" s="32" t="s">
        <v>101</v>
      </c>
      <c r="BD252" s="205"/>
      <c r="BE252" s="205"/>
      <c r="BF252" s="205"/>
      <c r="BG252" s="46"/>
      <c r="BH252" s="46"/>
      <c r="BI252" s="46"/>
      <c r="BJ252" s="199"/>
    </row>
    <row r="253" spans="1:62" s="10" customFormat="1" ht="14.25" customHeight="1">
      <c r="A253" s="32"/>
      <c r="B253" s="25"/>
      <c r="C253" s="33" t="s">
        <v>13</v>
      </c>
      <c r="D253" s="25"/>
      <c r="E253" s="74">
        <v>7.0693161450000002</v>
      </c>
      <c r="F253" s="73">
        <v>11.973000000000001</v>
      </c>
      <c r="G253" s="73">
        <v>14.673999999999999</v>
      </c>
      <c r="H253" s="73">
        <v>14.673999999999999</v>
      </c>
      <c r="I253" s="73">
        <f>24.179-3.962</f>
        <v>20.216999999999999</v>
      </c>
      <c r="J253" s="73">
        <v>24.178999999999998</v>
      </c>
      <c r="K253" s="73">
        <f>30.143-1.085</f>
        <v>29.058</v>
      </c>
      <c r="L253" s="216"/>
      <c r="M253" s="36"/>
      <c r="N253" s="36"/>
      <c r="O253" s="36"/>
      <c r="P253" s="37"/>
      <c r="Q253" s="12"/>
      <c r="R253" s="12"/>
      <c r="S253" s="12"/>
      <c r="T253" s="32"/>
      <c r="U253" s="25"/>
      <c r="V253" s="33" t="s">
        <v>13</v>
      </c>
      <c r="W253" s="25"/>
      <c r="X253" s="74">
        <f>AJ253/11</f>
        <v>0</v>
      </c>
      <c r="Y253" s="73">
        <f>X253+$AJ253/11</f>
        <v>0</v>
      </c>
      <c r="Z253" s="73">
        <f t="shared" ref="Z253:AH253" si="243">Y253+$AJ253/11</f>
        <v>0</v>
      </c>
      <c r="AA253" s="73">
        <f t="shared" si="243"/>
        <v>0</v>
      </c>
      <c r="AB253" s="73">
        <f t="shared" si="243"/>
        <v>0</v>
      </c>
      <c r="AC253" s="73">
        <f t="shared" si="243"/>
        <v>0</v>
      </c>
      <c r="AD253" s="73">
        <f t="shared" si="243"/>
        <v>0</v>
      </c>
      <c r="AE253" s="73">
        <f>AD253+$AJ253/11*0.5</f>
        <v>0</v>
      </c>
      <c r="AF253" s="73">
        <f t="shared" si="243"/>
        <v>0</v>
      </c>
      <c r="AG253" s="73">
        <f t="shared" si="243"/>
        <v>0</v>
      </c>
      <c r="AH253" s="73">
        <f t="shared" si="243"/>
        <v>0</v>
      </c>
      <c r="AI253" s="136">
        <f>AH253+$AJ253/11*0.5</f>
        <v>0</v>
      </c>
      <c r="AJ253" s="8"/>
      <c r="AK253" s="12"/>
      <c r="AL253" s="32"/>
      <c r="AM253" s="25"/>
      <c r="AN253" s="33" t="s">
        <v>13</v>
      </c>
      <c r="AO253" s="25"/>
      <c r="AP253" s="74">
        <v>3.7322073950000001</v>
      </c>
      <c r="AQ253" s="73">
        <v>6.6149655599999999</v>
      </c>
      <c r="AR253" s="73">
        <v>8.3088000120000007</v>
      </c>
      <c r="AS253" s="73">
        <v>10.065287348</v>
      </c>
      <c r="AT253" s="73">
        <v>12.269129067</v>
      </c>
      <c r="AU253" s="73">
        <v>13.976625871</v>
      </c>
      <c r="AV253" s="73">
        <v>17.640229994999999</v>
      </c>
      <c r="AW253" s="73">
        <v>19.089111517999999</v>
      </c>
      <c r="AX253" s="73">
        <v>20.589223327999999</v>
      </c>
      <c r="AY253" s="73">
        <v>21.599433699999999</v>
      </c>
      <c r="AZ253" s="73">
        <v>22.2048746</v>
      </c>
      <c r="BA253" s="136">
        <v>23.213075014000001</v>
      </c>
      <c r="BB253" s="241"/>
      <c r="BC253" s="32"/>
      <c r="BD253" s="205" t="e">
        <f>INDEX($E$222:$P$313,ROW()-221,#REF!)</f>
        <v>#REF!</v>
      </c>
      <c r="BE253" s="205" t="e">
        <f>INDEX($X$222:$AI$313,ROW()-221,#REF!)</f>
        <v>#REF!</v>
      </c>
      <c r="BF253" s="205" t="e">
        <f>INDEX($AP$222:$BA$313,ROW()-221,#REF!)</f>
        <v>#REF!</v>
      </c>
      <c r="BG253" s="205" t="e">
        <f>+IF(OR(BD253=0,BE253=0),"",BD253-BE253)</f>
        <v>#REF!</v>
      </c>
      <c r="BH253" s="196" t="str">
        <f>+IF(ISERROR(BD253/BE253-1),"",BD253/BE253-1)</f>
        <v/>
      </c>
      <c r="BI253" s="205" t="e">
        <f>+IF(OR(BD253=0,BF253=0),"",BD253-BF253)</f>
        <v>#REF!</v>
      </c>
      <c r="BJ253" s="198" t="str">
        <f>+IF(ISERROR(BD253/BF253-1),"",BD253/BF253-1)</f>
        <v/>
      </c>
    </row>
    <row r="254" spans="1:62" s="10" customFormat="1" ht="14.25" customHeight="1">
      <c r="A254" s="33"/>
      <c r="B254" s="25"/>
      <c r="C254" s="33"/>
      <c r="D254" s="25"/>
      <c r="E254" s="74"/>
      <c r="F254" s="73"/>
      <c r="G254" s="73"/>
      <c r="H254" s="73"/>
      <c r="I254" s="73"/>
      <c r="J254" s="73"/>
      <c r="K254" s="73"/>
      <c r="L254" s="216"/>
      <c r="M254" s="36"/>
      <c r="N254" s="36"/>
      <c r="O254" s="36"/>
      <c r="P254" s="37"/>
      <c r="Q254" s="12"/>
      <c r="R254" s="12"/>
      <c r="S254" s="12"/>
      <c r="T254" s="33"/>
      <c r="U254" s="25"/>
      <c r="V254" s="33"/>
      <c r="W254" s="25"/>
      <c r="X254" s="74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136"/>
      <c r="AJ254" s="8"/>
      <c r="AK254" s="12"/>
      <c r="AL254" s="33"/>
      <c r="AM254" s="25"/>
      <c r="AN254" s="33"/>
      <c r="AO254" s="25"/>
      <c r="AP254" s="74"/>
      <c r="AQ254" s="36"/>
      <c r="AR254" s="36"/>
      <c r="AS254" s="36"/>
      <c r="AT254" s="36"/>
      <c r="AU254" s="36"/>
      <c r="AV254" s="36"/>
      <c r="AW254" s="36"/>
      <c r="AX254" s="36"/>
      <c r="AY254" s="36"/>
      <c r="AZ254" s="36"/>
      <c r="BA254" s="216"/>
      <c r="BC254" s="33"/>
      <c r="BD254" s="205"/>
      <c r="BE254" s="205"/>
      <c r="BF254" s="205"/>
      <c r="BG254" s="46"/>
      <c r="BH254" s="46"/>
      <c r="BI254" s="46"/>
      <c r="BJ254" s="199"/>
    </row>
    <row r="255" spans="1:62" s="10" customFormat="1" ht="14.25" hidden="1" customHeight="1">
      <c r="B255" s="25"/>
      <c r="C255" s="33" t="s">
        <v>1</v>
      </c>
      <c r="D255" s="25"/>
      <c r="E255" s="35">
        <f>E256</f>
        <v>0</v>
      </c>
      <c r="F255" s="36">
        <f t="shared" ref="F255:P255" si="244">F256-E256</f>
        <v>0</v>
      </c>
      <c r="G255" s="36">
        <f t="shared" si="244"/>
        <v>0</v>
      </c>
      <c r="H255" s="36">
        <f t="shared" si="244"/>
        <v>0</v>
      </c>
      <c r="I255" s="36">
        <f t="shared" si="244"/>
        <v>0</v>
      </c>
      <c r="J255" s="36">
        <f t="shared" si="244"/>
        <v>0</v>
      </c>
      <c r="K255" s="36">
        <f t="shared" si="244"/>
        <v>0</v>
      </c>
      <c r="L255" s="216">
        <f t="shared" si="244"/>
        <v>0</v>
      </c>
      <c r="M255" s="36">
        <f t="shared" si="244"/>
        <v>0</v>
      </c>
      <c r="N255" s="36">
        <f t="shared" si="244"/>
        <v>0</v>
      </c>
      <c r="O255" s="36">
        <f t="shared" si="244"/>
        <v>0</v>
      </c>
      <c r="P255" s="37">
        <f t="shared" si="244"/>
        <v>0</v>
      </c>
      <c r="Q255" s="12"/>
      <c r="R255" s="12"/>
      <c r="S255" s="12"/>
      <c r="U255" s="25"/>
      <c r="V255" s="33" t="s">
        <v>1</v>
      </c>
      <c r="W255" s="25"/>
      <c r="X255" s="35">
        <f>X256</f>
        <v>0</v>
      </c>
      <c r="Y255" s="36">
        <f t="shared" ref="Y255:AI255" si="245">Y256-X256</f>
        <v>0</v>
      </c>
      <c r="Z255" s="36">
        <f t="shared" si="245"/>
        <v>0</v>
      </c>
      <c r="AA255" s="36">
        <f t="shared" si="245"/>
        <v>0</v>
      </c>
      <c r="AB255" s="36">
        <f t="shared" si="245"/>
        <v>0</v>
      </c>
      <c r="AC255" s="36">
        <f t="shared" si="245"/>
        <v>0</v>
      </c>
      <c r="AD255" s="36">
        <f t="shared" si="245"/>
        <v>0</v>
      </c>
      <c r="AE255" s="36">
        <f t="shared" si="245"/>
        <v>0</v>
      </c>
      <c r="AF255" s="36">
        <f t="shared" si="245"/>
        <v>0</v>
      </c>
      <c r="AG255" s="36">
        <f t="shared" si="245"/>
        <v>0</v>
      </c>
      <c r="AH255" s="36">
        <f t="shared" si="245"/>
        <v>0</v>
      </c>
      <c r="AI255" s="216">
        <f t="shared" si="245"/>
        <v>0</v>
      </c>
      <c r="AJ255" s="8"/>
      <c r="AK255" s="12"/>
      <c r="AM255" s="25"/>
      <c r="AN255" s="33" t="s">
        <v>1</v>
      </c>
      <c r="AO255" s="25"/>
      <c r="AP255" s="35">
        <f>AP256</f>
        <v>0</v>
      </c>
      <c r="AQ255" s="36">
        <f t="shared" ref="AQ255:BA255" si="246">AQ256-AP256</f>
        <v>0</v>
      </c>
      <c r="AR255" s="36">
        <f t="shared" si="246"/>
        <v>0</v>
      </c>
      <c r="AS255" s="36">
        <f t="shared" si="246"/>
        <v>0</v>
      </c>
      <c r="AT255" s="36">
        <f t="shared" si="246"/>
        <v>0</v>
      </c>
      <c r="AU255" s="36">
        <f t="shared" si="246"/>
        <v>0</v>
      </c>
      <c r="AV255" s="36">
        <f t="shared" si="246"/>
        <v>0</v>
      </c>
      <c r="AW255" s="36">
        <f t="shared" si="246"/>
        <v>0</v>
      </c>
      <c r="AX255" s="36">
        <f t="shared" si="246"/>
        <v>0</v>
      </c>
      <c r="AY255" s="36">
        <f t="shared" si="246"/>
        <v>0</v>
      </c>
      <c r="AZ255" s="36">
        <f t="shared" si="246"/>
        <v>0</v>
      </c>
      <c r="BA255" s="216">
        <f t="shared" si="246"/>
        <v>0</v>
      </c>
      <c r="BD255" s="205"/>
      <c r="BE255" s="205"/>
      <c r="BF255" s="205"/>
      <c r="BG255" s="46"/>
      <c r="BH255" s="46"/>
      <c r="BI255" s="46"/>
      <c r="BJ255" s="199"/>
    </row>
    <row r="256" spans="1:62" s="10" customFormat="1" ht="14.25" hidden="1" customHeight="1">
      <c r="A256" s="32"/>
      <c r="B256" s="25"/>
      <c r="C256" s="33" t="s">
        <v>13</v>
      </c>
      <c r="D256" s="25"/>
      <c r="E256" s="74"/>
      <c r="F256" s="73"/>
      <c r="G256" s="73"/>
      <c r="H256" s="73"/>
      <c r="I256" s="73"/>
      <c r="J256" s="73"/>
      <c r="K256" s="73"/>
      <c r="L256" s="216"/>
      <c r="M256" s="36"/>
      <c r="N256" s="36"/>
      <c r="O256" s="36"/>
      <c r="P256" s="37"/>
      <c r="Q256" s="12"/>
      <c r="R256" s="12"/>
      <c r="S256" s="12"/>
      <c r="T256" s="32"/>
      <c r="U256" s="25"/>
      <c r="V256" s="33" t="s">
        <v>13</v>
      </c>
      <c r="W256" s="25"/>
      <c r="X256" s="74">
        <f>AJ256/11</f>
        <v>0</v>
      </c>
      <c r="Y256" s="73">
        <f>X256+$AJ256/11</f>
        <v>0</v>
      </c>
      <c r="Z256" s="73">
        <f t="shared" ref="Z256:AH256" si="247">Y256+$AJ256/11</f>
        <v>0</v>
      </c>
      <c r="AA256" s="73">
        <f t="shared" si="247"/>
        <v>0</v>
      </c>
      <c r="AB256" s="73">
        <f t="shared" si="247"/>
        <v>0</v>
      </c>
      <c r="AC256" s="73">
        <f t="shared" si="247"/>
        <v>0</v>
      </c>
      <c r="AD256" s="73">
        <f t="shared" si="247"/>
        <v>0</v>
      </c>
      <c r="AE256" s="73">
        <f>AD256+$AJ256/11*0.5</f>
        <v>0</v>
      </c>
      <c r="AF256" s="73">
        <f t="shared" si="247"/>
        <v>0</v>
      </c>
      <c r="AG256" s="73">
        <f t="shared" si="247"/>
        <v>0</v>
      </c>
      <c r="AH256" s="73">
        <f t="shared" si="247"/>
        <v>0</v>
      </c>
      <c r="AI256" s="136">
        <f>AH256+$AJ256/11*0.5</f>
        <v>0</v>
      </c>
      <c r="AJ256" s="8"/>
      <c r="AK256" s="12"/>
      <c r="AL256" s="32"/>
      <c r="AM256" s="25"/>
      <c r="AN256" s="33" t="s">
        <v>13</v>
      </c>
      <c r="AO256" s="25"/>
      <c r="AP256" s="74"/>
      <c r="AQ256" s="73"/>
      <c r="AR256" s="73"/>
      <c r="AS256" s="73"/>
      <c r="AT256" s="73"/>
      <c r="AU256" s="73"/>
      <c r="AV256" s="73"/>
      <c r="AW256" s="73"/>
      <c r="AX256" s="73"/>
      <c r="AY256" s="73"/>
      <c r="AZ256" s="73"/>
      <c r="BA256" s="136"/>
      <c r="BB256" s="241"/>
      <c r="BC256" s="32"/>
      <c r="BD256" s="205" t="e">
        <f>INDEX($E$222:$P$313,ROW()-221,#REF!)</f>
        <v>#REF!</v>
      </c>
      <c r="BE256" s="205" t="e">
        <f>INDEX($X$222:$AI$313,ROW()-221,#REF!)</f>
        <v>#REF!</v>
      </c>
      <c r="BF256" s="205" t="e">
        <f>INDEX($AP$222:$BA$313,ROW()-221,#REF!)</f>
        <v>#REF!</v>
      </c>
      <c r="BG256" s="205" t="e">
        <f>+IF(OR(BD256=0,BE256=0),"",BD256-BE256)</f>
        <v>#REF!</v>
      </c>
      <c r="BH256" s="196" t="str">
        <f>+IF(ISERROR(BD256/BE256-1),"",BD256/BE256-1)</f>
        <v/>
      </c>
      <c r="BI256" s="205" t="e">
        <f>+IF(OR(BD256=0,BF256=0),"",BD256-BF256)</f>
        <v>#REF!</v>
      </c>
      <c r="BJ256" s="198" t="str">
        <f>+IF(ISERROR(BD256/BF256-1),"",BD256/BF256-1)</f>
        <v/>
      </c>
    </row>
    <row r="257" spans="1:62" s="10" customFormat="1" ht="14.25" hidden="1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216"/>
      <c r="M257" s="36"/>
      <c r="N257" s="36"/>
      <c r="O257" s="36"/>
      <c r="P257" s="37"/>
      <c r="Q257" s="12"/>
      <c r="R257" s="12"/>
      <c r="S257" s="12"/>
      <c r="T257" s="77"/>
      <c r="U257" s="25"/>
      <c r="V257" s="33"/>
      <c r="W257" s="25"/>
      <c r="X257" s="35"/>
      <c r="Y257" s="36"/>
      <c r="Z257" s="36"/>
      <c r="AA257" s="36"/>
      <c r="AB257" s="36"/>
      <c r="AC257" s="36"/>
      <c r="AD257" s="36"/>
      <c r="AE257" s="36"/>
      <c r="AF257" s="36"/>
      <c r="AG257" s="36"/>
      <c r="AH257" s="36"/>
      <c r="AI257" s="216"/>
      <c r="AJ257" s="8"/>
      <c r="AK257" s="12"/>
      <c r="AL257" s="77"/>
      <c r="AM257" s="25"/>
      <c r="AN257" s="33"/>
      <c r="AO257" s="25"/>
      <c r="AP257" s="35"/>
      <c r="AQ257" s="36"/>
      <c r="AR257" s="36"/>
      <c r="AS257" s="36"/>
      <c r="AT257" s="36"/>
      <c r="AU257" s="36"/>
      <c r="AV257" s="36"/>
      <c r="AW257" s="36"/>
      <c r="AX257" s="36"/>
      <c r="AY257" s="36"/>
      <c r="AZ257" s="36"/>
      <c r="BA257" s="216"/>
      <c r="BC257" s="77"/>
      <c r="BD257" s="205"/>
      <c r="BE257" s="205"/>
      <c r="BF257" s="205"/>
      <c r="BG257" s="46"/>
      <c r="BH257" s="46"/>
      <c r="BI257" s="46"/>
      <c r="BJ257" s="199"/>
    </row>
    <row r="258" spans="1:62" s="10" customFormat="1" ht="14.25" hidden="1" customHeight="1">
      <c r="A258" s="32"/>
      <c r="B258" s="25"/>
      <c r="C258" s="33" t="s">
        <v>1</v>
      </c>
      <c r="D258" s="25"/>
      <c r="E258" s="35">
        <f>E259</f>
        <v>0</v>
      </c>
      <c r="F258" s="36">
        <f t="shared" ref="F258:P258" si="248">F259-E259</f>
        <v>0</v>
      </c>
      <c r="G258" s="36">
        <f t="shared" si="248"/>
        <v>0</v>
      </c>
      <c r="H258" s="36">
        <f t="shared" si="248"/>
        <v>0</v>
      </c>
      <c r="I258" s="36">
        <f t="shared" si="248"/>
        <v>0</v>
      </c>
      <c r="J258" s="36">
        <f t="shared" si="248"/>
        <v>0</v>
      </c>
      <c r="K258" s="36">
        <f t="shared" si="248"/>
        <v>0</v>
      </c>
      <c r="L258" s="216">
        <f t="shared" si="248"/>
        <v>0</v>
      </c>
      <c r="M258" s="36">
        <f t="shared" si="248"/>
        <v>0</v>
      </c>
      <c r="N258" s="36">
        <f t="shared" si="248"/>
        <v>0</v>
      </c>
      <c r="O258" s="36">
        <f t="shared" si="248"/>
        <v>0</v>
      </c>
      <c r="P258" s="37">
        <f t="shared" si="248"/>
        <v>0</v>
      </c>
      <c r="Q258" s="12"/>
      <c r="R258" s="12"/>
      <c r="S258" s="12"/>
      <c r="T258" s="32"/>
      <c r="U258" s="25"/>
      <c r="V258" s="33" t="s">
        <v>1</v>
      </c>
      <c r="W258" s="25"/>
      <c r="X258" s="35">
        <f>X259</f>
        <v>0</v>
      </c>
      <c r="Y258" s="36">
        <f t="shared" ref="Y258:AI258" si="249">Y259-X259</f>
        <v>0</v>
      </c>
      <c r="Z258" s="36">
        <f t="shared" si="249"/>
        <v>0</v>
      </c>
      <c r="AA258" s="36">
        <f t="shared" si="249"/>
        <v>0</v>
      </c>
      <c r="AB258" s="36">
        <f t="shared" si="249"/>
        <v>0</v>
      </c>
      <c r="AC258" s="36">
        <f t="shared" si="249"/>
        <v>0</v>
      </c>
      <c r="AD258" s="36">
        <f t="shared" si="249"/>
        <v>0</v>
      </c>
      <c r="AE258" s="36">
        <f t="shared" si="249"/>
        <v>0</v>
      </c>
      <c r="AF258" s="36">
        <f t="shared" si="249"/>
        <v>0</v>
      </c>
      <c r="AG258" s="36">
        <f t="shared" si="249"/>
        <v>0</v>
      </c>
      <c r="AH258" s="36">
        <f t="shared" si="249"/>
        <v>0</v>
      </c>
      <c r="AI258" s="216">
        <f t="shared" si="249"/>
        <v>0</v>
      </c>
      <c r="AJ258" s="8"/>
      <c r="AK258" s="12"/>
      <c r="AL258" s="32"/>
      <c r="AM258" s="25"/>
      <c r="AN258" s="33" t="s">
        <v>1</v>
      </c>
      <c r="AO258" s="25"/>
      <c r="AP258" s="35">
        <f>AP259</f>
        <v>0</v>
      </c>
      <c r="AQ258" s="36">
        <f t="shared" ref="AQ258:BA258" si="250">AQ259-AP259</f>
        <v>0</v>
      </c>
      <c r="AR258" s="36">
        <f t="shared" si="250"/>
        <v>0</v>
      </c>
      <c r="AS258" s="36">
        <f t="shared" si="250"/>
        <v>0</v>
      </c>
      <c r="AT258" s="36">
        <f t="shared" si="250"/>
        <v>0</v>
      </c>
      <c r="AU258" s="36">
        <f t="shared" si="250"/>
        <v>0</v>
      </c>
      <c r="AV258" s="36">
        <f t="shared" si="250"/>
        <v>0</v>
      </c>
      <c r="AW258" s="36">
        <f t="shared" si="250"/>
        <v>0</v>
      </c>
      <c r="AX258" s="36">
        <f t="shared" si="250"/>
        <v>0</v>
      </c>
      <c r="AY258" s="36">
        <f t="shared" si="250"/>
        <v>0</v>
      </c>
      <c r="AZ258" s="36">
        <f t="shared" si="250"/>
        <v>0</v>
      </c>
      <c r="BA258" s="216">
        <f t="shared" si="250"/>
        <v>0</v>
      </c>
      <c r="BC258" s="32"/>
      <c r="BD258" s="205"/>
      <c r="BE258" s="205"/>
      <c r="BF258" s="205"/>
      <c r="BG258" s="46"/>
      <c r="BH258" s="46"/>
      <c r="BI258" s="46"/>
      <c r="BJ258" s="199"/>
    </row>
    <row r="259" spans="1:62" s="10" customFormat="1" ht="14.25" hidden="1" customHeight="1">
      <c r="A259" s="77"/>
      <c r="B259" s="25"/>
      <c r="C259" s="33" t="s">
        <v>13</v>
      </c>
      <c r="D259" s="25"/>
      <c r="E259" s="74"/>
      <c r="F259" s="73"/>
      <c r="G259" s="73"/>
      <c r="H259" s="73"/>
      <c r="I259" s="73"/>
      <c r="J259" s="73"/>
      <c r="K259" s="73"/>
      <c r="L259" s="216"/>
      <c r="M259" s="36"/>
      <c r="N259" s="36"/>
      <c r="O259" s="36"/>
      <c r="P259" s="37"/>
      <c r="Q259" s="12"/>
      <c r="R259" s="12"/>
      <c r="S259" s="12"/>
      <c r="T259" s="77"/>
      <c r="U259" s="25"/>
      <c r="V259" s="33" t="s">
        <v>13</v>
      </c>
      <c r="W259" s="25"/>
      <c r="X259" s="74">
        <f>AJ259/11</f>
        <v>0</v>
      </c>
      <c r="Y259" s="73">
        <f>X259+$AJ259/11</f>
        <v>0</v>
      </c>
      <c r="Z259" s="73">
        <f t="shared" ref="Z259:AH259" si="251">Y259+$AJ259/11</f>
        <v>0</v>
      </c>
      <c r="AA259" s="73">
        <f t="shared" si="251"/>
        <v>0</v>
      </c>
      <c r="AB259" s="73">
        <f t="shared" si="251"/>
        <v>0</v>
      </c>
      <c r="AC259" s="73">
        <f t="shared" si="251"/>
        <v>0</v>
      </c>
      <c r="AD259" s="73">
        <f t="shared" si="251"/>
        <v>0</v>
      </c>
      <c r="AE259" s="73">
        <f>AD259+$AJ259/11*0.5</f>
        <v>0</v>
      </c>
      <c r="AF259" s="73">
        <f t="shared" si="251"/>
        <v>0</v>
      </c>
      <c r="AG259" s="73">
        <f t="shared" si="251"/>
        <v>0</v>
      </c>
      <c r="AH259" s="73">
        <f t="shared" si="251"/>
        <v>0</v>
      </c>
      <c r="AI259" s="136">
        <f>AH259+$AJ259/11*0.5</f>
        <v>0</v>
      </c>
      <c r="AJ259" s="8"/>
      <c r="AK259" s="12"/>
      <c r="AL259" s="77"/>
      <c r="AM259" s="25"/>
      <c r="AN259" s="33" t="s">
        <v>13</v>
      </c>
      <c r="AO259" s="25"/>
      <c r="AP259" s="74"/>
      <c r="AQ259" s="73"/>
      <c r="AR259" s="73"/>
      <c r="AS259" s="73"/>
      <c r="AT259" s="73"/>
      <c r="AU259" s="73"/>
      <c r="AV259" s="73"/>
      <c r="AW259" s="73"/>
      <c r="AX259" s="73"/>
      <c r="AY259" s="73"/>
      <c r="AZ259" s="73"/>
      <c r="BA259" s="136"/>
      <c r="BB259" s="241"/>
      <c r="BC259" s="77"/>
      <c r="BD259" s="205" t="e">
        <f>INDEX($E$222:$P$313,ROW()-221,#REF!)</f>
        <v>#REF!</v>
      </c>
      <c r="BE259" s="205" t="e">
        <f>INDEX($X$222:$AI$313,ROW()-221,#REF!)</f>
        <v>#REF!</v>
      </c>
      <c r="BF259" s="205" t="e">
        <f>INDEX($AP$222:$BA$313,ROW()-221,#REF!)</f>
        <v>#REF!</v>
      </c>
      <c r="BG259" s="205" t="e">
        <f>+IF(OR(BD259=0,BE259=0),"",BD259-BE259)</f>
        <v>#REF!</v>
      </c>
      <c r="BH259" s="196" t="str">
        <f>+IF(ISERROR(BD259/BE259-1),"",BD259/BE259-1)</f>
        <v/>
      </c>
      <c r="BI259" s="205" t="e">
        <f>+IF(OR(BD259=0,BF259=0),"",BD259-BF259)</f>
        <v>#REF!</v>
      </c>
      <c r="BJ259" s="198" t="str">
        <f>+IF(ISERROR(BD259/BF259-1),"",BD259/BF259-1)</f>
        <v/>
      </c>
    </row>
    <row r="260" spans="1:62" s="10" customFormat="1" ht="14.25" hidden="1" customHeight="1">
      <c r="A260" s="77"/>
      <c r="B260" s="25"/>
      <c r="C260" s="33"/>
      <c r="D260" s="25"/>
      <c r="E260" s="74"/>
      <c r="F260" s="73"/>
      <c r="G260" s="73"/>
      <c r="H260" s="73"/>
      <c r="I260" s="73"/>
      <c r="J260" s="73"/>
      <c r="K260" s="73"/>
      <c r="L260" s="216"/>
      <c r="M260" s="36"/>
      <c r="N260" s="36"/>
      <c r="O260" s="36"/>
      <c r="P260" s="37"/>
      <c r="Q260" s="12"/>
      <c r="R260" s="12"/>
      <c r="S260" s="12"/>
      <c r="T260" s="77"/>
      <c r="U260" s="25"/>
      <c r="V260" s="33"/>
      <c r="W260" s="25"/>
      <c r="X260" s="74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136"/>
      <c r="AJ260" s="8"/>
      <c r="AK260" s="12"/>
      <c r="AL260" s="77"/>
      <c r="AM260" s="25"/>
      <c r="AN260" s="33"/>
      <c r="AO260" s="25"/>
      <c r="AP260" s="74"/>
      <c r="AQ260" s="36"/>
      <c r="AR260" s="36"/>
      <c r="AS260" s="36"/>
      <c r="AT260" s="36"/>
      <c r="AU260" s="36"/>
      <c r="AV260" s="36"/>
      <c r="AW260" s="36"/>
      <c r="AX260" s="36"/>
      <c r="AY260" s="36"/>
      <c r="AZ260" s="36"/>
      <c r="BA260" s="216"/>
      <c r="BC260" s="77"/>
      <c r="BD260" s="205"/>
      <c r="BE260" s="205"/>
      <c r="BF260" s="205"/>
      <c r="BG260" s="46"/>
      <c r="BH260" s="46"/>
      <c r="BI260" s="46"/>
      <c r="BJ260" s="199"/>
    </row>
    <row r="261" spans="1:62" s="10" customFormat="1" ht="14.25" hidden="1" customHeight="1">
      <c r="A261" s="32"/>
      <c r="B261" s="25"/>
      <c r="C261" s="33" t="s">
        <v>1</v>
      </c>
      <c r="D261" s="25"/>
      <c r="E261" s="35">
        <f>E262</f>
        <v>0</v>
      </c>
      <c r="F261" s="36">
        <f t="shared" ref="F261:P261" si="252">F262-E262</f>
        <v>0</v>
      </c>
      <c r="G261" s="36">
        <f t="shared" si="252"/>
        <v>0</v>
      </c>
      <c r="H261" s="36">
        <f t="shared" si="252"/>
        <v>0</v>
      </c>
      <c r="I261" s="36">
        <f t="shared" si="252"/>
        <v>0</v>
      </c>
      <c r="J261" s="36">
        <f t="shared" si="252"/>
        <v>0</v>
      </c>
      <c r="K261" s="36">
        <f t="shared" si="252"/>
        <v>0</v>
      </c>
      <c r="L261" s="216">
        <f t="shared" si="252"/>
        <v>0</v>
      </c>
      <c r="M261" s="36">
        <f t="shared" si="252"/>
        <v>0</v>
      </c>
      <c r="N261" s="36">
        <f t="shared" si="252"/>
        <v>0</v>
      </c>
      <c r="O261" s="36">
        <f t="shared" si="252"/>
        <v>0</v>
      </c>
      <c r="P261" s="37">
        <f t="shared" si="252"/>
        <v>0</v>
      </c>
      <c r="Q261" s="12"/>
      <c r="R261" s="12"/>
      <c r="S261" s="12"/>
      <c r="T261" s="32"/>
      <c r="U261" s="25"/>
      <c r="V261" s="33" t="s">
        <v>1</v>
      </c>
      <c r="W261" s="25"/>
      <c r="X261" s="35">
        <f>X262</f>
        <v>0</v>
      </c>
      <c r="Y261" s="36">
        <f t="shared" ref="Y261:AI261" si="253">Y262-X262</f>
        <v>0</v>
      </c>
      <c r="Z261" s="36">
        <f t="shared" si="253"/>
        <v>0</v>
      </c>
      <c r="AA261" s="36">
        <f t="shared" si="253"/>
        <v>0</v>
      </c>
      <c r="AB261" s="36">
        <f t="shared" si="253"/>
        <v>0</v>
      </c>
      <c r="AC261" s="36">
        <f t="shared" si="253"/>
        <v>0</v>
      </c>
      <c r="AD261" s="36">
        <f t="shared" si="253"/>
        <v>0</v>
      </c>
      <c r="AE261" s="36">
        <f t="shared" si="253"/>
        <v>0</v>
      </c>
      <c r="AF261" s="36">
        <f t="shared" si="253"/>
        <v>0</v>
      </c>
      <c r="AG261" s="36">
        <f t="shared" si="253"/>
        <v>0</v>
      </c>
      <c r="AH261" s="36">
        <f t="shared" si="253"/>
        <v>0</v>
      </c>
      <c r="AI261" s="216">
        <f t="shared" si="253"/>
        <v>0</v>
      </c>
      <c r="AJ261" s="8"/>
      <c r="AK261" s="12"/>
      <c r="AL261" s="32"/>
      <c r="AM261" s="25"/>
      <c r="AN261" s="33" t="s">
        <v>1</v>
      </c>
      <c r="AO261" s="25"/>
      <c r="AP261" s="35">
        <f>AP262</f>
        <v>0</v>
      </c>
      <c r="AQ261" s="36">
        <f t="shared" ref="AQ261:BA261" si="254">AQ262-AP262</f>
        <v>0</v>
      </c>
      <c r="AR261" s="36">
        <f t="shared" si="254"/>
        <v>0</v>
      </c>
      <c r="AS261" s="36">
        <f t="shared" si="254"/>
        <v>0</v>
      </c>
      <c r="AT261" s="36">
        <f t="shared" si="254"/>
        <v>0</v>
      </c>
      <c r="AU261" s="36">
        <f t="shared" si="254"/>
        <v>0</v>
      </c>
      <c r="AV261" s="36">
        <f t="shared" si="254"/>
        <v>0</v>
      </c>
      <c r="AW261" s="36">
        <f t="shared" si="254"/>
        <v>0</v>
      </c>
      <c r="AX261" s="36">
        <f t="shared" si="254"/>
        <v>0</v>
      </c>
      <c r="AY261" s="36">
        <f t="shared" si="254"/>
        <v>0</v>
      </c>
      <c r="AZ261" s="36">
        <f t="shared" si="254"/>
        <v>0</v>
      </c>
      <c r="BA261" s="216">
        <f t="shared" si="254"/>
        <v>0</v>
      </c>
      <c r="BC261" s="32"/>
      <c r="BD261" s="205"/>
      <c r="BE261" s="205"/>
      <c r="BF261" s="205"/>
      <c r="BG261" s="46"/>
      <c r="BH261" s="46"/>
      <c r="BI261" s="46"/>
      <c r="BJ261" s="199"/>
    </row>
    <row r="262" spans="1:62" s="10" customFormat="1" ht="14.25" hidden="1" customHeight="1">
      <c r="A262" s="32"/>
      <c r="B262" s="25"/>
      <c r="C262" s="33" t="s">
        <v>13</v>
      </c>
      <c r="D262" s="25"/>
      <c r="E262" s="74"/>
      <c r="F262" s="73"/>
      <c r="G262" s="73"/>
      <c r="H262" s="73"/>
      <c r="I262" s="73"/>
      <c r="J262" s="73"/>
      <c r="K262" s="73"/>
      <c r="L262" s="216"/>
      <c r="M262" s="36"/>
      <c r="N262" s="36"/>
      <c r="O262" s="36"/>
      <c r="P262" s="37"/>
      <c r="Q262" s="12"/>
      <c r="R262" s="12"/>
      <c r="S262" s="12"/>
      <c r="T262" s="32"/>
      <c r="U262" s="25"/>
      <c r="V262" s="33" t="s">
        <v>13</v>
      </c>
      <c r="W262" s="25"/>
      <c r="X262" s="74">
        <f>AJ262/11</f>
        <v>0</v>
      </c>
      <c r="Y262" s="73">
        <f>X262+$AJ262/11</f>
        <v>0</v>
      </c>
      <c r="Z262" s="73">
        <f t="shared" ref="Z262:AH262" si="255">Y262+$AJ262/11</f>
        <v>0</v>
      </c>
      <c r="AA262" s="73">
        <f t="shared" si="255"/>
        <v>0</v>
      </c>
      <c r="AB262" s="73">
        <f t="shared" si="255"/>
        <v>0</v>
      </c>
      <c r="AC262" s="73">
        <f t="shared" si="255"/>
        <v>0</v>
      </c>
      <c r="AD262" s="73">
        <f t="shared" si="255"/>
        <v>0</v>
      </c>
      <c r="AE262" s="73">
        <f>AD262+$AJ262/11*0.5</f>
        <v>0</v>
      </c>
      <c r="AF262" s="73">
        <f t="shared" si="255"/>
        <v>0</v>
      </c>
      <c r="AG262" s="73">
        <f t="shared" si="255"/>
        <v>0</v>
      </c>
      <c r="AH262" s="73">
        <f t="shared" si="255"/>
        <v>0</v>
      </c>
      <c r="AI262" s="136">
        <f>AH262+$AJ262/11*0.5</f>
        <v>0</v>
      </c>
      <c r="AJ262" s="8"/>
      <c r="AK262" s="12"/>
      <c r="AL262" s="32"/>
      <c r="AM262" s="25"/>
      <c r="AN262" s="33" t="s">
        <v>13</v>
      </c>
      <c r="AO262" s="25"/>
      <c r="AP262" s="74"/>
      <c r="AQ262" s="73"/>
      <c r="AR262" s="73"/>
      <c r="AS262" s="73"/>
      <c r="AT262" s="73"/>
      <c r="AU262" s="73"/>
      <c r="AV262" s="73"/>
      <c r="AW262" s="73"/>
      <c r="AX262" s="73"/>
      <c r="AY262" s="73"/>
      <c r="AZ262" s="73"/>
      <c r="BA262" s="136"/>
      <c r="BB262" s="241"/>
      <c r="BC262" s="32"/>
      <c r="BD262" s="205" t="e">
        <f>INDEX($E$222:$P$313,ROW()-221,#REF!)</f>
        <v>#REF!</v>
      </c>
      <c r="BE262" s="205" t="e">
        <f>INDEX($X$222:$AI$313,ROW()-221,#REF!)</f>
        <v>#REF!</v>
      </c>
      <c r="BF262" s="205" t="e">
        <f>INDEX($AP$222:$BA$313,ROW()-221,#REF!)</f>
        <v>#REF!</v>
      </c>
      <c r="BG262" s="205" t="e">
        <f>+IF(OR(BD262=0,BE262=0),"",BD262-BE262)</f>
        <v>#REF!</v>
      </c>
      <c r="BH262" s="196" t="str">
        <f>+IF(ISERROR(BD262/BE262-1),"",BD262/BE262-1)</f>
        <v/>
      </c>
      <c r="BI262" s="205" t="e">
        <f>+IF(OR(BD262=0,BF262=0),"",BD262-BF262)</f>
        <v>#REF!</v>
      </c>
      <c r="BJ262" s="198" t="str">
        <f>+IF(ISERROR(BD262/BF262-1),"",BD262/BF262-1)</f>
        <v/>
      </c>
    </row>
    <row r="263" spans="1:62" s="10" customFormat="1" ht="14.25" hidden="1" customHeight="1">
      <c r="A263" s="77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216"/>
      <c r="M263" s="36"/>
      <c r="N263" s="36"/>
      <c r="O263" s="36"/>
      <c r="P263" s="37"/>
      <c r="Q263" s="12"/>
      <c r="R263" s="12"/>
      <c r="S263" s="12"/>
      <c r="T263" s="77"/>
      <c r="U263" s="25"/>
      <c r="V263" s="33"/>
      <c r="W263" s="25"/>
      <c r="X263" s="35"/>
      <c r="Y263" s="36"/>
      <c r="Z263" s="36"/>
      <c r="AA263" s="36"/>
      <c r="AB263" s="36"/>
      <c r="AC263" s="36"/>
      <c r="AD263" s="36"/>
      <c r="AE263" s="36"/>
      <c r="AF263" s="36"/>
      <c r="AG263" s="36"/>
      <c r="AH263" s="36"/>
      <c r="AI263" s="216"/>
      <c r="AJ263" s="8"/>
      <c r="AK263" s="12"/>
      <c r="AL263" s="77"/>
      <c r="AM263" s="25"/>
      <c r="AN263" s="33"/>
      <c r="AO263" s="25"/>
      <c r="AP263" s="35"/>
      <c r="AQ263" s="36"/>
      <c r="AR263" s="36"/>
      <c r="AS263" s="36"/>
      <c r="AT263" s="36"/>
      <c r="AU263" s="36"/>
      <c r="AV263" s="36"/>
      <c r="AW263" s="36"/>
      <c r="AX263" s="36"/>
      <c r="AY263" s="36"/>
      <c r="AZ263" s="36"/>
      <c r="BA263" s="216"/>
      <c r="BC263" s="77"/>
      <c r="BD263" s="205"/>
      <c r="BE263" s="205"/>
      <c r="BF263" s="205"/>
      <c r="BG263" s="46"/>
      <c r="BH263" s="46"/>
      <c r="BI263" s="46"/>
      <c r="BJ263" s="199"/>
    </row>
    <row r="264" spans="1:62" s="10" customFormat="1" ht="14.25" hidden="1" customHeight="1">
      <c r="A264" s="32"/>
      <c r="B264" s="25"/>
      <c r="C264" s="33" t="s">
        <v>1</v>
      </c>
      <c r="D264" s="25"/>
      <c r="E264" s="35">
        <f>E265</f>
        <v>0</v>
      </c>
      <c r="F264" s="36">
        <f t="shared" ref="F264:P264" si="256">F265-E265</f>
        <v>0</v>
      </c>
      <c r="G264" s="36">
        <f t="shared" si="256"/>
        <v>0</v>
      </c>
      <c r="H264" s="36">
        <f t="shared" si="256"/>
        <v>0</v>
      </c>
      <c r="I264" s="36">
        <f t="shared" si="256"/>
        <v>0</v>
      </c>
      <c r="J264" s="36">
        <f t="shared" si="256"/>
        <v>0</v>
      </c>
      <c r="K264" s="36">
        <f t="shared" si="256"/>
        <v>0</v>
      </c>
      <c r="L264" s="216">
        <f t="shared" si="256"/>
        <v>0</v>
      </c>
      <c r="M264" s="36">
        <f t="shared" si="256"/>
        <v>0</v>
      </c>
      <c r="N264" s="36">
        <f t="shared" si="256"/>
        <v>0</v>
      </c>
      <c r="O264" s="36">
        <f t="shared" si="256"/>
        <v>0</v>
      </c>
      <c r="P264" s="37">
        <f t="shared" si="256"/>
        <v>0</v>
      </c>
      <c r="Q264" s="12"/>
      <c r="R264" s="12"/>
      <c r="S264" s="12"/>
      <c r="T264" s="32"/>
      <c r="U264" s="25"/>
      <c r="V264" s="33" t="s">
        <v>1</v>
      </c>
      <c r="W264" s="25"/>
      <c r="X264" s="35">
        <f>X265</f>
        <v>0</v>
      </c>
      <c r="Y264" s="36">
        <f t="shared" ref="Y264:AI264" si="257">Y265-X265</f>
        <v>0</v>
      </c>
      <c r="Z264" s="36">
        <f t="shared" si="257"/>
        <v>0</v>
      </c>
      <c r="AA264" s="36">
        <f t="shared" si="257"/>
        <v>0</v>
      </c>
      <c r="AB264" s="36">
        <f t="shared" si="257"/>
        <v>0</v>
      </c>
      <c r="AC264" s="36">
        <f t="shared" si="257"/>
        <v>0</v>
      </c>
      <c r="AD264" s="36">
        <f t="shared" si="257"/>
        <v>0</v>
      </c>
      <c r="AE264" s="36">
        <f t="shared" si="257"/>
        <v>0</v>
      </c>
      <c r="AF264" s="36">
        <f t="shared" si="257"/>
        <v>0</v>
      </c>
      <c r="AG264" s="36">
        <f t="shared" si="257"/>
        <v>0</v>
      </c>
      <c r="AH264" s="36">
        <f t="shared" si="257"/>
        <v>0</v>
      </c>
      <c r="AI264" s="216">
        <f t="shared" si="257"/>
        <v>0</v>
      </c>
      <c r="AJ264" s="8"/>
      <c r="AK264" s="12"/>
      <c r="AL264" s="32"/>
      <c r="AM264" s="25"/>
      <c r="AN264" s="33" t="s">
        <v>1</v>
      </c>
      <c r="AO264" s="25"/>
      <c r="AP264" s="35">
        <f>AP265</f>
        <v>0</v>
      </c>
      <c r="AQ264" s="36">
        <f t="shared" ref="AQ264:BA264" si="258">AQ265-AP265</f>
        <v>0</v>
      </c>
      <c r="AR264" s="36">
        <f t="shared" si="258"/>
        <v>0</v>
      </c>
      <c r="AS264" s="36">
        <f t="shared" si="258"/>
        <v>0</v>
      </c>
      <c r="AT264" s="36">
        <f t="shared" si="258"/>
        <v>0</v>
      </c>
      <c r="AU264" s="36">
        <f t="shared" si="258"/>
        <v>0</v>
      </c>
      <c r="AV264" s="36">
        <f t="shared" si="258"/>
        <v>0</v>
      </c>
      <c r="AW264" s="36">
        <f t="shared" si="258"/>
        <v>0</v>
      </c>
      <c r="AX264" s="36">
        <f t="shared" si="258"/>
        <v>0</v>
      </c>
      <c r="AY264" s="36">
        <f t="shared" si="258"/>
        <v>0</v>
      </c>
      <c r="AZ264" s="36">
        <f t="shared" si="258"/>
        <v>0</v>
      </c>
      <c r="BA264" s="216">
        <f t="shared" si="258"/>
        <v>0</v>
      </c>
      <c r="BC264" s="32"/>
      <c r="BD264" s="205"/>
      <c r="BE264" s="205"/>
      <c r="BF264" s="205"/>
      <c r="BG264" s="46"/>
      <c r="BH264" s="46"/>
      <c r="BI264" s="46"/>
      <c r="BJ264" s="199"/>
    </row>
    <row r="265" spans="1:62" s="10" customFormat="1" ht="14.25" hidden="1" customHeight="1">
      <c r="A265" s="70"/>
      <c r="B265" s="25"/>
      <c r="C265" s="33" t="s">
        <v>13</v>
      </c>
      <c r="D265" s="25"/>
      <c r="E265" s="74"/>
      <c r="F265" s="73"/>
      <c r="G265" s="73"/>
      <c r="H265" s="73"/>
      <c r="I265" s="73"/>
      <c r="J265" s="73"/>
      <c r="K265" s="73"/>
      <c r="L265" s="216"/>
      <c r="M265" s="36"/>
      <c r="N265" s="36"/>
      <c r="O265" s="36"/>
      <c r="P265" s="37"/>
      <c r="Q265" s="12"/>
      <c r="R265" s="12"/>
      <c r="S265" s="12"/>
      <c r="T265" s="70"/>
      <c r="U265" s="25"/>
      <c r="V265" s="33" t="s">
        <v>13</v>
      </c>
      <c r="W265" s="25"/>
      <c r="X265" s="74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136"/>
      <c r="AJ265" s="8"/>
      <c r="AK265" s="12"/>
      <c r="AL265" s="70"/>
      <c r="AM265" s="25"/>
      <c r="AN265" s="33" t="s">
        <v>13</v>
      </c>
      <c r="AO265" s="25"/>
      <c r="AP265" s="74"/>
      <c r="AQ265" s="73"/>
      <c r="AR265" s="73"/>
      <c r="AS265" s="73"/>
      <c r="AT265" s="73"/>
      <c r="AU265" s="73"/>
      <c r="AV265" s="73"/>
      <c r="AW265" s="73"/>
      <c r="AX265" s="73"/>
      <c r="AY265" s="73"/>
      <c r="AZ265" s="73"/>
      <c r="BA265" s="136"/>
      <c r="BB265" s="241"/>
      <c r="BC265" s="70"/>
      <c r="BD265" s="205" t="e">
        <f>INDEX($E$222:$P$313,ROW()-221,#REF!)</f>
        <v>#REF!</v>
      </c>
      <c r="BE265" s="205" t="e">
        <f>INDEX($X$222:$AI$313,ROW()-221,#REF!)</f>
        <v>#REF!</v>
      </c>
      <c r="BF265" s="205" t="e">
        <f>INDEX($AP$222:$BA$313,ROW()-221,#REF!)</f>
        <v>#REF!</v>
      </c>
      <c r="BG265" s="205" t="e">
        <f>+IF(OR(BD265=0,BE265=0),"",BD265-BE265)</f>
        <v>#REF!</v>
      </c>
      <c r="BH265" s="196" t="str">
        <f>+IF(ISERROR(BD265/BE265-1),"",BD265/BE265-1)</f>
        <v/>
      </c>
      <c r="BI265" s="205" t="e">
        <f>+IF(OR(BD265=0,BF265=0),"",BD265-BF265)</f>
        <v>#REF!</v>
      </c>
      <c r="BJ265" s="198" t="str">
        <f>+IF(ISERROR(BD265/BF265-1),"",BD265/BF265-1)</f>
        <v/>
      </c>
    </row>
    <row r="266" spans="1:62" s="10" customFormat="1" ht="14.25" hidden="1" customHeight="1">
      <c r="A266" s="32"/>
      <c r="B266" s="25"/>
      <c r="C266" s="33"/>
      <c r="D266" s="25"/>
      <c r="E266" s="74"/>
      <c r="F266" s="73"/>
      <c r="G266" s="73"/>
      <c r="H266" s="73"/>
      <c r="I266" s="73"/>
      <c r="J266" s="73"/>
      <c r="K266" s="73"/>
      <c r="L266" s="216"/>
      <c r="M266" s="36"/>
      <c r="N266" s="36"/>
      <c r="O266" s="36"/>
      <c r="P266" s="37"/>
      <c r="Q266" s="12"/>
      <c r="R266" s="12"/>
      <c r="S266" s="12"/>
      <c r="T266" s="32"/>
      <c r="U266" s="25"/>
      <c r="V266" s="33"/>
      <c r="W266" s="25"/>
      <c r="X266" s="74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136"/>
      <c r="AJ266" s="8"/>
      <c r="AK266" s="12"/>
      <c r="AL266" s="32"/>
      <c r="AM266" s="25"/>
      <c r="AN266" s="33"/>
      <c r="AO266" s="25"/>
      <c r="AP266" s="74"/>
      <c r="AQ266" s="36"/>
      <c r="AR266" s="36"/>
      <c r="AS266" s="36"/>
      <c r="AT266" s="36"/>
      <c r="AU266" s="36"/>
      <c r="AV266" s="36"/>
      <c r="AW266" s="36"/>
      <c r="AX266" s="36"/>
      <c r="AY266" s="36"/>
      <c r="AZ266" s="36"/>
      <c r="BA266" s="216"/>
      <c r="BC266" s="32"/>
      <c r="BD266" s="205"/>
      <c r="BE266" s="205"/>
      <c r="BF266" s="205"/>
      <c r="BG266" s="46"/>
      <c r="BH266" s="46"/>
      <c r="BI266" s="46"/>
      <c r="BJ266" s="199"/>
    </row>
    <row r="267" spans="1:62" s="10" customFormat="1" ht="14.25" hidden="1" customHeight="1">
      <c r="A267" s="32"/>
      <c r="B267" s="25"/>
      <c r="C267" s="33" t="s">
        <v>1</v>
      </c>
      <c r="D267" s="25"/>
      <c r="E267" s="35">
        <f>E268</f>
        <v>0</v>
      </c>
      <c r="F267" s="36">
        <f t="shared" ref="F267:P267" si="259">F268-E268</f>
        <v>0</v>
      </c>
      <c r="G267" s="36">
        <f t="shared" si="259"/>
        <v>0</v>
      </c>
      <c r="H267" s="36">
        <f t="shared" si="259"/>
        <v>0</v>
      </c>
      <c r="I267" s="36">
        <f t="shared" si="259"/>
        <v>0</v>
      </c>
      <c r="J267" s="36">
        <f t="shared" si="259"/>
        <v>0</v>
      </c>
      <c r="K267" s="36">
        <f t="shared" si="259"/>
        <v>0</v>
      </c>
      <c r="L267" s="216">
        <f t="shared" si="259"/>
        <v>0</v>
      </c>
      <c r="M267" s="36">
        <f t="shared" si="259"/>
        <v>0</v>
      </c>
      <c r="N267" s="36">
        <f t="shared" si="259"/>
        <v>0</v>
      </c>
      <c r="O267" s="36">
        <f t="shared" si="259"/>
        <v>0</v>
      </c>
      <c r="P267" s="37">
        <f t="shared" si="259"/>
        <v>0</v>
      </c>
      <c r="Q267" s="12"/>
      <c r="R267" s="12"/>
      <c r="S267" s="12"/>
      <c r="T267" s="32"/>
      <c r="U267" s="25"/>
      <c r="V267" s="33" t="s">
        <v>1</v>
      </c>
      <c r="W267" s="25"/>
      <c r="X267" s="35">
        <f>X268</f>
        <v>0</v>
      </c>
      <c r="Y267" s="36">
        <f t="shared" ref="Y267:AI267" si="260">Y268-X268</f>
        <v>0</v>
      </c>
      <c r="Z267" s="36">
        <f t="shared" si="260"/>
        <v>0</v>
      </c>
      <c r="AA267" s="36">
        <f t="shared" si="260"/>
        <v>0</v>
      </c>
      <c r="AB267" s="36">
        <f t="shared" si="260"/>
        <v>0</v>
      </c>
      <c r="AC267" s="36">
        <f t="shared" si="260"/>
        <v>0</v>
      </c>
      <c r="AD267" s="36">
        <f t="shared" si="260"/>
        <v>0</v>
      </c>
      <c r="AE267" s="36">
        <f t="shared" si="260"/>
        <v>0</v>
      </c>
      <c r="AF267" s="36">
        <f t="shared" si="260"/>
        <v>0</v>
      </c>
      <c r="AG267" s="36">
        <f t="shared" si="260"/>
        <v>0</v>
      </c>
      <c r="AH267" s="36">
        <f t="shared" si="260"/>
        <v>0</v>
      </c>
      <c r="AI267" s="216">
        <f t="shared" si="260"/>
        <v>0</v>
      </c>
      <c r="AJ267" s="8"/>
      <c r="AK267" s="12"/>
      <c r="AL267" s="32"/>
      <c r="AM267" s="25"/>
      <c r="AN267" s="33" t="s">
        <v>1</v>
      </c>
      <c r="AO267" s="25"/>
      <c r="AP267" s="35">
        <f>AP268</f>
        <v>0</v>
      </c>
      <c r="AQ267" s="36">
        <f t="shared" ref="AQ267:BA267" si="261">AQ268-AP268</f>
        <v>0</v>
      </c>
      <c r="AR267" s="36">
        <f t="shared" si="261"/>
        <v>0</v>
      </c>
      <c r="AS267" s="36">
        <f t="shared" si="261"/>
        <v>0</v>
      </c>
      <c r="AT267" s="36">
        <f t="shared" si="261"/>
        <v>0</v>
      </c>
      <c r="AU267" s="36">
        <f t="shared" si="261"/>
        <v>0</v>
      </c>
      <c r="AV267" s="36">
        <f t="shared" si="261"/>
        <v>0</v>
      </c>
      <c r="AW267" s="36">
        <f t="shared" si="261"/>
        <v>0</v>
      </c>
      <c r="AX267" s="36">
        <f t="shared" si="261"/>
        <v>0</v>
      </c>
      <c r="AY267" s="36">
        <f t="shared" si="261"/>
        <v>0</v>
      </c>
      <c r="AZ267" s="36">
        <f t="shared" si="261"/>
        <v>0</v>
      </c>
      <c r="BA267" s="216">
        <f t="shared" si="261"/>
        <v>0</v>
      </c>
      <c r="BC267" s="32"/>
      <c r="BD267" s="205"/>
      <c r="BE267" s="205"/>
      <c r="BF267" s="205"/>
      <c r="BG267" s="46"/>
      <c r="BH267" s="46"/>
      <c r="BI267" s="46"/>
      <c r="BJ267" s="199"/>
    </row>
    <row r="268" spans="1:62" s="10" customFormat="1" ht="14.25" hidden="1" customHeight="1">
      <c r="A268" s="131"/>
      <c r="B268" s="25"/>
      <c r="C268" s="33" t="s">
        <v>13</v>
      </c>
      <c r="D268" s="25"/>
      <c r="E268" s="74"/>
      <c r="F268" s="73"/>
      <c r="G268" s="73"/>
      <c r="H268" s="73"/>
      <c r="I268" s="73"/>
      <c r="J268" s="73"/>
      <c r="K268" s="73"/>
      <c r="L268" s="216"/>
      <c r="M268" s="36"/>
      <c r="N268" s="36"/>
      <c r="O268" s="36"/>
      <c r="P268" s="37"/>
      <c r="Q268" s="12"/>
      <c r="R268" s="12"/>
      <c r="S268" s="12"/>
      <c r="T268" s="131"/>
      <c r="U268" s="25"/>
      <c r="V268" s="33" t="s">
        <v>13</v>
      </c>
      <c r="W268" s="25"/>
      <c r="X268" s="74">
        <f>AJ268/11</f>
        <v>0</v>
      </c>
      <c r="Y268" s="73">
        <f>X268+$AJ268/11</f>
        <v>0</v>
      </c>
      <c r="Z268" s="73">
        <f t="shared" ref="Z268:AH268" si="262">Y268+$AJ268/11</f>
        <v>0</v>
      </c>
      <c r="AA268" s="73">
        <f t="shared" si="262"/>
        <v>0</v>
      </c>
      <c r="AB268" s="73">
        <f t="shared" si="262"/>
        <v>0</v>
      </c>
      <c r="AC268" s="73">
        <f t="shared" si="262"/>
        <v>0</v>
      </c>
      <c r="AD268" s="73">
        <f t="shared" si="262"/>
        <v>0</v>
      </c>
      <c r="AE268" s="73">
        <f>AD268+$AJ268/11*0.5</f>
        <v>0</v>
      </c>
      <c r="AF268" s="73">
        <f t="shared" si="262"/>
        <v>0</v>
      </c>
      <c r="AG268" s="73">
        <f t="shared" si="262"/>
        <v>0</v>
      </c>
      <c r="AH268" s="73">
        <f t="shared" si="262"/>
        <v>0</v>
      </c>
      <c r="AI268" s="136">
        <f>AH268+$AJ268/11*0.5</f>
        <v>0</v>
      </c>
      <c r="AJ268" s="8"/>
      <c r="AK268" s="12"/>
      <c r="AL268" s="131"/>
      <c r="AM268" s="25"/>
      <c r="AN268" s="33" t="s">
        <v>13</v>
      </c>
      <c r="AO268" s="25"/>
      <c r="AP268" s="74"/>
      <c r="AQ268" s="73"/>
      <c r="AR268" s="73"/>
      <c r="AS268" s="73"/>
      <c r="AT268" s="73"/>
      <c r="AU268" s="73"/>
      <c r="AV268" s="73"/>
      <c r="AW268" s="73"/>
      <c r="AX268" s="73"/>
      <c r="AY268" s="73"/>
      <c r="AZ268" s="73"/>
      <c r="BA268" s="136"/>
      <c r="BB268" s="241"/>
      <c r="BC268" s="131"/>
      <c r="BD268" s="205" t="e">
        <f>INDEX($E$222:$P$313,ROW()-221,#REF!)</f>
        <v>#REF!</v>
      </c>
      <c r="BE268" s="205" t="e">
        <f>INDEX($X$222:$AI$313,ROW()-221,#REF!)</f>
        <v>#REF!</v>
      </c>
      <c r="BF268" s="205" t="e">
        <f>INDEX($AP$222:$BA$313,ROW()-221,#REF!)</f>
        <v>#REF!</v>
      </c>
      <c r="BG268" s="205" t="e">
        <f>+IF(OR(BD268=0,BE268=0),"",BD268-BE268)</f>
        <v>#REF!</v>
      </c>
      <c r="BH268" s="196" t="str">
        <f>+IF(ISERROR(BD268/BE268-1),"",BD268/BE268-1)</f>
        <v/>
      </c>
      <c r="BI268" s="205" t="e">
        <f>+IF(OR(BD268=0,BF268=0),"",BD268-BF268)</f>
        <v>#REF!</v>
      </c>
      <c r="BJ268" s="198" t="str">
        <f>+IF(ISERROR(BD268/BF268-1),"",BD268/BF268-1)</f>
        <v/>
      </c>
    </row>
    <row r="269" spans="1:62" s="10" customFormat="1" ht="14.25" hidden="1" customHeight="1">
      <c r="A269" s="70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216"/>
      <c r="M269" s="36"/>
      <c r="N269" s="36"/>
      <c r="O269" s="36"/>
      <c r="P269" s="37"/>
      <c r="Q269" s="12"/>
      <c r="R269" s="12"/>
      <c r="S269" s="12"/>
      <c r="T269" s="70"/>
      <c r="U269" s="25"/>
      <c r="V269" s="33"/>
      <c r="W269" s="25"/>
      <c r="X269" s="35"/>
      <c r="Y269" s="36"/>
      <c r="Z269" s="36"/>
      <c r="AA269" s="36"/>
      <c r="AB269" s="36"/>
      <c r="AC269" s="36"/>
      <c r="AD269" s="36"/>
      <c r="AE269" s="36"/>
      <c r="AF269" s="36"/>
      <c r="AG269" s="36"/>
      <c r="AH269" s="36"/>
      <c r="AI269" s="216"/>
      <c r="AJ269" s="8"/>
      <c r="AK269" s="12"/>
      <c r="AL269" s="70"/>
      <c r="AM269" s="25"/>
      <c r="AN269" s="33"/>
      <c r="AO269" s="25"/>
      <c r="AP269" s="35"/>
      <c r="AQ269" s="36"/>
      <c r="AR269" s="36"/>
      <c r="AS269" s="36"/>
      <c r="AT269" s="36"/>
      <c r="AU269" s="36"/>
      <c r="AV269" s="36"/>
      <c r="AW269" s="36"/>
      <c r="AX269" s="36"/>
      <c r="AY269" s="36"/>
      <c r="AZ269" s="36"/>
      <c r="BA269" s="216"/>
      <c r="BC269" s="70"/>
      <c r="BD269" s="205"/>
      <c r="BE269" s="205"/>
      <c r="BF269" s="205"/>
      <c r="BG269" s="46"/>
      <c r="BH269" s="46"/>
      <c r="BI269" s="46"/>
      <c r="BJ269" s="199"/>
    </row>
    <row r="270" spans="1:62" s="10" customFormat="1" ht="14.25" hidden="1" customHeight="1">
      <c r="A270" s="32"/>
      <c r="B270" s="25"/>
      <c r="C270" s="33" t="s">
        <v>1</v>
      </c>
      <c r="D270" s="25"/>
      <c r="E270" s="35">
        <f>E271</f>
        <v>0</v>
      </c>
      <c r="F270" s="36">
        <f t="shared" ref="F270:P270" si="263">F271-E271</f>
        <v>0</v>
      </c>
      <c r="G270" s="36">
        <f t="shared" si="263"/>
        <v>0</v>
      </c>
      <c r="H270" s="36">
        <f t="shared" si="263"/>
        <v>0</v>
      </c>
      <c r="I270" s="36">
        <f t="shared" si="263"/>
        <v>0</v>
      </c>
      <c r="J270" s="36">
        <f t="shared" si="263"/>
        <v>0</v>
      </c>
      <c r="K270" s="36">
        <f t="shared" si="263"/>
        <v>0</v>
      </c>
      <c r="L270" s="216">
        <f t="shared" si="263"/>
        <v>0</v>
      </c>
      <c r="M270" s="36">
        <f t="shared" si="263"/>
        <v>0</v>
      </c>
      <c r="N270" s="36">
        <f t="shared" si="263"/>
        <v>0</v>
      </c>
      <c r="O270" s="36">
        <f t="shared" si="263"/>
        <v>0</v>
      </c>
      <c r="P270" s="37">
        <f t="shared" si="263"/>
        <v>0</v>
      </c>
      <c r="Q270" s="12"/>
      <c r="R270" s="12"/>
      <c r="S270" s="12"/>
      <c r="T270" s="32"/>
      <c r="U270" s="25"/>
      <c r="V270" s="33" t="s">
        <v>1</v>
      </c>
      <c r="W270" s="25"/>
      <c r="X270" s="35">
        <f>X271</f>
        <v>0</v>
      </c>
      <c r="Y270" s="36">
        <f t="shared" ref="Y270:AI270" si="264">Y271-X271</f>
        <v>0</v>
      </c>
      <c r="Z270" s="36">
        <f t="shared" si="264"/>
        <v>0</v>
      </c>
      <c r="AA270" s="36">
        <f t="shared" si="264"/>
        <v>0</v>
      </c>
      <c r="AB270" s="36">
        <f t="shared" si="264"/>
        <v>0</v>
      </c>
      <c r="AC270" s="36">
        <f t="shared" si="264"/>
        <v>0</v>
      </c>
      <c r="AD270" s="36">
        <f t="shared" si="264"/>
        <v>0</v>
      </c>
      <c r="AE270" s="36">
        <f t="shared" si="264"/>
        <v>0</v>
      </c>
      <c r="AF270" s="36">
        <f t="shared" si="264"/>
        <v>0</v>
      </c>
      <c r="AG270" s="36">
        <f t="shared" si="264"/>
        <v>0</v>
      </c>
      <c r="AH270" s="36">
        <f t="shared" si="264"/>
        <v>0</v>
      </c>
      <c r="AI270" s="216">
        <f t="shared" si="264"/>
        <v>0</v>
      </c>
      <c r="AJ270" s="8"/>
      <c r="AK270" s="12"/>
      <c r="AL270" s="32"/>
      <c r="AM270" s="25"/>
      <c r="AN270" s="33" t="s">
        <v>1</v>
      </c>
      <c r="AO270" s="25"/>
      <c r="AP270" s="35">
        <f>AP271</f>
        <v>0</v>
      </c>
      <c r="AQ270" s="36">
        <f t="shared" ref="AQ270:BA270" si="265">AQ271-AP271</f>
        <v>0</v>
      </c>
      <c r="AR270" s="36">
        <f t="shared" si="265"/>
        <v>0</v>
      </c>
      <c r="AS270" s="36">
        <f t="shared" si="265"/>
        <v>0</v>
      </c>
      <c r="AT270" s="36">
        <f t="shared" si="265"/>
        <v>0</v>
      </c>
      <c r="AU270" s="36">
        <f t="shared" si="265"/>
        <v>0</v>
      </c>
      <c r="AV270" s="36">
        <f t="shared" si="265"/>
        <v>0</v>
      </c>
      <c r="AW270" s="36">
        <f t="shared" si="265"/>
        <v>0</v>
      </c>
      <c r="AX270" s="36">
        <f t="shared" si="265"/>
        <v>0</v>
      </c>
      <c r="AY270" s="36">
        <f t="shared" si="265"/>
        <v>0</v>
      </c>
      <c r="AZ270" s="36">
        <f t="shared" si="265"/>
        <v>0</v>
      </c>
      <c r="BA270" s="216">
        <f t="shared" si="265"/>
        <v>0</v>
      </c>
      <c r="BC270" s="32"/>
      <c r="BD270" s="205"/>
      <c r="BE270" s="205"/>
      <c r="BF270" s="205"/>
      <c r="BG270" s="46"/>
      <c r="BH270" s="46"/>
      <c r="BI270" s="46"/>
      <c r="BJ270" s="199"/>
    </row>
    <row r="271" spans="1:62" s="10" customFormat="1" ht="14.25" hidden="1" customHeight="1">
      <c r="A271" s="131"/>
      <c r="B271" s="25"/>
      <c r="C271" s="33" t="s">
        <v>13</v>
      </c>
      <c r="D271" s="25"/>
      <c r="E271" s="74"/>
      <c r="F271" s="73"/>
      <c r="G271" s="73"/>
      <c r="H271" s="73"/>
      <c r="I271" s="73"/>
      <c r="J271" s="73"/>
      <c r="K271" s="73"/>
      <c r="L271" s="216"/>
      <c r="M271" s="36"/>
      <c r="N271" s="36"/>
      <c r="O271" s="36"/>
      <c r="P271" s="37"/>
      <c r="Q271" s="12"/>
      <c r="R271" s="12"/>
      <c r="S271" s="12"/>
      <c r="T271" s="131"/>
      <c r="U271" s="25"/>
      <c r="V271" s="33" t="s">
        <v>13</v>
      </c>
      <c r="W271" s="25"/>
      <c r="X271" s="74">
        <f>AJ271/11</f>
        <v>0</v>
      </c>
      <c r="Y271" s="73">
        <f>X271+$AJ271/11</f>
        <v>0</v>
      </c>
      <c r="Z271" s="73">
        <f t="shared" ref="Z271:AH271" si="266">Y271+$AJ271/11</f>
        <v>0</v>
      </c>
      <c r="AA271" s="73">
        <f t="shared" si="266"/>
        <v>0</v>
      </c>
      <c r="AB271" s="73">
        <f t="shared" si="266"/>
        <v>0</v>
      </c>
      <c r="AC271" s="73">
        <f t="shared" si="266"/>
        <v>0</v>
      </c>
      <c r="AD271" s="73">
        <f t="shared" si="266"/>
        <v>0</v>
      </c>
      <c r="AE271" s="73">
        <f>AD271+$AJ271/11*0.5</f>
        <v>0</v>
      </c>
      <c r="AF271" s="73">
        <f t="shared" si="266"/>
        <v>0</v>
      </c>
      <c r="AG271" s="73">
        <f t="shared" si="266"/>
        <v>0</v>
      </c>
      <c r="AH271" s="73">
        <f t="shared" si="266"/>
        <v>0</v>
      </c>
      <c r="AI271" s="136">
        <f>AH271+$AJ271/11*0.5</f>
        <v>0</v>
      </c>
      <c r="AJ271" s="8"/>
      <c r="AK271" s="12"/>
      <c r="AL271" s="131"/>
      <c r="AM271" s="25"/>
      <c r="AN271" s="33" t="s">
        <v>13</v>
      </c>
      <c r="AO271" s="25"/>
      <c r="AP271" s="74"/>
      <c r="AQ271" s="73"/>
      <c r="AR271" s="73"/>
      <c r="AS271" s="73"/>
      <c r="AT271" s="73"/>
      <c r="AU271" s="73"/>
      <c r="AV271" s="73"/>
      <c r="AW271" s="73"/>
      <c r="AX271" s="73"/>
      <c r="AY271" s="73"/>
      <c r="AZ271" s="73"/>
      <c r="BA271" s="136"/>
      <c r="BB271" s="241"/>
      <c r="BC271" s="131"/>
      <c r="BD271" s="205" t="e">
        <f>INDEX($E$222:$P$313,ROW()-221,#REF!)</f>
        <v>#REF!</v>
      </c>
      <c r="BE271" s="205" t="e">
        <f>INDEX($X$222:$AI$313,ROW()-221,#REF!)</f>
        <v>#REF!</v>
      </c>
      <c r="BF271" s="205" t="e">
        <f>INDEX($AP$222:$BA$313,ROW()-221,#REF!)</f>
        <v>#REF!</v>
      </c>
      <c r="BG271" s="205" t="e">
        <f>+IF(OR(BD271=0,BE271=0),"",BD271-BE271)</f>
        <v>#REF!</v>
      </c>
      <c r="BH271" s="196" t="str">
        <f>+IF(ISERROR(BD271/BE271-1),"",BD271/BE271-1)</f>
        <v/>
      </c>
      <c r="BI271" s="205" t="e">
        <f>+IF(OR(BD271=0,BF271=0),"",BD271-BF271)</f>
        <v>#REF!</v>
      </c>
      <c r="BJ271" s="198" t="str">
        <f>+IF(ISERROR(BD271/BF271-1),"",BD271/BF271-1)</f>
        <v/>
      </c>
    </row>
    <row r="272" spans="1:62" s="10" customFormat="1" ht="14.25" hidden="1" customHeight="1">
      <c r="A272" s="70"/>
      <c r="B272" s="25"/>
      <c r="C272" s="33"/>
      <c r="D272" s="25"/>
      <c r="E272" s="74"/>
      <c r="F272" s="73"/>
      <c r="G272" s="73"/>
      <c r="H272" s="73"/>
      <c r="I272" s="73"/>
      <c r="J272" s="73"/>
      <c r="K272" s="73"/>
      <c r="L272" s="216"/>
      <c r="M272" s="36"/>
      <c r="N272" s="36"/>
      <c r="O272" s="36"/>
      <c r="P272" s="37"/>
      <c r="Q272" s="12"/>
      <c r="R272" s="12"/>
      <c r="S272" s="12"/>
      <c r="T272" s="70"/>
      <c r="U272" s="25"/>
      <c r="V272" s="33"/>
      <c r="W272" s="25"/>
      <c r="X272" s="74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136"/>
      <c r="AJ272" s="8"/>
      <c r="AK272" s="12"/>
      <c r="AL272" s="70"/>
      <c r="AM272" s="25"/>
      <c r="AN272" s="33"/>
      <c r="AO272" s="25"/>
      <c r="AP272" s="74"/>
      <c r="AQ272" s="36"/>
      <c r="AR272" s="36"/>
      <c r="AS272" s="36"/>
      <c r="AT272" s="36"/>
      <c r="AU272" s="36"/>
      <c r="AV272" s="36"/>
      <c r="AW272" s="36"/>
      <c r="AX272" s="36"/>
      <c r="AY272" s="36"/>
      <c r="AZ272" s="36"/>
      <c r="BA272" s="216"/>
      <c r="BC272" s="70"/>
      <c r="BD272" s="205"/>
      <c r="BE272" s="205"/>
      <c r="BF272" s="205"/>
      <c r="BG272" s="46"/>
      <c r="BH272" s="46"/>
      <c r="BI272" s="46"/>
      <c r="BJ272" s="199"/>
    </row>
    <row r="273" spans="1:62" s="10" customFormat="1" ht="14.25" hidden="1" customHeight="1">
      <c r="A273" s="32"/>
      <c r="B273" s="25"/>
      <c r="C273" s="33" t="s">
        <v>1</v>
      </c>
      <c r="D273" s="25"/>
      <c r="E273" s="35">
        <f>E274</f>
        <v>0</v>
      </c>
      <c r="F273" s="36">
        <f t="shared" ref="F273:P273" si="267">F274-E274</f>
        <v>0</v>
      </c>
      <c r="G273" s="36">
        <f t="shared" si="267"/>
        <v>0</v>
      </c>
      <c r="H273" s="36">
        <f t="shared" si="267"/>
        <v>0</v>
      </c>
      <c r="I273" s="36">
        <f t="shared" si="267"/>
        <v>0</v>
      </c>
      <c r="J273" s="36">
        <f t="shared" si="267"/>
        <v>0</v>
      </c>
      <c r="K273" s="36">
        <f t="shared" si="267"/>
        <v>0</v>
      </c>
      <c r="L273" s="216">
        <f t="shared" si="267"/>
        <v>0</v>
      </c>
      <c r="M273" s="36">
        <f t="shared" si="267"/>
        <v>0</v>
      </c>
      <c r="N273" s="36">
        <f t="shared" si="267"/>
        <v>0</v>
      </c>
      <c r="O273" s="36">
        <f t="shared" si="267"/>
        <v>0</v>
      </c>
      <c r="P273" s="37">
        <f t="shared" si="267"/>
        <v>0</v>
      </c>
      <c r="Q273" s="12"/>
      <c r="R273" s="12"/>
      <c r="S273" s="12"/>
      <c r="T273" s="32"/>
      <c r="U273" s="25"/>
      <c r="V273" s="33" t="s">
        <v>1</v>
      </c>
      <c r="W273" s="25"/>
      <c r="X273" s="35">
        <f>X274</f>
        <v>0</v>
      </c>
      <c r="Y273" s="36">
        <f t="shared" ref="Y273:AI273" si="268">Y274-X274</f>
        <v>0</v>
      </c>
      <c r="Z273" s="36">
        <f t="shared" si="268"/>
        <v>0</v>
      </c>
      <c r="AA273" s="36">
        <f t="shared" si="268"/>
        <v>0</v>
      </c>
      <c r="AB273" s="36">
        <f t="shared" si="268"/>
        <v>0</v>
      </c>
      <c r="AC273" s="36">
        <f t="shared" si="268"/>
        <v>0</v>
      </c>
      <c r="AD273" s="36">
        <f t="shared" si="268"/>
        <v>0</v>
      </c>
      <c r="AE273" s="36">
        <f t="shared" si="268"/>
        <v>0</v>
      </c>
      <c r="AF273" s="36">
        <f t="shared" si="268"/>
        <v>0</v>
      </c>
      <c r="AG273" s="36">
        <f t="shared" si="268"/>
        <v>0</v>
      </c>
      <c r="AH273" s="36">
        <f t="shared" si="268"/>
        <v>0</v>
      </c>
      <c r="AI273" s="216">
        <f t="shared" si="268"/>
        <v>0</v>
      </c>
      <c r="AJ273" s="8"/>
      <c r="AK273" s="12"/>
      <c r="AL273" s="32"/>
      <c r="AM273" s="25"/>
      <c r="AN273" s="33" t="s">
        <v>1</v>
      </c>
      <c r="AO273" s="25"/>
      <c r="AP273" s="35">
        <f>AP274</f>
        <v>0</v>
      </c>
      <c r="AQ273" s="36">
        <f t="shared" ref="AQ273:BA273" si="269">AQ274-AP274</f>
        <v>0</v>
      </c>
      <c r="AR273" s="36">
        <f t="shared" si="269"/>
        <v>0</v>
      </c>
      <c r="AS273" s="36">
        <f t="shared" si="269"/>
        <v>0</v>
      </c>
      <c r="AT273" s="36">
        <f t="shared" si="269"/>
        <v>0</v>
      </c>
      <c r="AU273" s="36">
        <f t="shared" si="269"/>
        <v>0</v>
      </c>
      <c r="AV273" s="36">
        <f t="shared" si="269"/>
        <v>0</v>
      </c>
      <c r="AW273" s="36">
        <f t="shared" si="269"/>
        <v>0</v>
      </c>
      <c r="AX273" s="36">
        <f t="shared" si="269"/>
        <v>0</v>
      </c>
      <c r="AY273" s="36">
        <f t="shared" si="269"/>
        <v>0</v>
      </c>
      <c r="AZ273" s="36">
        <f t="shared" si="269"/>
        <v>0</v>
      </c>
      <c r="BA273" s="216">
        <f t="shared" si="269"/>
        <v>0</v>
      </c>
      <c r="BC273" s="32"/>
      <c r="BD273" s="205"/>
      <c r="BE273" s="205"/>
      <c r="BF273" s="205"/>
      <c r="BG273" s="46"/>
      <c r="BH273" s="46"/>
      <c r="BI273" s="46"/>
      <c r="BJ273" s="199"/>
    </row>
    <row r="274" spans="1:62" s="10" customFormat="1" ht="14.25" hidden="1" customHeight="1">
      <c r="A274" s="32"/>
      <c r="B274" s="25"/>
      <c r="C274" s="33" t="s">
        <v>13</v>
      </c>
      <c r="D274" s="25"/>
      <c r="E274" s="74"/>
      <c r="F274" s="73"/>
      <c r="G274" s="73"/>
      <c r="H274" s="73"/>
      <c r="I274" s="73"/>
      <c r="J274" s="73"/>
      <c r="K274" s="73"/>
      <c r="L274" s="216"/>
      <c r="M274" s="36"/>
      <c r="N274" s="36"/>
      <c r="O274" s="36"/>
      <c r="P274" s="37"/>
      <c r="Q274" s="12"/>
      <c r="R274" s="12"/>
      <c r="S274" s="12"/>
      <c r="T274" s="32"/>
      <c r="U274" s="25"/>
      <c r="V274" s="33" t="s">
        <v>13</v>
      </c>
      <c r="W274" s="25"/>
      <c r="X274" s="74">
        <f>AJ274/11</f>
        <v>0</v>
      </c>
      <c r="Y274" s="73">
        <f t="shared" ref="Y274:AD274" si="270">X274+$AJ274/11</f>
        <v>0</v>
      </c>
      <c r="Z274" s="73">
        <f t="shared" si="270"/>
        <v>0</v>
      </c>
      <c r="AA274" s="73">
        <f t="shared" si="270"/>
        <v>0</v>
      </c>
      <c r="AB274" s="73">
        <f t="shared" si="270"/>
        <v>0</v>
      </c>
      <c r="AC274" s="73">
        <f t="shared" si="270"/>
        <v>0</v>
      </c>
      <c r="AD274" s="73">
        <f t="shared" si="270"/>
        <v>0</v>
      </c>
      <c r="AE274" s="73">
        <f>AD274+$AJ274/11*0.5</f>
        <v>0</v>
      </c>
      <c r="AF274" s="73">
        <f>AE274+$AJ274/11</f>
        <v>0</v>
      </c>
      <c r="AG274" s="73">
        <f>AF274+$AJ274/11</f>
        <v>0</v>
      </c>
      <c r="AH274" s="73">
        <f>AG274+$AJ274/11</f>
        <v>0</v>
      </c>
      <c r="AI274" s="136">
        <f>AH274+$AJ274/11*0.5</f>
        <v>0</v>
      </c>
      <c r="AJ274" s="8"/>
      <c r="AK274" s="12"/>
      <c r="AL274" s="32"/>
      <c r="AM274" s="25"/>
      <c r="AN274" s="33" t="s">
        <v>13</v>
      </c>
      <c r="AO274" s="25"/>
      <c r="AP274" s="74"/>
      <c r="AQ274" s="73"/>
      <c r="AR274" s="73"/>
      <c r="AS274" s="73"/>
      <c r="AT274" s="73"/>
      <c r="AU274" s="73"/>
      <c r="AV274" s="73"/>
      <c r="AW274" s="73"/>
      <c r="AX274" s="73"/>
      <c r="AY274" s="73"/>
      <c r="AZ274" s="73"/>
      <c r="BA274" s="136"/>
      <c r="BB274" s="241"/>
      <c r="BC274" s="32"/>
      <c r="BD274" s="205" t="e">
        <f>INDEX($E$222:$P$313,ROW()-221,#REF!)</f>
        <v>#REF!</v>
      </c>
      <c r="BE274" s="205" t="e">
        <f>INDEX($X$222:$AI$313,ROW()-221,#REF!)</f>
        <v>#REF!</v>
      </c>
      <c r="BF274" s="205" t="e">
        <f>INDEX($AP$222:$BA$313,ROW()-221,#REF!)</f>
        <v>#REF!</v>
      </c>
      <c r="BG274" s="205" t="e">
        <f>+IF(OR(BD274=0,BE274=0),"",BD274-BE274)</f>
        <v>#REF!</v>
      </c>
      <c r="BH274" s="196" t="str">
        <f>+IF(ISERROR(BD274/BE274-1),"",BD274/BE274-1)</f>
        <v/>
      </c>
      <c r="BI274" s="205" t="e">
        <f>+IF(OR(BD274=0,BF274=0),"",BD274-BF274)</f>
        <v>#REF!</v>
      </c>
      <c r="BJ274" s="198" t="str">
        <f>+IF(ISERROR(BD274/BF274-1),"",BD274/BF274-1)</f>
        <v/>
      </c>
    </row>
    <row r="275" spans="1:62" s="10" customFormat="1" ht="14.25" hidden="1" customHeight="1">
      <c r="A275" s="33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216"/>
      <c r="M275" s="36"/>
      <c r="N275" s="36"/>
      <c r="O275" s="36"/>
      <c r="P275" s="37"/>
      <c r="Q275" s="12"/>
      <c r="R275" s="12"/>
      <c r="S275" s="12"/>
      <c r="T275" s="33"/>
      <c r="U275" s="25"/>
      <c r="V275" s="33"/>
      <c r="W275" s="25"/>
      <c r="X275" s="35"/>
      <c r="Y275" s="36"/>
      <c r="Z275" s="36"/>
      <c r="AA275" s="36"/>
      <c r="AB275" s="36"/>
      <c r="AC275" s="36"/>
      <c r="AD275" s="36"/>
      <c r="AE275" s="36"/>
      <c r="AF275" s="36"/>
      <c r="AG275" s="36"/>
      <c r="AH275" s="36"/>
      <c r="AI275" s="216"/>
      <c r="AJ275" s="8"/>
      <c r="AK275" s="12"/>
      <c r="AL275" s="33"/>
      <c r="AM275" s="25"/>
      <c r="AN275" s="33"/>
      <c r="AO275" s="25"/>
      <c r="AP275" s="35"/>
      <c r="AQ275" s="36"/>
      <c r="AR275" s="36"/>
      <c r="AS275" s="36"/>
      <c r="AT275" s="36"/>
      <c r="AU275" s="36"/>
      <c r="AV275" s="36"/>
      <c r="AW275" s="36"/>
      <c r="AX275" s="36"/>
      <c r="AY275" s="36"/>
      <c r="AZ275" s="36"/>
      <c r="BA275" s="216"/>
      <c r="BC275" s="33"/>
      <c r="BD275" s="205"/>
      <c r="BE275" s="205"/>
      <c r="BF275" s="205"/>
      <c r="BG275" s="46"/>
      <c r="BH275" s="46"/>
      <c r="BI275" s="46"/>
      <c r="BJ275" s="199"/>
    </row>
    <row r="276" spans="1:62" s="10" customFormat="1" ht="14.25" hidden="1" customHeight="1">
      <c r="A276" s="32"/>
      <c r="B276" s="25"/>
      <c r="C276" s="33" t="s">
        <v>1</v>
      </c>
      <c r="D276" s="25"/>
      <c r="E276" s="35">
        <f>E277</f>
        <v>0</v>
      </c>
      <c r="F276" s="36">
        <f t="shared" ref="F276:P276" si="271">F277-E277</f>
        <v>0</v>
      </c>
      <c r="G276" s="36">
        <f t="shared" si="271"/>
        <v>0</v>
      </c>
      <c r="H276" s="36">
        <f t="shared" si="271"/>
        <v>0</v>
      </c>
      <c r="I276" s="36">
        <f t="shared" si="271"/>
        <v>0</v>
      </c>
      <c r="J276" s="36">
        <f t="shared" si="271"/>
        <v>0</v>
      </c>
      <c r="K276" s="36">
        <f t="shared" si="271"/>
        <v>0</v>
      </c>
      <c r="L276" s="216">
        <f t="shared" si="271"/>
        <v>0</v>
      </c>
      <c r="M276" s="36">
        <f t="shared" si="271"/>
        <v>0</v>
      </c>
      <c r="N276" s="36">
        <f t="shared" si="271"/>
        <v>0</v>
      </c>
      <c r="O276" s="36">
        <f t="shared" si="271"/>
        <v>0</v>
      </c>
      <c r="P276" s="37">
        <f t="shared" si="271"/>
        <v>0</v>
      </c>
      <c r="Q276" s="12"/>
      <c r="R276" s="12"/>
      <c r="S276" s="12"/>
      <c r="T276" s="32"/>
      <c r="U276" s="25"/>
      <c r="V276" s="33" t="s">
        <v>1</v>
      </c>
      <c r="W276" s="25"/>
      <c r="X276" s="35">
        <f>X277</f>
        <v>0</v>
      </c>
      <c r="Y276" s="36">
        <f t="shared" ref="Y276:AI276" si="272">Y277-X277</f>
        <v>0</v>
      </c>
      <c r="Z276" s="36">
        <f t="shared" si="272"/>
        <v>0</v>
      </c>
      <c r="AA276" s="36">
        <f t="shared" si="272"/>
        <v>0</v>
      </c>
      <c r="AB276" s="36">
        <f t="shared" si="272"/>
        <v>0</v>
      </c>
      <c r="AC276" s="36">
        <f t="shared" si="272"/>
        <v>0</v>
      </c>
      <c r="AD276" s="36">
        <f t="shared" si="272"/>
        <v>0</v>
      </c>
      <c r="AE276" s="36">
        <f t="shared" si="272"/>
        <v>0</v>
      </c>
      <c r="AF276" s="36">
        <f t="shared" si="272"/>
        <v>0</v>
      </c>
      <c r="AG276" s="36">
        <f t="shared" si="272"/>
        <v>0</v>
      </c>
      <c r="AH276" s="36">
        <f t="shared" si="272"/>
        <v>0</v>
      </c>
      <c r="AI276" s="216">
        <f t="shared" si="272"/>
        <v>0</v>
      </c>
      <c r="AJ276" s="8"/>
      <c r="AK276" s="12"/>
      <c r="AL276" s="32"/>
      <c r="AM276" s="25"/>
      <c r="AN276" s="33" t="s">
        <v>1</v>
      </c>
      <c r="AO276" s="25"/>
      <c r="AP276" s="35">
        <f>AP277</f>
        <v>0</v>
      </c>
      <c r="AQ276" s="36">
        <f t="shared" ref="AQ276:BA276" si="273">AQ277-AP277</f>
        <v>0</v>
      </c>
      <c r="AR276" s="36">
        <f t="shared" si="273"/>
        <v>0</v>
      </c>
      <c r="AS276" s="36">
        <f t="shared" si="273"/>
        <v>0</v>
      </c>
      <c r="AT276" s="36">
        <f t="shared" si="273"/>
        <v>0</v>
      </c>
      <c r="AU276" s="36">
        <f t="shared" si="273"/>
        <v>0</v>
      </c>
      <c r="AV276" s="36">
        <f t="shared" si="273"/>
        <v>0</v>
      </c>
      <c r="AW276" s="36">
        <f t="shared" si="273"/>
        <v>0</v>
      </c>
      <c r="AX276" s="36">
        <f t="shared" si="273"/>
        <v>0</v>
      </c>
      <c r="AY276" s="36">
        <f t="shared" si="273"/>
        <v>0</v>
      </c>
      <c r="AZ276" s="36">
        <f t="shared" si="273"/>
        <v>0</v>
      </c>
      <c r="BA276" s="216">
        <f t="shared" si="273"/>
        <v>0</v>
      </c>
      <c r="BC276" s="32"/>
      <c r="BD276" s="205"/>
      <c r="BE276" s="205"/>
      <c r="BF276" s="205"/>
      <c r="BG276" s="46"/>
      <c r="BH276" s="46"/>
      <c r="BI276" s="46"/>
      <c r="BJ276" s="199"/>
    </row>
    <row r="277" spans="1:62" s="10" customFormat="1" ht="14.25" hidden="1" customHeight="1">
      <c r="A277" s="70"/>
      <c r="B277" s="25"/>
      <c r="C277" s="33" t="s">
        <v>13</v>
      </c>
      <c r="D277" s="25"/>
      <c r="E277" s="74"/>
      <c r="F277" s="73"/>
      <c r="G277" s="73"/>
      <c r="H277" s="73"/>
      <c r="I277" s="73"/>
      <c r="J277" s="73"/>
      <c r="K277" s="73"/>
      <c r="L277" s="216"/>
      <c r="M277" s="36"/>
      <c r="N277" s="36"/>
      <c r="O277" s="36"/>
      <c r="P277" s="37"/>
      <c r="Q277" s="12"/>
      <c r="R277" s="12"/>
      <c r="S277" s="12"/>
      <c r="T277" s="70"/>
      <c r="U277" s="25"/>
      <c r="V277" s="33" t="s">
        <v>13</v>
      </c>
      <c r="W277" s="25"/>
      <c r="X277" s="35">
        <v>0</v>
      </c>
      <c r="Y277" s="36">
        <v>0</v>
      </c>
      <c r="Z277" s="36">
        <v>0</v>
      </c>
      <c r="AA277" s="36">
        <v>0</v>
      </c>
      <c r="AB277" s="36">
        <v>0</v>
      </c>
      <c r="AC277" s="36">
        <v>0</v>
      </c>
      <c r="AD277" s="36">
        <v>0</v>
      </c>
      <c r="AE277" s="36">
        <v>0</v>
      </c>
      <c r="AF277" s="36">
        <v>0</v>
      </c>
      <c r="AG277" s="36">
        <v>0</v>
      </c>
      <c r="AH277" s="36">
        <v>0</v>
      </c>
      <c r="AI277" s="216">
        <v>0</v>
      </c>
      <c r="AJ277" s="8"/>
      <c r="AK277" s="12"/>
      <c r="AL277" s="70"/>
      <c r="AM277" s="25"/>
      <c r="AN277" s="33" t="s">
        <v>13</v>
      </c>
      <c r="AO277" s="25"/>
      <c r="AP277" s="74"/>
      <c r="AQ277" s="73"/>
      <c r="AR277" s="73"/>
      <c r="AS277" s="73"/>
      <c r="AT277" s="73"/>
      <c r="AU277" s="73"/>
      <c r="AV277" s="73"/>
      <c r="AW277" s="73"/>
      <c r="AX277" s="73"/>
      <c r="AY277" s="73"/>
      <c r="AZ277" s="73"/>
      <c r="BA277" s="136"/>
      <c r="BB277" s="241"/>
      <c r="BC277" s="70"/>
      <c r="BD277" s="205" t="e">
        <f>INDEX($E$222:$P$313,ROW()-221,#REF!)</f>
        <v>#REF!</v>
      </c>
      <c r="BE277" s="205" t="e">
        <f>INDEX($X$222:$AI$313,ROW()-221,#REF!)</f>
        <v>#REF!</v>
      </c>
      <c r="BF277" s="205" t="e">
        <f>INDEX($AP$222:$BA$313,ROW()-221,#REF!)</f>
        <v>#REF!</v>
      </c>
      <c r="BG277" s="205" t="e">
        <f>+IF(OR(BD277=0,BE277=0),"",BD277-BE277)</f>
        <v>#REF!</v>
      </c>
      <c r="BH277" s="196" t="str">
        <f>+IF(ISERROR(BD277/BE277-1),"",BD277/BE277-1)</f>
        <v/>
      </c>
      <c r="BI277" s="205" t="e">
        <f>+IF(OR(BD277=0,BF277=0),"",BD277-BF277)</f>
        <v>#REF!</v>
      </c>
      <c r="BJ277" s="198" t="str">
        <f>+IF(ISERROR(BD277/BF277-1),"",BD277/BF277-1)</f>
        <v/>
      </c>
    </row>
    <row r="278" spans="1:62" s="10" customFormat="1" ht="14.25" hidden="1" customHeight="1">
      <c r="A278" s="33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216"/>
      <c r="M278" s="36"/>
      <c r="N278" s="36"/>
      <c r="O278" s="36"/>
      <c r="P278" s="37"/>
      <c r="Q278" s="12"/>
      <c r="R278" s="12"/>
      <c r="S278" s="12"/>
      <c r="T278" s="33"/>
      <c r="U278" s="25"/>
      <c r="V278" s="33"/>
      <c r="W278" s="25"/>
      <c r="X278" s="35"/>
      <c r="Y278" s="36"/>
      <c r="Z278" s="36"/>
      <c r="AA278" s="36"/>
      <c r="AB278" s="36"/>
      <c r="AC278" s="36"/>
      <c r="AD278" s="36"/>
      <c r="AE278" s="36"/>
      <c r="AF278" s="36"/>
      <c r="AG278" s="36"/>
      <c r="AH278" s="36"/>
      <c r="AI278" s="216"/>
      <c r="AJ278" s="8"/>
      <c r="AK278" s="12"/>
      <c r="AL278" s="33"/>
      <c r="AM278" s="25"/>
      <c r="AN278" s="33"/>
      <c r="AO278" s="25"/>
      <c r="AP278" s="35"/>
      <c r="AQ278" s="36"/>
      <c r="AR278" s="36"/>
      <c r="AS278" s="36"/>
      <c r="AT278" s="36"/>
      <c r="AU278" s="36"/>
      <c r="AV278" s="36"/>
      <c r="AW278" s="36"/>
      <c r="AX278" s="36"/>
      <c r="AY278" s="36"/>
      <c r="AZ278" s="36"/>
      <c r="BA278" s="216"/>
      <c r="BC278" s="33"/>
      <c r="BD278" s="205"/>
      <c r="BE278" s="205"/>
      <c r="BF278" s="205"/>
      <c r="BG278" s="46"/>
      <c r="BH278" s="46"/>
      <c r="BI278" s="46"/>
      <c r="BJ278" s="199"/>
    </row>
    <row r="279" spans="1:62" s="10" customFormat="1" ht="14.25" hidden="1" customHeight="1">
      <c r="A279" s="32"/>
      <c r="B279" s="25"/>
      <c r="C279" s="33" t="s">
        <v>1</v>
      </c>
      <c r="D279" s="25"/>
      <c r="E279" s="35">
        <f>E280</f>
        <v>0</v>
      </c>
      <c r="F279" s="36">
        <f t="shared" ref="F279:P279" si="274">F280-E280</f>
        <v>0</v>
      </c>
      <c r="G279" s="36">
        <f t="shared" si="274"/>
        <v>0</v>
      </c>
      <c r="H279" s="36">
        <f t="shared" si="274"/>
        <v>0</v>
      </c>
      <c r="I279" s="36">
        <f t="shared" si="274"/>
        <v>0</v>
      </c>
      <c r="J279" s="36">
        <f t="shared" si="274"/>
        <v>0</v>
      </c>
      <c r="K279" s="36">
        <f t="shared" si="274"/>
        <v>0</v>
      </c>
      <c r="L279" s="216">
        <f t="shared" si="274"/>
        <v>0</v>
      </c>
      <c r="M279" s="36">
        <f t="shared" si="274"/>
        <v>0</v>
      </c>
      <c r="N279" s="36">
        <f t="shared" si="274"/>
        <v>0</v>
      </c>
      <c r="O279" s="36">
        <f t="shared" si="274"/>
        <v>0</v>
      </c>
      <c r="P279" s="37">
        <f t="shared" si="274"/>
        <v>0</v>
      </c>
      <c r="Q279" s="12"/>
      <c r="R279" s="12"/>
      <c r="S279" s="12"/>
      <c r="T279" s="32"/>
      <c r="U279" s="25"/>
      <c r="V279" s="33" t="s">
        <v>1</v>
      </c>
      <c r="W279" s="25"/>
      <c r="X279" s="35">
        <f>X280</f>
        <v>0</v>
      </c>
      <c r="Y279" s="36">
        <f t="shared" ref="Y279:AI279" si="275">Y280-X280</f>
        <v>0</v>
      </c>
      <c r="Z279" s="36">
        <f t="shared" si="275"/>
        <v>0</v>
      </c>
      <c r="AA279" s="36">
        <f t="shared" si="275"/>
        <v>0</v>
      </c>
      <c r="AB279" s="36">
        <f t="shared" si="275"/>
        <v>0</v>
      </c>
      <c r="AC279" s="36">
        <f t="shared" si="275"/>
        <v>0</v>
      </c>
      <c r="AD279" s="36">
        <f t="shared" si="275"/>
        <v>0</v>
      </c>
      <c r="AE279" s="36">
        <f t="shared" si="275"/>
        <v>0</v>
      </c>
      <c r="AF279" s="36">
        <f t="shared" si="275"/>
        <v>0</v>
      </c>
      <c r="AG279" s="36">
        <f t="shared" si="275"/>
        <v>0</v>
      </c>
      <c r="AH279" s="36">
        <f t="shared" si="275"/>
        <v>0</v>
      </c>
      <c r="AI279" s="216">
        <f t="shared" si="275"/>
        <v>0</v>
      </c>
      <c r="AJ279" s="8"/>
      <c r="AK279" s="12"/>
      <c r="AL279" s="32"/>
      <c r="AM279" s="25"/>
      <c r="AN279" s="33" t="s">
        <v>1</v>
      </c>
      <c r="AO279" s="25"/>
      <c r="AP279" s="35">
        <f>AP280</f>
        <v>0</v>
      </c>
      <c r="AQ279" s="36">
        <f t="shared" ref="AQ279:BA279" si="276">AQ280-AP280</f>
        <v>0</v>
      </c>
      <c r="AR279" s="36">
        <f t="shared" si="276"/>
        <v>0</v>
      </c>
      <c r="AS279" s="36">
        <f t="shared" si="276"/>
        <v>0</v>
      </c>
      <c r="AT279" s="36">
        <f t="shared" si="276"/>
        <v>0</v>
      </c>
      <c r="AU279" s="36">
        <f t="shared" si="276"/>
        <v>0</v>
      </c>
      <c r="AV279" s="36">
        <f t="shared" si="276"/>
        <v>0</v>
      </c>
      <c r="AW279" s="36">
        <f t="shared" si="276"/>
        <v>0</v>
      </c>
      <c r="AX279" s="36">
        <f t="shared" si="276"/>
        <v>0</v>
      </c>
      <c r="AY279" s="36">
        <f t="shared" si="276"/>
        <v>0</v>
      </c>
      <c r="AZ279" s="36">
        <f t="shared" si="276"/>
        <v>0</v>
      </c>
      <c r="BA279" s="216">
        <f t="shared" si="276"/>
        <v>0</v>
      </c>
      <c r="BC279" s="32"/>
      <c r="BD279" s="205"/>
      <c r="BE279" s="205"/>
      <c r="BF279" s="205"/>
      <c r="BG279" s="46"/>
      <c r="BH279" s="46"/>
      <c r="BI279" s="46"/>
      <c r="BJ279" s="199"/>
    </row>
    <row r="280" spans="1:62" s="10" customFormat="1" ht="14.25" hidden="1" customHeight="1">
      <c r="A280" s="70"/>
      <c r="B280" s="25"/>
      <c r="C280" s="33" t="s">
        <v>13</v>
      </c>
      <c r="D280" s="25"/>
      <c r="E280" s="74"/>
      <c r="F280" s="73"/>
      <c r="G280" s="73"/>
      <c r="H280" s="73"/>
      <c r="I280" s="73"/>
      <c r="J280" s="73"/>
      <c r="K280" s="73"/>
      <c r="L280" s="216"/>
      <c r="M280" s="36"/>
      <c r="N280" s="36"/>
      <c r="O280" s="36"/>
      <c r="P280" s="37"/>
      <c r="Q280" s="12"/>
      <c r="R280" s="12"/>
      <c r="S280" s="12"/>
      <c r="T280" s="70"/>
      <c r="U280" s="25"/>
      <c r="V280" s="33" t="s">
        <v>13</v>
      </c>
      <c r="W280" s="25"/>
      <c r="X280" s="35"/>
      <c r="Y280" s="36"/>
      <c r="Z280" s="36"/>
      <c r="AA280" s="36"/>
      <c r="AB280" s="36"/>
      <c r="AC280" s="36"/>
      <c r="AD280" s="36"/>
      <c r="AE280" s="36"/>
      <c r="AF280" s="36"/>
      <c r="AG280" s="36"/>
      <c r="AH280" s="36"/>
      <c r="AI280" s="216"/>
      <c r="AJ280" s="8"/>
      <c r="AK280" s="12"/>
      <c r="AL280" s="70"/>
      <c r="AM280" s="25"/>
      <c r="AN280" s="33" t="s">
        <v>13</v>
      </c>
      <c r="AO280" s="25"/>
      <c r="AP280" s="74"/>
      <c r="AQ280" s="73"/>
      <c r="AR280" s="73"/>
      <c r="AS280" s="73"/>
      <c r="AT280" s="73"/>
      <c r="AU280" s="73"/>
      <c r="AV280" s="73"/>
      <c r="AW280" s="73"/>
      <c r="AX280" s="73"/>
      <c r="AY280" s="73"/>
      <c r="AZ280" s="73"/>
      <c r="BA280" s="136"/>
      <c r="BB280" s="241"/>
      <c r="BC280" s="70"/>
      <c r="BD280" s="205" t="e">
        <f>INDEX($E$222:$P$313,ROW()-221,#REF!)</f>
        <v>#REF!</v>
      </c>
      <c r="BE280" s="205" t="e">
        <f>INDEX($X$222:$AI$313,ROW()-221,#REF!)</f>
        <v>#REF!</v>
      </c>
      <c r="BF280" s="205" t="e">
        <f>INDEX($AP$222:$BA$313,ROW()-221,#REF!)</f>
        <v>#REF!</v>
      </c>
      <c r="BG280" s="205" t="e">
        <f>+IF(OR(BD280=0,BE280=0),"",BD280-BE280)</f>
        <v>#REF!</v>
      </c>
      <c r="BH280" s="196" t="str">
        <f>+IF(ISERROR(BD280/BE280-1),"",BD280/BE280-1)</f>
        <v/>
      </c>
      <c r="BI280" s="205" t="e">
        <f>+IF(OR(BD280=0,BF280=0),"",BD280-BF280)</f>
        <v>#REF!</v>
      </c>
      <c r="BJ280" s="198" t="str">
        <f>+IF(ISERROR(BD280/BF280-1),"",BD280/BF280-1)</f>
        <v/>
      </c>
    </row>
    <row r="281" spans="1:62" s="10" customFormat="1" ht="14.25" hidden="1" customHeight="1">
      <c r="A281" s="33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216"/>
      <c r="M281" s="36"/>
      <c r="N281" s="36"/>
      <c r="O281" s="36"/>
      <c r="P281" s="37"/>
      <c r="Q281" s="12"/>
      <c r="R281" s="12"/>
      <c r="S281" s="12"/>
      <c r="T281" s="33"/>
      <c r="U281" s="25"/>
      <c r="V281" s="33"/>
      <c r="W281" s="25"/>
      <c r="X281" s="35"/>
      <c r="Y281" s="36"/>
      <c r="Z281" s="36"/>
      <c r="AA281" s="36"/>
      <c r="AB281" s="36"/>
      <c r="AC281" s="36"/>
      <c r="AD281" s="36"/>
      <c r="AE281" s="36"/>
      <c r="AF281" s="36"/>
      <c r="AG281" s="36"/>
      <c r="AH281" s="36"/>
      <c r="AI281" s="216"/>
      <c r="AJ281" s="8"/>
      <c r="AK281" s="12"/>
      <c r="AL281" s="33"/>
      <c r="AM281" s="25"/>
      <c r="AN281" s="33"/>
      <c r="AO281" s="25"/>
      <c r="AP281" s="35"/>
      <c r="AQ281" s="36"/>
      <c r="AR281" s="36"/>
      <c r="AS281" s="36"/>
      <c r="AT281" s="36"/>
      <c r="AU281" s="36"/>
      <c r="AV281" s="36"/>
      <c r="AW281" s="36"/>
      <c r="AX281" s="36"/>
      <c r="AY281" s="36"/>
      <c r="AZ281" s="36"/>
      <c r="BA281" s="216"/>
      <c r="BC281" s="33"/>
      <c r="BD281" s="205"/>
      <c r="BE281" s="205"/>
      <c r="BF281" s="205"/>
      <c r="BG281" s="46"/>
      <c r="BH281" s="46"/>
      <c r="BI281" s="46"/>
      <c r="BJ281" s="199"/>
    </row>
    <row r="282" spans="1:62" s="10" customFormat="1" ht="14.25" customHeight="1">
      <c r="A282" s="32" t="s">
        <v>40</v>
      </c>
      <c r="B282" s="25"/>
      <c r="C282" s="33" t="s">
        <v>1</v>
      </c>
      <c r="D282" s="25"/>
      <c r="E282" s="35">
        <f>E283</f>
        <v>773.31318385500003</v>
      </c>
      <c r="F282" s="36">
        <f t="shared" ref="F282:P282" si="277">F283-E283</f>
        <v>728.59481614499987</v>
      </c>
      <c r="G282" s="36">
        <f t="shared" si="277"/>
        <v>651.01400000000012</v>
      </c>
      <c r="H282" s="36">
        <f t="shared" si="277"/>
        <v>682.17999999999984</v>
      </c>
      <c r="I282" s="36">
        <f t="shared" si="277"/>
        <v>688.79700000000003</v>
      </c>
      <c r="J282" s="36">
        <f t="shared" si="277"/>
        <v>685.95099999999957</v>
      </c>
      <c r="K282" s="36">
        <f t="shared" si="277"/>
        <v>610.96900000000005</v>
      </c>
      <c r="L282" s="216">
        <f t="shared" si="277"/>
        <v>377.80909090909063</v>
      </c>
      <c r="M282" s="36">
        <f t="shared" si="277"/>
        <v>629.68181818181802</v>
      </c>
      <c r="N282" s="36">
        <f t="shared" si="277"/>
        <v>629.68181818181802</v>
      </c>
      <c r="O282" s="36">
        <f t="shared" si="277"/>
        <v>566.7136363636364</v>
      </c>
      <c r="P282" s="37">
        <f t="shared" si="277"/>
        <v>314.84090909090901</v>
      </c>
      <c r="Q282" s="12"/>
      <c r="R282" s="12"/>
      <c r="S282" s="12"/>
      <c r="T282" s="32" t="s">
        <v>40</v>
      </c>
      <c r="U282" s="25"/>
      <c r="V282" s="33" t="s">
        <v>1</v>
      </c>
      <c r="W282" s="25"/>
      <c r="X282" s="35">
        <f>X283</f>
        <v>629.68181818181824</v>
      </c>
      <c r="Y282" s="36">
        <f t="shared" ref="Y282:AI282" si="278">Y283-X283</f>
        <v>629.68181818181824</v>
      </c>
      <c r="Z282" s="36">
        <f t="shared" si="278"/>
        <v>629.68181818181824</v>
      </c>
      <c r="AA282" s="36">
        <f t="shared" si="278"/>
        <v>629.68181818181824</v>
      </c>
      <c r="AB282" s="36">
        <f t="shared" si="278"/>
        <v>629.68181818181802</v>
      </c>
      <c r="AC282" s="36">
        <f t="shared" si="278"/>
        <v>629.68181818181802</v>
      </c>
      <c r="AD282" s="36">
        <f t="shared" si="278"/>
        <v>629.68181818181802</v>
      </c>
      <c r="AE282" s="36">
        <f t="shared" si="278"/>
        <v>377.80909090909063</v>
      </c>
      <c r="AF282" s="36">
        <f t="shared" si="278"/>
        <v>629.68181818181802</v>
      </c>
      <c r="AG282" s="36">
        <f t="shared" si="278"/>
        <v>629.68181818181802</v>
      </c>
      <c r="AH282" s="36">
        <f t="shared" si="278"/>
        <v>566.7136363636364</v>
      </c>
      <c r="AI282" s="216">
        <f t="shared" si="278"/>
        <v>314.84090909090901</v>
      </c>
      <c r="AJ282" s="8"/>
      <c r="AK282" s="12"/>
      <c r="AL282" s="32" t="s">
        <v>40</v>
      </c>
      <c r="AM282" s="25"/>
      <c r="AN282" s="33" t="s">
        <v>1</v>
      </c>
      <c r="AO282" s="25"/>
      <c r="AP282" s="35">
        <f>AP283</f>
        <v>736.29599035499996</v>
      </c>
      <c r="AQ282" s="36">
        <f t="shared" ref="AQ282:BA282" si="279">AQ283-AP283</f>
        <v>729.24343052999984</v>
      </c>
      <c r="AR282" s="36">
        <f t="shared" si="279"/>
        <v>686.03055783400032</v>
      </c>
      <c r="AS282" s="36">
        <f t="shared" si="279"/>
        <v>619.901360415</v>
      </c>
      <c r="AT282" s="36">
        <f t="shared" si="279"/>
        <v>756.99716317799994</v>
      </c>
      <c r="AU282" s="36">
        <f t="shared" si="279"/>
        <v>710.10412446400005</v>
      </c>
      <c r="AV282" s="36">
        <f t="shared" si="279"/>
        <v>675.57470516699959</v>
      </c>
      <c r="AW282" s="36">
        <f t="shared" si="279"/>
        <v>384.40963536300023</v>
      </c>
      <c r="AX282" s="36">
        <f t="shared" si="279"/>
        <v>664.44889882400003</v>
      </c>
      <c r="AY282" s="36">
        <f t="shared" si="279"/>
        <v>617.0710192939996</v>
      </c>
      <c r="AZ282" s="36">
        <f t="shared" si="279"/>
        <v>538.42829749700013</v>
      </c>
      <c r="BA282" s="216">
        <f t="shared" si="279"/>
        <v>364.30488016300023</v>
      </c>
      <c r="BC282" s="32" t="s">
        <v>40</v>
      </c>
      <c r="BD282" s="205"/>
      <c r="BE282" s="205"/>
      <c r="BF282" s="205"/>
      <c r="BG282" s="46"/>
      <c r="BH282" s="46"/>
      <c r="BI282" s="46"/>
      <c r="BJ282" s="199"/>
    </row>
    <row r="283" spans="1:62" s="10" customFormat="1" ht="14.25" customHeight="1">
      <c r="A283" s="70"/>
      <c r="B283" s="25"/>
      <c r="C283" s="33" t="s">
        <v>13</v>
      </c>
      <c r="D283" s="25"/>
      <c r="E283" s="35">
        <f>-SUM(E280,E277,E274,E271,E268,E265,E262,E259,E256,E253,E250,E247,E244,E241,E238,E235,E232,E229,E226,E223)+811.466</f>
        <v>773.31318385500003</v>
      </c>
      <c r="F283" s="36">
        <f>-SUM(F280,F277,F274,F271,F268,F265,F262,F259,F256,F253,F250,F247,F244,F241,F238,F235,F232,F229,F226,F223)+1572.33</f>
        <v>1501.9079999999999</v>
      </c>
      <c r="G283" s="36">
        <f>-SUM(G280,G277,G274,G271,G268,G265,G262,G259,G256,G253,G250,G247,G244,G241,G238,G235,G232,G229,G226,G223)+2254.237</f>
        <v>2152.922</v>
      </c>
      <c r="H283" s="36">
        <f>-SUM(H280,H277,H274,H271,H268,H265,H262,H259,H256,H253,H250,H247,H244,H241,H238,H235,H232,H229,H226,H223)+2962.709</f>
        <v>2835.1019999999999</v>
      </c>
      <c r="I283" s="36">
        <f>-SUM(I280,I277,I274,I271,I268,I265,I262,I259,I256,I253,I250,I247,I244,I241,I238,I235,I232,I229,I226,I223)+3674.352</f>
        <v>3523.8989999999999</v>
      </c>
      <c r="J283" s="36">
        <f>-SUM(J280,J277,J274,J271,J268,J265,J262,J259,J256,J253,J250,J247,J244,J241,J238,J235,J232,J229,J226,J223)+4386.861</f>
        <v>4209.8499999999995</v>
      </c>
      <c r="K283" s="36">
        <f>-SUM(K280,K277,K274,K271,K268,K265,K262,K259,K256,K253,K250,K247,K244,K241,K238,K235,K232,K229,K226,K223)+5013.44</f>
        <v>4820.8189999999995</v>
      </c>
      <c r="L283" s="216">
        <f>+K283+AE282</f>
        <v>5198.6280909090901</v>
      </c>
      <c r="M283" s="36">
        <f>+L283+AF282</f>
        <v>5828.3099090909081</v>
      </c>
      <c r="N283" s="36">
        <f>+M283+AG282</f>
        <v>6457.9917272727262</v>
      </c>
      <c r="O283" s="36">
        <f>+N283+AH282</f>
        <v>7024.7053636363626</v>
      </c>
      <c r="P283" s="37">
        <f>+O283+AI282</f>
        <v>7339.5462727272716</v>
      </c>
      <c r="Q283" s="12"/>
      <c r="R283" s="12"/>
      <c r="S283" s="12"/>
      <c r="T283" s="70"/>
      <c r="U283" s="25"/>
      <c r="V283" s="33" t="s">
        <v>13</v>
      </c>
      <c r="W283" s="25"/>
      <c r="X283" s="35">
        <f>+$AJ283*(X$4/$AJ$4)</f>
        <v>629.68181818181824</v>
      </c>
      <c r="Y283" s="36">
        <f t="shared" ref="Y283:AI283" si="280">+X283+$AJ283*(Y$4/$AJ$4)</f>
        <v>1259.3636363636365</v>
      </c>
      <c r="Z283" s="36">
        <f t="shared" si="280"/>
        <v>1889.0454545454547</v>
      </c>
      <c r="AA283" s="36">
        <f t="shared" si="280"/>
        <v>2518.727272727273</v>
      </c>
      <c r="AB283" s="36">
        <f t="shared" si="280"/>
        <v>3148.409090909091</v>
      </c>
      <c r="AC283" s="36">
        <f t="shared" si="280"/>
        <v>3778.090909090909</v>
      </c>
      <c r="AD283" s="36">
        <f t="shared" si="280"/>
        <v>4407.772727272727</v>
      </c>
      <c r="AE283" s="36">
        <f t="shared" si="280"/>
        <v>4785.5818181818177</v>
      </c>
      <c r="AF283" s="36">
        <f t="shared" si="280"/>
        <v>5415.2636363636357</v>
      </c>
      <c r="AG283" s="36">
        <f t="shared" si="280"/>
        <v>6044.9454545454537</v>
      </c>
      <c r="AH283" s="36">
        <f t="shared" si="280"/>
        <v>6611.6590909090901</v>
      </c>
      <c r="AI283" s="216">
        <f t="shared" si="280"/>
        <v>6926.4999999999991</v>
      </c>
      <c r="AJ283" s="8">
        <v>6926.5</v>
      </c>
      <c r="AK283" s="12"/>
      <c r="AL283" s="70"/>
      <c r="AM283" s="25"/>
      <c r="AN283" s="33" t="s">
        <v>13</v>
      </c>
      <c r="AO283" s="25"/>
      <c r="AP283" s="74">
        <f>(-SUM(AP280,AP277,AP274,AP271,AP268,AP265,AP262,AP259,AP256,AP253,AP250,AP247,AP244,AP241,AP238,AP235,AP232,AP229,AP226,AP223))+792.692</f>
        <v>736.29599035499996</v>
      </c>
      <c r="AQ283" s="73">
        <f>(-SUM(AQ280,AQ277,AQ274,AQ271,AQ268,AQ265,AQ262,AQ259,AQ256,AQ253,AQ250,AQ247,AQ244,AQ241,AQ238,AQ235,AQ232,AQ229,AQ226,AQ223))+1565.321</f>
        <v>1465.5394208849998</v>
      </c>
      <c r="AR283" s="73">
        <f>(-SUM(AR280,AR277,AR274,AR271,AR268,AR265,AR262,AR259,AR256,AR253,AR250,AR247,AR244,AR241,AR238,AR235,AR232,AR229,AR226,AR223))+2291.34</f>
        <v>2151.5699787190001</v>
      </c>
      <c r="AS283" s="73">
        <f>(-SUM(AS280,AS277,AS274,AS271,AS268,AS265,AS262,AS259,AS256,AS253,AS250,AS247,AS244,AS241,AS238,AS235,AS232,AS229,AS226,AS223))+2955.509</f>
        <v>2771.4713391340001</v>
      </c>
      <c r="AT283" s="73">
        <f>(-SUM(AT280,AT277,AT274,AT271,AT268,AT265,AT262,AT259,AT256,AT253,AT250,AT247,AT244,AT241,AT238,AT235,AT232,AT229,AT226,AT223))+3766.27</f>
        <v>3528.4685023120001</v>
      </c>
      <c r="AU283" s="73">
        <f>(-SUM(AU280,AU277,AU274,AU271,AU268,AU265,AU262,AU259,AU256,AU253,AU250,AU247,AU244,AU241,AU238,AU235,AU232,AU229,AU226,AU223))+4515.316</f>
        <v>4238.5726267760001</v>
      </c>
      <c r="AV283" s="73">
        <f>(-SUM(AV280,AV277,AV274,AV271,AV268,AV265,AV262,AV259,AV256,AV253,AV250,AV247,AV244,AV241,AV238,AV235,AV232,AV229,AV226,AV223))+5226.525</f>
        <v>4914.1473319429997</v>
      </c>
      <c r="AW283" s="73">
        <f>(-SUM(AW280,AW277,AW274,AW271,AW268,AW265,AW262,AW259,AW256,AW253,AW250,AW247,AW244,AW241,AW238,AW235,AW232,AW229,AW226,AW223))+5629.924</f>
        <v>5298.5569673059999</v>
      </c>
      <c r="AX283" s="73">
        <f>(-SUM(AX280,AX277,AX274,AX271,AX268,AX265,AX262,AX259,AX256,AX253,AX250,AX247,AX244,AX241,AX238,AX235,AX232,AX229,AX226,AX223))+6354.228</f>
        <v>5963.00586613</v>
      </c>
      <c r="AY283" s="36">
        <f>(-SUM(AY280,AY277,AY274,AY271,AY268,AY265,AY262,AY259,AY256,AY253,AY250,AY247,AY244,AY241,AY238,AY235,AY232,AY229,AY226,AY223))+7025.343</f>
        <v>6580.0768854239996</v>
      </c>
      <c r="AZ283" s="36">
        <f>(-SUM(AZ280,AZ277,AZ274,AZ271,AZ268,AZ265,AZ262,AZ259,AZ256,AZ253,AZ250,AZ247,AZ244,AZ241,AZ238,AZ235,AZ232,AZ229,AZ226,AZ223))+7602.62</f>
        <v>7118.5051829209997</v>
      </c>
      <c r="BA283" s="216">
        <f>(-SUM(BA280,BA277,BA274,BA271,BA268,BA265,BA262,BA259,BA256,BA253,BA250,BA247,BA244,BA241,BA238,BA235,BA232,BA229,BA226,BA223))+7983.851</f>
        <v>7482.8100630839999</v>
      </c>
      <c r="BC283" s="70"/>
      <c r="BD283" s="205" t="e">
        <f>INDEX($E$222:$P$313,ROW()-221,#REF!)</f>
        <v>#REF!</v>
      </c>
      <c r="BE283" s="205" t="e">
        <f>INDEX($X$222:$AI$313,ROW()-221,#REF!)</f>
        <v>#REF!</v>
      </c>
      <c r="BF283" s="205" t="e">
        <f>INDEX($AP$222:$BA$313,ROW()-221,#REF!)</f>
        <v>#REF!</v>
      </c>
      <c r="BG283" s="205" t="e">
        <f>+IF(OR(BD283=0,BE283=0),"",BD283-BE283)</f>
        <v>#REF!</v>
      </c>
      <c r="BH283" s="196" t="str">
        <f>+IF(ISERROR(BD283/BE283-1),"",BD283/BE283-1)</f>
        <v/>
      </c>
      <c r="BI283" s="205" t="e">
        <f>+IF(OR(BD283=0,BF283=0),"",BD283-BF283)</f>
        <v>#REF!</v>
      </c>
      <c r="BJ283" s="198" t="str">
        <f>+IF(ISERROR(BD283/BF283-1),"",BD283/BF283-1)</f>
        <v/>
      </c>
    </row>
    <row r="284" spans="1:62" s="10" customFormat="1" ht="14.25" customHeight="1">
      <c r="A284" s="32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216"/>
      <c r="M284" s="36"/>
      <c r="N284" s="36"/>
      <c r="O284" s="36"/>
      <c r="P284" s="37"/>
      <c r="Q284" s="12"/>
      <c r="R284" s="12"/>
      <c r="S284" s="12"/>
      <c r="T284" s="32"/>
      <c r="U284" s="25"/>
      <c r="V284" s="33"/>
      <c r="W284" s="25"/>
      <c r="X284" s="35"/>
      <c r="Y284" s="36"/>
      <c r="Z284" s="36"/>
      <c r="AA284" s="36"/>
      <c r="AB284" s="36"/>
      <c r="AC284" s="36"/>
      <c r="AD284" s="36"/>
      <c r="AE284" s="36"/>
      <c r="AF284" s="36"/>
      <c r="AG284" s="36"/>
      <c r="AH284" s="36"/>
      <c r="AI284" s="216"/>
      <c r="AJ284" s="8"/>
      <c r="AK284" s="12"/>
      <c r="AL284" s="32"/>
      <c r="AM284" s="25"/>
      <c r="AN284" s="33"/>
      <c r="AO284" s="25"/>
      <c r="AP284" s="35"/>
      <c r="AQ284" s="36"/>
      <c r="AR284" s="36"/>
      <c r="AS284" s="36"/>
      <c r="AT284" s="36"/>
      <c r="AU284" s="36"/>
      <c r="AV284" s="36"/>
      <c r="AW284" s="36"/>
      <c r="AX284" s="36"/>
      <c r="AY284" s="36"/>
      <c r="AZ284" s="36"/>
      <c r="BA284" s="216"/>
      <c r="BC284" s="70" t="str">
        <f>+IF(ISBLANK(A284),"",A284)</f>
        <v/>
      </c>
      <c r="BD284" s="205"/>
      <c r="BE284" s="205"/>
      <c r="BF284" s="205"/>
      <c r="BG284" s="46"/>
      <c r="BH284" s="46"/>
      <c r="BI284" s="46"/>
      <c r="BJ284" s="199"/>
    </row>
    <row r="285" spans="1:62" s="10" customFormat="1" ht="14.25" hidden="1" customHeight="1">
      <c r="A285" s="32">
        <v>22</v>
      </c>
      <c r="B285" s="25"/>
      <c r="C285" s="33" t="s">
        <v>1</v>
      </c>
      <c r="D285" s="25"/>
      <c r="E285" s="35">
        <f>E286</f>
        <v>0</v>
      </c>
      <c r="F285" s="36">
        <f t="shared" ref="F285:P285" si="281">F286-E286</f>
        <v>0</v>
      </c>
      <c r="G285" s="36">
        <f t="shared" si="281"/>
        <v>0</v>
      </c>
      <c r="H285" s="36">
        <f t="shared" si="281"/>
        <v>0</v>
      </c>
      <c r="I285" s="36">
        <f t="shared" si="281"/>
        <v>0</v>
      </c>
      <c r="J285" s="36">
        <f t="shared" si="281"/>
        <v>0</v>
      </c>
      <c r="K285" s="36">
        <f t="shared" si="281"/>
        <v>0</v>
      </c>
      <c r="L285" s="216">
        <f t="shared" si="281"/>
        <v>0</v>
      </c>
      <c r="M285" s="36">
        <f t="shared" si="281"/>
        <v>0</v>
      </c>
      <c r="N285" s="36">
        <f t="shared" si="281"/>
        <v>0</v>
      </c>
      <c r="O285" s="36">
        <f t="shared" si="281"/>
        <v>0</v>
      </c>
      <c r="P285" s="37">
        <f t="shared" si="281"/>
        <v>0</v>
      </c>
      <c r="Q285" s="12"/>
      <c r="R285" s="12"/>
      <c r="S285" s="12"/>
      <c r="T285" s="32">
        <v>22</v>
      </c>
      <c r="U285" s="25"/>
      <c r="V285" s="33" t="s">
        <v>1</v>
      </c>
      <c r="W285" s="25"/>
      <c r="X285" s="35">
        <f>X286</f>
        <v>0</v>
      </c>
      <c r="Y285" s="36">
        <f t="shared" ref="Y285:AI285" si="282">Y286-X286</f>
        <v>0</v>
      </c>
      <c r="Z285" s="36">
        <f t="shared" si="282"/>
        <v>0</v>
      </c>
      <c r="AA285" s="36">
        <f t="shared" si="282"/>
        <v>0</v>
      </c>
      <c r="AB285" s="36">
        <f t="shared" si="282"/>
        <v>0</v>
      </c>
      <c r="AC285" s="36">
        <f t="shared" si="282"/>
        <v>0</v>
      </c>
      <c r="AD285" s="36">
        <f t="shared" si="282"/>
        <v>0</v>
      </c>
      <c r="AE285" s="36">
        <f t="shared" si="282"/>
        <v>0</v>
      </c>
      <c r="AF285" s="36">
        <f t="shared" si="282"/>
        <v>0</v>
      </c>
      <c r="AG285" s="36">
        <f t="shared" si="282"/>
        <v>0</v>
      </c>
      <c r="AH285" s="36">
        <f t="shared" si="282"/>
        <v>0</v>
      </c>
      <c r="AI285" s="216">
        <f t="shared" si="282"/>
        <v>0</v>
      </c>
      <c r="AJ285" s="8"/>
      <c r="AK285" s="12"/>
      <c r="AL285" s="32">
        <v>22</v>
      </c>
      <c r="AM285" s="25"/>
      <c r="AN285" s="33" t="s">
        <v>1</v>
      </c>
      <c r="AO285" s="25"/>
      <c r="AP285" s="35">
        <f>AP286</f>
        <v>0</v>
      </c>
      <c r="AQ285" s="36">
        <f t="shared" ref="AQ285:BA285" si="283">AQ286-AP286</f>
        <v>0</v>
      </c>
      <c r="AR285" s="36">
        <f t="shared" si="283"/>
        <v>0</v>
      </c>
      <c r="AS285" s="36">
        <f t="shared" si="283"/>
        <v>0</v>
      </c>
      <c r="AT285" s="36">
        <f t="shared" si="283"/>
        <v>0</v>
      </c>
      <c r="AU285" s="36">
        <f t="shared" si="283"/>
        <v>0</v>
      </c>
      <c r="AV285" s="36">
        <f t="shared" si="283"/>
        <v>0</v>
      </c>
      <c r="AW285" s="36">
        <f t="shared" si="283"/>
        <v>0</v>
      </c>
      <c r="AX285" s="36">
        <f t="shared" si="283"/>
        <v>0</v>
      </c>
      <c r="AY285" s="36">
        <f t="shared" si="283"/>
        <v>0</v>
      </c>
      <c r="AZ285" s="36">
        <f t="shared" si="283"/>
        <v>0</v>
      </c>
      <c r="BA285" s="216">
        <f t="shared" si="283"/>
        <v>0</v>
      </c>
      <c r="BC285" s="32">
        <f>+IF(ISBLANK(A285),"",A285)</f>
        <v>22</v>
      </c>
      <c r="BD285" s="205"/>
      <c r="BE285" s="205"/>
      <c r="BF285" s="205"/>
      <c r="BG285" s="46"/>
      <c r="BH285" s="46"/>
      <c r="BI285" s="46"/>
      <c r="BJ285" s="199"/>
    </row>
    <row r="286" spans="1:62" s="10" customFormat="1" ht="14.25" hidden="1" customHeight="1">
      <c r="A286" s="70"/>
      <c r="B286" s="25"/>
      <c r="C286" s="33" t="s">
        <v>13</v>
      </c>
      <c r="D286" s="25"/>
      <c r="E286" s="35"/>
      <c r="F286" s="36"/>
      <c r="G286" s="36"/>
      <c r="H286" s="36"/>
      <c r="I286" s="36"/>
      <c r="J286" s="36"/>
      <c r="K286" s="36"/>
      <c r="L286" s="216"/>
      <c r="M286" s="36"/>
      <c r="N286" s="36"/>
      <c r="O286" s="36"/>
      <c r="P286" s="37"/>
      <c r="Q286" s="12"/>
      <c r="R286" s="12"/>
      <c r="S286" s="12"/>
      <c r="T286" s="70"/>
      <c r="U286" s="25"/>
      <c r="V286" s="33" t="s">
        <v>13</v>
      </c>
      <c r="W286" s="25"/>
      <c r="X286" s="35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216"/>
      <c r="AJ286" s="8"/>
      <c r="AK286" s="12"/>
      <c r="AL286" s="70"/>
      <c r="AM286" s="25"/>
      <c r="AN286" s="33" t="s">
        <v>13</v>
      </c>
      <c r="AO286" s="25"/>
      <c r="AP286" s="74"/>
      <c r="AQ286" s="73"/>
      <c r="AR286" s="73"/>
      <c r="AS286" s="73"/>
      <c r="AT286" s="73"/>
      <c r="AU286" s="73"/>
      <c r="AV286" s="73"/>
      <c r="AW286" s="73"/>
      <c r="AX286" s="73"/>
      <c r="AY286" s="36"/>
      <c r="AZ286" s="36"/>
      <c r="BA286" s="216"/>
      <c r="BC286" s="70" t="str">
        <f>+IF(ISBLANK(A286),"",A286)</f>
        <v/>
      </c>
      <c r="BD286" s="205" t="e">
        <f>INDEX($E$222:$P$313,ROW()-221,#REF!)</f>
        <v>#REF!</v>
      </c>
      <c r="BE286" s="205" t="e">
        <f>INDEX($X$222:$AI$313,ROW()-221,#REF!)</f>
        <v>#REF!</v>
      </c>
      <c r="BF286" s="205" t="e">
        <f>INDEX($AP$222:$BA$313,ROW()-221,#REF!)</f>
        <v>#REF!</v>
      </c>
      <c r="BG286" s="205" t="e">
        <f>+IF(OR(BD286=0,BE286=0),"",BD286-BE286)</f>
        <v>#REF!</v>
      </c>
      <c r="BH286" s="196" t="str">
        <f>+IF(ISERROR(BD286/BE286-1),"",BD286/BE286-1)</f>
        <v/>
      </c>
      <c r="BI286" s="205" t="e">
        <f>+IF(OR(BD286=0,BF286=0),"",BD286-BF286)</f>
        <v>#REF!</v>
      </c>
      <c r="BJ286" s="198" t="str">
        <f>+IF(ISERROR(BD286/BF286-1),"",BD286/BF286-1)</f>
        <v/>
      </c>
    </row>
    <row r="287" spans="1:62" s="10" customFormat="1" ht="14.25" hidden="1" customHeight="1">
      <c r="A287" s="32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216"/>
      <c r="M287" s="36"/>
      <c r="N287" s="36"/>
      <c r="O287" s="36"/>
      <c r="P287" s="37"/>
      <c r="Q287" s="12"/>
      <c r="R287" s="12"/>
      <c r="S287" s="12"/>
      <c r="T287" s="32"/>
      <c r="U287" s="25"/>
      <c r="V287" s="33"/>
      <c r="W287" s="25"/>
      <c r="X287" s="35"/>
      <c r="Y287" s="36"/>
      <c r="Z287" s="36"/>
      <c r="AA287" s="36"/>
      <c r="AB287" s="36"/>
      <c r="AC287" s="36"/>
      <c r="AD287" s="36"/>
      <c r="AE287" s="36"/>
      <c r="AF287" s="36"/>
      <c r="AG287" s="36"/>
      <c r="AH287" s="36"/>
      <c r="AI287" s="216"/>
      <c r="AJ287" s="8"/>
      <c r="AK287" s="12"/>
      <c r="AL287" s="32"/>
      <c r="AM287" s="25"/>
      <c r="AN287" s="33"/>
      <c r="AO287" s="25"/>
      <c r="AP287" s="35"/>
      <c r="AQ287" s="36"/>
      <c r="AR287" s="36"/>
      <c r="AS287" s="36"/>
      <c r="AT287" s="36"/>
      <c r="AU287" s="36"/>
      <c r="AV287" s="36"/>
      <c r="AW287" s="36"/>
      <c r="AX287" s="36"/>
      <c r="AY287" s="36"/>
      <c r="AZ287" s="36"/>
      <c r="BA287" s="216"/>
      <c r="BC287" s="70" t="str">
        <f t="shared" ref="BC287:BC311" si="284">+IF(ISBLANK(A287),"",A287)</f>
        <v/>
      </c>
      <c r="BD287" s="205"/>
      <c r="BE287" s="205"/>
      <c r="BF287" s="205"/>
      <c r="BG287" s="46"/>
      <c r="BH287" s="46"/>
      <c r="BI287" s="46"/>
      <c r="BJ287" s="199"/>
    </row>
    <row r="288" spans="1:62" s="10" customFormat="1" ht="14.25" hidden="1" customHeight="1">
      <c r="A288" s="32">
        <v>23</v>
      </c>
      <c r="B288" s="25"/>
      <c r="C288" s="33" t="s">
        <v>1</v>
      </c>
      <c r="D288" s="25"/>
      <c r="E288" s="35">
        <f>E289</f>
        <v>0</v>
      </c>
      <c r="F288" s="36">
        <f t="shared" ref="F288:P288" si="285">F289-E289</f>
        <v>0</v>
      </c>
      <c r="G288" s="36">
        <f t="shared" si="285"/>
        <v>0</v>
      </c>
      <c r="H288" s="36">
        <f t="shared" si="285"/>
        <v>0</v>
      </c>
      <c r="I288" s="36">
        <f t="shared" si="285"/>
        <v>0</v>
      </c>
      <c r="J288" s="36">
        <f t="shared" si="285"/>
        <v>0</v>
      </c>
      <c r="K288" s="36">
        <f t="shared" si="285"/>
        <v>0</v>
      </c>
      <c r="L288" s="216">
        <f t="shared" si="285"/>
        <v>0</v>
      </c>
      <c r="M288" s="36">
        <f t="shared" si="285"/>
        <v>0</v>
      </c>
      <c r="N288" s="36">
        <f t="shared" si="285"/>
        <v>0</v>
      </c>
      <c r="O288" s="36">
        <f t="shared" si="285"/>
        <v>0</v>
      </c>
      <c r="P288" s="37">
        <f t="shared" si="285"/>
        <v>0</v>
      </c>
      <c r="Q288" s="12"/>
      <c r="R288" s="12"/>
      <c r="S288" s="12"/>
      <c r="T288" s="32">
        <v>23</v>
      </c>
      <c r="U288" s="25"/>
      <c r="V288" s="33" t="s">
        <v>1</v>
      </c>
      <c r="W288" s="25"/>
      <c r="X288" s="35">
        <f>X289</f>
        <v>0</v>
      </c>
      <c r="Y288" s="36">
        <f t="shared" ref="Y288:AI288" si="286">Y289-X289</f>
        <v>0</v>
      </c>
      <c r="Z288" s="36">
        <f t="shared" si="286"/>
        <v>0</v>
      </c>
      <c r="AA288" s="36">
        <f t="shared" si="286"/>
        <v>0</v>
      </c>
      <c r="AB288" s="36">
        <f t="shared" si="286"/>
        <v>0</v>
      </c>
      <c r="AC288" s="36">
        <f t="shared" si="286"/>
        <v>0</v>
      </c>
      <c r="AD288" s="36">
        <f t="shared" si="286"/>
        <v>0</v>
      </c>
      <c r="AE288" s="36">
        <f t="shared" si="286"/>
        <v>0</v>
      </c>
      <c r="AF288" s="36">
        <f t="shared" si="286"/>
        <v>0</v>
      </c>
      <c r="AG288" s="36">
        <f t="shared" si="286"/>
        <v>0</v>
      </c>
      <c r="AH288" s="36">
        <f t="shared" si="286"/>
        <v>0</v>
      </c>
      <c r="AI288" s="216">
        <f t="shared" si="286"/>
        <v>0</v>
      </c>
      <c r="AJ288" s="8"/>
      <c r="AK288" s="12"/>
      <c r="AL288" s="32">
        <v>23</v>
      </c>
      <c r="AM288" s="25"/>
      <c r="AN288" s="33" t="s">
        <v>1</v>
      </c>
      <c r="AO288" s="25"/>
      <c r="AP288" s="35">
        <f>AP289</f>
        <v>0</v>
      </c>
      <c r="AQ288" s="36">
        <f t="shared" ref="AQ288:BA288" si="287">AQ289-AP289</f>
        <v>0</v>
      </c>
      <c r="AR288" s="36">
        <f t="shared" si="287"/>
        <v>0</v>
      </c>
      <c r="AS288" s="36">
        <f t="shared" si="287"/>
        <v>0</v>
      </c>
      <c r="AT288" s="36">
        <f t="shared" si="287"/>
        <v>0</v>
      </c>
      <c r="AU288" s="36">
        <f t="shared" si="287"/>
        <v>0</v>
      </c>
      <c r="AV288" s="36">
        <f t="shared" si="287"/>
        <v>0</v>
      </c>
      <c r="AW288" s="36">
        <f t="shared" si="287"/>
        <v>0</v>
      </c>
      <c r="AX288" s="36">
        <f t="shared" si="287"/>
        <v>0</v>
      </c>
      <c r="AY288" s="36">
        <f t="shared" si="287"/>
        <v>0</v>
      </c>
      <c r="AZ288" s="36">
        <f t="shared" si="287"/>
        <v>0</v>
      </c>
      <c r="BA288" s="216">
        <f t="shared" si="287"/>
        <v>0</v>
      </c>
      <c r="BC288" s="32">
        <f t="shared" si="284"/>
        <v>23</v>
      </c>
      <c r="BD288" s="205"/>
      <c r="BE288" s="205"/>
      <c r="BF288" s="205"/>
      <c r="BG288" s="46"/>
      <c r="BH288" s="46"/>
      <c r="BI288" s="46"/>
      <c r="BJ288" s="199"/>
    </row>
    <row r="289" spans="1:62" s="10" customFormat="1" ht="14.25" hidden="1" customHeight="1">
      <c r="A289" s="70"/>
      <c r="B289" s="25"/>
      <c r="C289" s="33" t="s">
        <v>13</v>
      </c>
      <c r="D289" s="25"/>
      <c r="E289" s="35"/>
      <c r="F289" s="36"/>
      <c r="G289" s="36"/>
      <c r="H289" s="36"/>
      <c r="I289" s="36"/>
      <c r="J289" s="36"/>
      <c r="K289" s="36"/>
      <c r="L289" s="216"/>
      <c r="M289" s="36"/>
      <c r="N289" s="36"/>
      <c r="O289" s="36"/>
      <c r="P289" s="37"/>
      <c r="Q289" s="12"/>
      <c r="R289" s="12"/>
      <c r="S289" s="12"/>
      <c r="T289" s="70"/>
      <c r="U289" s="25"/>
      <c r="V289" s="33" t="s">
        <v>13</v>
      </c>
      <c r="W289" s="25"/>
      <c r="X289" s="35"/>
      <c r="Y289" s="36"/>
      <c r="Z289" s="36"/>
      <c r="AA289" s="36"/>
      <c r="AB289" s="36"/>
      <c r="AC289" s="36"/>
      <c r="AD289" s="36"/>
      <c r="AE289" s="36"/>
      <c r="AF289" s="36"/>
      <c r="AG289" s="36"/>
      <c r="AH289" s="36"/>
      <c r="AI289" s="216"/>
      <c r="AJ289" s="8"/>
      <c r="AK289" s="12"/>
      <c r="AL289" s="70"/>
      <c r="AM289" s="25"/>
      <c r="AN289" s="33" t="s">
        <v>13</v>
      </c>
      <c r="AO289" s="25"/>
      <c r="AP289" s="74"/>
      <c r="AQ289" s="73"/>
      <c r="AR289" s="73"/>
      <c r="AS289" s="73"/>
      <c r="AT289" s="73"/>
      <c r="AU289" s="73"/>
      <c r="AV289" s="73"/>
      <c r="AW289" s="73"/>
      <c r="AX289" s="73"/>
      <c r="AY289" s="36"/>
      <c r="AZ289" s="36"/>
      <c r="BA289" s="216"/>
      <c r="BC289" s="70" t="str">
        <f t="shared" si="284"/>
        <v/>
      </c>
      <c r="BD289" s="205" t="e">
        <f>INDEX($E$222:$P$313,ROW()-221,#REF!)</f>
        <v>#REF!</v>
      </c>
      <c r="BE289" s="205" t="e">
        <f>INDEX($X$222:$AI$313,ROW()-221,#REF!)</f>
        <v>#REF!</v>
      </c>
      <c r="BF289" s="205" t="e">
        <f>INDEX($AP$222:$BA$313,ROW()-221,#REF!)</f>
        <v>#REF!</v>
      </c>
      <c r="BG289" s="205" t="e">
        <f>+IF(OR(BD289=0,BE289=0),"",BD289-BE289)</f>
        <v>#REF!</v>
      </c>
      <c r="BH289" s="196" t="str">
        <f>+IF(ISERROR(BD289/BE289-1),"",BD289/BE289-1)</f>
        <v/>
      </c>
      <c r="BI289" s="205" t="e">
        <f>+IF(OR(BD289=0,BF289=0),"",BD289-BF289)</f>
        <v>#REF!</v>
      </c>
      <c r="BJ289" s="198" t="str">
        <f>+IF(ISERROR(BD289/BF289-1),"",BD289/BF289-1)</f>
        <v/>
      </c>
    </row>
    <row r="290" spans="1:62" s="10" customFormat="1" ht="14.25" hidden="1" customHeight="1">
      <c r="A290" s="32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216"/>
      <c r="M290" s="36"/>
      <c r="N290" s="36"/>
      <c r="O290" s="36"/>
      <c r="P290" s="37"/>
      <c r="Q290" s="12"/>
      <c r="R290" s="12"/>
      <c r="S290" s="12"/>
      <c r="T290" s="32"/>
      <c r="U290" s="25"/>
      <c r="V290" s="33"/>
      <c r="W290" s="25"/>
      <c r="X290" s="35"/>
      <c r="Y290" s="36"/>
      <c r="Z290" s="36"/>
      <c r="AA290" s="36"/>
      <c r="AB290" s="36"/>
      <c r="AC290" s="36"/>
      <c r="AD290" s="36"/>
      <c r="AE290" s="36"/>
      <c r="AF290" s="36"/>
      <c r="AG290" s="36"/>
      <c r="AH290" s="36"/>
      <c r="AI290" s="216"/>
      <c r="AJ290" s="8"/>
      <c r="AK290" s="12"/>
      <c r="AL290" s="32"/>
      <c r="AM290" s="25"/>
      <c r="AN290" s="33"/>
      <c r="AO290" s="25"/>
      <c r="AP290" s="35"/>
      <c r="AQ290" s="36"/>
      <c r="AR290" s="36"/>
      <c r="AS290" s="36"/>
      <c r="AT290" s="36"/>
      <c r="AU290" s="36"/>
      <c r="AV290" s="36"/>
      <c r="AW290" s="36"/>
      <c r="AX290" s="36"/>
      <c r="AY290" s="36"/>
      <c r="AZ290" s="36"/>
      <c r="BA290" s="216"/>
      <c r="BC290" s="70" t="str">
        <f t="shared" si="284"/>
        <v/>
      </c>
      <c r="BD290" s="205"/>
      <c r="BE290" s="205"/>
      <c r="BF290" s="205"/>
      <c r="BG290" s="46"/>
      <c r="BH290" s="46"/>
      <c r="BI290" s="46"/>
      <c r="BJ290" s="199"/>
    </row>
    <row r="291" spans="1:62" s="10" customFormat="1" ht="14.25" hidden="1" customHeight="1">
      <c r="A291" s="32">
        <v>24</v>
      </c>
      <c r="B291" s="25"/>
      <c r="C291" s="33" t="s">
        <v>1</v>
      </c>
      <c r="D291" s="25"/>
      <c r="E291" s="35">
        <f>E292</f>
        <v>0</v>
      </c>
      <c r="F291" s="36">
        <f t="shared" ref="F291:P291" si="288">F292-E292</f>
        <v>0</v>
      </c>
      <c r="G291" s="36">
        <f t="shared" si="288"/>
        <v>0</v>
      </c>
      <c r="H291" s="36">
        <f t="shared" si="288"/>
        <v>0</v>
      </c>
      <c r="I291" s="36">
        <f t="shared" si="288"/>
        <v>0</v>
      </c>
      <c r="J291" s="36">
        <f t="shared" si="288"/>
        <v>0</v>
      </c>
      <c r="K291" s="36">
        <f t="shared" si="288"/>
        <v>0</v>
      </c>
      <c r="L291" s="216">
        <f t="shared" si="288"/>
        <v>0</v>
      </c>
      <c r="M291" s="36">
        <f t="shared" si="288"/>
        <v>0</v>
      </c>
      <c r="N291" s="36">
        <f t="shared" si="288"/>
        <v>0</v>
      </c>
      <c r="O291" s="36">
        <f t="shared" si="288"/>
        <v>0</v>
      </c>
      <c r="P291" s="37">
        <f t="shared" si="288"/>
        <v>0</v>
      </c>
      <c r="Q291" s="12"/>
      <c r="R291" s="12"/>
      <c r="S291" s="12"/>
      <c r="T291" s="32">
        <v>24</v>
      </c>
      <c r="U291" s="25"/>
      <c r="V291" s="33" t="s">
        <v>1</v>
      </c>
      <c r="W291" s="25"/>
      <c r="X291" s="35">
        <f>X292</f>
        <v>0</v>
      </c>
      <c r="Y291" s="36">
        <f t="shared" ref="Y291:AI291" si="289">Y292-X292</f>
        <v>0</v>
      </c>
      <c r="Z291" s="36">
        <f t="shared" si="289"/>
        <v>0</v>
      </c>
      <c r="AA291" s="36">
        <f t="shared" si="289"/>
        <v>0</v>
      </c>
      <c r="AB291" s="36">
        <f t="shared" si="289"/>
        <v>0</v>
      </c>
      <c r="AC291" s="36">
        <f t="shared" si="289"/>
        <v>0</v>
      </c>
      <c r="AD291" s="36">
        <f t="shared" si="289"/>
        <v>0</v>
      </c>
      <c r="AE291" s="36">
        <f t="shared" si="289"/>
        <v>0</v>
      </c>
      <c r="AF291" s="36">
        <f t="shared" si="289"/>
        <v>0</v>
      </c>
      <c r="AG291" s="36">
        <f t="shared" si="289"/>
        <v>0</v>
      </c>
      <c r="AH291" s="36">
        <f t="shared" si="289"/>
        <v>0</v>
      </c>
      <c r="AI291" s="216">
        <f t="shared" si="289"/>
        <v>0</v>
      </c>
      <c r="AJ291" s="8"/>
      <c r="AK291" s="12"/>
      <c r="AL291" s="32">
        <v>24</v>
      </c>
      <c r="AM291" s="25"/>
      <c r="AN291" s="33" t="s">
        <v>1</v>
      </c>
      <c r="AO291" s="25"/>
      <c r="AP291" s="35">
        <f>AP292</f>
        <v>0</v>
      </c>
      <c r="AQ291" s="36">
        <f t="shared" ref="AQ291:BA291" si="290">AQ292-AP292</f>
        <v>0</v>
      </c>
      <c r="AR291" s="36">
        <f t="shared" si="290"/>
        <v>0</v>
      </c>
      <c r="AS291" s="36">
        <f t="shared" si="290"/>
        <v>0</v>
      </c>
      <c r="AT291" s="36">
        <f t="shared" si="290"/>
        <v>0</v>
      </c>
      <c r="AU291" s="36">
        <f t="shared" si="290"/>
        <v>0</v>
      </c>
      <c r="AV291" s="36">
        <f t="shared" si="290"/>
        <v>0</v>
      </c>
      <c r="AW291" s="36">
        <f t="shared" si="290"/>
        <v>0</v>
      </c>
      <c r="AX291" s="36">
        <f t="shared" si="290"/>
        <v>0</v>
      </c>
      <c r="AY291" s="36">
        <f t="shared" si="290"/>
        <v>0</v>
      </c>
      <c r="AZ291" s="36">
        <f t="shared" si="290"/>
        <v>0</v>
      </c>
      <c r="BA291" s="216">
        <f t="shared" si="290"/>
        <v>0</v>
      </c>
      <c r="BC291" s="32">
        <f t="shared" si="284"/>
        <v>24</v>
      </c>
      <c r="BD291" s="205"/>
      <c r="BE291" s="205"/>
      <c r="BF291" s="205"/>
      <c r="BG291" s="46"/>
      <c r="BH291" s="46"/>
      <c r="BI291" s="46"/>
      <c r="BJ291" s="199"/>
    </row>
    <row r="292" spans="1:62" s="10" customFormat="1" ht="14.25" hidden="1" customHeight="1">
      <c r="A292" s="70"/>
      <c r="B292" s="25"/>
      <c r="C292" s="33" t="s">
        <v>13</v>
      </c>
      <c r="D292" s="25"/>
      <c r="E292" s="35"/>
      <c r="F292" s="36"/>
      <c r="G292" s="36"/>
      <c r="H292" s="36"/>
      <c r="I292" s="36"/>
      <c r="J292" s="36"/>
      <c r="K292" s="36"/>
      <c r="L292" s="216"/>
      <c r="M292" s="36"/>
      <c r="N292" s="36"/>
      <c r="O292" s="36"/>
      <c r="P292" s="37"/>
      <c r="Q292" s="12"/>
      <c r="R292" s="12"/>
      <c r="S292" s="12"/>
      <c r="T292" s="70"/>
      <c r="U292" s="25"/>
      <c r="V292" s="33" t="s">
        <v>13</v>
      </c>
      <c r="W292" s="25"/>
      <c r="X292" s="35"/>
      <c r="Y292" s="36"/>
      <c r="Z292" s="36"/>
      <c r="AA292" s="36"/>
      <c r="AB292" s="36"/>
      <c r="AC292" s="36"/>
      <c r="AD292" s="36"/>
      <c r="AE292" s="36"/>
      <c r="AF292" s="36"/>
      <c r="AG292" s="36"/>
      <c r="AH292" s="36"/>
      <c r="AI292" s="216"/>
      <c r="AJ292" s="8"/>
      <c r="AK292" s="12"/>
      <c r="AL292" s="70"/>
      <c r="AM292" s="25"/>
      <c r="AN292" s="33" t="s">
        <v>13</v>
      </c>
      <c r="AO292" s="25"/>
      <c r="AP292" s="74"/>
      <c r="AQ292" s="73"/>
      <c r="AR292" s="73"/>
      <c r="AS292" s="73"/>
      <c r="AT292" s="73"/>
      <c r="AU292" s="73"/>
      <c r="AV292" s="73"/>
      <c r="AW292" s="73"/>
      <c r="AX292" s="73"/>
      <c r="AY292" s="36"/>
      <c r="AZ292" s="36"/>
      <c r="BA292" s="216"/>
      <c r="BC292" s="70" t="str">
        <f t="shared" si="284"/>
        <v/>
      </c>
      <c r="BD292" s="205" t="e">
        <f>INDEX($E$222:$P$313,ROW()-221,#REF!)</f>
        <v>#REF!</v>
      </c>
      <c r="BE292" s="205" t="e">
        <f>INDEX($X$222:$AI$313,ROW()-221,#REF!)</f>
        <v>#REF!</v>
      </c>
      <c r="BF292" s="205" t="e">
        <f>INDEX($AP$222:$BA$313,ROW()-221,#REF!)</f>
        <v>#REF!</v>
      </c>
      <c r="BG292" s="205" t="e">
        <f>+IF(OR(BD292=0,BE292=0),"",BD292-BE292)</f>
        <v>#REF!</v>
      </c>
      <c r="BH292" s="196" t="str">
        <f>+IF(ISERROR(BD292/BE292-1),"",BD292/BE292-1)</f>
        <v/>
      </c>
      <c r="BI292" s="205" t="e">
        <f>+IF(OR(BD292=0,BF292=0),"",BD292-BF292)</f>
        <v>#REF!</v>
      </c>
      <c r="BJ292" s="198" t="str">
        <f>+IF(ISERROR(BD292/BF292-1),"",BD292/BF292-1)</f>
        <v/>
      </c>
    </row>
    <row r="293" spans="1:62" s="10" customFormat="1" ht="14.25" hidden="1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216"/>
      <c r="M293" s="36"/>
      <c r="N293" s="36"/>
      <c r="O293" s="36"/>
      <c r="P293" s="37"/>
      <c r="Q293" s="12"/>
      <c r="R293" s="12"/>
      <c r="S293" s="12"/>
      <c r="T293" s="32"/>
      <c r="U293" s="25"/>
      <c r="V293" s="33"/>
      <c r="W293" s="25"/>
      <c r="X293" s="35"/>
      <c r="Y293" s="36"/>
      <c r="Z293" s="36"/>
      <c r="AA293" s="36"/>
      <c r="AB293" s="36"/>
      <c r="AC293" s="36"/>
      <c r="AD293" s="36"/>
      <c r="AE293" s="36"/>
      <c r="AF293" s="36"/>
      <c r="AG293" s="36"/>
      <c r="AH293" s="36"/>
      <c r="AI293" s="216"/>
      <c r="AJ293" s="8"/>
      <c r="AK293" s="12"/>
      <c r="AL293" s="32"/>
      <c r="AM293" s="25"/>
      <c r="AN293" s="33"/>
      <c r="AO293" s="25"/>
      <c r="AP293" s="35"/>
      <c r="AQ293" s="36"/>
      <c r="AR293" s="36"/>
      <c r="AS293" s="36"/>
      <c r="AT293" s="36"/>
      <c r="AU293" s="36"/>
      <c r="AV293" s="36"/>
      <c r="AW293" s="36"/>
      <c r="AX293" s="36"/>
      <c r="AY293" s="36"/>
      <c r="AZ293" s="36"/>
      <c r="BA293" s="216"/>
      <c r="BC293" s="70" t="str">
        <f t="shared" si="284"/>
        <v/>
      </c>
      <c r="BD293" s="205"/>
      <c r="BE293" s="205"/>
      <c r="BF293" s="205"/>
      <c r="BG293" s="46"/>
      <c r="BH293" s="46"/>
      <c r="BI293" s="46"/>
      <c r="BJ293" s="199"/>
    </row>
    <row r="294" spans="1:62" s="10" customFormat="1" ht="14.25" hidden="1" customHeight="1">
      <c r="A294" s="32">
        <v>25</v>
      </c>
      <c r="B294" s="25"/>
      <c r="C294" s="33" t="s">
        <v>1</v>
      </c>
      <c r="D294" s="25"/>
      <c r="E294" s="35">
        <f>E295</f>
        <v>0</v>
      </c>
      <c r="F294" s="36">
        <f t="shared" ref="F294:P294" si="291">F295-E295</f>
        <v>0</v>
      </c>
      <c r="G294" s="36">
        <f t="shared" si="291"/>
        <v>0</v>
      </c>
      <c r="H294" s="36">
        <f t="shared" si="291"/>
        <v>0</v>
      </c>
      <c r="I294" s="36">
        <f t="shared" si="291"/>
        <v>0</v>
      </c>
      <c r="J294" s="36">
        <f t="shared" si="291"/>
        <v>0</v>
      </c>
      <c r="K294" s="36">
        <f t="shared" si="291"/>
        <v>0</v>
      </c>
      <c r="L294" s="216">
        <f t="shared" si="291"/>
        <v>0</v>
      </c>
      <c r="M294" s="36">
        <f t="shared" si="291"/>
        <v>0</v>
      </c>
      <c r="N294" s="36">
        <f t="shared" si="291"/>
        <v>0</v>
      </c>
      <c r="O294" s="36">
        <f t="shared" si="291"/>
        <v>0</v>
      </c>
      <c r="P294" s="37">
        <f t="shared" si="291"/>
        <v>0</v>
      </c>
      <c r="Q294" s="12"/>
      <c r="R294" s="12"/>
      <c r="S294" s="12"/>
      <c r="T294" s="32">
        <v>25</v>
      </c>
      <c r="U294" s="25"/>
      <c r="V294" s="33" t="s">
        <v>1</v>
      </c>
      <c r="W294" s="25"/>
      <c r="X294" s="35">
        <f>X295</f>
        <v>0</v>
      </c>
      <c r="Y294" s="36">
        <f t="shared" ref="Y294:AI294" si="292">Y295-X295</f>
        <v>0</v>
      </c>
      <c r="Z294" s="36">
        <f t="shared" si="292"/>
        <v>0</v>
      </c>
      <c r="AA294" s="36">
        <f t="shared" si="292"/>
        <v>0</v>
      </c>
      <c r="AB294" s="36">
        <f t="shared" si="292"/>
        <v>0</v>
      </c>
      <c r="AC294" s="36">
        <f t="shared" si="292"/>
        <v>0</v>
      </c>
      <c r="AD294" s="36">
        <f t="shared" si="292"/>
        <v>0</v>
      </c>
      <c r="AE294" s="36">
        <f t="shared" si="292"/>
        <v>0</v>
      </c>
      <c r="AF294" s="36">
        <f t="shared" si="292"/>
        <v>0</v>
      </c>
      <c r="AG294" s="36">
        <f t="shared" si="292"/>
        <v>0</v>
      </c>
      <c r="AH294" s="36">
        <f t="shared" si="292"/>
        <v>0</v>
      </c>
      <c r="AI294" s="216">
        <f t="shared" si="292"/>
        <v>0</v>
      </c>
      <c r="AJ294" s="8"/>
      <c r="AK294" s="12"/>
      <c r="AL294" s="32">
        <v>25</v>
      </c>
      <c r="AM294" s="25"/>
      <c r="AN294" s="33" t="s">
        <v>1</v>
      </c>
      <c r="AO294" s="25"/>
      <c r="AP294" s="35">
        <f>AP295</f>
        <v>0</v>
      </c>
      <c r="AQ294" s="36">
        <f t="shared" ref="AQ294:BA294" si="293">AQ295-AP295</f>
        <v>0</v>
      </c>
      <c r="AR294" s="36">
        <f t="shared" si="293"/>
        <v>0</v>
      </c>
      <c r="AS294" s="36">
        <f t="shared" si="293"/>
        <v>0</v>
      </c>
      <c r="AT294" s="36">
        <f t="shared" si="293"/>
        <v>0</v>
      </c>
      <c r="AU294" s="36">
        <f t="shared" si="293"/>
        <v>0</v>
      </c>
      <c r="AV294" s="36">
        <f t="shared" si="293"/>
        <v>0</v>
      </c>
      <c r="AW294" s="36">
        <f t="shared" si="293"/>
        <v>0</v>
      </c>
      <c r="AX294" s="36">
        <f t="shared" si="293"/>
        <v>0</v>
      </c>
      <c r="AY294" s="36">
        <f t="shared" si="293"/>
        <v>0</v>
      </c>
      <c r="AZ294" s="36">
        <f t="shared" si="293"/>
        <v>0</v>
      </c>
      <c r="BA294" s="216">
        <f t="shared" si="293"/>
        <v>0</v>
      </c>
      <c r="BC294" s="32">
        <f t="shared" si="284"/>
        <v>25</v>
      </c>
      <c r="BD294" s="205"/>
      <c r="BE294" s="205"/>
      <c r="BF294" s="205"/>
      <c r="BG294" s="46"/>
      <c r="BH294" s="46"/>
      <c r="BI294" s="46"/>
      <c r="BJ294" s="199"/>
    </row>
    <row r="295" spans="1:62" s="10" customFormat="1" ht="14.25" hidden="1" customHeight="1">
      <c r="A295" s="70"/>
      <c r="B295" s="25"/>
      <c r="C295" s="33" t="s">
        <v>13</v>
      </c>
      <c r="D295" s="25"/>
      <c r="E295" s="35"/>
      <c r="F295" s="36"/>
      <c r="G295" s="36"/>
      <c r="H295" s="36"/>
      <c r="I295" s="36"/>
      <c r="J295" s="36"/>
      <c r="K295" s="36"/>
      <c r="L295" s="216"/>
      <c r="M295" s="36"/>
      <c r="N295" s="36"/>
      <c r="O295" s="36"/>
      <c r="P295" s="37"/>
      <c r="Q295" s="12"/>
      <c r="R295" s="12"/>
      <c r="S295" s="12"/>
      <c r="T295" s="70"/>
      <c r="U295" s="25"/>
      <c r="V295" s="33" t="s">
        <v>13</v>
      </c>
      <c r="W295" s="25"/>
      <c r="X295" s="35"/>
      <c r="Y295" s="36"/>
      <c r="Z295" s="36"/>
      <c r="AA295" s="36"/>
      <c r="AB295" s="36"/>
      <c r="AC295" s="36"/>
      <c r="AD295" s="36"/>
      <c r="AE295" s="36"/>
      <c r="AF295" s="36"/>
      <c r="AG295" s="36"/>
      <c r="AH295" s="36"/>
      <c r="AI295" s="216"/>
      <c r="AJ295" s="8"/>
      <c r="AK295" s="12"/>
      <c r="AL295" s="70"/>
      <c r="AM295" s="25"/>
      <c r="AN295" s="33" t="s">
        <v>13</v>
      </c>
      <c r="AO295" s="25"/>
      <c r="AP295" s="74"/>
      <c r="AQ295" s="73"/>
      <c r="AR295" s="73"/>
      <c r="AS295" s="73"/>
      <c r="AT295" s="73"/>
      <c r="AU295" s="73"/>
      <c r="AV295" s="73"/>
      <c r="AW295" s="73"/>
      <c r="AX295" s="73"/>
      <c r="AY295" s="36"/>
      <c r="AZ295" s="36"/>
      <c r="BA295" s="216"/>
      <c r="BC295" s="70" t="str">
        <f t="shared" si="284"/>
        <v/>
      </c>
      <c r="BD295" s="205" t="e">
        <f>INDEX($E$222:$P$313,ROW()-221,#REF!)</f>
        <v>#REF!</v>
      </c>
      <c r="BE295" s="205" t="e">
        <f>INDEX($X$222:$AI$313,ROW()-221,#REF!)</f>
        <v>#REF!</v>
      </c>
      <c r="BF295" s="205" t="e">
        <f>INDEX($AP$222:$BA$313,ROW()-221,#REF!)</f>
        <v>#REF!</v>
      </c>
      <c r="BG295" s="205" t="e">
        <f>+IF(OR(BD295=0,BE295=0),"",BD295-BE295)</f>
        <v>#REF!</v>
      </c>
      <c r="BH295" s="196" t="str">
        <f>+IF(ISERROR(BD295/BE295-1),"",BD295/BE295-1)</f>
        <v/>
      </c>
      <c r="BI295" s="205" t="e">
        <f>+IF(OR(BD295=0,BF295=0),"",BD295-BF295)</f>
        <v>#REF!</v>
      </c>
      <c r="BJ295" s="198" t="str">
        <f>+IF(ISERROR(BD295/BF295-1),"",BD295/BF295-1)</f>
        <v/>
      </c>
    </row>
    <row r="296" spans="1:62" s="10" customFormat="1" ht="14.25" hidden="1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216"/>
      <c r="M296" s="36"/>
      <c r="N296" s="36"/>
      <c r="O296" s="36"/>
      <c r="P296" s="37"/>
      <c r="Q296" s="12"/>
      <c r="R296" s="12"/>
      <c r="S296" s="12"/>
      <c r="T296" s="70"/>
      <c r="U296" s="25"/>
      <c r="V296" s="33"/>
      <c r="W296" s="25"/>
      <c r="X296" s="35"/>
      <c r="Y296" s="36"/>
      <c r="Z296" s="36"/>
      <c r="AA296" s="36"/>
      <c r="AB296" s="36"/>
      <c r="AC296" s="36"/>
      <c r="AD296" s="36"/>
      <c r="AE296" s="36"/>
      <c r="AF296" s="36"/>
      <c r="AG296" s="36"/>
      <c r="AH296" s="36"/>
      <c r="AI296" s="216"/>
      <c r="AJ296" s="8"/>
      <c r="AK296" s="12"/>
      <c r="AL296" s="70"/>
      <c r="AM296" s="25"/>
      <c r="AN296" s="33"/>
      <c r="AO296" s="25"/>
      <c r="AP296" s="35"/>
      <c r="AQ296" s="36"/>
      <c r="AR296" s="36"/>
      <c r="AS296" s="36"/>
      <c r="AT296" s="36"/>
      <c r="AU296" s="36"/>
      <c r="AV296" s="36"/>
      <c r="AW296" s="36"/>
      <c r="AX296" s="36"/>
      <c r="AY296" s="36"/>
      <c r="AZ296" s="36"/>
      <c r="BA296" s="216"/>
      <c r="BC296" s="70" t="str">
        <f t="shared" si="284"/>
        <v/>
      </c>
      <c r="BD296" s="205"/>
      <c r="BE296" s="205"/>
      <c r="BF296" s="205"/>
      <c r="BG296" s="46"/>
      <c r="BH296" s="46"/>
      <c r="BI296" s="46"/>
      <c r="BJ296" s="199"/>
    </row>
    <row r="297" spans="1:62" s="10" customFormat="1" ht="14.25" hidden="1" customHeight="1">
      <c r="A297" s="32">
        <v>26</v>
      </c>
      <c r="B297" s="25"/>
      <c r="C297" s="33" t="s">
        <v>1</v>
      </c>
      <c r="D297" s="25"/>
      <c r="E297" s="35">
        <f>E298</f>
        <v>0</v>
      </c>
      <c r="F297" s="36">
        <f t="shared" ref="F297:P297" si="294">F298-E298</f>
        <v>0</v>
      </c>
      <c r="G297" s="36">
        <f t="shared" si="294"/>
        <v>0</v>
      </c>
      <c r="H297" s="36">
        <f t="shared" si="294"/>
        <v>0</v>
      </c>
      <c r="I297" s="36">
        <f t="shared" si="294"/>
        <v>0</v>
      </c>
      <c r="J297" s="36">
        <f t="shared" si="294"/>
        <v>0</v>
      </c>
      <c r="K297" s="36">
        <f t="shared" si="294"/>
        <v>0</v>
      </c>
      <c r="L297" s="216">
        <f t="shared" si="294"/>
        <v>0</v>
      </c>
      <c r="M297" s="36">
        <f t="shared" si="294"/>
        <v>0</v>
      </c>
      <c r="N297" s="36">
        <f t="shared" si="294"/>
        <v>0</v>
      </c>
      <c r="O297" s="36">
        <f t="shared" si="294"/>
        <v>0</v>
      </c>
      <c r="P297" s="37">
        <f t="shared" si="294"/>
        <v>0</v>
      </c>
      <c r="Q297" s="12"/>
      <c r="R297" s="12"/>
      <c r="S297" s="12"/>
      <c r="T297" s="32">
        <v>26</v>
      </c>
      <c r="U297" s="25"/>
      <c r="V297" s="33" t="s">
        <v>1</v>
      </c>
      <c r="W297" s="25"/>
      <c r="X297" s="35">
        <f>X298</f>
        <v>0</v>
      </c>
      <c r="Y297" s="36">
        <f t="shared" ref="Y297:AI297" si="295">Y298-X298</f>
        <v>0</v>
      </c>
      <c r="Z297" s="36">
        <f t="shared" si="295"/>
        <v>0</v>
      </c>
      <c r="AA297" s="36">
        <f t="shared" si="295"/>
        <v>0</v>
      </c>
      <c r="AB297" s="36">
        <f t="shared" si="295"/>
        <v>0</v>
      </c>
      <c r="AC297" s="36">
        <f t="shared" si="295"/>
        <v>0</v>
      </c>
      <c r="AD297" s="36">
        <f t="shared" si="295"/>
        <v>0</v>
      </c>
      <c r="AE297" s="36">
        <f t="shared" si="295"/>
        <v>0</v>
      </c>
      <c r="AF297" s="36">
        <f t="shared" si="295"/>
        <v>0</v>
      </c>
      <c r="AG297" s="36">
        <f t="shared" si="295"/>
        <v>0</v>
      </c>
      <c r="AH297" s="36">
        <f t="shared" si="295"/>
        <v>0</v>
      </c>
      <c r="AI297" s="216">
        <f t="shared" si="295"/>
        <v>0</v>
      </c>
      <c r="AJ297" s="8"/>
      <c r="AK297" s="12"/>
      <c r="AL297" s="32">
        <v>26</v>
      </c>
      <c r="AM297" s="25"/>
      <c r="AN297" s="33" t="s">
        <v>1</v>
      </c>
      <c r="AO297" s="25"/>
      <c r="AP297" s="35">
        <f>AP298</f>
        <v>0</v>
      </c>
      <c r="AQ297" s="36">
        <f t="shared" ref="AQ297:BA297" si="296">AQ298-AP298</f>
        <v>0</v>
      </c>
      <c r="AR297" s="36">
        <f t="shared" si="296"/>
        <v>0</v>
      </c>
      <c r="AS297" s="36">
        <f t="shared" si="296"/>
        <v>0</v>
      </c>
      <c r="AT297" s="36">
        <f t="shared" si="296"/>
        <v>0</v>
      </c>
      <c r="AU297" s="36">
        <f t="shared" si="296"/>
        <v>0</v>
      </c>
      <c r="AV297" s="36">
        <f t="shared" si="296"/>
        <v>0</v>
      </c>
      <c r="AW297" s="36">
        <f t="shared" si="296"/>
        <v>0</v>
      </c>
      <c r="AX297" s="36">
        <f t="shared" si="296"/>
        <v>0</v>
      </c>
      <c r="AY297" s="36">
        <f t="shared" si="296"/>
        <v>0</v>
      </c>
      <c r="AZ297" s="36">
        <f t="shared" si="296"/>
        <v>0</v>
      </c>
      <c r="BA297" s="216">
        <f t="shared" si="296"/>
        <v>0</v>
      </c>
      <c r="BC297" s="32">
        <f t="shared" si="284"/>
        <v>26</v>
      </c>
      <c r="BD297" s="205"/>
      <c r="BE297" s="205"/>
      <c r="BF297" s="205"/>
      <c r="BG297" s="46"/>
      <c r="BH297" s="46"/>
      <c r="BI297" s="46"/>
      <c r="BJ297" s="199"/>
    </row>
    <row r="298" spans="1:62" s="10" customFormat="1" ht="14.25" hidden="1" customHeight="1">
      <c r="A298" s="70"/>
      <c r="B298" s="25"/>
      <c r="C298" s="33" t="s">
        <v>13</v>
      </c>
      <c r="D298" s="25"/>
      <c r="E298" s="35"/>
      <c r="F298" s="36"/>
      <c r="G298" s="36"/>
      <c r="H298" s="36"/>
      <c r="I298" s="36"/>
      <c r="J298" s="36"/>
      <c r="K298" s="36"/>
      <c r="L298" s="216"/>
      <c r="M298" s="36"/>
      <c r="N298" s="36"/>
      <c r="O298" s="36"/>
      <c r="P298" s="37"/>
      <c r="Q298" s="12"/>
      <c r="R298" s="12"/>
      <c r="S298" s="12"/>
      <c r="T298" s="70"/>
      <c r="U298" s="25"/>
      <c r="V298" s="33" t="s">
        <v>13</v>
      </c>
      <c r="W298" s="25"/>
      <c r="X298" s="35"/>
      <c r="Y298" s="36"/>
      <c r="Z298" s="36"/>
      <c r="AA298" s="36"/>
      <c r="AB298" s="36"/>
      <c r="AC298" s="36"/>
      <c r="AD298" s="36"/>
      <c r="AE298" s="36"/>
      <c r="AF298" s="36"/>
      <c r="AG298" s="36"/>
      <c r="AH298" s="36"/>
      <c r="AI298" s="216"/>
      <c r="AJ298" s="8"/>
      <c r="AK298" s="12"/>
      <c r="AL298" s="70"/>
      <c r="AM298" s="25"/>
      <c r="AN298" s="33" t="s">
        <v>13</v>
      </c>
      <c r="AO298" s="25"/>
      <c r="AP298" s="74"/>
      <c r="AQ298" s="73"/>
      <c r="AR298" s="73"/>
      <c r="AS298" s="73"/>
      <c r="AT298" s="73"/>
      <c r="AU298" s="73"/>
      <c r="AV298" s="73"/>
      <c r="AW298" s="73"/>
      <c r="AX298" s="73"/>
      <c r="AY298" s="36"/>
      <c r="AZ298" s="36"/>
      <c r="BA298" s="216"/>
      <c r="BC298" s="70" t="str">
        <f t="shared" si="284"/>
        <v/>
      </c>
      <c r="BD298" s="205" t="e">
        <f>INDEX($E$222:$P$313,ROW()-221,#REF!)</f>
        <v>#REF!</v>
      </c>
      <c r="BE298" s="205" t="e">
        <f>INDEX($X$222:$AI$313,ROW()-221,#REF!)</f>
        <v>#REF!</v>
      </c>
      <c r="BF298" s="205" t="e">
        <f>INDEX($AP$222:$BA$313,ROW()-221,#REF!)</f>
        <v>#REF!</v>
      </c>
      <c r="BG298" s="205" t="e">
        <f>+IF(OR(BD298=0,BE298=0),"",BD298-BE298)</f>
        <v>#REF!</v>
      </c>
      <c r="BH298" s="196" t="str">
        <f>+IF(ISERROR(BD298/BE298-1),"",BD298/BE298-1)</f>
        <v/>
      </c>
      <c r="BI298" s="205" t="e">
        <f>+IF(OR(BD298=0,BF298=0),"",BD298-BF298)</f>
        <v>#REF!</v>
      </c>
      <c r="BJ298" s="198" t="str">
        <f>+IF(ISERROR(BD298/BF298-1),"",BD298/BF298-1)</f>
        <v/>
      </c>
    </row>
    <row r="299" spans="1:62" s="10" customFormat="1" ht="14.25" hidden="1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216"/>
      <c r="M299" s="36"/>
      <c r="N299" s="36"/>
      <c r="O299" s="36"/>
      <c r="P299" s="37"/>
      <c r="Q299" s="12"/>
      <c r="R299" s="12"/>
      <c r="S299" s="12"/>
      <c r="T299" s="32"/>
      <c r="U299" s="25"/>
      <c r="V299" s="33"/>
      <c r="W299" s="25"/>
      <c r="X299" s="35"/>
      <c r="Y299" s="36"/>
      <c r="Z299" s="36"/>
      <c r="AA299" s="36"/>
      <c r="AB299" s="36"/>
      <c r="AC299" s="36"/>
      <c r="AD299" s="36"/>
      <c r="AE299" s="36"/>
      <c r="AF299" s="36"/>
      <c r="AG299" s="36"/>
      <c r="AH299" s="36"/>
      <c r="AI299" s="216"/>
      <c r="AJ299" s="8"/>
      <c r="AK299" s="12"/>
      <c r="AL299" s="32"/>
      <c r="AM299" s="25"/>
      <c r="AN299" s="33"/>
      <c r="AO299" s="25"/>
      <c r="AP299" s="35"/>
      <c r="AQ299" s="36"/>
      <c r="AR299" s="36"/>
      <c r="AS299" s="36"/>
      <c r="AT299" s="36"/>
      <c r="AU299" s="36"/>
      <c r="AV299" s="36"/>
      <c r="AW299" s="36"/>
      <c r="AX299" s="36"/>
      <c r="AY299" s="36"/>
      <c r="AZ299" s="36"/>
      <c r="BA299" s="216"/>
      <c r="BC299" s="70" t="str">
        <f t="shared" si="284"/>
        <v/>
      </c>
      <c r="BD299" s="205"/>
      <c r="BE299" s="205"/>
      <c r="BF299" s="205"/>
      <c r="BG299" s="46"/>
      <c r="BH299" s="46"/>
      <c r="BI299" s="46"/>
      <c r="BJ299" s="199"/>
    </row>
    <row r="300" spans="1:62" s="10" customFormat="1" ht="14.25" hidden="1" customHeight="1">
      <c r="A300" s="32">
        <v>27</v>
      </c>
      <c r="B300" s="25"/>
      <c r="C300" s="33" t="s">
        <v>1</v>
      </c>
      <c r="D300" s="25"/>
      <c r="E300" s="35">
        <f>E301</f>
        <v>0</v>
      </c>
      <c r="F300" s="36">
        <f t="shared" ref="F300:P300" si="297">F301-E301</f>
        <v>0</v>
      </c>
      <c r="G300" s="36">
        <f t="shared" si="297"/>
        <v>0</v>
      </c>
      <c r="H300" s="36">
        <f t="shared" si="297"/>
        <v>0</v>
      </c>
      <c r="I300" s="36">
        <f t="shared" si="297"/>
        <v>0</v>
      </c>
      <c r="J300" s="36">
        <f t="shared" si="297"/>
        <v>0</v>
      </c>
      <c r="K300" s="36">
        <f t="shared" si="297"/>
        <v>0</v>
      </c>
      <c r="L300" s="216">
        <f t="shared" si="297"/>
        <v>0</v>
      </c>
      <c r="M300" s="36">
        <f t="shared" si="297"/>
        <v>0</v>
      </c>
      <c r="N300" s="36">
        <f t="shared" si="297"/>
        <v>0</v>
      </c>
      <c r="O300" s="36">
        <f t="shared" si="297"/>
        <v>0</v>
      </c>
      <c r="P300" s="37">
        <f t="shared" si="297"/>
        <v>0</v>
      </c>
      <c r="Q300" s="12"/>
      <c r="R300" s="12"/>
      <c r="S300" s="12"/>
      <c r="T300" s="32">
        <v>27</v>
      </c>
      <c r="U300" s="25"/>
      <c r="V300" s="33" t="s">
        <v>1</v>
      </c>
      <c r="W300" s="25"/>
      <c r="X300" s="35">
        <f>X301</f>
        <v>0</v>
      </c>
      <c r="Y300" s="36">
        <f t="shared" ref="Y300:AI300" si="298">Y301-X301</f>
        <v>0</v>
      </c>
      <c r="Z300" s="36">
        <f t="shared" si="298"/>
        <v>0</v>
      </c>
      <c r="AA300" s="36">
        <f t="shared" si="298"/>
        <v>0</v>
      </c>
      <c r="AB300" s="36">
        <f t="shared" si="298"/>
        <v>0</v>
      </c>
      <c r="AC300" s="36">
        <f t="shared" si="298"/>
        <v>0</v>
      </c>
      <c r="AD300" s="36">
        <f t="shared" si="298"/>
        <v>0</v>
      </c>
      <c r="AE300" s="36">
        <f t="shared" si="298"/>
        <v>0</v>
      </c>
      <c r="AF300" s="36">
        <f t="shared" si="298"/>
        <v>0</v>
      </c>
      <c r="AG300" s="36">
        <f t="shared" si="298"/>
        <v>0</v>
      </c>
      <c r="AH300" s="36">
        <f t="shared" si="298"/>
        <v>0</v>
      </c>
      <c r="AI300" s="216">
        <f t="shared" si="298"/>
        <v>0</v>
      </c>
      <c r="AJ300" s="8"/>
      <c r="AK300" s="12"/>
      <c r="AL300" s="32">
        <v>27</v>
      </c>
      <c r="AM300" s="25"/>
      <c r="AN300" s="33" t="s">
        <v>1</v>
      </c>
      <c r="AO300" s="25"/>
      <c r="AP300" s="35">
        <f>AP301</f>
        <v>0</v>
      </c>
      <c r="AQ300" s="36">
        <f t="shared" ref="AQ300:BA300" si="299">AQ301-AP301</f>
        <v>0</v>
      </c>
      <c r="AR300" s="36">
        <f t="shared" si="299"/>
        <v>0</v>
      </c>
      <c r="AS300" s="36">
        <f t="shared" si="299"/>
        <v>0</v>
      </c>
      <c r="AT300" s="36">
        <f t="shared" si="299"/>
        <v>0</v>
      </c>
      <c r="AU300" s="36">
        <f t="shared" si="299"/>
        <v>0</v>
      </c>
      <c r="AV300" s="36">
        <f t="shared" si="299"/>
        <v>0</v>
      </c>
      <c r="AW300" s="36">
        <f t="shared" si="299"/>
        <v>0</v>
      </c>
      <c r="AX300" s="36">
        <f t="shared" si="299"/>
        <v>0</v>
      </c>
      <c r="AY300" s="36">
        <f t="shared" si="299"/>
        <v>0</v>
      </c>
      <c r="AZ300" s="36">
        <f t="shared" si="299"/>
        <v>0</v>
      </c>
      <c r="BA300" s="216">
        <f t="shared" si="299"/>
        <v>0</v>
      </c>
      <c r="BC300" s="32">
        <f t="shared" si="284"/>
        <v>27</v>
      </c>
      <c r="BD300" s="205"/>
      <c r="BE300" s="205"/>
      <c r="BF300" s="205"/>
      <c r="BG300" s="46"/>
      <c r="BH300" s="46"/>
      <c r="BI300" s="46"/>
      <c r="BJ300" s="199"/>
    </row>
    <row r="301" spans="1:62" s="10" customFormat="1" ht="14.25" hidden="1" customHeight="1">
      <c r="A301" s="70"/>
      <c r="B301" s="25"/>
      <c r="C301" s="33" t="s">
        <v>13</v>
      </c>
      <c r="D301" s="25"/>
      <c r="E301" s="35"/>
      <c r="F301" s="36"/>
      <c r="G301" s="36"/>
      <c r="H301" s="36"/>
      <c r="I301" s="36"/>
      <c r="J301" s="36"/>
      <c r="K301" s="36"/>
      <c r="L301" s="216"/>
      <c r="M301" s="36"/>
      <c r="N301" s="36"/>
      <c r="O301" s="36"/>
      <c r="P301" s="37"/>
      <c r="Q301" s="12"/>
      <c r="R301" s="12"/>
      <c r="S301" s="12"/>
      <c r="T301" s="70"/>
      <c r="U301" s="25"/>
      <c r="V301" s="33" t="s">
        <v>13</v>
      </c>
      <c r="W301" s="25"/>
      <c r="X301" s="35"/>
      <c r="Y301" s="36"/>
      <c r="Z301" s="36"/>
      <c r="AA301" s="36"/>
      <c r="AB301" s="36"/>
      <c r="AC301" s="36"/>
      <c r="AD301" s="36"/>
      <c r="AE301" s="36"/>
      <c r="AF301" s="36"/>
      <c r="AG301" s="36"/>
      <c r="AH301" s="36"/>
      <c r="AI301" s="216"/>
      <c r="AJ301" s="8"/>
      <c r="AK301" s="12"/>
      <c r="AL301" s="70"/>
      <c r="AM301" s="25"/>
      <c r="AN301" s="33" t="s">
        <v>13</v>
      </c>
      <c r="AO301" s="25"/>
      <c r="AP301" s="74"/>
      <c r="AQ301" s="73"/>
      <c r="AR301" s="73"/>
      <c r="AS301" s="73"/>
      <c r="AT301" s="73"/>
      <c r="AU301" s="73"/>
      <c r="AV301" s="73"/>
      <c r="AW301" s="73"/>
      <c r="AX301" s="73"/>
      <c r="AY301" s="36"/>
      <c r="AZ301" s="36"/>
      <c r="BA301" s="216"/>
      <c r="BC301" s="70" t="str">
        <f t="shared" si="284"/>
        <v/>
      </c>
      <c r="BD301" s="205" t="e">
        <f>INDEX($E$222:$P$313,ROW()-221,#REF!)</f>
        <v>#REF!</v>
      </c>
      <c r="BE301" s="205" t="e">
        <f>INDEX($X$222:$AI$313,ROW()-221,#REF!)</f>
        <v>#REF!</v>
      </c>
      <c r="BF301" s="205" t="e">
        <f>INDEX($AP$222:$BA$313,ROW()-221,#REF!)</f>
        <v>#REF!</v>
      </c>
      <c r="BG301" s="205" t="e">
        <f>+IF(OR(BD301=0,BE301=0),"",BD301-BE301)</f>
        <v>#REF!</v>
      </c>
      <c r="BH301" s="196" t="str">
        <f>+IF(ISERROR(BD301/BE301-1),"",BD301/BE301-1)</f>
        <v/>
      </c>
      <c r="BI301" s="205" t="e">
        <f>+IF(OR(BD301=0,BF301=0),"",BD301-BF301)</f>
        <v>#REF!</v>
      </c>
      <c r="BJ301" s="198" t="str">
        <f>+IF(ISERROR(BD301/BF301-1),"",BD301/BF301-1)</f>
        <v/>
      </c>
    </row>
    <row r="302" spans="1:62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216"/>
      <c r="M302" s="36"/>
      <c r="N302" s="36"/>
      <c r="O302" s="36"/>
      <c r="P302" s="37"/>
      <c r="Q302" s="12"/>
      <c r="R302" s="12"/>
      <c r="S302" s="12"/>
      <c r="T302" s="32"/>
      <c r="U302" s="25"/>
      <c r="V302" s="33"/>
      <c r="W302" s="25"/>
      <c r="X302" s="35"/>
      <c r="Y302" s="36"/>
      <c r="Z302" s="36"/>
      <c r="AA302" s="36"/>
      <c r="AB302" s="36"/>
      <c r="AC302" s="36"/>
      <c r="AD302" s="36"/>
      <c r="AE302" s="36"/>
      <c r="AF302" s="36"/>
      <c r="AG302" s="36"/>
      <c r="AH302" s="36"/>
      <c r="AI302" s="216"/>
      <c r="AJ302" s="8"/>
      <c r="AK302" s="12"/>
      <c r="AL302" s="32"/>
      <c r="AM302" s="25"/>
      <c r="AN302" s="33"/>
      <c r="AO302" s="25"/>
      <c r="AP302" s="35"/>
      <c r="AQ302" s="36"/>
      <c r="AR302" s="36"/>
      <c r="AS302" s="36"/>
      <c r="AT302" s="36"/>
      <c r="AU302" s="36"/>
      <c r="AV302" s="36"/>
      <c r="AW302" s="36"/>
      <c r="AX302" s="36"/>
      <c r="AY302" s="36"/>
      <c r="AZ302" s="36"/>
      <c r="BA302" s="216"/>
      <c r="BC302" s="70" t="str">
        <f t="shared" si="284"/>
        <v/>
      </c>
      <c r="BD302" s="205"/>
      <c r="BE302" s="205"/>
      <c r="BF302" s="205"/>
      <c r="BG302" s="46"/>
      <c r="BH302" s="46"/>
      <c r="BI302" s="46"/>
      <c r="BJ302" s="199"/>
    </row>
    <row r="303" spans="1:62" s="10" customFormat="1" ht="14.25" hidden="1" customHeight="1">
      <c r="A303" s="32">
        <v>28</v>
      </c>
      <c r="B303" s="25"/>
      <c r="C303" s="33" t="s">
        <v>1</v>
      </c>
      <c r="D303" s="25"/>
      <c r="E303" s="35">
        <f>E304</f>
        <v>0</v>
      </c>
      <c r="F303" s="36">
        <f t="shared" ref="F303:P303" si="300">F304-E304</f>
        <v>0</v>
      </c>
      <c r="G303" s="36">
        <f t="shared" si="300"/>
        <v>0</v>
      </c>
      <c r="H303" s="36">
        <f t="shared" si="300"/>
        <v>0</v>
      </c>
      <c r="I303" s="36">
        <f t="shared" si="300"/>
        <v>0</v>
      </c>
      <c r="J303" s="36">
        <f t="shared" si="300"/>
        <v>0</v>
      </c>
      <c r="K303" s="36">
        <f t="shared" si="300"/>
        <v>0</v>
      </c>
      <c r="L303" s="216">
        <f t="shared" si="300"/>
        <v>0</v>
      </c>
      <c r="M303" s="36">
        <f t="shared" si="300"/>
        <v>0</v>
      </c>
      <c r="N303" s="36">
        <f t="shared" si="300"/>
        <v>0</v>
      </c>
      <c r="O303" s="36">
        <f t="shared" si="300"/>
        <v>0</v>
      </c>
      <c r="P303" s="37">
        <f t="shared" si="300"/>
        <v>0</v>
      </c>
      <c r="Q303" s="12"/>
      <c r="R303" s="12"/>
      <c r="S303" s="12"/>
      <c r="T303" s="32">
        <v>28</v>
      </c>
      <c r="U303" s="25"/>
      <c r="V303" s="33" t="s">
        <v>1</v>
      </c>
      <c r="W303" s="25"/>
      <c r="X303" s="35">
        <f>X304</f>
        <v>0</v>
      </c>
      <c r="Y303" s="36">
        <f t="shared" ref="Y303:AI303" si="301">Y304-X304</f>
        <v>0</v>
      </c>
      <c r="Z303" s="36">
        <f t="shared" si="301"/>
        <v>0</v>
      </c>
      <c r="AA303" s="36">
        <f t="shared" si="301"/>
        <v>0</v>
      </c>
      <c r="AB303" s="36">
        <f t="shared" si="301"/>
        <v>0</v>
      </c>
      <c r="AC303" s="36">
        <f t="shared" si="301"/>
        <v>0</v>
      </c>
      <c r="AD303" s="36">
        <f t="shared" si="301"/>
        <v>0</v>
      </c>
      <c r="AE303" s="36">
        <f t="shared" si="301"/>
        <v>0</v>
      </c>
      <c r="AF303" s="36">
        <f t="shared" si="301"/>
        <v>0</v>
      </c>
      <c r="AG303" s="36">
        <f t="shared" si="301"/>
        <v>0</v>
      </c>
      <c r="AH303" s="36">
        <f t="shared" si="301"/>
        <v>0</v>
      </c>
      <c r="AI303" s="216">
        <f t="shared" si="301"/>
        <v>0</v>
      </c>
      <c r="AJ303" s="8"/>
      <c r="AK303" s="12"/>
      <c r="AL303" s="32">
        <v>28</v>
      </c>
      <c r="AM303" s="25"/>
      <c r="AN303" s="33" t="s">
        <v>1</v>
      </c>
      <c r="AO303" s="25"/>
      <c r="AP303" s="35">
        <f>AP304</f>
        <v>0</v>
      </c>
      <c r="AQ303" s="36">
        <f t="shared" ref="AQ303:BA303" si="302">AQ304-AP304</f>
        <v>0</v>
      </c>
      <c r="AR303" s="36">
        <f t="shared" si="302"/>
        <v>0</v>
      </c>
      <c r="AS303" s="36">
        <f t="shared" si="302"/>
        <v>0</v>
      </c>
      <c r="AT303" s="36">
        <f t="shared" si="302"/>
        <v>0</v>
      </c>
      <c r="AU303" s="36">
        <f t="shared" si="302"/>
        <v>0</v>
      </c>
      <c r="AV303" s="36">
        <f t="shared" si="302"/>
        <v>0</v>
      </c>
      <c r="AW303" s="36">
        <f t="shared" si="302"/>
        <v>0</v>
      </c>
      <c r="AX303" s="36">
        <f t="shared" si="302"/>
        <v>0</v>
      </c>
      <c r="AY303" s="36">
        <f t="shared" si="302"/>
        <v>0</v>
      </c>
      <c r="AZ303" s="36">
        <f t="shared" si="302"/>
        <v>0</v>
      </c>
      <c r="BA303" s="216">
        <f t="shared" si="302"/>
        <v>0</v>
      </c>
      <c r="BC303" s="32">
        <f t="shared" si="284"/>
        <v>28</v>
      </c>
      <c r="BD303" s="205"/>
      <c r="BE303" s="205"/>
      <c r="BF303" s="205"/>
      <c r="BG303" s="46"/>
      <c r="BH303" s="46"/>
      <c r="BI303" s="46"/>
      <c r="BJ303" s="199"/>
    </row>
    <row r="304" spans="1:62" s="10" customFormat="1" ht="14.25" hidden="1" customHeight="1">
      <c r="A304" s="70"/>
      <c r="B304" s="25"/>
      <c r="C304" s="33" t="s">
        <v>13</v>
      </c>
      <c r="D304" s="25"/>
      <c r="E304" s="35"/>
      <c r="F304" s="36"/>
      <c r="G304" s="36"/>
      <c r="H304" s="36"/>
      <c r="I304" s="36"/>
      <c r="J304" s="36"/>
      <c r="K304" s="36"/>
      <c r="L304" s="216"/>
      <c r="M304" s="36"/>
      <c r="N304" s="36"/>
      <c r="O304" s="36"/>
      <c r="P304" s="37"/>
      <c r="Q304" s="12"/>
      <c r="R304" s="12"/>
      <c r="S304" s="12"/>
      <c r="T304" s="70"/>
      <c r="U304" s="25"/>
      <c r="V304" s="33" t="s">
        <v>13</v>
      </c>
      <c r="W304" s="25"/>
      <c r="X304" s="35"/>
      <c r="Y304" s="36"/>
      <c r="Z304" s="36"/>
      <c r="AA304" s="36"/>
      <c r="AB304" s="36"/>
      <c r="AC304" s="36"/>
      <c r="AD304" s="36"/>
      <c r="AE304" s="36"/>
      <c r="AF304" s="36"/>
      <c r="AG304" s="36"/>
      <c r="AH304" s="36"/>
      <c r="AI304" s="216"/>
      <c r="AJ304" s="8"/>
      <c r="AK304" s="12"/>
      <c r="AL304" s="70"/>
      <c r="AM304" s="25"/>
      <c r="AN304" s="33" t="s">
        <v>13</v>
      </c>
      <c r="AO304" s="25"/>
      <c r="AP304" s="74"/>
      <c r="AQ304" s="73"/>
      <c r="AR304" s="73"/>
      <c r="AS304" s="73"/>
      <c r="AT304" s="73"/>
      <c r="AU304" s="73"/>
      <c r="AV304" s="73"/>
      <c r="AW304" s="73"/>
      <c r="AX304" s="73"/>
      <c r="AY304" s="36"/>
      <c r="AZ304" s="36"/>
      <c r="BA304" s="216"/>
      <c r="BC304" s="70" t="str">
        <f t="shared" si="284"/>
        <v/>
      </c>
      <c r="BD304" s="205" t="e">
        <f>INDEX($E$222:$P$313,ROW()-221,#REF!)</f>
        <v>#REF!</v>
      </c>
      <c r="BE304" s="205" t="e">
        <f>INDEX($X$222:$AI$313,ROW()-221,#REF!)</f>
        <v>#REF!</v>
      </c>
      <c r="BF304" s="205" t="e">
        <f>INDEX($AP$222:$BA$313,ROW()-221,#REF!)</f>
        <v>#REF!</v>
      </c>
      <c r="BG304" s="205" t="e">
        <f>+IF(OR(BD304=0,BE304=0),"",BD304-BE304)</f>
        <v>#REF!</v>
      </c>
      <c r="BH304" s="196" t="str">
        <f>+IF(ISERROR(BD304/BE304-1),"",BD304/BE304-1)</f>
        <v/>
      </c>
      <c r="BI304" s="205" t="e">
        <f>+IF(OR(BD304=0,BF304=0),"",BD304-BF304)</f>
        <v>#REF!</v>
      </c>
      <c r="BJ304" s="198" t="str">
        <f>+IF(ISERROR(BD304/BF304-1),"",BD304/BF304-1)</f>
        <v/>
      </c>
    </row>
    <row r="305" spans="1:62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216"/>
      <c r="M305" s="36"/>
      <c r="N305" s="36"/>
      <c r="O305" s="36"/>
      <c r="P305" s="37"/>
      <c r="Q305" s="12"/>
      <c r="R305" s="12"/>
      <c r="S305" s="12"/>
      <c r="T305" s="32"/>
      <c r="U305" s="25"/>
      <c r="V305" s="33"/>
      <c r="W305" s="25"/>
      <c r="X305" s="35"/>
      <c r="Y305" s="36"/>
      <c r="Z305" s="36"/>
      <c r="AA305" s="36"/>
      <c r="AB305" s="36"/>
      <c r="AC305" s="36"/>
      <c r="AD305" s="36"/>
      <c r="AE305" s="36"/>
      <c r="AF305" s="36"/>
      <c r="AG305" s="36"/>
      <c r="AH305" s="36"/>
      <c r="AI305" s="216"/>
      <c r="AJ305" s="8"/>
      <c r="AK305" s="12"/>
      <c r="AL305" s="32"/>
      <c r="AM305" s="25"/>
      <c r="AN305" s="33"/>
      <c r="AO305" s="25"/>
      <c r="AP305" s="35"/>
      <c r="AQ305" s="36"/>
      <c r="AR305" s="36"/>
      <c r="AS305" s="36"/>
      <c r="AT305" s="36"/>
      <c r="AU305" s="36"/>
      <c r="AV305" s="36"/>
      <c r="AW305" s="36"/>
      <c r="AX305" s="36"/>
      <c r="AY305" s="36"/>
      <c r="AZ305" s="36"/>
      <c r="BA305" s="216"/>
      <c r="BC305" s="70" t="str">
        <f t="shared" si="284"/>
        <v/>
      </c>
      <c r="BD305" s="205"/>
      <c r="BE305" s="205"/>
      <c r="BF305" s="205"/>
      <c r="BG305" s="46"/>
      <c r="BH305" s="46"/>
      <c r="BI305" s="46"/>
      <c r="BJ305" s="199"/>
    </row>
    <row r="306" spans="1:62" s="10" customFormat="1" ht="14.25" hidden="1" customHeight="1">
      <c r="A306" s="32">
        <v>29</v>
      </c>
      <c r="B306" s="25"/>
      <c r="C306" s="33" t="s">
        <v>1</v>
      </c>
      <c r="D306" s="25"/>
      <c r="E306" s="35">
        <f>E307</f>
        <v>0</v>
      </c>
      <c r="F306" s="36">
        <f t="shared" ref="F306:P306" si="303">F307-E307</f>
        <v>0</v>
      </c>
      <c r="G306" s="36">
        <f t="shared" si="303"/>
        <v>0</v>
      </c>
      <c r="H306" s="36">
        <f t="shared" si="303"/>
        <v>0</v>
      </c>
      <c r="I306" s="36">
        <f t="shared" si="303"/>
        <v>0</v>
      </c>
      <c r="J306" s="36">
        <f t="shared" si="303"/>
        <v>0</v>
      </c>
      <c r="K306" s="36">
        <f t="shared" si="303"/>
        <v>0</v>
      </c>
      <c r="L306" s="216">
        <f t="shared" si="303"/>
        <v>0</v>
      </c>
      <c r="M306" s="36">
        <f t="shared" si="303"/>
        <v>0</v>
      </c>
      <c r="N306" s="36">
        <f t="shared" si="303"/>
        <v>0</v>
      </c>
      <c r="O306" s="36">
        <f t="shared" si="303"/>
        <v>0</v>
      </c>
      <c r="P306" s="37">
        <f t="shared" si="303"/>
        <v>0</v>
      </c>
      <c r="Q306" s="12"/>
      <c r="R306" s="12"/>
      <c r="S306" s="12"/>
      <c r="T306" s="32">
        <v>29</v>
      </c>
      <c r="U306" s="25"/>
      <c r="V306" s="33" t="s">
        <v>1</v>
      </c>
      <c r="W306" s="25"/>
      <c r="X306" s="35">
        <f>X307</f>
        <v>0</v>
      </c>
      <c r="Y306" s="36">
        <f t="shared" ref="Y306:AI306" si="304">Y307-X307</f>
        <v>0</v>
      </c>
      <c r="Z306" s="36">
        <f t="shared" si="304"/>
        <v>0</v>
      </c>
      <c r="AA306" s="36">
        <f t="shared" si="304"/>
        <v>0</v>
      </c>
      <c r="AB306" s="36">
        <f t="shared" si="304"/>
        <v>0</v>
      </c>
      <c r="AC306" s="36">
        <f t="shared" si="304"/>
        <v>0</v>
      </c>
      <c r="AD306" s="36">
        <f t="shared" si="304"/>
        <v>0</v>
      </c>
      <c r="AE306" s="36">
        <f t="shared" si="304"/>
        <v>0</v>
      </c>
      <c r="AF306" s="36">
        <f t="shared" si="304"/>
        <v>0</v>
      </c>
      <c r="AG306" s="36">
        <f t="shared" si="304"/>
        <v>0</v>
      </c>
      <c r="AH306" s="36">
        <f t="shared" si="304"/>
        <v>0</v>
      </c>
      <c r="AI306" s="216">
        <f t="shared" si="304"/>
        <v>0</v>
      </c>
      <c r="AJ306" s="8"/>
      <c r="AK306" s="12"/>
      <c r="AL306" s="32">
        <v>29</v>
      </c>
      <c r="AM306" s="25"/>
      <c r="AN306" s="33" t="s">
        <v>1</v>
      </c>
      <c r="AO306" s="25"/>
      <c r="AP306" s="35">
        <f>AP307</f>
        <v>0</v>
      </c>
      <c r="AQ306" s="36">
        <f t="shared" ref="AQ306:BA306" si="305">AQ307-AP307</f>
        <v>0</v>
      </c>
      <c r="AR306" s="36">
        <f t="shared" si="305"/>
        <v>0</v>
      </c>
      <c r="AS306" s="36">
        <f t="shared" si="305"/>
        <v>0</v>
      </c>
      <c r="AT306" s="36">
        <f t="shared" si="305"/>
        <v>0</v>
      </c>
      <c r="AU306" s="36">
        <f t="shared" si="305"/>
        <v>0</v>
      </c>
      <c r="AV306" s="36">
        <f t="shared" si="305"/>
        <v>0</v>
      </c>
      <c r="AW306" s="36">
        <f t="shared" si="305"/>
        <v>0</v>
      </c>
      <c r="AX306" s="36">
        <f t="shared" si="305"/>
        <v>0</v>
      </c>
      <c r="AY306" s="36">
        <f t="shared" si="305"/>
        <v>0</v>
      </c>
      <c r="AZ306" s="36">
        <f t="shared" si="305"/>
        <v>0</v>
      </c>
      <c r="BA306" s="216">
        <f t="shared" si="305"/>
        <v>0</v>
      </c>
      <c r="BC306" s="32">
        <f t="shared" si="284"/>
        <v>29</v>
      </c>
      <c r="BD306" s="205"/>
      <c r="BE306" s="205"/>
      <c r="BF306" s="205"/>
      <c r="BG306" s="46"/>
      <c r="BH306" s="46"/>
      <c r="BI306" s="46"/>
      <c r="BJ306" s="199"/>
    </row>
    <row r="307" spans="1:62" s="10" customFormat="1" ht="14.25" hidden="1" customHeight="1">
      <c r="A307" s="70"/>
      <c r="B307" s="25"/>
      <c r="C307" s="33" t="s">
        <v>13</v>
      </c>
      <c r="D307" s="25"/>
      <c r="E307" s="35"/>
      <c r="F307" s="36"/>
      <c r="G307" s="36"/>
      <c r="H307" s="36"/>
      <c r="I307" s="36"/>
      <c r="J307" s="36"/>
      <c r="K307" s="36"/>
      <c r="L307" s="216"/>
      <c r="M307" s="36"/>
      <c r="N307" s="36"/>
      <c r="O307" s="36"/>
      <c r="P307" s="37"/>
      <c r="Q307" s="12"/>
      <c r="R307" s="12"/>
      <c r="S307" s="12"/>
      <c r="T307" s="70"/>
      <c r="U307" s="25"/>
      <c r="V307" s="33" t="s">
        <v>13</v>
      </c>
      <c r="W307" s="25"/>
      <c r="X307" s="35"/>
      <c r="Y307" s="36"/>
      <c r="Z307" s="36"/>
      <c r="AA307" s="36"/>
      <c r="AB307" s="36"/>
      <c r="AC307" s="36"/>
      <c r="AD307" s="36"/>
      <c r="AE307" s="36"/>
      <c r="AF307" s="36"/>
      <c r="AG307" s="36"/>
      <c r="AH307" s="36"/>
      <c r="AI307" s="216"/>
      <c r="AJ307" s="8"/>
      <c r="AK307" s="12"/>
      <c r="AL307" s="70"/>
      <c r="AM307" s="25"/>
      <c r="AN307" s="33" t="s">
        <v>13</v>
      </c>
      <c r="AO307" s="25"/>
      <c r="AP307" s="74"/>
      <c r="AQ307" s="73"/>
      <c r="AR307" s="73"/>
      <c r="AS307" s="73"/>
      <c r="AT307" s="73"/>
      <c r="AU307" s="73"/>
      <c r="AV307" s="73"/>
      <c r="AW307" s="73"/>
      <c r="AX307" s="73"/>
      <c r="AY307" s="36"/>
      <c r="AZ307" s="36"/>
      <c r="BA307" s="216"/>
      <c r="BC307" s="70" t="str">
        <f t="shared" si="284"/>
        <v/>
      </c>
      <c r="BD307" s="205" t="e">
        <f>INDEX($E$222:$P$313,ROW()-221,#REF!)</f>
        <v>#REF!</v>
      </c>
      <c r="BE307" s="205" t="e">
        <f>INDEX($X$222:$AI$313,ROW()-221,#REF!)</f>
        <v>#REF!</v>
      </c>
      <c r="BF307" s="205" t="e">
        <f>INDEX($AP$222:$BA$313,ROW()-221,#REF!)</f>
        <v>#REF!</v>
      </c>
      <c r="BG307" s="205" t="e">
        <f>+IF(OR(BD307=0,BE307=0),"",BD307-BE307)</f>
        <v>#REF!</v>
      </c>
      <c r="BH307" s="196" t="str">
        <f>+IF(ISERROR(BD307/BE307-1),"",BD307/BE307-1)</f>
        <v/>
      </c>
      <c r="BI307" s="205" t="e">
        <f>+IF(OR(BD307=0,BF307=0),"",BD307-BF307)</f>
        <v>#REF!</v>
      </c>
      <c r="BJ307" s="198" t="str">
        <f>+IF(ISERROR(BD307/BF307-1),"",BD307/BF307-1)</f>
        <v/>
      </c>
    </row>
    <row r="308" spans="1:62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216"/>
      <c r="M308" s="36"/>
      <c r="N308" s="36"/>
      <c r="O308" s="36"/>
      <c r="P308" s="37"/>
      <c r="Q308" s="12"/>
      <c r="R308" s="12"/>
      <c r="S308" s="12"/>
      <c r="T308" s="40"/>
      <c r="U308" s="25"/>
      <c r="V308" s="33"/>
      <c r="W308" s="25"/>
      <c r="X308" s="35"/>
      <c r="Y308" s="36"/>
      <c r="Z308" s="36"/>
      <c r="AA308" s="36"/>
      <c r="AB308" s="36"/>
      <c r="AC308" s="36"/>
      <c r="AD308" s="36"/>
      <c r="AE308" s="36"/>
      <c r="AF308" s="36"/>
      <c r="AG308" s="36"/>
      <c r="AH308" s="36"/>
      <c r="AI308" s="216"/>
      <c r="AJ308" s="8"/>
      <c r="AK308" s="12"/>
      <c r="AL308" s="40"/>
      <c r="AM308" s="25"/>
      <c r="AN308" s="33"/>
      <c r="AO308" s="25"/>
      <c r="AP308" s="35"/>
      <c r="AQ308" s="36"/>
      <c r="AR308" s="36"/>
      <c r="AS308" s="36"/>
      <c r="AT308" s="36"/>
      <c r="AU308" s="36"/>
      <c r="AV308" s="36"/>
      <c r="AW308" s="36"/>
      <c r="AX308" s="36"/>
      <c r="AY308" s="36"/>
      <c r="AZ308" s="36"/>
      <c r="BA308" s="216"/>
      <c r="BC308" s="70" t="str">
        <f t="shared" si="284"/>
        <v/>
      </c>
      <c r="BD308" s="205"/>
      <c r="BE308" s="205"/>
      <c r="BF308" s="205"/>
      <c r="BG308" s="46"/>
      <c r="BH308" s="46"/>
      <c r="BI308" s="46"/>
      <c r="BJ308" s="199"/>
    </row>
    <row r="309" spans="1:62" s="10" customFormat="1" ht="14.25" hidden="1" customHeight="1">
      <c r="A309" s="32">
        <v>30</v>
      </c>
      <c r="B309" s="25"/>
      <c r="C309" s="33" t="s">
        <v>1</v>
      </c>
      <c r="D309" s="25"/>
      <c r="E309" s="35">
        <f>E310</f>
        <v>0</v>
      </c>
      <c r="F309" s="36">
        <f t="shared" ref="F309:P309" si="306">F310-E310</f>
        <v>0</v>
      </c>
      <c r="G309" s="36">
        <f t="shared" si="306"/>
        <v>0</v>
      </c>
      <c r="H309" s="36">
        <f t="shared" si="306"/>
        <v>0</v>
      </c>
      <c r="I309" s="36">
        <f t="shared" si="306"/>
        <v>0</v>
      </c>
      <c r="J309" s="36">
        <f t="shared" si="306"/>
        <v>0</v>
      </c>
      <c r="K309" s="36">
        <f t="shared" si="306"/>
        <v>0</v>
      </c>
      <c r="L309" s="216">
        <f t="shared" si="306"/>
        <v>0</v>
      </c>
      <c r="M309" s="36">
        <f t="shared" si="306"/>
        <v>0</v>
      </c>
      <c r="N309" s="36">
        <f t="shared" si="306"/>
        <v>0</v>
      </c>
      <c r="O309" s="36">
        <f t="shared" si="306"/>
        <v>0</v>
      </c>
      <c r="P309" s="37">
        <f t="shared" si="306"/>
        <v>0</v>
      </c>
      <c r="Q309" s="12"/>
      <c r="R309" s="12"/>
      <c r="S309" s="12"/>
      <c r="T309" s="32">
        <v>30</v>
      </c>
      <c r="U309" s="25"/>
      <c r="V309" s="33" t="s">
        <v>1</v>
      </c>
      <c r="W309" s="25"/>
      <c r="X309" s="35">
        <f>X310</f>
        <v>0</v>
      </c>
      <c r="Y309" s="36">
        <f t="shared" ref="Y309:AI309" si="307">Y310-X310</f>
        <v>0</v>
      </c>
      <c r="Z309" s="36">
        <f t="shared" si="307"/>
        <v>0</v>
      </c>
      <c r="AA309" s="36">
        <f t="shared" si="307"/>
        <v>0</v>
      </c>
      <c r="AB309" s="36">
        <f t="shared" si="307"/>
        <v>0</v>
      </c>
      <c r="AC309" s="36">
        <f t="shared" si="307"/>
        <v>0</v>
      </c>
      <c r="AD309" s="36">
        <f t="shared" si="307"/>
        <v>0</v>
      </c>
      <c r="AE309" s="36">
        <f t="shared" si="307"/>
        <v>0</v>
      </c>
      <c r="AF309" s="36">
        <f t="shared" si="307"/>
        <v>0</v>
      </c>
      <c r="AG309" s="36">
        <f t="shared" si="307"/>
        <v>0</v>
      </c>
      <c r="AH309" s="36">
        <f t="shared" si="307"/>
        <v>0</v>
      </c>
      <c r="AI309" s="216">
        <f t="shared" si="307"/>
        <v>0</v>
      </c>
      <c r="AJ309" s="8"/>
      <c r="AK309" s="12"/>
      <c r="AL309" s="32">
        <v>30</v>
      </c>
      <c r="AM309" s="25"/>
      <c r="AN309" s="33" t="s">
        <v>1</v>
      </c>
      <c r="AO309" s="25"/>
      <c r="AP309" s="35">
        <f>AP310</f>
        <v>0</v>
      </c>
      <c r="AQ309" s="36">
        <f t="shared" ref="AQ309:BA309" si="308">AQ310-AP310</f>
        <v>0</v>
      </c>
      <c r="AR309" s="36">
        <f t="shared" si="308"/>
        <v>0</v>
      </c>
      <c r="AS309" s="36">
        <f t="shared" si="308"/>
        <v>0</v>
      </c>
      <c r="AT309" s="36">
        <f t="shared" si="308"/>
        <v>0</v>
      </c>
      <c r="AU309" s="36">
        <f t="shared" si="308"/>
        <v>0</v>
      </c>
      <c r="AV309" s="36">
        <f t="shared" si="308"/>
        <v>0</v>
      </c>
      <c r="AW309" s="36">
        <f t="shared" si="308"/>
        <v>0</v>
      </c>
      <c r="AX309" s="36">
        <f t="shared" si="308"/>
        <v>0</v>
      </c>
      <c r="AY309" s="36">
        <f t="shared" si="308"/>
        <v>0</v>
      </c>
      <c r="AZ309" s="36">
        <f t="shared" si="308"/>
        <v>0</v>
      </c>
      <c r="BA309" s="216">
        <f t="shared" si="308"/>
        <v>0</v>
      </c>
      <c r="BC309" s="32">
        <f t="shared" si="284"/>
        <v>30</v>
      </c>
      <c r="BD309" s="205"/>
      <c r="BE309" s="205"/>
      <c r="BF309" s="205"/>
      <c r="BG309" s="46"/>
      <c r="BH309" s="46"/>
      <c r="BI309" s="46"/>
      <c r="BJ309" s="199"/>
    </row>
    <row r="310" spans="1:62" s="10" customFormat="1" ht="14.25" hidden="1" customHeight="1">
      <c r="A310" s="40"/>
      <c r="B310" s="25"/>
      <c r="C310" s="33" t="s">
        <v>13</v>
      </c>
      <c r="D310" s="25"/>
      <c r="E310" s="35"/>
      <c r="F310" s="36"/>
      <c r="G310" s="36"/>
      <c r="H310" s="36"/>
      <c r="I310" s="36"/>
      <c r="J310" s="36"/>
      <c r="K310" s="36"/>
      <c r="L310" s="216"/>
      <c r="M310" s="36"/>
      <c r="N310" s="36"/>
      <c r="O310" s="36"/>
      <c r="P310" s="37"/>
      <c r="Q310" s="12"/>
      <c r="R310" s="12"/>
      <c r="S310" s="12"/>
      <c r="T310" s="40"/>
      <c r="U310" s="25"/>
      <c r="V310" s="33" t="s">
        <v>13</v>
      </c>
      <c r="W310" s="25"/>
      <c r="X310" s="35"/>
      <c r="Y310" s="36"/>
      <c r="Z310" s="36"/>
      <c r="AA310" s="36"/>
      <c r="AB310" s="36"/>
      <c r="AC310" s="36"/>
      <c r="AD310" s="36"/>
      <c r="AE310" s="36"/>
      <c r="AF310" s="36"/>
      <c r="AG310" s="36"/>
      <c r="AH310" s="36"/>
      <c r="AI310" s="216"/>
      <c r="AJ310" s="8"/>
      <c r="AK310" s="12"/>
      <c r="AL310" s="40"/>
      <c r="AM310" s="25"/>
      <c r="AN310" s="33" t="s">
        <v>13</v>
      </c>
      <c r="AO310" s="25"/>
      <c r="AP310" s="74"/>
      <c r="AQ310" s="73"/>
      <c r="AR310" s="73"/>
      <c r="AS310" s="73"/>
      <c r="AT310" s="73"/>
      <c r="AU310" s="73"/>
      <c r="AV310" s="73"/>
      <c r="AW310" s="73"/>
      <c r="AX310" s="73"/>
      <c r="AY310" s="36"/>
      <c r="AZ310" s="36"/>
      <c r="BA310" s="216"/>
      <c r="BC310" s="70" t="str">
        <f t="shared" si="284"/>
        <v/>
      </c>
      <c r="BD310" s="205" t="e">
        <f>INDEX($E$222:$P$313,ROW()-221,#REF!)</f>
        <v>#REF!</v>
      </c>
      <c r="BE310" s="205" t="e">
        <f>INDEX($X$222:$AI$313,ROW()-221,#REF!)</f>
        <v>#REF!</v>
      </c>
      <c r="BF310" s="205" t="e">
        <f>INDEX($AP$222:$BA$313,ROW()-221,#REF!)</f>
        <v>#REF!</v>
      </c>
      <c r="BG310" s="205" t="e">
        <f>+IF(OR(BD310=0,BE310=0),"",BD310-BE310)</f>
        <v>#REF!</v>
      </c>
      <c r="BH310" s="196" t="str">
        <f>+IF(ISERROR(BD310/BE310-1),"",BD310/BE310-1)</f>
        <v/>
      </c>
      <c r="BI310" s="205" t="e">
        <f>+IF(OR(BD310=0,BF310=0),"",BD310-BF310)</f>
        <v>#REF!</v>
      </c>
      <c r="BJ310" s="198" t="str">
        <f>+IF(ISERROR(BD310/BF310-1),"",BD310/BF310-1)</f>
        <v/>
      </c>
    </row>
    <row r="311" spans="1:62" s="10" customFormat="1" ht="14.25" hidden="1" customHeight="1">
      <c r="A311" s="41"/>
      <c r="B311" s="25"/>
      <c r="C311" s="33"/>
      <c r="D311" s="25"/>
      <c r="E311" s="43"/>
      <c r="F311" s="44"/>
      <c r="G311" s="44"/>
      <c r="H311" s="44"/>
      <c r="I311" s="44"/>
      <c r="J311" s="44"/>
      <c r="K311" s="44"/>
      <c r="L311" s="217"/>
      <c r="M311" s="44"/>
      <c r="N311" s="44"/>
      <c r="O311" s="44"/>
      <c r="P311" s="45"/>
      <c r="Q311" s="12"/>
      <c r="R311" s="12"/>
      <c r="S311" s="12"/>
      <c r="T311" s="41"/>
      <c r="U311" s="25"/>
      <c r="V311" s="33"/>
      <c r="W311" s="25"/>
      <c r="X311" s="43"/>
      <c r="Y311" s="44"/>
      <c r="Z311" s="44"/>
      <c r="AA311" s="44"/>
      <c r="AB311" s="44"/>
      <c r="AC311" s="44"/>
      <c r="AD311" s="44"/>
      <c r="AE311" s="44"/>
      <c r="AF311" s="44"/>
      <c r="AG311" s="44"/>
      <c r="AH311" s="44"/>
      <c r="AI311" s="217"/>
      <c r="AJ311" s="8"/>
      <c r="AK311" s="12"/>
      <c r="AL311" s="41"/>
      <c r="AM311" s="25"/>
      <c r="AN311" s="33"/>
      <c r="AO311" s="25"/>
      <c r="AP311" s="43"/>
      <c r="AQ311" s="44"/>
      <c r="AR311" s="44"/>
      <c r="AS311" s="44"/>
      <c r="AT311" s="44"/>
      <c r="AU311" s="44"/>
      <c r="AV311" s="44"/>
      <c r="AW311" s="44"/>
      <c r="AX311" s="44"/>
      <c r="AY311" s="44"/>
      <c r="AZ311" s="44"/>
      <c r="BA311" s="217"/>
      <c r="BC311" s="33" t="str">
        <f t="shared" si="284"/>
        <v/>
      </c>
      <c r="BD311" s="205"/>
      <c r="BE311" s="205"/>
      <c r="BF311" s="205"/>
      <c r="BG311" s="46"/>
      <c r="BH311" s="46"/>
      <c r="BI311" s="46"/>
      <c r="BJ311" s="199"/>
    </row>
    <row r="312" spans="1:62" s="10" customFormat="1" ht="14.25" customHeight="1">
      <c r="A312" s="309" t="s">
        <v>32</v>
      </c>
      <c r="B312" s="46"/>
      <c r="C312" s="47" t="s">
        <v>1</v>
      </c>
      <c r="D312" s="46"/>
      <c r="E312" s="48">
        <f>SUM(E222,E225,E228,E231,E234,E237,E240,E243,E246,E249,E252,E255,E258,E261,E264,E267,E270,E273,E276,E279,E282,E285,E288,E291,E294,E297,E300,E303,E306,E309)</f>
        <v>811.46600000000001</v>
      </c>
      <c r="F312" s="49">
        <f>SUM(F222,F225,F228,F231,F234,F237,F240,F243,F246,F249,F252,F255,F258,F261,F264,F267,F270,F273,F276,F279,F282,F285,F288,F291,F294,F297,F300,F303,F306,F309)</f>
        <v>760.86399999999992</v>
      </c>
      <c r="G312" s="49">
        <f t="shared" ref="G312:P313" si="309">SUM(G222,G225,G228,G231,G234,G237,G240,G243,G246,G249,G252,G255,G258,G261,G264,G267,G270,G273,G276,G279,G282,G285,G288,G291,G294,G297,G300,G303,G306,G309)</f>
        <v>681.90700000000015</v>
      </c>
      <c r="H312" s="49">
        <f t="shared" si="309"/>
        <v>708.47199999999987</v>
      </c>
      <c r="I312" s="49">
        <f t="shared" si="309"/>
        <v>711.64300000000003</v>
      </c>
      <c r="J312" s="49">
        <f t="shared" si="309"/>
        <v>712.50899999999956</v>
      </c>
      <c r="K312" s="49">
        <f t="shared" si="309"/>
        <v>626.57900000000006</v>
      </c>
      <c r="L312" s="218">
        <f t="shared" si="309"/>
        <v>185.18809090909062</v>
      </c>
      <c r="M312" s="49">
        <f t="shared" si="309"/>
        <v>629.68181818181802</v>
      </c>
      <c r="N312" s="49">
        <f t="shared" si="309"/>
        <v>629.68181818181802</v>
      </c>
      <c r="O312" s="49">
        <f t="shared" si="309"/>
        <v>566.7136363636364</v>
      </c>
      <c r="P312" s="50">
        <f t="shared" si="309"/>
        <v>314.84090909090901</v>
      </c>
      <c r="Q312" s="12"/>
      <c r="R312" s="12"/>
      <c r="S312" s="12"/>
      <c r="T312" s="309" t="s">
        <v>32</v>
      </c>
      <c r="U312" s="46"/>
      <c r="V312" s="47" t="s">
        <v>1</v>
      </c>
      <c r="W312" s="46"/>
      <c r="X312" s="48">
        <f>SUM(X222,X225,X228,X231,X234,X237,X240,X243,X246,X249,X252,X255,X258,X261,X264,X267,X270,X273,X276,X279,X282,X285,X288,X291,X294,X297,X300,X303,X306,X309)</f>
        <v>629.68181818181824</v>
      </c>
      <c r="Y312" s="49">
        <f>SUM(Y222,Y225,Y228,Y231,Y234,Y237,Y240,Y243,Y246,Y249,Y252,Y255,Y258,Y261,Y264,Y267,Y270,Y273,Y276,Y279,Y282,Y285,Y288,Y291,Y294,Y297,Y300,Y303,Y306,Y309)</f>
        <v>629.68181818181824</v>
      </c>
      <c r="Z312" s="49">
        <f t="shared" ref="Z312:AI313" si="310">SUM(Z222,Z225,Z228,Z231,Z234,Z237,Z240,Z243,Z246,Z249,Z252,Z255,Z258,Z261,Z264,Z267,Z270,Z273,Z276,Z279,Z282,Z285,Z288,Z291,Z294,Z297,Z300,Z303,Z306,Z309)</f>
        <v>629.68181818181824</v>
      </c>
      <c r="AA312" s="49">
        <f t="shared" si="310"/>
        <v>629.68181818181824</v>
      </c>
      <c r="AB312" s="49">
        <f t="shared" si="310"/>
        <v>629.68181818181802</v>
      </c>
      <c r="AC312" s="49">
        <f t="shared" si="310"/>
        <v>629.68181818181802</v>
      </c>
      <c r="AD312" s="49">
        <f t="shared" si="310"/>
        <v>629.68181818181802</v>
      </c>
      <c r="AE312" s="49">
        <f t="shared" si="310"/>
        <v>377.80909090909063</v>
      </c>
      <c r="AF312" s="49">
        <f t="shared" si="310"/>
        <v>629.68181818181802</v>
      </c>
      <c r="AG312" s="49">
        <f t="shared" si="310"/>
        <v>629.68181818181802</v>
      </c>
      <c r="AH312" s="49">
        <f t="shared" si="310"/>
        <v>566.7136363636364</v>
      </c>
      <c r="AI312" s="218">
        <f t="shared" si="310"/>
        <v>314.84090909090901</v>
      </c>
      <c r="AJ312" s="8"/>
      <c r="AK312" s="12"/>
      <c r="AL312" s="309" t="s">
        <v>32</v>
      </c>
      <c r="AM312" s="46"/>
      <c r="AN312" s="47" t="s">
        <v>1</v>
      </c>
      <c r="AO312" s="46"/>
      <c r="AP312" s="48">
        <f>SUM(AP222,AP225,AP228,AP231,AP234,AP237,AP240,AP243,AP246,AP249,AP252,AP255,AP258,AP261,AP264,AP267,AP270,AP273,AP276,AP279,AP282,AP285,AP288,AP291,AP294,AP297,AP300,AP303,AP306,AP309)</f>
        <v>792.69200000000001</v>
      </c>
      <c r="AQ312" s="49">
        <f>SUM(AQ222,AQ225,AQ228,AQ231,AQ234,AQ237,AQ240,AQ243,AQ246,AQ249,AQ252,AQ255,AQ258,AQ261,AQ264,AQ267,AQ270,AQ273,AQ276,AQ279,AQ282,AQ285,AQ288,AQ291,AQ294,AQ297,AQ300,AQ303,AQ306,AQ309)</f>
        <v>772.62899999999979</v>
      </c>
      <c r="AR312" s="49">
        <f t="shared" ref="AR312:BA313" si="311">SUM(AR222,AR225,AR228,AR231,AR234,AR237,AR240,AR243,AR246,AR249,AR252,AR255,AR258,AR261,AR264,AR267,AR270,AR273,AR276,AR279,AR282,AR285,AR288,AR291,AR294,AR297,AR300,AR303,AR306,AR309)</f>
        <v>726.01900000000035</v>
      </c>
      <c r="AS312" s="49">
        <f t="shared" si="311"/>
        <v>664.16899999999998</v>
      </c>
      <c r="AT312" s="49">
        <f t="shared" si="311"/>
        <v>810.76099999999997</v>
      </c>
      <c r="AU312" s="49">
        <f t="shared" si="311"/>
        <v>749.04600000000005</v>
      </c>
      <c r="AV312" s="49">
        <f t="shared" si="311"/>
        <v>711.20899999999961</v>
      </c>
      <c r="AW312" s="49">
        <f t="shared" si="311"/>
        <v>403.39900000000023</v>
      </c>
      <c r="AX312" s="49">
        <f t="shared" si="311"/>
        <v>724.30400000000009</v>
      </c>
      <c r="AY312" s="49">
        <f t="shared" si="311"/>
        <v>671.11499999999955</v>
      </c>
      <c r="AZ312" s="49">
        <f t="shared" si="311"/>
        <v>577.27700000000016</v>
      </c>
      <c r="BA312" s="218">
        <f t="shared" si="311"/>
        <v>381.23100000000022</v>
      </c>
      <c r="BC312" s="309" t="s">
        <v>32</v>
      </c>
      <c r="BD312" s="203"/>
      <c r="BE312" s="204"/>
      <c r="BF312" s="204"/>
      <c r="BG312" s="179"/>
      <c r="BH312" s="179"/>
      <c r="BI312" s="179"/>
      <c r="BJ312" s="180"/>
    </row>
    <row r="313" spans="1:62" s="10" customFormat="1" ht="14.25" customHeight="1">
      <c r="A313" s="310"/>
      <c r="B313" s="67"/>
      <c r="C313" s="51" t="s">
        <v>13</v>
      </c>
      <c r="D313" s="67"/>
      <c r="E313" s="52">
        <f>SUM(E223,E226,E229,E232,E235,E238,E241,E244,E247,E250,E253,E256,E259,E262,E265,E268,E271,E274,E277,E280,E283,E286,E289,E292,E295,E298,E301,E304,E307,E310)</f>
        <v>811.46600000000001</v>
      </c>
      <c r="F313" s="53">
        <f>SUM(F223,F226,F229,F232,F235,F238,F241,F244,F247,F250,F253,F256,F259,F262,F265,F268,F271,F274,F277,F280,F283,F286,F289,F292,F295,F298,F301,F304,F307,F310)</f>
        <v>1572.33</v>
      </c>
      <c r="G313" s="53">
        <f t="shared" si="309"/>
        <v>2254.2370000000001</v>
      </c>
      <c r="H313" s="53">
        <f t="shared" si="309"/>
        <v>2962.7089999999998</v>
      </c>
      <c r="I313" s="53">
        <f t="shared" si="309"/>
        <v>3674.3519999999999</v>
      </c>
      <c r="J313" s="53">
        <f t="shared" si="309"/>
        <v>4386.8609999999999</v>
      </c>
      <c r="K313" s="53">
        <f t="shared" si="309"/>
        <v>5013.4399999999996</v>
      </c>
      <c r="L313" s="219">
        <f t="shared" si="309"/>
        <v>5198.6280909090901</v>
      </c>
      <c r="M313" s="53">
        <f t="shared" si="309"/>
        <v>5828.3099090909081</v>
      </c>
      <c r="N313" s="53">
        <f t="shared" si="309"/>
        <v>6457.9917272727262</v>
      </c>
      <c r="O313" s="53">
        <f t="shared" si="309"/>
        <v>7024.7053636363626</v>
      </c>
      <c r="P313" s="54">
        <f t="shared" si="309"/>
        <v>7339.5462727272716</v>
      </c>
      <c r="Q313" s="12"/>
      <c r="R313" s="12"/>
      <c r="S313" s="12"/>
      <c r="T313" s="310"/>
      <c r="U313" s="67"/>
      <c r="V313" s="51" t="s">
        <v>13</v>
      </c>
      <c r="W313" s="67"/>
      <c r="X313" s="52">
        <f>SUM(X223,X226,X229,X232,X235,X238,X241,X244,X247,X250,X253,X256,X259,X262,X265,X268,X271,X274,X277,X280,X283,X286,X289,X292,X295,X298,X301,X304,X307,X310)</f>
        <v>629.68181818181824</v>
      </c>
      <c r="Y313" s="53">
        <f>SUM(Y223,Y226,Y229,Y232,Y235,Y238,Y241,Y244,Y247,Y250,Y253,Y256,Y259,Y262,Y265,Y268,Y271,Y274,Y277,Y280,Y283,Y286,Y289,Y292,Y295,Y298,Y301,Y304,Y307,Y310)</f>
        <v>1259.3636363636365</v>
      </c>
      <c r="Z313" s="53">
        <f t="shared" si="310"/>
        <v>1889.0454545454547</v>
      </c>
      <c r="AA313" s="53">
        <f t="shared" si="310"/>
        <v>2518.727272727273</v>
      </c>
      <c r="AB313" s="53">
        <f t="shared" si="310"/>
        <v>3148.409090909091</v>
      </c>
      <c r="AC313" s="53">
        <f t="shared" si="310"/>
        <v>3778.090909090909</v>
      </c>
      <c r="AD313" s="53">
        <f t="shared" si="310"/>
        <v>4407.772727272727</v>
      </c>
      <c r="AE313" s="53">
        <f t="shared" si="310"/>
        <v>4785.5818181818177</v>
      </c>
      <c r="AF313" s="53">
        <f t="shared" si="310"/>
        <v>5415.2636363636357</v>
      </c>
      <c r="AG313" s="53">
        <f t="shared" si="310"/>
        <v>6044.9454545454537</v>
      </c>
      <c r="AH313" s="53">
        <f t="shared" si="310"/>
        <v>6611.6590909090901</v>
      </c>
      <c r="AI313" s="219">
        <f t="shared" si="310"/>
        <v>6926.4999999999991</v>
      </c>
      <c r="AJ313" s="8"/>
      <c r="AK313" s="12"/>
      <c r="AL313" s="310"/>
      <c r="AM313" s="67"/>
      <c r="AN313" s="51" t="s">
        <v>13</v>
      </c>
      <c r="AO313" s="67"/>
      <c r="AP313" s="52">
        <f>SUM(AP223,AP226,AP229,AP232,AP235,AP238,AP241,AP244,AP247,AP250,AP253,AP256,AP259,AP262,AP265,AP268,AP271,AP274,AP277,AP280,AP283,AP286,AP289,AP292,AP295,AP298,AP301,AP304,AP307,AP310)</f>
        <v>792.69200000000001</v>
      </c>
      <c r="AQ313" s="53">
        <f>SUM(AQ223,AQ226,AQ229,AQ232,AQ235,AQ238,AQ241,AQ244,AQ247,AQ250,AQ253,AQ256,AQ259,AQ262,AQ265,AQ268,AQ271,AQ274,AQ277,AQ280,AQ283,AQ286,AQ289,AQ292,AQ295,AQ298,AQ301,AQ304,AQ307,AQ310)</f>
        <v>1565.3209999999999</v>
      </c>
      <c r="AR313" s="53">
        <f t="shared" si="311"/>
        <v>2291.34</v>
      </c>
      <c r="AS313" s="53">
        <f t="shared" si="311"/>
        <v>2955.509</v>
      </c>
      <c r="AT313" s="53">
        <f t="shared" si="311"/>
        <v>3766.27</v>
      </c>
      <c r="AU313" s="53">
        <f t="shared" si="311"/>
        <v>4515.3159999999998</v>
      </c>
      <c r="AV313" s="53">
        <f t="shared" si="311"/>
        <v>5226.5249999999996</v>
      </c>
      <c r="AW313" s="53">
        <f t="shared" si="311"/>
        <v>5629.924</v>
      </c>
      <c r="AX313" s="53">
        <f t="shared" si="311"/>
        <v>6354.2280000000001</v>
      </c>
      <c r="AY313" s="53">
        <f t="shared" si="311"/>
        <v>7025.3429999999998</v>
      </c>
      <c r="AZ313" s="53">
        <f t="shared" si="311"/>
        <v>7602.62</v>
      </c>
      <c r="BA313" s="219">
        <f t="shared" si="311"/>
        <v>7983.8509999999997</v>
      </c>
      <c r="BB313" s="241"/>
      <c r="BC313" s="310"/>
      <c r="BD313" s="169" t="e">
        <f>INDEX($E$222:$P$313,ROW()-221,#REF!)</f>
        <v>#REF!</v>
      </c>
      <c r="BE313" s="170" t="e">
        <f>INDEX($X$222:$AI$313,ROW()-221,#REF!)</f>
        <v>#REF!</v>
      </c>
      <c r="BF313" s="170" t="e">
        <f>INDEX($AP$222:$BA$313,ROW()-221,#REF!)</f>
        <v>#REF!</v>
      </c>
      <c r="BG313" s="170" t="e">
        <f>+IF(OR(BD313=0,BE313=0),"",BD313-BE313)</f>
        <v>#REF!</v>
      </c>
      <c r="BH313" s="171" t="str">
        <f>+IF(ISERROR(BD313/BE313-1),"",BD313/BE313-1)</f>
        <v/>
      </c>
      <c r="BI313" s="170" t="e">
        <f>+IF(OR(BD313=0,BF313=0),"",BD313-BF313)</f>
        <v>#REF!</v>
      </c>
      <c r="BJ313" s="172" t="str">
        <f>+IF(ISERROR(BD313/BF313-1),"",BD313/BF313-1)</f>
        <v/>
      </c>
    </row>
    <row r="314" spans="1:62" s="12" customFormat="1" ht="12.75" customHeight="1">
      <c r="A314" s="104"/>
      <c r="B314" s="55"/>
      <c r="C314" s="55"/>
      <c r="D314" s="55"/>
      <c r="E314" s="62"/>
      <c r="F314" s="62"/>
      <c r="G314" s="62"/>
      <c r="H314" s="62"/>
      <c r="I314" s="62"/>
      <c r="J314" s="62"/>
      <c r="K314" s="62"/>
      <c r="L314" s="234"/>
      <c r="M314" s="62"/>
      <c r="N314" s="62"/>
      <c r="O314" s="62"/>
      <c r="P314" s="62"/>
      <c r="T314" s="104"/>
      <c r="U314" s="55"/>
      <c r="V314" s="55"/>
      <c r="W314" s="55"/>
      <c r="X314" s="62"/>
      <c r="Y314" s="62"/>
      <c r="Z314" s="62"/>
      <c r="AA314" s="62"/>
      <c r="AB314" s="62"/>
      <c r="AC314" s="62"/>
      <c r="AD314" s="62"/>
      <c r="AE314" s="62"/>
      <c r="AF314" s="62"/>
      <c r="AG314" s="62"/>
      <c r="AH314" s="62"/>
      <c r="AI314" s="234"/>
      <c r="AJ314" s="8"/>
      <c r="AL314" s="104"/>
      <c r="AM314" s="55"/>
      <c r="AN314" s="55"/>
      <c r="AO314" s="55"/>
      <c r="AP314" s="62"/>
      <c r="AQ314" s="62"/>
      <c r="AR314" s="62"/>
      <c r="AS314" s="62"/>
      <c r="AT314" s="62"/>
      <c r="AU314" s="62"/>
      <c r="AV314" s="62"/>
      <c r="AW314" s="62"/>
      <c r="AX314" s="62"/>
      <c r="AY314" s="62"/>
      <c r="AZ314" s="62"/>
      <c r="BA314" s="234"/>
      <c r="BC314" s="39"/>
      <c r="BD314" s="24"/>
      <c r="BE314" s="24"/>
      <c r="BF314" s="24"/>
      <c r="BG314" s="39"/>
      <c r="BH314" s="39"/>
      <c r="BI314" s="39"/>
      <c r="BJ314" s="39"/>
    </row>
    <row r="315" spans="1:62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234"/>
      <c r="M315" s="62"/>
      <c r="N315" s="62"/>
      <c r="O315" s="62"/>
      <c r="P315" s="62"/>
      <c r="T315" s="104"/>
      <c r="U315" s="55"/>
      <c r="V315" s="55"/>
      <c r="W315" s="55"/>
      <c r="X315" s="62"/>
      <c r="Y315" s="62"/>
      <c r="Z315" s="62"/>
      <c r="AA315" s="62"/>
      <c r="AB315" s="62"/>
      <c r="AC315" s="62"/>
      <c r="AD315" s="62"/>
      <c r="AE315" s="62"/>
      <c r="AF315" s="62"/>
      <c r="AG315" s="62"/>
      <c r="AH315" s="62"/>
      <c r="AI315" s="234"/>
      <c r="AJ315" s="8"/>
      <c r="AL315" s="104"/>
      <c r="AM315" s="55"/>
      <c r="AN315" s="55"/>
      <c r="AO315" s="55"/>
      <c r="AP315" s="62"/>
      <c r="AQ315" s="62"/>
      <c r="AR315" s="62"/>
      <c r="AS315" s="62"/>
      <c r="AT315" s="62"/>
      <c r="AU315" s="62"/>
      <c r="AV315" s="62"/>
      <c r="AW315" s="62"/>
      <c r="AX315" s="62"/>
      <c r="AY315" s="62"/>
      <c r="AZ315" s="62"/>
      <c r="BA315" s="234"/>
      <c r="BC315" s="39"/>
      <c r="BD315" s="24"/>
      <c r="BE315" s="24"/>
      <c r="BF315" s="24"/>
      <c r="BG315" s="39"/>
      <c r="BH315" s="39"/>
      <c r="BI315" s="39"/>
      <c r="BJ315" s="39"/>
    </row>
    <row r="316" spans="1:62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234"/>
      <c r="M316" s="62"/>
      <c r="N316" s="62"/>
      <c r="O316" s="62"/>
      <c r="P316" s="62"/>
      <c r="T316" s="104"/>
      <c r="U316" s="55"/>
      <c r="V316" s="55"/>
      <c r="W316" s="55"/>
      <c r="X316" s="62"/>
      <c r="Y316" s="62"/>
      <c r="Z316" s="62"/>
      <c r="AA316" s="62"/>
      <c r="AB316" s="62"/>
      <c r="AC316" s="62"/>
      <c r="AD316" s="62"/>
      <c r="AE316" s="62"/>
      <c r="AF316" s="62"/>
      <c r="AG316" s="62"/>
      <c r="AH316" s="62"/>
      <c r="AI316" s="234"/>
      <c r="AJ316" s="8"/>
      <c r="AL316" s="104"/>
      <c r="AM316" s="55"/>
      <c r="AN316" s="55"/>
      <c r="AO316" s="55"/>
      <c r="AP316" s="62"/>
      <c r="AQ316" s="62"/>
      <c r="AR316" s="62"/>
      <c r="AS316" s="62"/>
      <c r="AT316" s="62"/>
      <c r="AU316" s="62"/>
      <c r="AV316" s="62"/>
      <c r="AW316" s="62"/>
      <c r="AX316" s="62"/>
      <c r="AY316" s="62"/>
      <c r="AZ316" s="62"/>
      <c r="BA316" s="234"/>
      <c r="BC316" s="39"/>
      <c r="BD316" s="24"/>
      <c r="BE316" s="24"/>
      <c r="BF316" s="24"/>
      <c r="BG316" s="39"/>
      <c r="BH316" s="39"/>
      <c r="BI316" s="39"/>
      <c r="BJ316" s="39"/>
    </row>
    <row r="317" spans="1:62" ht="21.75" customHeight="1">
      <c r="A317" s="308" t="s">
        <v>37</v>
      </c>
      <c r="B317" s="308"/>
      <c r="C317" s="308"/>
      <c r="D317" s="308"/>
      <c r="E317" s="308"/>
      <c r="F317" s="308"/>
      <c r="G317" s="308"/>
      <c r="H317" s="308"/>
      <c r="I317" s="308"/>
      <c r="J317" s="308"/>
      <c r="K317" s="308"/>
      <c r="L317" s="308"/>
      <c r="M317" s="308"/>
      <c r="N317" s="308"/>
      <c r="O317" s="308"/>
      <c r="P317" s="308"/>
      <c r="T317" s="308" t="s">
        <v>37</v>
      </c>
      <c r="U317" s="308"/>
      <c r="V317" s="308"/>
      <c r="W317" s="308"/>
      <c r="X317" s="308"/>
      <c r="Y317" s="308"/>
      <c r="Z317" s="308"/>
      <c r="AA317" s="308"/>
      <c r="AB317" s="308"/>
      <c r="AC317" s="308"/>
      <c r="AD317" s="308"/>
      <c r="AE317" s="308"/>
      <c r="AF317" s="308"/>
      <c r="AG317" s="308"/>
      <c r="AH317" s="308"/>
      <c r="AI317" s="308"/>
      <c r="AL317" s="308" t="s">
        <v>37</v>
      </c>
      <c r="AM317" s="308"/>
      <c r="AN317" s="308"/>
      <c r="AO317" s="308"/>
      <c r="AP317" s="308"/>
      <c r="AQ317" s="308"/>
      <c r="AR317" s="308"/>
      <c r="AS317" s="308"/>
      <c r="AT317" s="308"/>
      <c r="AU317" s="308"/>
      <c r="AV317" s="308"/>
      <c r="AW317" s="308"/>
      <c r="AX317" s="308"/>
      <c r="AY317" s="308"/>
      <c r="AZ317" s="308"/>
      <c r="BA317" s="308"/>
      <c r="BC317" s="308" t="s">
        <v>37</v>
      </c>
      <c r="BD317" s="308"/>
      <c r="BE317" s="308"/>
      <c r="BF317" s="308"/>
      <c r="BG317" s="308"/>
      <c r="BH317" s="308"/>
      <c r="BI317" s="308"/>
      <c r="BJ317" s="308"/>
    </row>
    <row r="318" spans="1:62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210"/>
      <c r="M318" s="14"/>
      <c r="N318" s="14"/>
      <c r="O318" s="14"/>
      <c r="P318" s="14"/>
      <c r="T318" s="4"/>
      <c r="U318" s="4"/>
      <c r="V318" s="4"/>
      <c r="W318" s="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210"/>
      <c r="AL318" s="4"/>
      <c r="AM318" s="4"/>
      <c r="AN318" s="4"/>
      <c r="AO318" s="4"/>
      <c r="AP318" s="14"/>
      <c r="AQ318" s="14"/>
      <c r="AR318" s="14"/>
      <c r="AS318" s="14"/>
      <c r="AT318" s="14"/>
      <c r="AU318" s="14"/>
      <c r="AV318" s="14"/>
      <c r="AW318" s="14"/>
      <c r="AX318" s="14"/>
      <c r="AY318" s="14"/>
      <c r="AZ318" s="14"/>
      <c r="BA318" s="210"/>
    </row>
    <row r="319" spans="1:62" ht="18" customHeight="1">
      <c r="A319" s="15" t="str">
        <f>"SAF - " &amp;O319</f>
        <v>SAF - ACTUAL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211"/>
      <c r="M319" s="17"/>
      <c r="N319" s="17"/>
      <c r="O319" s="242" t="s">
        <v>24</v>
      </c>
      <c r="T319" s="15" t="str">
        <f>"SAF - " &amp;AH319</f>
        <v>SAF - BUDGET</v>
      </c>
      <c r="U319" s="16"/>
      <c r="V319" s="16"/>
      <c r="W319" s="16"/>
      <c r="X319" s="16"/>
      <c r="Y319" s="17"/>
      <c r="Z319" s="17"/>
      <c r="AA319" s="17"/>
      <c r="AB319" s="17"/>
      <c r="AC319" s="17"/>
      <c r="AD319" s="17"/>
      <c r="AE319" s="17"/>
      <c r="AF319" s="17"/>
      <c r="AG319" s="17"/>
      <c r="AH319" s="242" t="s">
        <v>23</v>
      </c>
      <c r="AL319" s="15" t="str">
        <f>"SAF - " &amp;AZ319</f>
        <v>SAF - N-1</v>
      </c>
      <c r="AM319" s="16"/>
      <c r="AN319" s="16"/>
      <c r="AO319" s="16"/>
      <c r="AP319" s="16"/>
      <c r="AQ319" s="17"/>
      <c r="AR319" s="17"/>
      <c r="AS319" s="17"/>
      <c r="AT319" s="17"/>
      <c r="AU319" s="17"/>
      <c r="AV319" s="17"/>
      <c r="AW319" s="17"/>
      <c r="AX319" s="17"/>
      <c r="AY319" s="17"/>
      <c r="AZ319" s="242" t="s">
        <v>22</v>
      </c>
      <c r="BD319" s="39"/>
      <c r="BE319" s="39"/>
      <c r="BF319" s="39"/>
    </row>
    <row r="320" spans="1:62" ht="18" customHeight="1">
      <c r="BD320" s="39"/>
      <c r="BE320" s="39"/>
      <c r="BF320" s="39"/>
    </row>
    <row r="321" spans="1:62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13" t="s">
        <v>10</v>
      </c>
      <c r="M321" s="22" t="s">
        <v>16</v>
      </c>
      <c r="N321" s="22" t="s">
        <v>17</v>
      </c>
      <c r="O321" s="22" t="s">
        <v>18</v>
      </c>
      <c r="P321" s="23" t="s">
        <v>11</v>
      </c>
      <c r="Q321" s="122"/>
      <c r="R321" s="122"/>
      <c r="S321" s="122"/>
      <c r="T321" s="19" t="s">
        <v>15</v>
      </c>
      <c r="U321" s="20"/>
      <c r="V321" s="19" t="s">
        <v>0</v>
      </c>
      <c r="W321" s="20"/>
      <c r="X321" s="21" t="s">
        <v>3</v>
      </c>
      <c r="Y321" s="22" t="s">
        <v>4</v>
      </c>
      <c r="Z321" s="22" t="s">
        <v>5</v>
      </c>
      <c r="AA321" s="22" t="s">
        <v>6</v>
      </c>
      <c r="AB321" s="22" t="s">
        <v>7</v>
      </c>
      <c r="AC321" s="22" t="s">
        <v>8</v>
      </c>
      <c r="AD321" s="22" t="s">
        <v>9</v>
      </c>
      <c r="AE321" s="22" t="s">
        <v>10</v>
      </c>
      <c r="AF321" s="22" t="s">
        <v>16</v>
      </c>
      <c r="AG321" s="22" t="s">
        <v>17</v>
      </c>
      <c r="AH321" s="22" t="s">
        <v>18</v>
      </c>
      <c r="AI321" s="213" t="s">
        <v>11</v>
      </c>
      <c r="AJ321" s="247"/>
      <c r="AK321" s="122"/>
      <c r="AL321" s="19" t="s">
        <v>15</v>
      </c>
      <c r="AM321" s="20"/>
      <c r="AN321" s="19" t="s">
        <v>0</v>
      </c>
      <c r="AO321" s="20"/>
      <c r="AP321" s="21" t="s">
        <v>3</v>
      </c>
      <c r="AQ321" s="22" t="s">
        <v>4</v>
      </c>
      <c r="AR321" s="22" t="s">
        <v>5</v>
      </c>
      <c r="AS321" s="22" t="s">
        <v>6</v>
      </c>
      <c r="AT321" s="22" t="s">
        <v>7</v>
      </c>
      <c r="AU321" s="22" t="s">
        <v>8</v>
      </c>
      <c r="AV321" s="22" t="s">
        <v>9</v>
      </c>
      <c r="AW321" s="22" t="s">
        <v>10</v>
      </c>
      <c r="AX321" s="22" t="s">
        <v>16</v>
      </c>
      <c r="AY321" s="22" t="s">
        <v>17</v>
      </c>
      <c r="AZ321" s="22" t="s">
        <v>18</v>
      </c>
      <c r="BA321" s="213" t="s">
        <v>11</v>
      </c>
      <c r="BC321" s="19" t="s">
        <v>15</v>
      </c>
      <c r="BD321" s="167" t="s">
        <v>38</v>
      </c>
      <c r="BE321" s="167" t="s">
        <v>21</v>
      </c>
      <c r="BF321" s="167" t="s">
        <v>22</v>
      </c>
      <c r="BG321" s="167" t="s">
        <v>83</v>
      </c>
      <c r="BH321" s="167" t="s">
        <v>84</v>
      </c>
      <c r="BI321" s="167" t="s">
        <v>85</v>
      </c>
      <c r="BJ321" s="168" t="s">
        <v>86</v>
      </c>
    </row>
    <row r="322" spans="1:62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14"/>
      <c r="M322" s="25"/>
      <c r="N322" s="25"/>
      <c r="O322" s="25"/>
      <c r="P322" s="24"/>
      <c r="Q322" s="12"/>
      <c r="R322" s="12"/>
      <c r="S322" s="12"/>
      <c r="T322" s="24"/>
      <c r="U322" s="24"/>
      <c r="V322" s="24"/>
      <c r="W322" s="24"/>
      <c r="X322" s="24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14"/>
      <c r="AJ322" s="8"/>
      <c r="AK322" s="12"/>
      <c r="AL322" s="24"/>
      <c r="AM322" s="24"/>
      <c r="AN322" s="24"/>
      <c r="AO322" s="24"/>
      <c r="AP322" s="24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14"/>
      <c r="BC322" s="24"/>
      <c r="BD322" s="24"/>
      <c r="BE322" s="24"/>
      <c r="BF322" s="24"/>
      <c r="BG322" s="24"/>
      <c r="BH322" s="24"/>
      <c r="BI322" s="24"/>
      <c r="BJ322" s="24"/>
    </row>
    <row r="323" spans="1:62" s="10" customFormat="1" ht="14.25" customHeight="1">
      <c r="A323" s="26" t="s">
        <v>92</v>
      </c>
      <c r="B323" s="25"/>
      <c r="C323" s="27" t="s">
        <v>1</v>
      </c>
      <c r="D323" s="25"/>
      <c r="E323" s="28">
        <f>E324</f>
        <v>2.5</v>
      </c>
      <c r="F323" s="29">
        <f t="shared" ref="F323:P323" si="312">F324-E324</f>
        <v>2.9000000000000004</v>
      </c>
      <c r="G323" s="29">
        <f t="shared" si="312"/>
        <v>0</v>
      </c>
      <c r="H323" s="29">
        <f t="shared" si="312"/>
        <v>2</v>
      </c>
      <c r="I323" s="29">
        <f t="shared" si="312"/>
        <v>0</v>
      </c>
      <c r="J323" s="29">
        <f t="shared" si="312"/>
        <v>0</v>
      </c>
      <c r="K323" s="29">
        <f t="shared" si="312"/>
        <v>0</v>
      </c>
      <c r="L323" s="215">
        <f t="shared" si="312"/>
        <v>-7.4</v>
      </c>
      <c r="M323" s="29">
        <f t="shared" si="312"/>
        <v>0</v>
      </c>
      <c r="N323" s="29">
        <f t="shared" si="312"/>
        <v>0</v>
      </c>
      <c r="O323" s="29">
        <f t="shared" si="312"/>
        <v>0</v>
      </c>
      <c r="P323" s="30">
        <f t="shared" si="312"/>
        <v>0</v>
      </c>
      <c r="Q323" s="12"/>
      <c r="R323" s="12"/>
      <c r="S323" s="12"/>
      <c r="T323" s="26" t="s">
        <v>92</v>
      </c>
      <c r="U323" s="25"/>
      <c r="V323" s="27" t="s">
        <v>1</v>
      </c>
      <c r="W323" s="25"/>
      <c r="X323" s="28">
        <f>X324</f>
        <v>0</v>
      </c>
      <c r="Y323" s="29">
        <f t="shared" ref="Y323:AI323" si="313">Y324-X324</f>
        <v>0</v>
      </c>
      <c r="Z323" s="29">
        <f t="shared" si="313"/>
        <v>0</v>
      </c>
      <c r="AA323" s="29">
        <f t="shared" si="313"/>
        <v>0</v>
      </c>
      <c r="AB323" s="29">
        <f t="shared" si="313"/>
        <v>0</v>
      </c>
      <c r="AC323" s="29">
        <f t="shared" si="313"/>
        <v>0</v>
      </c>
      <c r="AD323" s="29">
        <f t="shared" si="313"/>
        <v>0</v>
      </c>
      <c r="AE323" s="29">
        <f t="shared" si="313"/>
        <v>0</v>
      </c>
      <c r="AF323" s="29">
        <f t="shared" si="313"/>
        <v>0</v>
      </c>
      <c r="AG323" s="29">
        <f t="shared" si="313"/>
        <v>0</v>
      </c>
      <c r="AH323" s="29">
        <f t="shared" si="313"/>
        <v>0</v>
      </c>
      <c r="AI323" s="215">
        <f t="shared" si="313"/>
        <v>0</v>
      </c>
      <c r="AJ323" s="8"/>
      <c r="AK323" s="12"/>
      <c r="AL323" s="26" t="s">
        <v>92</v>
      </c>
      <c r="AM323" s="25"/>
      <c r="AN323" s="27" t="s">
        <v>1</v>
      </c>
      <c r="AO323" s="25"/>
      <c r="AP323" s="28">
        <f>AP324</f>
        <v>2.5</v>
      </c>
      <c r="AQ323" s="29">
        <f t="shared" ref="AQ323:BA323" si="314">AQ324-AP324</f>
        <v>2.5</v>
      </c>
      <c r="AR323" s="29">
        <f t="shared" si="314"/>
        <v>2.4000000000000004</v>
      </c>
      <c r="AS323" s="29">
        <f t="shared" si="314"/>
        <v>0</v>
      </c>
      <c r="AT323" s="29">
        <f t="shared" si="314"/>
        <v>2.5199999999999996</v>
      </c>
      <c r="AU323" s="29">
        <f t="shared" si="314"/>
        <v>0</v>
      </c>
      <c r="AV323" s="29">
        <f t="shared" si="314"/>
        <v>2.5</v>
      </c>
      <c r="AW323" s="29">
        <f t="shared" si="314"/>
        <v>0</v>
      </c>
      <c r="AX323" s="29">
        <f t="shared" si="314"/>
        <v>2.9000000000000004</v>
      </c>
      <c r="AY323" s="29">
        <f t="shared" si="314"/>
        <v>2.5</v>
      </c>
      <c r="AZ323" s="29">
        <f t="shared" si="314"/>
        <v>2.5</v>
      </c>
      <c r="BA323" s="215">
        <f t="shared" si="314"/>
        <v>0</v>
      </c>
      <c r="BC323" s="26" t="s">
        <v>92</v>
      </c>
      <c r="BD323" s="200"/>
      <c r="BE323" s="200"/>
      <c r="BF323" s="200"/>
      <c r="BG323" s="201"/>
      <c r="BH323" s="201"/>
      <c r="BI323" s="201"/>
      <c r="BJ323" s="202"/>
    </row>
    <row r="324" spans="1:62" s="10" customFormat="1" ht="14.25" customHeight="1">
      <c r="A324" s="32"/>
      <c r="B324" s="25"/>
      <c r="C324" s="33" t="s">
        <v>13</v>
      </c>
      <c r="D324" s="25"/>
      <c r="E324" s="74">
        <v>2.5</v>
      </c>
      <c r="F324" s="73">
        <v>5.4</v>
      </c>
      <c r="G324" s="73">
        <v>5.4</v>
      </c>
      <c r="H324" s="73">
        <v>7.4</v>
      </c>
      <c r="I324" s="73">
        <f>+H324</f>
        <v>7.4</v>
      </c>
      <c r="J324" s="73">
        <f>+I324</f>
        <v>7.4</v>
      </c>
      <c r="K324" s="73">
        <v>7.4</v>
      </c>
      <c r="L324" s="216"/>
      <c r="M324" s="36"/>
      <c r="N324" s="36"/>
      <c r="O324" s="36"/>
      <c r="P324" s="37"/>
      <c r="Q324" s="12"/>
      <c r="R324" s="12"/>
      <c r="S324" s="12"/>
      <c r="T324" s="32"/>
      <c r="U324" s="25"/>
      <c r="V324" s="33" t="s">
        <v>13</v>
      </c>
      <c r="W324" s="25"/>
      <c r="X324" s="74">
        <f>AJ324/11</f>
        <v>0</v>
      </c>
      <c r="Y324" s="73">
        <f>X324+$AJ$324/11</f>
        <v>0</v>
      </c>
      <c r="Z324" s="73">
        <f t="shared" ref="Z324:AH324" si="315">Y324+$AJ$324/11</f>
        <v>0</v>
      </c>
      <c r="AA324" s="73">
        <f t="shared" si="315"/>
        <v>0</v>
      </c>
      <c r="AB324" s="73">
        <f t="shared" si="315"/>
        <v>0</v>
      </c>
      <c r="AC324" s="73">
        <f t="shared" si="315"/>
        <v>0</v>
      </c>
      <c r="AD324" s="73">
        <f t="shared" si="315"/>
        <v>0</v>
      </c>
      <c r="AE324" s="73">
        <f>AD324+$AJ$324/11*0.5</f>
        <v>0</v>
      </c>
      <c r="AF324" s="73">
        <f t="shared" si="315"/>
        <v>0</v>
      </c>
      <c r="AG324" s="73">
        <f t="shared" si="315"/>
        <v>0</v>
      </c>
      <c r="AH324" s="73">
        <f t="shared" si="315"/>
        <v>0</v>
      </c>
      <c r="AI324" s="136">
        <f>AH324+$AJ$324/11*0.5</f>
        <v>0</v>
      </c>
      <c r="AJ324" s="8"/>
      <c r="AK324" s="12"/>
      <c r="AL324" s="32"/>
      <c r="AM324" s="25"/>
      <c r="AN324" s="33" t="s">
        <v>13</v>
      </c>
      <c r="AO324" s="25"/>
      <c r="AP324" s="74">
        <v>2.5</v>
      </c>
      <c r="AQ324" s="73">
        <v>5</v>
      </c>
      <c r="AR324" s="73">
        <v>7.4</v>
      </c>
      <c r="AS324" s="73">
        <v>7.4</v>
      </c>
      <c r="AT324" s="73">
        <v>9.92</v>
      </c>
      <c r="AU324" s="73">
        <v>9.92</v>
      </c>
      <c r="AV324" s="73">
        <v>12.42</v>
      </c>
      <c r="AW324" s="73">
        <v>12.42</v>
      </c>
      <c r="AX324" s="73">
        <v>15.32</v>
      </c>
      <c r="AY324" s="73">
        <v>17.82</v>
      </c>
      <c r="AZ324" s="73">
        <v>20.32</v>
      </c>
      <c r="BA324" s="136">
        <v>20.32</v>
      </c>
      <c r="BB324" s="241"/>
      <c r="BC324" s="32"/>
      <c r="BD324" s="205" t="e">
        <f>INDEX($E$323:$P$414,ROW()-322,#REF!)</f>
        <v>#REF!</v>
      </c>
      <c r="BE324" s="205" t="e">
        <f>INDEX($X$323:$AI$414,ROW()-322,#REF!)</f>
        <v>#REF!</v>
      </c>
      <c r="BF324" s="205" t="e">
        <f>INDEX($AP$323:$BA$414,ROW()-322,#REF!)</f>
        <v>#REF!</v>
      </c>
      <c r="BG324" s="205" t="e">
        <f>+IF(OR(BD324=0,BE324=0),"",BD324-BE324)</f>
        <v>#REF!</v>
      </c>
      <c r="BH324" s="196" t="str">
        <f>+IF(ISERROR(BD324/BE324-1),"",BD324/BE324-1)</f>
        <v/>
      </c>
      <c r="BI324" s="205" t="e">
        <f>+IF(OR(BD324=0,BF324=0),"",BD324-BF324)</f>
        <v>#REF!</v>
      </c>
      <c r="BJ324" s="198" t="str">
        <f>+IF(ISERROR(BD324/BF324-1),"",BD324/BF324-1)</f>
        <v/>
      </c>
    </row>
    <row r="325" spans="1:62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216"/>
      <c r="M325" s="36"/>
      <c r="N325" s="36"/>
      <c r="O325" s="36"/>
      <c r="P325" s="37"/>
      <c r="Q325" s="12"/>
      <c r="R325" s="12"/>
      <c r="S325" s="12"/>
      <c r="T325" s="32"/>
      <c r="U325" s="25"/>
      <c r="V325" s="33"/>
      <c r="W325" s="25"/>
      <c r="X325" s="35"/>
      <c r="Y325" s="36"/>
      <c r="Z325" s="36"/>
      <c r="AA325" s="36"/>
      <c r="AB325" s="36"/>
      <c r="AC325" s="36"/>
      <c r="AD325" s="36"/>
      <c r="AE325" s="36"/>
      <c r="AF325" s="36"/>
      <c r="AG325" s="36"/>
      <c r="AH325" s="36"/>
      <c r="AI325" s="216"/>
      <c r="AJ325" s="8"/>
      <c r="AK325" s="12"/>
      <c r="AL325" s="32"/>
      <c r="AM325" s="25"/>
      <c r="AN325" s="33"/>
      <c r="AO325" s="25"/>
      <c r="AP325" s="35"/>
      <c r="AQ325" s="36"/>
      <c r="AR325" s="36"/>
      <c r="AS325" s="36"/>
      <c r="AT325" s="36"/>
      <c r="AU325" s="36"/>
      <c r="AV325" s="36"/>
      <c r="AW325" s="36"/>
      <c r="AX325" s="36"/>
      <c r="AY325" s="36"/>
      <c r="AZ325" s="36"/>
      <c r="BA325" s="216"/>
      <c r="BC325" s="32"/>
      <c r="BD325" s="205"/>
      <c r="BE325" s="205"/>
      <c r="BF325" s="205"/>
      <c r="BG325" s="46"/>
      <c r="BH325" s="46"/>
      <c r="BI325" s="46"/>
      <c r="BJ325" s="199"/>
    </row>
    <row r="326" spans="1:62" s="10" customFormat="1" ht="14.25" customHeight="1">
      <c r="A326" s="32" t="s">
        <v>93</v>
      </c>
      <c r="B326" s="25"/>
      <c r="C326" s="33" t="s">
        <v>1</v>
      </c>
      <c r="D326" s="25"/>
      <c r="E326" s="35">
        <f>E327</f>
        <v>0</v>
      </c>
      <c r="F326" s="36">
        <f t="shared" ref="F326:P326" si="316">F327-E327</f>
        <v>0</v>
      </c>
      <c r="G326" s="36">
        <f t="shared" si="316"/>
        <v>1.25</v>
      </c>
      <c r="H326" s="36">
        <f t="shared" si="316"/>
        <v>1.25</v>
      </c>
      <c r="I326" s="36">
        <f t="shared" si="316"/>
        <v>0</v>
      </c>
      <c r="J326" s="36">
        <f t="shared" si="316"/>
        <v>0</v>
      </c>
      <c r="K326" s="36">
        <f t="shared" si="316"/>
        <v>0</v>
      </c>
      <c r="L326" s="216">
        <f t="shared" si="316"/>
        <v>-2.5</v>
      </c>
      <c r="M326" s="36">
        <f t="shared" si="316"/>
        <v>0</v>
      </c>
      <c r="N326" s="36">
        <f t="shared" si="316"/>
        <v>0</v>
      </c>
      <c r="O326" s="36">
        <f t="shared" si="316"/>
        <v>0</v>
      </c>
      <c r="P326" s="37">
        <f t="shared" si="316"/>
        <v>0</v>
      </c>
      <c r="Q326" s="12"/>
      <c r="R326" s="12"/>
      <c r="S326" s="12"/>
      <c r="T326" s="32" t="s">
        <v>93</v>
      </c>
      <c r="U326" s="25"/>
      <c r="V326" s="33" t="s">
        <v>1</v>
      </c>
      <c r="W326" s="25"/>
      <c r="X326" s="35">
        <f>X327</f>
        <v>0</v>
      </c>
      <c r="Y326" s="36">
        <f t="shared" ref="Y326:AI326" si="317">Y327-X327</f>
        <v>0</v>
      </c>
      <c r="Z326" s="36">
        <f t="shared" si="317"/>
        <v>0</v>
      </c>
      <c r="AA326" s="36">
        <f t="shared" si="317"/>
        <v>0</v>
      </c>
      <c r="AB326" s="36">
        <f t="shared" si="317"/>
        <v>0</v>
      </c>
      <c r="AC326" s="36">
        <f t="shared" si="317"/>
        <v>0</v>
      </c>
      <c r="AD326" s="36">
        <f t="shared" si="317"/>
        <v>0</v>
      </c>
      <c r="AE326" s="36">
        <f t="shared" si="317"/>
        <v>0</v>
      </c>
      <c r="AF326" s="36">
        <f t="shared" si="317"/>
        <v>0</v>
      </c>
      <c r="AG326" s="36">
        <f t="shared" si="317"/>
        <v>0</v>
      </c>
      <c r="AH326" s="36">
        <f t="shared" si="317"/>
        <v>0</v>
      </c>
      <c r="AI326" s="216">
        <f t="shared" si="317"/>
        <v>0</v>
      </c>
      <c r="AJ326" s="8"/>
      <c r="AK326" s="12"/>
      <c r="AL326" s="32" t="s">
        <v>93</v>
      </c>
      <c r="AM326" s="25"/>
      <c r="AN326" s="33" t="s">
        <v>1</v>
      </c>
      <c r="AO326" s="25"/>
      <c r="AP326" s="35">
        <f>AP327</f>
        <v>1.25</v>
      </c>
      <c r="AQ326" s="36">
        <f t="shared" ref="AQ326:BA326" si="318">AQ327-AP327</f>
        <v>0</v>
      </c>
      <c r="AR326" s="36">
        <f t="shared" si="318"/>
        <v>1.25</v>
      </c>
      <c r="AS326" s="36">
        <f t="shared" si="318"/>
        <v>0</v>
      </c>
      <c r="AT326" s="36">
        <f t="shared" si="318"/>
        <v>1.25</v>
      </c>
      <c r="AU326" s="36">
        <f t="shared" si="318"/>
        <v>0</v>
      </c>
      <c r="AV326" s="36">
        <f t="shared" si="318"/>
        <v>2.5</v>
      </c>
      <c r="AW326" s="36">
        <f t="shared" si="318"/>
        <v>0</v>
      </c>
      <c r="AX326" s="36">
        <f t="shared" si="318"/>
        <v>2.6999999999999993</v>
      </c>
      <c r="AY326" s="36">
        <f t="shared" si="318"/>
        <v>1.25</v>
      </c>
      <c r="AZ326" s="36">
        <f t="shared" si="318"/>
        <v>0</v>
      </c>
      <c r="BA326" s="216">
        <f t="shared" si="318"/>
        <v>0</v>
      </c>
      <c r="BC326" s="32" t="s">
        <v>93</v>
      </c>
      <c r="BD326" s="205"/>
      <c r="BE326" s="205"/>
      <c r="BF326" s="205"/>
      <c r="BG326" s="46"/>
      <c r="BH326" s="46"/>
      <c r="BI326" s="46"/>
      <c r="BJ326" s="199"/>
    </row>
    <row r="327" spans="1:62" s="10" customFormat="1" ht="14.25" customHeight="1">
      <c r="A327" s="32"/>
      <c r="B327" s="25"/>
      <c r="C327" s="33" t="s">
        <v>13</v>
      </c>
      <c r="D327" s="25"/>
      <c r="E327" s="74">
        <v>0</v>
      </c>
      <c r="F327" s="73">
        <v>0</v>
      </c>
      <c r="G327" s="73">
        <v>1.25</v>
      </c>
      <c r="H327" s="73">
        <v>2.5</v>
      </c>
      <c r="I327" s="73">
        <f>+H327</f>
        <v>2.5</v>
      </c>
      <c r="J327" s="73">
        <f>+I327</f>
        <v>2.5</v>
      </c>
      <c r="K327" s="73">
        <v>2.5</v>
      </c>
      <c r="L327" s="216"/>
      <c r="M327" s="36"/>
      <c r="N327" s="36"/>
      <c r="O327" s="36"/>
      <c r="P327" s="37"/>
      <c r="Q327" s="12"/>
      <c r="R327" s="12"/>
      <c r="S327" s="12"/>
      <c r="T327" s="32"/>
      <c r="U327" s="25"/>
      <c r="V327" s="33" t="s">
        <v>13</v>
      </c>
      <c r="W327" s="25"/>
      <c r="X327" s="74">
        <f>AJ327/11</f>
        <v>0</v>
      </c>
      <c r="Y327" s="73">
        <f>X327+$AJ327/11</f>
        <v>0</v>
      </c>
      <c r="Z327" s="73">
        <f t="shared" ref="Z327:AH327" si="319">Y327+$AJ327/11</f>
        <v>0</v>
      </c>
      <c r="AA327" s="73">
        <f t="shared" si="319"/>
        <v>0</v>
      </c>
      <c r="AB327" s="73">
        <f t="shared" si="319"/>
        <v>0</v>
      </c>
      <c r="AC327" s="73">
        <f t="shared" si="319"/>
        <v>0</v>
      </c>
      <c r="AD327" s="73">
        <f t="shared" si="319"/>
        <v>0</v>
      </c>
      <c r="AE327" s="73">
        <f>AD327+$AJ327/11*0.5</f>
        <v>0</v>
      </c>
      <c r="AF327" s="73">
        <f t="shared" si="319"/>
        <v>0</v>
      </c>
      <c r="AG327" s="73">
        <f t="shared" si="319"/>
        <v>0</v>
      </c>
      <c r="AH327" s="73">
        <f t="shared" si="319"/>
        <v>0</v>
      </c>
      <c r="AI327" s="136">
        <f>AH327+$AJ327/11*0.5</f>
        <v>0</v>
      </c>
      <c r="AJ327" s="8"/>
      <c r="AK327" s="12"/>
      <c r="AL327" s="32"/>
      <c r="AM327" s="25"/>
      <c r="AN327" s="33" t="s">
        <v>13</v>
      </c>
      <c r="AO327" s="25"/>
      <c r="AP327" s="74">
        <v>1.25</v>
      </c>
      <c r="AQ327" s="73">
        <v>1.25</v>
      </c>
      <c r="AR327" s="73">
        <v>2.5</v>
      </c>
      <c r="AS327" s="73">
        <v>2.5</v>
      </c>
      <c r="AT327" s="73">
        <v>3.75</v>
      </c>
      <c r="AU327" s="73">
        <v>3.75</v>
      </c>
      <c r="AV327" s="73">
        <v>6.25</v>
      </c>
      <c r="AW327" s="73">
        <v>6.25</v>
      </c>
      <c r="AX327" s="73">
        <v>8.9499999999999993</v>
      </c>
      <c r="AY327" s="73">
        <v>10.199999999999999</v>
      </c>
      <c r="AZ327" s="73">
        <v>10.199999999999999</v>
      </c>
      <c r="BA327" s="136">
        <v>10.199999999999999</v>
      </c>
      <c r="BB327" s="241"/>
      <c r="BC327" s="32"/>
      <c r="BD327" s="205" t="e">
        <f>INDEX($E$323:$P$414,ROW()-322,#REF!)</f>
        <v>#REF!</v>
      </c>
      <c r="BE327" s="205" t="e">
        <f>INDEX($X$323:$AI$414,ROW()-322,#REF!)</f>
        <v>#REF!</v>
      </c>
      <c r="BF327" s="205" t="e">
        <f>INDEX($AP$323:$BA$414,ROW()-322,#REF!)</f>
        <v>#REF!</v>
      </c>
      <c r="BG327" s="205" t="e">
        <f>+IF(OR(BD327=0,BE327=0),"",BD327-BE327)</f>
        <v>#REF!</v>
      </c>
      <c r="BH327" s="196" t="str">
        <f>+IF(ISERROR(BD327/BE327-1),"",BD327/BE327-1)</f>
        <v/>
      </c>
      <c r="BI327" s="205" t="e">
        <f>+IF(OR(BD327=0,BF327=0),"",BD327-BF327)</f>
        <v>#REF!</v>
      </c>
      <c r="BJ327" s="198" t="str">
        <f>+IF(ISERROR(BD327/BF327-1),"",BD327/BF327-1)</f>
        <v/>
      </c>
    </row>
    <row r="328" spans="1:62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216"/>
      <c r="M328" s="36"/>
      <c r="N328" s="36"/>
      <c r="O328" s="36"/>
      <c r="P328" s="37"/>
      <c r="Q328" s="12"/>
      <c r="R328" s="12"/>
      <c r="S328" s="12"/>
      <c r="T328" s="32"/>
      <c r="U328" s="25"/>
      <c r="V328" s="33"/>
      <c r="W328" s="25"/>
      <c r="X328" s="35"/>
      <c r="Y328" s="36"/>
      <c r="Z328" s="36"/>
      <c r="AA328" s="36"/>
      <c r="AB328" s="36"/>
      <c r="AC328" s="36"/>
      <c r="AD328" s="36"/>
      <c r="AE328" s="36"/>
      <c r="AF328" s="36"/>
      <c r="AG328" s="36"/>
      <c r="AH328" s="36"/>
      <c r="AI328" s="216"/>
      <c r="AJ328" s="8"/>
      <c r="AK328" s="12"/>
      <c r="AL328" s="32"/>
      <c r="AM328" s="25"/>
      <c r="AN328" s="33"/>
      <c r="AO328" s="25"/>
      <c r="AP328" s="35"/>
      <c r="AQ328" s="36"/>
      <c r="AR328" s="36"/>
      <c r="AS328" s="36"/>
      <c r="AT328" s="36"/>
      <c r="AU328" s="36"/>
      <c r="AV328" s="36"/>
      <c r="AW328" s="36"/>
      <c r="AX328" s="36"/>
      <c r="AY328" s="36"/>
      <c r="AZ328" s="36"/>
      <c r="BA328" s="216"/>
      <c r="BC328" s="32"/>
      <c r="BD328" s="205"/>
      <c r="BE328" s="205"/>
      <c r="BF328" s="205"/>
      <c r="BG328" s="46"/>
      <c r="BH328" s="46"/>
      <c r="BI328" s="46"/>
      <c r="BJ328" s="199"/>
    </row>
    <row r="329" spans="1:62" s="10" customFormat="1" ht="14.25" customHeight="1">
      <c r="A329" s="32" t="s">
        <v>94</v>
      </c>
      <c r="B329" s="38"/>
      <c r="C329" s="33" t="s">
        <v>1</v>
      </c>
      <c r="D329" s="38"/>
      <c r="E329" s="35">
        <f>E330</f>
        <v>0</v>
      </c>
      <c r="F329" s="36">
        <f t="shared" ref="F329:P329" si="320">F330-E330</f>
        <v>0</v>
      </c>
      <c r="G329" s="36">
        <f t="shared" si="320"/>
        <v>0</v>
      </c>
      <c r="H329" s="36">
        <f t="shared" si="320"/>
        <v>0</v>
      </c>
      <c r="I329" s="36">
        <f t="shared" si="320"/>
        <v>0</v>
      </c>
      <c r="J329" s="36">
        <f t="shared" si="320"/>
        <v>0</v>
      </c>
      <c r="K329" s="36">
        <f t="shared" si="320"/>
        <v>0</v>
      </c>
      <c r="L329" s="216">
        <f t="shared" si="320"/>
        <v>0</v>
      </c>
      <c r="M329" s="36">
        <f t="shared" si="320"/>
        <v>0</v>
      </c>
      <c r="N329" s="36">
        <f t="shared" si="320"/>
        <v>0</v>
      </c>
      <c r="O329" s="36">
        <f t="shared" si="320"/>
        <v>0</v>
      </c>
      <c r="P329" s="37">
        <f t="shared" si="320"/>
        <v>0</v>
      </c>
      <c r="Q329" s="12"/>
      <c r="R329" s="12"/>
      <c r="S329" s="12"/>
      <c r="T329" s="32" t="s">
        <v>94</v>
      </c>
      <c r="U329" s="38"/>
      <c r="V329" s="33" t="s">
        <v>1</v>
      </c>
      <c r="W329" s="38"/>
      <c r="X329" s="35">
        <f>X330</f>
        <v>0</v>
      </c>
      <c r="Y329" s="36">
        <f t="shared" ref="Y329:AI329" si="321">Y330-X330</f>
        <v>0</v>
      </c>
      <c r="Z329" s="36">
        <f t="shared" si="321"/>
        <v>0</v>
      </c>
      <c r="AA329" s="36">
        <f t="shared" si="321"/>
        <v>0</v>
      </c>
      <c r="AB329" s="36">
        <f t="shared" si="321"/>
        <v>0</v>
      </c>
      <c r="AC329" s="36">
        <f t="shared" si="321"/>
        <v>0</v>
      </c>
      <c r="AD329" s="36">
        <f t="shared" si="321"/>
        <v>0</v>
      </c>
      <c r="AE329" s="36">
        <f t="shared" si="321"/>
        <v>0</v>
      </c>
      <c r="AF329" s="36">
        <f t="shared" si="321"/>
        <v>0</v>
      </c>
      <c r="AG329" s="36">
        <f t="shared" si="321"/>
        <v>0</v>
      </c>
      <c r="AH329" s="36">
        <f t="shared" si="321"/>
        <v>0</v>
      </c>
      <c r="AI329" s="216">
        <f t="shared" si="321"/>
        <v>0</v>
      </c>
      <c r="AJ329" s="8"/>
      <c r="AK329" s="12"/>
      <c r="AL329" s="32" t="s">
        <v>94</v>
      </c>
      <c r="AM329" s="38"/>
      <c r="AN329" s="33" t="s">
        <v>1</v>
      </c>
      <c r="AO329" s="38"/>
      <c r="AP329" s="35">
        <f>AP330</f>
        <v>14.6</v>
      </c>
      <c r="AQ329" s="36">
        <f t="shared" ref="AQ329:BA329" si="322">AQ330-AP330</f>
        <v>11.659999999999998</v>
      </c>
      <c r="AR329" s="36">
        <f t="shared" si="322"/>
        <v>9.86</v>
      </c>
      <c r="AS329" s="36">
        <f t="shared" si="322"/>
        <v>13.354999999999997</v>
      </c>
      <c r="AT329" s="36">
        <f t="shared" si="322"/>
        <v>10.759999999999998</v>
      </c>
      <c r="AU329" s="36">
        <f t="shared" si="322"/>
        <v>8.115000000000002</v>
      </c>
      <c r="AV329" s="36">
        <f t="shared" si="322"/>
        <v>9.5120000000000005</v>
      </c>
      <c r="AW329" s="36">
        <f t="shared" si="322"/>
        <v>1.8299999999999983</v>
      </c>
      <c r="AX329" s="36">
        <f t="shared" si="322"/>
        <v>4.9120000000000061</v>
      </c>
      <c r="AY329" s="36">
        <f t="shared" si="322"/>
        <v>5.9350000000000023</v>
      </c>
      <c r="AZ329" s="36">
        <f t="shared" si="322"/>
        <v>6.2999999999999972</v>
      </c>
      <c r="BA329" s="216">
        <f t="shared" si="322"/>
        <v>1.8199999999999932</v>
      </c>
      <c r="BC329" s="32" t="s">
        <v>94</v>
      </c>
      <c r="BD329" s="205"/>
      <c r="BE329" s="205"/>
      <c r="BF329" s="205"/>
      <c r="BG329" s="46"/>
      <c r="BH329" s="46"/>
      <c r="BI329" s="46"/>
      <c r="BJ329" s="199"/>
    </row>
    <row r="330" spans="1:62" s="10" customFormat="1" ht="14.25" customHeight="1">
      <c r="A330" s="130"/>
      <c r="B330" s="25"/>
      <c r="C330" s="33" t="s">
        <v>13</v>
      </c>
      <c r="D330" s="25"/>
      <c r="E330" s="74">
        <v>0</v>
      </c>
      <c r="F330" s="73">
        <v>0</v>
      </c>
      <c r="G330" s="73">
        <v>0</v>
      </c>
      <c r="H330" s="73">
        <v>0</v>
      </c>
      <c r="I330" s="73">
        <v>0</v>
      </c>
      <c r="J330" s="73">
        <v>0</v>
      </c>
      <c r="K330" s="73">
        <v>0</v>
      </c>
      <c r="L330" s="216"/>
      <c r="M330" s="36"/>
      <c r="N330" s="36"/>
      <c r="O330" s="36"/>
      <c r="P330" s="37"/>
      <c r="Q330" s="12"/>
      <c r="R330" s="12"/>
      <c r="S330" s="12"/>
      <c r="T330" s="130"/>
      <c r="U330" s="25"/>
      <c r="V330" s="33" t="s">
        <v>13</v>
      </c>
      <c r="W330" s="25"/>
      <c r="X330" s="74">
        <f>AJ330/11</f>
        <v>0</v>
      </c>
      <c r="Y330" s="73">
        <f>X330+$AJ330/11</f>
        <v>0</v>
      </c>
      <c r="Z330" s="73">
        <f t="shared" ref="Z330:AH330" si="323">Y330+$AJ330/11</f>
        <v>0</v>
      </c>
      <c r="AA330" s="73">
        <f t="shared" si="323"/>
        <v>0</v>
      </c>
      <c r="AB330" s="73">
        <f t="shared" si="323"/>
        <v>0</v>
      </c>
      <c r="AC330" s="73">
        <f t="shared" si="323"/>
        <v>0</v>
      </c>
      <c r="AD330" s="73">
        <f t="shared" si="323"/>
        <v>0</v>
      </c>
      <c r="AE330" s="73">
        <f>AD330+$AJ330/11*0.5</f>
        <v>0</v>
      </c>
      <c r="AF330" s="73">
        <f t="shared" si="323"/>
        <v>0</v>
      </c>
      <c r="AG330" s="73">
        <f t="shared" si="323"/>
        <v>0</v>
      </c>
      <c r="AH330" s="73">
        <f t="shared" si="323"/>
        <v>0</v>
      </c>
      <c r="AI330" s="136">
        <f>AH330+$AJ330/11*0.5</f>
        <v>0</v>
      </c>
      <c r="AJ330" s="8"/>
      <c r="AK330" s="12"/>
      <c r="AL330" s="130"/>
      <c r="AM330" s="25"/>
      <c r="AN330" s="33" t="s">
        <v>13</v>
      </c>
      <c r="AO330" s="25"/>
      <c r="AP330" s="74">
        <v>14.6</v>
      </c>
      <c r="AQ330" s="73">
        <v>26.259999999999998</v>
      </c>
      <c r="AR330" s="73">
        <v>36.119999999999997</v>
      </c>
      <c r="AS330" s="73">
        <v>49.474999999999994</v>
      </c>
      <c r="AT330" s="73">
        <v>60.234999999999992</v>
      </c>
      <c r="AU330" s="73">
        <v>68.349999999999994</v>
      </c>
      <c r="AV330" s="73">
        <v>77.861999999999995</v>
      </c>
      <c r="AW330" s="73">
        <v>79.691999999999993</v>
      </c>
      <c r="AX330" s="73">
        <v>84.603999999999999</v>
      </c>
      <c r="AY330" s="73">
        <v>90.539000000000001</v>
      </c>
      <c r="AZ330" s="73">
        <v>96.838999999999999</v>
      </c>
      <c r="BA330" s="136">
        <v>98.658999999999992</v>
      </c>
      <c r="BB330" s="241"/>
      <c r="BC330" s="130"/>
      <c r="BD330" s="205" t="e">
        <f>INDEX($E$323:$P$414,ROW()-322,#REF!)</f>
        <v>#REF!</v>
      </c>
      <c r="BE330" s="205" t="e">
        <f>INDEX($X$323:$AI$414,ROW()-322,#REF!)</f>
        <v>#REF!</v>
      </c>
      <c r="BF330" s="205" t="e">
        <f>INDEX($AP$323:$BA$414,ROW()-322,#REF!)</f>
        <v>#REF!</v>
      </c>
      <c r="BG330" s="205" t="e">
        <f>+IF(OR(BD330=0,BE330=0),"",BD330-BE330)</f>
        <v>#REF!</v>
      </c>
      <c r="BH330" s="196" t="str">
        <f>+IF(ISERROR(BD330/BE330-1),"",BD330/BE330-1)</f>
        <v/>
      </c>
      <c r="BI330" s="205" t="e">
        <f>+IF(OR(BD330=0,BF330=0),"",BD330-BF330)</f>
        <v>#REF!</v>
      </c>
      <c r="BJ330" s="198" t="str">
        <f>+IF(ISERROR(BD330/BF330-1),"",BD330/BF330-1)</f>
        <v/>
      </c>
    </row>
    <row r="331" spans="1:62" s="10" customFormat="1" ht="14.25" customHeight="1">
      <c r="A331" s="32"/>
      <c r="B331" s="25"/>
      <c r="C331" s="33"/>
      <c r="D331" s="25"/>
      <c r="E331" s="74"/>
      <c r="F331" s="73"/>
      <c r="G331" s="73"/>
      <c r="H331" s="73"/>
      <c r="I331" s="73"/>
      <c r="J331" s="73"/>
      <c r="K331" s="73"/>
      <c r="L331" s="216"/>
      <c r="M331" s="36"/>
      <c r="N331" s="36"/>
      <c r="O331" s="36"/>
      <c r="P331" s="37"/>
      <c r="Q331" s="12"/>
      <c r="R331" s="12"/>
      <c r="S331" s="12"/>
      <c r="T331" s="32"/>
      <c r="U331" s="25"/>
      <c r="V331" s="33"/>
      <c r="W331" s="25"/>
      <c r="X331" s="74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136"/>
      <c r="AJ331" s="8"/>
      <c r="AK331" s="12"/>
      <c r="AL331" s="32"/>
      <c r="AM331" s="25"/>
      <c r="AN331" s="33"/>
      <c r="AO331" s="25"/>
      <c r="AP331" s="74"/>
      <c r="AQ331" s="36"/>
      <c r="AR331" s="36"/>
      <c r="AS331" s="36"/>
      <c r="AT331" s="36"/>
      <c r="AU331" s="36"/>
      <c r="AV331" s="36"/>
      <c r="AW331" s="36"/>
      <c r="AX331" s="36"/>
      <c r="AY331" s="36"/>
      <c r="AZ331" s="36"/>
      <c r="BA331" s="216"/>
      <c r="BC331" s="32"/>
      <c r="BD331" s="205"/>
      <c r="BE331" s="205"/>
      <c r="BF331" s="205"/>
      <c r="BG331" s="46"/>
      <c r="BH331" s="46"/>
      <c r="BI331" s="46"/>
      <c r="BJ331" s="199"/>
    </row>
    <row r="332" spans="1:62" s="12" customFormat="1" ht="14.25" customHeight="1">
      <c r="A332" s="32" t="s">
        <v>95</v>
      </c>
      <c r="B332" s="25"/>
      <c r="C332" s="33" t="s">
        <v>1</v>
      </c>
      <c r="D332" s="25"/>
      <c r="E332" s="35">
        <f>E333</f>
        <v>1.62</v>
      </c>
      <c r="F332" s="36">
        <f t="shared" ref="F332:P332" si="324">F333-E333</f>
        <v>0.45999999999999996</v>
      </c>
      <c r="G332" s="36">
        <f t="shared" si="324"/>
        <v>0.2799999999999998</v>
      </c>
      <c r="H332" s="36">
        <f t="shared" si="324"/>
        <v>0</v>
      </c>
      <c r="I332" s="36">
        <f t="shared" si="324"/>
        <v>0</v>
      </c>
      <c r="J332" s="36">
        <f t="shared" si="324"/>
        <v>0</v>
      </c>
      <c r="K332" s="36">
        <f t="shared" si="324"/>
        <v>0</v>
      </c>
      <c r="L332" s="216">
        <f t="shared" si="324"/>
        <v>-2.36</v>
      </c>
      <c r="M332" s="36">
        <f t="shared" si="324"/>
        <v>0</v>
      </c>
      <c r="N332" s="36">
        <f t="shared" si="324"/>
        <v>0</v>
      </c>
      <c r="O332" s="36">
        <f t="shared" si="324"/>
        <v>0</v>
      </c>
      <c r="P332" s="37">
        <f t="shared" si="324"/>
        <v>0</v>
      </c>
      <c r="T332" s="32" t="s">
        <v>95</v>
      </c>
      <c r="U332" s="25"/>
      <c r="V332" s="33" t="s">
        <v>1</v>
      </c>
      <c r="W332" s="25"/>
      <c r="X332" s="35">
        <f>X333</f>
        <v>0</v>
      </c>
      <c r="Y332" s="36">
        <f t="shared" ref="Y332:AI332" si="325">Y333-X333</f>
        <v>0</v>
      </c>
      <c r="Z332" s="36">
        <f t="shared" si="325"/>
        <v>0</v>
      </c>
      <c r="AA332" s="36">
        <f t="shared" si="325"/>
        <v>0</v>
      </c>
      <c r="AB332" s="36">
        <f t="shared" si="325"/>
        <v>0</v>
      </c>
      <c r="AC332" s="36">
        <f t="shared" si="325"/>
        <v>0</v>
      </c>
      <c r="AD332" s="36">
        <f t="shared" si="325"/>
        <v>0</v>
      </c>
      <c r="AE332" s="36">
        <f t="shared" si="325"/>
        <v>0</v>
      </c>
      <c r="AF332" s="36">
        <f t="shared" si="325"/>
        <v>0</v>
      </c>
      <c r="AG332" s="36">
        <f t="shared" si="325"/>
        <v>0</v>
      </c>
      <c r="AH332" s="36">
        <f t="shared" si="325"/>
        <v>0</v>
      </c>
      <c r="AI332" s="216">
        <f t="shared" si="325"/>
        <v>0</v>
      </c>
      <c r="AJ332" s="8"/>
      <c r="AL332" s="32" t="s">
        <v>95</v>
      </c>
      <c r="AM332" s="25"/>
      <c r="AN332" s="33" t="s">
        <v>1</v>
      </c>
      <c r="AO332" s="25"/>
      <c r="AP332" s="35">
        <f>AP333</f>
        <v>2.2320000000000002</v>
      </c>
      <c r="AQ332" s="36">
        <f t="shared" ref="AQ332:BA332" si="326">AQ333-AP333</f>
        <v>22.197080000000003</v>
      </c>
      <c r="AR332" s="36">
        <f t="shared" si="326"/>
        <v>0.67800000000000082</v>
      </c>
      <c r="AS332" s="36">
        <f t="shared" si="326"/>
        <v>4.3560000000000016</v>
      </c>
      <c r="AT332" s="36">
        <f t="shared" si="326"/>
        <v>14.496000000000002</v>
      </c>
      <c r="AU332" s="36">
        <f t="shared" si="326"/>
        <v>2.9660000000000011</v>
      </c>
      <c r="AV332" s="36">
        <f t="shared" si="326"/>
        <v>6.3800000000000026</v>
      </c>
      <c r="AW332" s="36">
        <f t="shared" si="326"/>
        <v>5.1430000000000007</v>
      </c>
      <c r="AX332" s="36">
        <f t="shared" si="326"/>
        <v>3.0660000000000025</v>
      </c>
      <c r="AY332" s="36">
        <f t="shared" si="326"/>
        <v>16.856000000000002</v>
      </c>
      <c r="AZ332" s="36">
        <f t="shared" si="326"/>
        <v>3.1159999999999997</v>
      </c>
      <c r="BA332" s="216">
        <f t="shared" si="326"/>
        <v>8.2950000000000017</v>
      </c>
      <c r="BC332" s="32" t="s">
        <v>95</v>
      </c>
      <c r="BD332" s="205"/>
      <c r="BE332" s="205"/>
      <c r="BF332" s="205"/>
      <c r="BG332" s="55"/>
      <c r="BH332" s="55"/>
      <c r="BI332" s="55"/>
      <c r="BJ332" s="209"/>
    </row>
    <row r="333" spans="1:62" s="10" customFormat="1" ht="14.25" customHeight="1">
      <c r="A333" s="76"/>
      <c r="B333" s="25"/>
      <c r="C333" s="33" t="s">
        <v>13</v>
      </c>
      <c r="D333" s="25"/>
      <c r="E333" s="74">
        <v>1.62</v>
      </c>
      <c r="F333" s="73">
        <v>2.08</v>
      </c>
      <c r="G333" s="73">
        <v>2.36</v>
      </c>
      <c r="H333" s="73">
        <v>2.36</v>
      </c>
      <c r="I333" s="73">
        <f>+H333</f>
        <v>2.36</v>
      </c>
      <c r="J333" s="73">
        <f>+I333</f>
        <v>2.36</v>
      </c>
      <c r="K333" s="73">
        <v>2.36</v>
      </c>
      <c r="L333" s="216"/>
      <c r="M333" s="36"/>
      <c r="N333" s="36"/>
      <c r="O333" s="36"/>
      <c r="P333" s="37"/>
      <c r="Q333" s="12"/>
      <c r="R333" s="12"/>
      <c r="S333" s="12"/>
      <c r="T333" s="76"/>
      <c r="U333" s="25"/>
      <c r="V333" s="33" t="s">
        <v>13</v>
      </c>
      <c r="W333" s="25"/>
      <c r="X333" s="74">
        <f>AJ333/11</f>
        <v>0</v>
      </c>
      <c r="Y333" s="73">
        <f>X333+$AJ333/11</f>
        <v>0</v>
      </c>
      <c r="Z333" s="73">
        <f t="shared" ref="Z333:AH333" si="327">Y333+$AJ333/11</f>
        <v>0</v>
      </c>
      <c r="AA333" s="73">
        <f t="shared" si="327"/>
        <v>0</v>
      </c>
      <c r="AB333" s="73">
        <f t="shared" si="327"/>
        <v>0</v>
      </c>
      <c r="AC333" s="73">
        <f t="shared" si="327"/>
        <v>0</v>
      </c>
      <c r="AD333" s="73">
        <f t="shared" si="327"/>
        <v>0</v>
      </c>
      <c r="AE333" s="73">
        <f>AD333+$AJ333/11*0.5</f>
        <v>0</v>
      </c>
      <c r="AF333" s="73">
        <f t="shared" si="327"/>
        <v>0</v>
      </c>
      <c r="AG333" s="73">
        <f t="shared" si="327"/>
        <v>0</v>
      </c>
      <c r="AH333" s="73">
        <f t="shared" si="327"/>
        <v>0</v>
      </c>
      <c r="AI333" s="136">
        <f>AH333+$AJ333/11*0.5</f>
        <v>0</v>
      </c>
      <c r="AJ333" s="8"/>
      <c r="AK333" s="12"/>
      <c r="AL333" s="76"/>
      <c r="AM333" s="25"/>
      <c r="AN333" s="33" t="s">
        <v>13</v>
      </c>
      <c r="AO333" s="25"/>
      <c r="AP333" s="74">
        <v>2.2320000000000002</v>
      </c>
      <c r="AQ333" s="73">
        <v>24.429080000000003</v>
      </c>
      <c r="AR333" s="73">
        <v>25.107080000000003</v>
      </c>
      <c r="AS333" s="73">
        <v>29.463080000000005</v>
      </c>
      <c r="AT333" s="73">
        <v>43.959080000000007</v>
      </c>
      <c r="AU333" s="73">
        <v>46.925080000000008</v>
      </c>
      <c r="AV333" s="73">
        <v>53.305080000000011</v>
      </c>
      <c r="AW333" s="73">
        <v>58.448080000000012</v>
      </c>
      <c r="AX333" s="73">
        <v>61.514080000000014</v>
      </c>
      <c r="AY333" s="73">
        <v>78.370080000000016</v>
      </c>
      <c r="AZ333" s="73">
        <v>81.486080000000015</v>
      </c>
      <c r="BA333" s="136">
        <v>89.781080000000017</v>
      </c>
      <c r="BB333" s="241"/>
      <c r="BC333" s="76"/>
      <c r="BD333" s="205" t="e">
        <f>INDEX($E$323:$P$414,ROW()-322,#REF!)</f>
        <v>#REF!</v>
      </c>
      <c r="BE333" s="205" t="e">
        <f>INDEX($X$323:$AI$414,ROW()-322,#REF!)</f>
        <v>#REF!</v>
      </c>
      <c r="BF333" s="205" t="e">
        <f>INDEX($AP$323:$BA$414,ROW()-322,#REF!)</f>
        <v>#REF!</v>
      </c>
      <c r="BG333" s="205" t="e">
        <f>+IF(OR(BD333=0,BE333=0),"",BD333-BE333)</f>
        <v>#REF!</v>
      </c>
      <c r="BH333" s="196" t="str">
        <f>+IF(ISERROR(BD333/BE333-1),"",BD333/BE333-1)</f>
        <v/>
      </c>
      <c r="BI333" s="205" t="e">
        <f>+IF(OR(BD333=0,BF333=0),"",BD333-BF333)</f>
        <v>#REF!</v>
      </c>
      <c r="BJ333" s="198" t="str">
        <f>+IF(ISERROR(BD333/BF333-1),"",BD333/BF333-1)</f>
        <v/>
      </c>
    </row>
    <row r="334" spans="1:62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216"/>
      <c r="M334" s="36"/>
      <c r="N334" s="36"/>
      <c r="O334" s="36"/>
      <c r="P334" s="37"/>
      <c r="Q334" s="12"/>
      <c r="R334" s="12"/>
      <c r="S334" s="12"/>
      <c r="T334" s="32"/>
      <c r="U334" s="25"/>
      <c r="V334" s="33"/>
      <c r="W334" s="25"/>
      <c r="X334" s="35"/>
      <c r="Y334" s="36"/>
      <c r="Z334" s="36"/>
      <c r="AA334" s="36"/>
      <c r="AB334" s="36"/>
      <c r="AC334" s="36"/>
      <c r="AD334" s="36"/>
      <c r="AE334" s="36"/>
      <c r="AF334" s="36"/>
      <c r="AG334" s="36"/>
      <c r="AH334" s="36"/>
      <c r="AI334" s="216"/>
      <c r="AJ334" s="8"/>
      <c r="AK334" s="12"/>
      <c r="AL334" s="32"/>
      <c r="AM334" s="25"/>
      <c r="AN334" s="33"/>
      <c r="AO334" s="25"/>
      <c r="AP334" s="35"/>
      <c r="AQ334" s="36"/>
      <c r="AR334" s="36"/>
      <c r="AS334" s="36"/>
      <c r="AT334" s="36"/>
      <c r="AU334" s="36"/>
      <c r="AV334" s="36"/>
      <c r="AW334" s="36"/>
      <c r="AX334" s="36"/>
      <c r="AY334" s="36"/>
      <c r="AZ334" s="36"/>
      <c r="BA334" s="216"/>
      <c r="BC334" s="32"/>
      <c r="BD334" s="205"/>
      <c r="BE334" s="205"/>
      <c r="BF334" s="205"/>
      <c r="BG334" s="46"/>
      <c r="BH334" s="46"/>
      <c r="BI334" s="46"/>
      <c r="BJ334" s="199"/>
    </row>
    <row r="335" spans="1:62" s="10" customFormat="1" ht="14.25" customHeight="1">
      <c r="A335" s="32" t="s">
        <v>91</v>
      </c>
      <c r="B335" s="25"/>
      <c r="C335" s="33" t="s">
        <v>1</v>
      </c>
      <c r="D335" s="25"/>
      <c r="E335" s="35">
        <f>E336</f>
        <v>0</v>
      </c>
      <c r="F335" s="36">
        <f t="shared" ref="F335:P335" si="328">F336-E336</f>
        <v>0</v>
      </c>
      <c r="G335" s="36">
        <f t="shared" si="328"/>
        <v>0</v>
      </c>
      <c r="H335" s="36">
        <f t="shared" si="328"/>
        <v>0</v>
      </c>
      <c r="I335" s="36">
        <f t="shared" si="328"/>
        <v>0</v>
      </c>
      <c r="J335" s="36">
        <f t="shared" si="328"/>
        <v>0</v>
      </c>
      <c r="K335" s="36">
        <f t="shared" si="328"/>
        <v>0</v>
      </c>
      <c r="L335" s="216">
        <f t="shared" si="328"/>
        <v>0</v>
      </c>
      <c r="M335" s="36">
        <f t="shared" si="328"/>
        <v>0</v>
      </c>
      <c r="N335" s="36">
        <f t="shared" si="328"/>
        <v>0</v>
      </c>
      <c r="O335" s="36">
        <f t="shared" si="328"/>
        <v>0</v>
      </c>
      <c r="P335" s="37">
        <f t="shared" si="328"/>
        <v>0</v>
      </c>
      <c r="Q335" s="12"/>
      <c r="R335" s="12"/>
      <c r="S335" s="12"/>
      <c r="T335" s="32" t="s">
        <v>91</v>
      </c>
      <c r="U335" s="25"/>
      <c r="V335" s="33" t="s">
        <v>1</v>
      </c>
      <c r="W335" s="25"/>
      <c r="X335" s="35">
        <f>X336</f>
        <v>0</v>
      </c>
      <c r="Y335" s="36">
        <f t="shared" ref="Y335:AI335" si="329">Y336-X336</f>
        <v>0</v>
      </c>
      <c r="Z335" s="36">
        <f t="shared" si="329"/>
        <v>0</v>
      </c>
      <c r="AA335" s="36">
        <f t="shared" si="329"/>
        <v>0</v>
      </c>
      <c r="AB335" s="36">
        <f t="shared" si="329"/>
        <v>0</v>
      </c>
      <c r="AC335" s="36">
        <f t="shared" si="329"/>
        <v>0</v>
      </c>
      <c r="AD335" s="36">
        <f t="shared" si="329"/>
        <v>0</v>
      </c>
      <c r="AE335" s="36">
        <f t="shared" si="329"/>
        <v>0</v>
      </c>
      <c r="AF335" s="36">
        <f t="shared" si="329"/>
        <v>0</v>
      </c>
      <c r="AG335" s="36">
        <f t="shared" si="329"/>
        <v>0</v>
      </c>
      <c r="AH335" s="36">
        <f t="shared" si="329"/>
        <v>0</v>
      </c>
      <c r="AI335" s="216">
        <f t="shared" si="329"/>
        <v>0</v>
      </c>
      <c r="AJ335" s="8"/>
      <c r="AK335" s="12"/>
      <c r="AL335" s="32" t="s">
        <v>91</v>
      </c>
      <c r="AM335" s="25"/>
      <c r="AN335" s="33" t="s">
        <v>1</v>
      </c>
      <c r="AO335" s="25"/>
      <c r="AP335" s="35">
        <f>AP336</f>
        <v>20.100000000000001</v>
      </c>
      <c r="AQ335" s="36">
        <f t="shared" ref="AQ335:BA335" si="330">AQ336-AP336</f>
        <v>13</v>
      </c>
      <c r="AR335" s="36">
        <f t="shared" si="330"/>
        <v>0</v>
      </c>
      <c r="AS335" s="36">
        <f t="shared" si="330"/>
        <v>17.5</v>
      </c>
      <c r="AT335" s="36">
        <f t="shared" si="330"/>
        <v>13</v>
      </c>
      <c r="AU335" s="36">
        <f t="shared" si="330"/>
        <v>12.999999999999993</v>
      </c>
      <c r="AV335" s="36">
        <f t="shared" si="330"/>
        <v>2.75</v>
      </c>
      <c r="AW335" s="36">
        <f t="shared" si="330"/>
        <v>0</v>
      </c>
      <c r="AX335" s="36">
        <f t="shared" si="330"/>
        <v>26.5</v>
      </c>
      <c r="AY335" s="36">
        <f t="shared" si="330"/>
        <v>26</v>
      </c>
      <c r="AZ335" s="36">
        <f t="shared" si="330"/>
        <v>23</v>
      </c>
      <c r="BA335" s="216">
        <f t="shared" si="330"/>
        <v>0</v>
      </c>
      <c r="BC335" s="32" t="s">
        <v>91</v>
      </c>
      <c r="BD335" s="205"/>
      <c r="BE335" s="205"/>
      <c r="BF335" s="205"/>
      <c r="BG335" s="46"/>
      <c r="BH335" s="46"/>
      <c r="BI335" s="46"/>
      <c r="BJ335" s="199"/>
    </row>
    <row r="336" spans="1:62" s="10" customFormat="1" ht="14.25" customHeight="1">
      <c r="A336" s="130"/>
      <c r="B336" s="25"/>
      <c r="C336" s="33" t="s">
        <v>13</v>
      </c>
      <c r="D336" s="25"/>
      <c r="E336" s="74">
        <v>0</v>
      </c>
      <c r="F336" s="73">
        <v>0</v>
      </c>
      <c r="G336" s="73">
        <v>0</v>
      </c>
      <c r="H336" s="73">
        <v>0</v>
      </c>
      <c r="I336" s="73">
        <f>+H336</f>
        <v>0</v>
      </c>
      <c r="J336" s="73">
        <v>0</v>
      </c>
      <c r="K336" s="73">
        <v>0</v>
      </c>
      <c r="L336" s="216"/>
      <c r="M336" s="36"/>
      <c r="N336" s="36"/>
      <c r="O336" s="36"/>
      <c r="P336" s="37"/>
      <c r="Q336" s="12"/>
      <c r="R336" s="12"/>
      <c r="S336" s="12"/>
      <c r="T336" s="130"/>
      <c r="U336" s="25"/>
      <c r="V336" s="33" t="s">
        <v>13</v>
      </c>
      <c r="W336" s="25"/>
      <c r="X336" s="74">
        <f>AJ336/11</f>
        <v>0</v>
      </c>
      <c r="Y336" s="73">
        <f>X336+$AJ336/11</f>
        <v>0</v>
      </c>
      <c r="Z336" s="73">
        <f t="shared" ref="Z336:AH336" si="331">Y336+$AJ336/11</f>
        <v>0</v>
      </c>
      <c r="AA336" s="73">
        <f t="shared" si="331"/>
        <v>0</v>
      </c>
      <c r="AB336" s="73">
        <f t="shared" si="331"/>
        <v>0</v>
      </c>
      <c r="AC336" s="73">
        <f t="shared" si="331"/>
        <v>0</v>
      </c>
      <c r="AD336" s="73">
        <f t="shared" si="331"/>
        <v>0</v>
      </c>
      <c r="AE336" s="73">
        <f>AD336+$AJ336/11*0.5</f>
        <v>0</v>
      </c>
      <c r="AF336" s="73">
        <f t="shared" si="331"/>
        <v>0</v>
      </c>
      <c r="AG336" s="73">
        <f t="shared" si="331"/>
        <v>0</v>
      </c>
      <c r="AH336" s="73">
        <f t="shared" si="331"/>
        <v>0</v>
      </c>
      <c r="AI336" s="136">
        <f>AH336+$AJ336/11*0.5</f>
        <v>0</v>
      </c>
      <c r="AJ336" s="8"/>
      <c r="AK336" s="12"/>
      <c r="AL336" s="130"/>
      <c r="AM336" s="25"/>
      <c r="AN336" s="33" t="s">
        <v>13</v>
      </c>
      <c r="AO336" s="25"/>
      <c r="AP336" s="74">
        <v>20.100000000000001</v>
      </c>
      <c r="AQ336" s="73">
        <v>33.1</v>
      </c>
      <c r="AR336" s="73">
        <v>33.1</v>
      </c>
      <c r="AS336" s="73">
        <v>50.6</v>
      </c>
      <c r="AT336" s="73">
        <v>63.6</v>
      </c>
      <c r="AU336" s="73">
        <v>76.599999999999994</v>
      </c>
      <c r="AV336" s="73">
        <v>79.349999999999994</v>
      </c>
      <c r="AW336" s="73">
        <v>79.349999999999994</v>
      </c>
      <c r="AX336" s="73">
        <v>105.85</v>
      </c>
      <c r="AY336" s="73">
        <v>131.85</v>
      </c>
      <c r="AZ336" s="73">
        <v>154.85</v>
      </c>
      <c r="BA336" s="136">
        <v>154.85</v>
      </c>
      <c r="BB336" s="241"/>
      <c r="BC336" s="130"/>
      <c r="BD336" s="205" t="e">
        <f>INDEX($E$323:$P$414,ROW()-322,#REF!)</f>
        <v>#REF!</v>
      </c>
      <c r="BE336" s="205" t="e">
        <f>INDEX($X$323:$AI$414,ROW()-322,#REF!)</f>
        <v>#REF!</v>
      </c>
      <c r="BF336" s="205" t="e">
        <f>INDEX($AP$323:$BA$414,ROW()-322,#REF!)</f>
        <v>#REF!</v>
      </c>
      <c r="BG336" s="205" t="e">
        <f>+IF(OR(BD336=0,BE336=0),"",BD336-BE336)</f>
        <v>#REF!</v>
      </c>
      <c r="BH336" s="196" t="str">
        <f>+IF(ISERROR(BD336/BE336-1),"",BD336/BE336-1)</f>
        <v/>
      </c>
      <c r="BI336" s="205" t="e">
        <f>+IF(OR(BD336=0,BF336=0),"",BD336-BF336)</f>
        <v>#REF!</v>
      </c>
      <c r="BJ336" s="198" t="str">
        <f>+IF(ISERROR(BD336/BF336-1),"",BD336/BF336-1)</f>
        <v/>
      </c>
    </row>
    <row r="337" spans="1:62" s="10" customFormat="1" ht="14.25" customHeight="1">
      <c r="A337" s="76"/>
      <c r="B337" s="25"/>
      <c r="C337" s="33"/>
      <c r="D337" s="25"/>
      <c r="E337" s="74"/>
      <c r="F337" s="73"/>
      <c r="G337" s="73"/>
      <c r="H337" s="73"/>
      <c r="I337" s="73"/>
      <c r="J337" s="73"/>
      <c r="K337" s="73"/>
      <c r="L337" s="216"/>
      <c r="M337" s="36"/>
      <c r="N337" s="36"/>
      <c r="O337" s="36"/>
      <c r="P337" s="37"/>
      <c r="Q337" s="12"/>
      <c r="R337" s="12"/>
      <c r="S337" s="12"/>
      <c r="T337" s="76"/>
      <c r="U337" s="25"/>
      <c r="V337" s="33"/>
      <c r="W337" s="25"/>
      <c r="X337" s="74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136"/>
      <c r="AJ337" s="8"/>
      <c r="AK337" s="12"/>
      <c r="AL337" s="76"/>
      <c r="AM337" s="25"/>
      <c r="AN337" s="33"/>
      <c r="AO337" s="25"/>
      <c r="AP337" s="74"/>
      <c r="AQ337" s="36"/>
      <c r="AR337" s="36"/>
      <c r="AS337" s="36"/>
      <c r="AT337" s="36"/>
      <c r="AU337" s="36"/>
      <c r="AV337" s="36"/>
      <c r="AW337" s="36"/>
      <c r="AX337" s="36"/>
      <c r="AY337" s="36"/>
      <c r="AZ337" s="36"/>
      <c r="BA337" s="216"/>
      <c r="BC337" s="76"/>
      <c r="BD337" s="205"/>
      <c r="BE337" s="205"/>
      <c r="BF337" s="205"/>
      <c r="BG337" s="46"/>
      <c r="BH337" s="46"/>
      <c r="BI337" s="46"/>
      <c r="BJ337" s="199"/>
    </row>
    <row r="338" spans="1:62" s="10" customFormat="1" ht="14.25" customHeight="1">
      <c r="A338" s="32" t="s">
        <v>96</v>
      </c>
      <c r="B338" s="25"/>
      <c r="C338" s="33" t="s">
        <v>1</v>
      </c>
      <c r="D338" s="25"/>
      <c r="E338" s="35">
        <f>E339</f>
        <v>3.6909999999999998</v>
      </c>
      <c r="F338" s="36">
        <f t="shared" ref="F338:P338" si="332">F339-E339</f>
        <v>1.9000000000000004</v>
      </c>
      <c r="G338" s="36">
        <f t="shared" si="332"/>
        <v>7.9999999999999991</v>
      </c>
      <c r="H338" s="36">
        <f t="shared" si="332"/>
        <v>7.0000000000000018</v>
      </c>
      <c r="I338" s="36">
        <f t="shared" si="332"/>
        <v>1.9429999999999978</v>
      </c>
      <c r="J338" s="36">
        <f t="shared" si="332"/>
        <v>7</v>
      </c>
      <c r="K338" s="36">
        <f t="shared" si="332"/>
        <v>5</v>
      </c>
      <c r="L338" s="216">
        <f t="shared" si="332"/>
        <v>-34.533999999999999</v>
      </c>
      <c r="M338" s="36">
        <f t="shared" si="332"/>
        <v>0</v>
      </c>
      <c r="N338" s="36">
        <f t="shared" si="332"/>
        <v>0</v>
      </c>
      <c r="O338" s="36">
        <f t="shared" si="332"/>
        <v>0</v>
      </c>
      <c r="P338" s="37">
        <f t="shared" si="332"/>
        <v>0</v>
      </c>
      <c r="Q338" s="12"/>
      <c r="R338" s="12"/>
      <c r="S338" s="12"/>
      <c r="T338" s="32" t="s">
        <v>96</v>
      </c>
      <c r="U338" s="25"/>
      <c r="V338" s="33" t="s">
        <v>1</v>
      </c>
      <c r="W338" s="25"/>
      <c r="X338" s="35">
        <f>X339</f>
        <v>0</v>
      </c>
      <c r="Y338" s="36">
        <f t="shared" ref="Y338:AI338" si="333">Y339-X339</f>
        <v>0</v>
      </c>
      <c r="Z338" s="36">
        <f t="shared" si="333"/>
        <v>0</v>
      </c>
      <c r="AA338" s="36">
        <f t="shared" si="333"/>
        <v>0</v>
      </c>
      <c r="AB338" s="36">
        <f t="shared" si="333"/>
        <v>0</v>
      </c>
      <c r="AC338" s="36">
        <f t="shared" si="333"/>
        <v>0</v>
      </c>
      <c r="AD338" s="36">
        <f t="shared" si="333"/>
        <v>0</v>
      </c>
      <c r="AE338" s="36">
        <f t="shared" si="333"/>
        <v>0</v>
      </c>
      <c r="AF338" s="36">
        <f t="shared" si="333"/>
        <v>0</v>
      </c>
      <c r="AG338" s="36">
        <f t="shared" si="333"/>
        <v>0</v>
      </c>
      <c r="AH338" s="36">
        <f t="shared" si="333"/>
        <v>0</v>
      </c>
      <c r="AI338" s="216">
        <f t="shared" si="333"/>
        <v>0</v>
      </c>
      <c r="AJ338" s="8"/>
      <c r="AK338" s="12"/>
      <c r="AL338" s="32" t="s">
        <v>96</v>
      </c>
      <c r="AM338" s="25"/>
      <c r="AN338" s="33" t="s">
        <v>1</v>
      </c>
      <c r="AO338" s="25"/>
      <c r="AP338" s="35">
        <f>AP339</f>
        <v>12.3</v>
      </c>
      <c r="AQ338" s="36">
        <f t="shared" ref="AQ338:BA338" si="334">AQ339-AP339</f>
        <v>1.7249999999999996</v>
      </c>
      <c r="AR338" s="36">
        <f t="shared" si="334"/>
        <v>7.0703599999999991</v>
      </c>
      <c r="AS338" s="36">
        <f t="shared" si="334"/>
        <v>0</v>
      </c>
      <c r="AT338" s="36">
        <f t="shared" si="334"/>
        <v>2.3181000000000012</v>
      </c>
      <c r="AU338" s="36">
        <f t="shared" si="334"/>
        <v>2</v>
      </c>
      <c r="AV338" s="36">
        <f t="shared" si="334"/>
        <v>3.0498960000000004</v>
      </c>
      <c r="AW338" s="36">
        <f t="shared" si="334"/>
        <v>3</v>
      </c>
      <c r="AX338" s="36">
        <f t="shared" si="334"/>
        <v>23.425000000000001</v>
      </c>
      <c r="AY338" s="36">
        <f t="shared" si="334"/>
        <v>3.3200000000000003</v>
      </c>
      <c r="AZ338" s="36">
        <f t="shared" si="334"/>
        <v>1</v>
      </c>
      <c r="BA338" s="216">
        <f t="shared" si="334"/>
        <v>0</v>
      </c>
      <c r="BC338" s="32" t="s">
        <v>96</v>
      </c>
      <c r="BD338" s="205"/>
      <c r="BE338" s="205"/>
      <c r="BF338" s="205"/>
      <c r="BG338" s="46"/>
      <c r="BH338" s="46"/>
      <c r="BI338" s="46"/>
      <c r="BJ338" s="199"/>
    </row>
    <row r="339" spans="1:62" s="10" customFormat="1" ht="14.25" customHeight="1">
      <c r="A339" s="32"/>
      <c r="B339" s="25"/>
      <c r="C339" s="33" t="s">
        <v>13</v>
      </c>
      <c r="D339" s="25"/>
      <c r="E339" s="74">
        <v>3.6909999999999998</v>
      </c>
      <c r="F339" s="73">
        <v>5.5910000000000002</v>
      </c>
      <c r="G339" s="73">
        <v>13.590999999999999</v>
      </c>
      <c r="H339" s="73">
        <v>20.591000000000001</v>
      </c>
      <c r="I339" s="73">
        <f>29.534-7</f>
        <v>22.533999999999999</v>
      </c>
      <c r="J339" s="73">
        <v>29.533999999999999</v>
      </c>
      <c r="K339" s="73">
        <v>34.533999999999999</v>
      </c>
      <c r="L339" s="216"/>
      <c r="M339" s="36"/>
      <c r="N339" s="36"/>
      <c r="O339" s="36"/>
      <c r="P339" s="37"/>
      <c r="Q339" s="12"/>
      <c r="R339" s="12"/>
      <c r="S339" s="12"/>
      <c r="T339" s="32"/>
      <c r="U339" s="25"/>
      <c r="V339" s="33" t="s">
        <v>13</v>
      </c>
      <c r="W339" s="25"/>
      <c r="X339" s="74">
        <f>AJ339/11</f>
        <v>0</v>
      </c>
      <c r="Y339" s="73">
        <f>X339+$AJ339/11</f>
        <v>0</v>
      </c>
      <c r="Z339" s="73">
        <f t="shared" ref="Z339:AH339" si="335">Y339+$AJ339/11</f>
        <v>0</v>
      </c>
      <c r="AA339" s="73">
        <f t="shared" si="335"/>
        <v>0</v>
      </c>
      <c r="AB339" s="73">
        <f t="shared" si="335"/>
        <v>0</v>
      </c>
      <c r="AC339" s="73">
        <f t="shared" si="335"/>
        <v>0</v>
      </c>
      <c r="AD339" s="73">
        <f t="shared" si="335"/>
        <v>0</v>
      </c>
      <c r="AE339" s="73">
        <f>AD339+$AJ339/11*0.5</f>
        <v>0</v>
      </c>
      <c r="AF339" s="73">
        <f t="shared" si="335"/>
        <v>0</v>
      </c>
      <c r="AG339" s="73">
        <f t="shared" si="335"/>
        <v>0</v>
      </c>
      <c r="AH339" s="73">
        <f t="shared" si="335"/>
        <v>0</v>
      </c>
      <c r="AI339" s="136">
        <f>AH339+$AJ339/11*0.5</f>
        <v>0</v>
      </c>
      <c r="AJ339" s="8"/>
      <c r="AK339" s="12"/>
      <c r="AL339" s="32"/>
      <c r="AM339" s="25"/>
      <c r="AN339" s="33" t="s">
        <v>13</v>
      </c>
      <c r="AO339" s="25"/>
      <c r="AP339" s="74">
        <v>12.3</v>
      </c>
      <c r="AQ339" s="73">
        <v>14.025</v>
      </c>
      <c r="AR339" s="73">
        <v>21.095359999999999</v>
      </c>
      <c r="AS339" s="73">
        <v>21.095359999999999</v>
      </c>
      <c r="AT339" s="73">
        <v>23.413460000000001</v>
      </c>
      <c r="AU339" s="73">
        <v>25.413460000000001</v>
      </c>
      <c r="AV339" s="73">
        <v>28.463356000000001</v>
      </c>
      <c r="AW339" s="73">
        <v>31.463356000000001</v>
      </c>
      <c r="AX339" s="73">
        <v>54.888356000000002</v>
      </c>
      <c r="AY339" s="73">
        <v>58.208356000000002</v>
      </c>
      <c r="AZ339" s="73">
        <v>59.208356000000002</v>
      </c>
      <c r="BA339" s="136">
        <v>59.208356000000002</v>
      </c>
      <c r="BB339" s="241"/>
      <c r="BC339" s="32"/>
      <c r="BD339" s="205" t="e">
        <f>INDEX($E$323:$P$414,ROW()-322,#REF!)</f>
        <v>#REF!</v>
      </c>
      <c r="BE339" s="205" t="e">
        <f>INDEX($X$323:$AI$414,ROW()-322,#REF!)</f>
        <v>#REF!</v>
      </c>
      <c r="BF339" s="205" t="e">
        <f>INDEX($AP$323:$BA$414,ROW()-322,#REF!)</f>
        <v>#REF!</v>
      </c>
      <c r="BG339" s="205" t="e">
        <f>+IF(OR(BD339=0,BE339=0),"",BD339-BE339)</f>
        <v>#REF!</v>
      </c>
      <c r="BH339" s="196" t="str">
        <f>+IF(ISERROR(BD339/BE339-1),"",BD339/BE339-1)</f>
        <v/>
      </c>
      <c r="BI339" s="205" t="e">
        <f>+IF(OR(BD339=0,BF339=0),"",BD339-BF339)</f>
        <v>#REF!</v>
      </c>
      <c r="BJ339" s="198" t="str">
        <f>+IF(ISERROR(BD339/BF339-1),"",BD339/BF339-1)</f>
        <v/>
      </c>
    </row>
    <row r="340" spans="1:62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216"/>
      <c r="M340" s="36"/>
      <c r="N340" s="36"/>
      <c r="O340" s="36"/>
      <c r="P340" s="37"/>
      <c r="Q340" s="12"/>
      <c r="R340" s="12"/>
      <c r="S340" s="12"/>
      <c r="T340" s="32"/>
      <c r="U340" s="25"/>
      <c r="V340" s="33"/>
      <c r="W340" s="25"/>
      <c r="X340" s="35"/>
      <c r="Y340" s="36"/>
      <c r="Z340" s="36"/>
      <c r="AA340" s="36"/>
      <c r="AB340" s="36"/>
      <c r="AC340" s="36"/>
      <c r="AD340" s="36"/>
      <c r="AE340" s="36"/>
      <c r="AF340" s="36"/>
      <c r="AG340" s="36"/>
      <c r="AH340" s="36"/>
      <c r="AI340" s="216"/>
      <c r="AJ340" s="8"/>
      <c r="AK340" s="12"/>
      <c r="AL340" s="32"/>
      <c r="AM340" s="25"/>
      <c r="AN340" s="33"/>
      <c r="AO340" s="25"/>
      <c r="AP340" s="35"/>
      <c r="AQ340" s="36"/>
      <c r="AR340" s="36"/>
      <c r="AS340" s="36"/>
      <c r="AT340" s="36"/>
      <c r="AU340" s="36"/>
      <c r="AV340" s="36"/>
      <c r="AW340" s="36"/>
      <c r="AX340" s="36"/>
      <c r="AY340" s="36"/>
      <c r="AZ340" s="36"/>
      <c r="BA340" s="216"/>
      <c r="BC340" s="32"/>
      <c r="BD340" s="205"/>
      <c r="BE340" s="205"/>
      <c r="BF340" s="205"/>
      <c r="BG340" s="46"/>
      <c r="BH340" s="46"/>
      <c r="BI340" s="46"/>
      <c r="BJ340" s="199"/>
    </row>
    <row r="341" spans="1:62" s="10" customFormat="1" ht="14.25" customHeight="1">
      <c r="A341" s="32" t="s">
        <v>97</v>
      </c>
      <c r="B341" s="25"/>
      <c r="C341" s="33" t="s">
        <v>1</v>
      </c>
      <c r="D341" s="25"/>
      <c r="E341" s="35">
        <f>E342</f>
        <v>1.21</v>
      </c>
      <c r="F341" s="36">
        <f t="shared" ref="F341:P341" si="336">F342-E342</f>
        <v>0.10000000000000009</v>
      </c>
      <c r="G341" s="36">
        <f t="shared" si="336"/>
        <v>0.41999999999999993</v>
      </c>
      <c r="H341" s="36">
        <f t="shared" si="336"/>
        <v>0.89999999999999991</v>
      </c>
      <c r="I341" s="36">
        <f t="shared" si="336"/>
        <v>0</v>
      </c>
      <c r="J341" s="36">
        <f t="shared" si="336"/>
        <v>0</v>
      </c>
      <c r="K341" s="36">
        <f t="shared" si="336"/>
        <v>0.52</v>
      </c>
      <c r="L341" s="216">
        <f t="shared" si="336"/>
        <v>-3.15</v>
      </c>
      <c r="M341" s="36">
        <f t="shared" si="336"/>
        <v>0</v>
      </c>
      <c r="N341" s="36">
        <f t="shared" si="336"/>
        <v>0</v>
      </c>
      <c r="O341" s="36">
        <f t="shared" si="336"/>
        <v>0</v>
      </c>
      <c r="P341" s="37">
        <f t="shared" si="336"/>
        <v>0</v>
      </c>
      <c r="Q341" s="12"/>
      <c r="R341" s="12"/>
      <c r="S341" s="12"/>
      <c r="T341" s="32" t="s">
        <v>97</v>
      </c>
      <c r="U341" s="25"/>
      <c r="V341" s="33" t="s">
        <v>1</v>
      </c>
      <c r="W341" s="25"/>
      <c r="X341" s="35">
        <f>X342</f>
        <v>0</v>
      </c>
      <c r="Y341" s="36">
        <f t="shared" ref="Y341:AI341" si="337">Y342-X342</f>
        <v>0</v>
      </c>
      <c r="Z341" s="36">
        <f t="shared" si="337"/>
        <v>0</v>
      </c>
      <c r="AA341" s="36">
        <f t="shared" si="337"/>
        <v>0</v>
      </c>
      <c r="AB341" s="36">
        <f t="shared" si="337"/>
        <v>0</v>
      </c>
      <c r="AC341" s="36">
        <f t="shared" si="337"/>
        <v>0</v>
      </c>
      <c r="AD341" s="36">
        <f t="shared" si="337"/>
        <v>0</v>
      </c>
      <c r="AE341" s="36">
        <f t="shared" si="337"/>
        <v>0</v>
      </c>
      <c r="AF341" s="36">
        <f t="shared" si="337"/>
        <v>0</v>
      </c>
      <c r="AG341" s="36">
        <f t="shared" si="337"/>
        <v>0</v>
      </c>
      <c r="AH341" s="36">
        <f t="shared" si="337"/>
        <v>0</v>
      </c>
      <c r="AI341" s="216">
        <f t="shared" si="337"/>
        <v>0</v>
      </c>
      <c r="AJ341" s="8"/>
      <c r="AK341" s="12"/>
      <c r="AL341" s="32" t="s">
        <v>97</v>
      </c>
      <c r="AM341" s="25"/>
      <c r="AN341" s="33" t="s">
        <v>1</v>
      </c>
      <c r="AO341" s="25"/>
      <c r="AP341" s="35">
        <f>AP342</f>
        <v>1.5649999999999999</v>
      </c>
      <c r="AQ341" s="36">
        <f t="shared" ref="AQ341:BA341" si="338">AQ342-AP342</f>
        <v>0.80000000000000027</v>
      </c>
      <c r="AR341" s="36">
        <f t="shared" si="338"/>
        <v>2.3949999999999996</v>
      </c>
      <c r="AS341" s="36">
        <f t="shared" si="338"/>
        <v>0.71499999999999986</v>
      </c>
      <c r="AT341" s="36">
        <f t="shared" si="338"/>
        <v>0.79999999999999982</v>
      </c>
      <c r="AU341" s="36">
        <f t="shared" si="338"/>
        <v>1.37</v>
      </c>
      <c r="AV341" s="36">
        <f t="shared" si="338"/>
        <v>0</v>
      </c>
      <c r="AW341" s="36">
        <f t="shared" si="338"/>
        <v>0.15000000000000036</v>
      </c>
      <c r="AX341" s="36">
        <f t="shared" si="338"/>
        <v>2.41</v>
      </c>
      <c r="AY341" s="36">
        <f t="shared" si="338"/>
        <v>0</v>
      </c>
      <c r="AZ341" s="36">
        <f t="shared" si="338"/>
        <v>0.19500000000000028</v>
      </c>
      <c r="BA341" s="216">
        <f t="shared" si="338"/>
        <v>0.86500000000000021</v>
      </c>
      <c r="BC341" s="32" t="s">
        <v>97</v>
      </c>
      <c r="BD341" s="205"/>
      <c r="BE341" s="205"/>
      <c r="BF341" s="205"/>
      <c r="BG341" s="46"/>
      <c r="BH341" s="46"/>
      <c r="BI341" s="46"/>
      <c r="BJ341" s="199"/>
    </row>
    <row r="342" spans="1:62" s="10" customFormat="1" ht="14.25" customHeight="1">
      <c r="A342" s="32"/>
      <c r="B342" s="25"/>
      <c r="C342" s="33" t="s">
        <v>13</v>
      </c>
      <c r="D342" s="25"/>
      <c r="E342" s="74">
        <v>1.21</v>
      </c>
      <c r="F342" s="73">
        <v>1.31</v>
      </c>
      <c r="G342" s="73">
        <v>1.73</v>
      </c>
      <c r="H342" s="73">
        <v>2.63</v>
      </c>
      <c r="I342" s="73">
        <f>+H342</f>
        <v>2.63</v>
      </c>
      <c r="J342" s="73">
        <f>+I342</f>
        <v>2.63</v>
      </c>
      <c r="K342" s="73">
        <v>3.15</v>
      </c>
      <c r="L342" s="216"/>
      <c r="M342" s="36"/>
      <c r="N342" s="36"/>
      <c r="O342" s="36"/>
      <c r="P342" s="37"/>
      <c r="Q342" s="12"/>
      <c r="R342" s="12"/>
      <c r="S342" s="12"/>
      <c r="T342" s="32"/>
      <c r="U342" s="25"/>
      <c r="V342" s="33" t="s">
        <v>13</v>
      </c>
      <c r="W342" s="25"/>
      <c r="X342" s="74">
        <f>AJ342/11</f>
        <v>0</v>
      </c>
      <c r="Y342" s="73">
        <f>X342+$AJ342/11</f>
        <v>0</v>
      </c>
      <c r="Z342" s="73">
        <f t="shared" ref="Z342:AH342" si="339">Y342+$AJ342/11</f>
        <v>0</v>
      </c>
      <c r="AA342" s="73">
        <f t="shared" si="339"/>
        <v>0</v>
      </c>
      <c r="AB342" s="73">
        <f t="shared" si="339"/>
        <v>0</v>
      </c>
      <c r="AC342" s="73">
        <f t="shared" si="339"/>
        <v>0</v>
      </c>
      <c r="AD342" s="73">
        <f t="shared" si="339"/>
        <v>0</v>
      </c>
      <c r="AE342" s="73">
        <f>AD342+$AJ342/11*0.5</f>
        <v>0</v>
      </c>
      <c r="AF342" s="73">
        <f t="shared" si="339"/>
        <v>0</v>
      </c>
      <c r="AG342" s="73">
        <f t="shared" si="339"/>
        <v>0</v>
      </c>
      <c r="AH342" s="73">
        <f t="shared" si="339"/>
        <v>0</v>
      </c>
      <c r="AI342" s="136">
        <f>AH342+$AJ342/11*0.5</f>
        <v>0</v>
      </c>
      <c r="AJ342" s="8"/>
      <c r="AK342" s="12"/>
      <c r="AL342" s="32"/>
      <c r="AM342" s="25"/>
      <c r="AN342" s="33" t="s">
        <v>13</v>
      </c>
      <c r="AO342" s="25"/>
      <c r="AP342" s="74">
        <v>1.5649999999999999</v>
      </c>
      <c r="AQ342" s="73">
        <v>2.3650000000000002</v>
      </c>
      <c r="AR342" s="73">
        <v>4.76</v>
      </c>
      <c r="AS342" s="73">
        <v>5.4749999999999996</v>
      </c>
      <c r="AT342" s="73">
        <v>6.2749999999999995</v>
      </c>
      <c r="AU342" s="73">
        <v>7.6449999999999996</v>
      </c>
      <c r="AV342" s="73">
        <v>7.6449999999999996</v>
      </c>
      <c r="AW342" s="73">
        <v>7.7949999999999999</v>
      </c>
      <c r="AX342" s="73">
        <v>10.205</v>
      </c>
      <c r="AY342" s="73">
        <v>10.205</v>
      </c>
      <c r="AZ342" s="73">
        <v>10.4</v>
      </c>
      <c r="BA342" s="136">
        <v>11.265000000000001</v>
      </c>
      <c r="BB342" s="241"/>
      <c r="BC342" s="32"/>
      <c r="BD342" s="205" t="e">
        <f>INDEX($E$323:$P$414,ROW()-322,#REF!)</f>
        <v>#REF!</v>
      </c>
      <c r="BE342" s="205" t="e">
        <f>INDEX($X$323:$AI$414,ROW()-322,#REF!)</f>
        <v>#REF!</v>
      </c>
      <c r="BF342" s="205" t="e">
        <f>INDEX($AP$323:$BA$414,ROW()-322,#REF!)</f>
        <v>#REF!</v>
      </c>
      <c r="BG342" s="205" t="e">
        <f>+IF(OR(BD342=0,BE342=0),"",BD342-BE342)</f>
        <v>#REF!</v>
      </c>
      <c r="BH342" s="196" t="str">
        <f>+IF(ISERROR(BD342/BE342-1),"",BD342/BE342-1)</f>
        <v/>
      </c>
      <c r="BI342" s="205" t="e">
        <f>+IF(OR(BD342=0,BF342=0),"",BD342-BF342)</f>
        <v>#REF!</v>
      </c>
      <c r="BJ342" s="198" t="str">
        <f>+IF(ISERROR(BD342/BF342-1),"",BD342/BF342-1)</f>
        <v/>
      </c>
    </row>
    <row r="343" spans="1:62" s="10" customFormat="1" ht="14.25" customHeight="1">
      <c r="A343" s="70"/>
      <c r="B343" s="25"/>
      <c r="C343" s="33"/>
      <c r="D343" s="25"/>
      <c r="E343" s="74"/>
      <c r="F343" s="73"/>
      <c r="G343" s="73"/>
      <c r="H343" s="73"/>
      <c r="I343" s="73"/>
      <c r="J343" s="73"/>
      <c r="K343" s="73"/>
      <c r="L343" s="216"/>
      <c r="M343" s="36"/>
      <c r="N343" s="36"/>
      <c r="O343" s="36"/>
      <c r="P343" s="37"/>
      <c r="Q343" s="12"/>
      <c r="R343" s="12"/>
      <c r="S343" s="12"/>
      <c r="T343" s="70"/>
      <c r="U343" s="25"/>
      <c r="V343" s="33"/>
      <c r="W343" s="25"/>
      <c r="X343" s="74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136"/>
      <c r="AJ343" s="8"/>
      <c r="AK343" s="12"/>
      <c r="AL343" s="70"/>
      <c r="AM343" s="25"/>
      <c r="AN343" s="33"/>
      <c r="AO343" s="25"/>
      <c r="AP343" s="74"/>
      <c r="AQ343" s="36"/>
      <c r="AR343" s="36"/>
      <c r="AS343" s="36"/>
      <c r="AT343" s="36"/>
      <c r="AU343" s="36"/>
      <c r="AV343" s="36"/>
      <c r="AW343" s="36"/>
      <c r="AX343" s="36"/>
      <c r="AY343" s="36"/>
      <c r="AZ343" s="36"/>
      <c r="BA343" s="216"/>
      <c r="BC343" s="70"/>
      <c r="BD343" s="205"/>
      <c r="BE343" s="205"/>
      <c r="BF343" s="205"/>
      <c r="BG343" s="46"/>
      <c r="BH343" s="46"/>
      <c r="BI343" s="46"/>
      <c r="BJ343" s="199"/>
    </row>
    <row r="344" spans="1:62" s="10" customFormat="1" ht="14.25" customHeight="1">
      <c r="A344" s="32" t="s">
        <v>98</v>
      </c>
      <c r="B344" s="25"/>
      <c r="C344" s="33" t="s">
        <v>1</v>
      </c>
      <c r="D344" s="25"/>
      <c r="E344" s="35">
        <f>E345</f>
        <v>5.16</v>
      </c>
      <c r="F344" s="36">
        <f t="shared" ref="F344:P344" si="340">F345-E345</f>
        <v>5.8599999999999994</v>
      </c>
      <c r="G344" s="36">
        <f t="shared" si="340"/>
        <v>5.0300000000000011</v>
      </c>
      <c r="H344" s="36">
        <f t="shared" si="340"/>
        <v>5.032</v>
      </c>
      <c r="I344" s="36">
        <f t="shared" si="340"/>
        <v>2.9600000000000009</v>
      </c>
      <c r="J344" s="36">
        <f t="shared" si="340"/>
        <v>4.5350000000000001</v>
      </c>
      <c r="K344" s="36">
        <f t="shared" si="340"/>
        <v>3.0249999999999986</v>
      </c>
      <c r="L344" s="216">
        <f t="shared" si="340"/>
        <v>-31.602</v>
      </c>
      <c r="M344" s="36">
        <f t="shared" si="340"/>
        <v>0</v>
      </c>
      <c r="N344" s="36">
        <f t="shared" si="340"/>
        <v>0</v>
      </c>
      <c r="O344" s="36">
        <f t="shared" si="340"/>
        <v>0</v>
      </c>
      <c r="P344" s="37">
        <f t="shared" si="340"/>
        <v>0</v>
      </c>
      <c r="Q344" s="12"/>
      <c r="R344" s="12"/>
      <c r="S344" s="12"/>
      <c r="T344" s="32" t="s">
        <v>98</v>
      </c>
      <c r="U344" s="25"/>
      <c r="V344" s="33" t="s">
        <v>1</v>
      </c>
      <c r="W344" s="25"/>
      <c r="X344" s="35">
        <f>X345</f>
        <v>0</v>
      </c>
      <c r="Y344" s="36">
        <f t="shared" ref="Y344:AI344" si="341">Y345-X345</f>
        <v>0</v>
      </c>
      <c r="Z344" s="36">
        <f t="shared" si="341"/>
        <v>0</v>
      </c>
      <c r="AA344" s="36">
        <f t="shared" si="341"/>
        <v>0</v>
      </c>
      <c r="AB344" s="36">
        <f t="shared" si="341"/>
        <v>0</v>
      </c>
      <c r="AC344" s="36">
        <f t="shared" si="341"/>
        <v>0</v>
      </c>
      <c r="AD344" s="36">
        <f t="shared" si="341"/>
        <v>0</v>
      </c>
      <c r="AE344" s="36">
        <f t="shared" si="341"/>
        <v>0</v>
      </c>
      <c r="AF344" s="36">
        <f t="shared" si="341"/>
        <v>0</v>
      </c>
      <c r="AG344" s="36">
        <f t="shared" si="341"/>
        <v>0</v>
      </c>
      <c r="AH344" s="36">
        <f t="shared" si="341"/>
        <v>0</v>
      </c>
      <c r="AI344" s="216">
        <f t="shared" si="341"/>
        <v>0</v>
      </c>
      <c r="AJ344" s="8"/>
      <c r="AK344" s="12"/>
      <c r="AL344" s="32" t="s">
        <v>98</v>
      </c>
      <c r="AM344" s="25"/>
      <c r="AN344" s="33" t="s">
        <v>1</v>
      </c>
      <c r="AO344" s="25"/>
      <c r="AP344" s="35">
        <f>AP345</f>
        <v>5.66</v>
      </c>
      <c r="AQ344" s="36">
        <f t="shared" ref="AQ344:BA344" si="342">AQ345-AP345</f>
        <v>1.0600000000000005</v>
      </c>
      <c r="AR344" s="36">
        <f t="shared" si="342"/>
        <v>5.6461600000000001</v>
      </c>
      <c r="AS344" s="36">
        <f t="shared" si="342"/>
        <v>4.41</v>
      </c>
      <c r="AT344" s="36">
        <f t="shared" si="342"/>
        <v>3.5100000000000016</v>
      </c>
      <c r="AU344" s="36">
        <f t="shared" si="342"/>
        <v>3.4499999999999993</v>
      </c>
      <c r="AV344" s="36">
        <f t="shared" si="342"/>
        <v>4.6321599999999989</v>
      </c>
      <c r="AW344" s="36">
        <f t="shared" si="342"/>
        <v>1.9800000000000004</v>
      </c>
      <c r="AX344" s="36">
        <f t="shared" si="342"/>
        <v>9.0399999999999991</v>
      </c>
      <c r="AY344" s="36">
        <f t="shared" si="342"/>
        <v>3.2749999999999986</v>
      </c>
      <c r="AZ344" s="36">
        <f t="shared" si="342"/>
        <v>2.4571600000000018</v>
      </c>
      <c r="BA344" s="216">
        <f t="shared" si="342"/>
        <v>2.6749999999999972</v>
      </c>
      <c r="BC344" s="32" t="s">
        <v>98</v>
      </c>
      <c r="BD344" s="205"/>
      <c r="BE344" s="205"/>
      <c r="BF344" s="205"/>
      <c r="BG344" s="46"/>
      <c r="BH344" s="46"/>
      <c r="BI344" s="46"/>
      <c r="BJ344" s="199"/>
    </row>
    <row r="345" spans="1:62" s="10" customFormat="1" ht="14.25" customHeight="1">
      <c r="A345" s="32"/>
      <c r="B345" s="25"/>
      <c r="C345" s="33" t="s">
        <v>13</v>
      </c>
      <c r="D345" s="25"/>
      <c r="E345" s="74">
        <v>5.16</v>
      </c>
      <c r="F345" s="73">
        <v>11.02</v>
      </c>
      <c r="G345" s="73">
        <v>16.05</v>
      </c>
      <c r="H345" s="73">
        <v>21.082000000000001</v>
      </c>
      <c r="I345" s="73">
        <f>+J345-4.535</f>
        <v>24.042000000000002</v>
      </c>
      <c r="J345" s="73">
        <v>28.577000000000002</v>
      </c>
      <c r="K345" s="73">
        <f>32.662-1.06</f>
        <v>31.602</v>
      </c>
      <c r="L345" s="216"/>
      <c r="M345" s="36"/>
      <c r="N345" s="36"/>
      <c r="O345" s="36"/>
      <c r="P345" s="37"/>
      <c r="Q345" s="12"/>
      <c r="R345" s="12"/>
      <c r="S345" s="12"/>
      <c r="T345" s="32"/>
      <c r="U345" s="25"/>
      <c r="V345" s="33" t="s">
        <v>13</v>
      </c>
      <c r="W345" s="25"/>
      <c r="X345" s="74">
        <f>AJ345/11</f>
        <v>0</v>
      </c>
      <c r="Y345" s="73">
        <f>X345+$AJ345/11</f>
        <v>0</v>
      </c>
      <c r="Z345" s="73">
        <f t="shared" ref="Z345:AH345" si="343">Y345+$AJ345/11</f>
        <v>0</v>
      </c>
      <c r="AA345" s="73">
        <f t="shared" si="343"/>
        <v>0</v>
      </c>
      <c r="AB345" s="73">
        <f t="shared" si="343"/>
        <v>0</v>
      </c>
      <c r="AC345" s="73">
        <f t="shared" si="343"/>
        <v>0</v>
      </c>
      <c r="AD345" s="73">
        <f t="shared" si="343"/>
        <v>0</v>
      </c>
      <c r="AE345" s="73">
        <f>AD345+$AJ345/11*0.5</f>
        <v>0</v>
      </c>
      <c r="AF345" s="73">
        <f t="shared" si="343"/>
        <v>0</v>
      </c>
      <c r="AG345" s="73">
        <f t="shared" si="343"/>
        <v>0</v>
      </c>
      <c r="AH345" s="73">
        <f t="shared" si="343"/>
        <v>0</v>
      </c>
      <c r="AI345" s="136">
        <f>AH345+$AJ345/11*0.5</f>
        <v>0</v>
      </c>
      <c r="AJ345" s="8"/>
      <c r="AK345" s="12"/>
      <c r="AL345" s="32"/>
      <c r="AM345" s="25"/>
      <c r="AN345" s="33" t="s">
        <v>13</v>
      </c>
      <c r="AO345" s="25"/>
      <c r="AP345" s="74">
        <v>5.66</v>
      </c>
      <c r="AQ345" s="73">
        <v>6.7200000000000006</v>
      </c>
      <c r="AR345" s="73">
        <v>12.366160000000001</v>
      </c>
      <c r="AS345" s="73">
        <v>16.776160000000001</v>
      </c>
      <c r="AT345" s="73">
        <v>20.286160000000002</v>
      </c>
      <c r="AU345" s="73">
        <v>23.736160000000002</v>
      </c>
      <c r="AV345" s="73">
        <v>28.368320000000001</v>
      </c>
      <c r="AW345" s="73">
        <v>30.348320000000001</v>
      </c>
      <c r="AX345" s="73">
        <v>39.38832</v>
      </c>
      <c r="AY345" s="73">
        <v>42.663319999999999</v>
      </c>
      <c r="AZ345" s="73">
        <v>45.120480000000001</v>
      </c>
      <c r="BA345" s="136">
        <v>47.795479999999998</v>
      </c>
      <c r="BB345" s="241"/>
      <c r="BC345" s="32"/>
      <c r="BD345" s="205" t="e">
        <f>INDEX($E$323:$P$414,ROW()-322,#REF!)</f>
        <v>#REF!</v>
      </c>
      <c r="BE345" s="205" t="e">
        <f>INDEX($X$323:$AI$414,ROW()-322,#REF!)</f>
        <v>#REF!</v>
      </c>
      <c r="BF345" s="205" t="e">
        <f>INDEX($AP$323:$BA$414,ROW()-322,#REF!)</f>
        <v>#REF!</v>
      </c>
      <c r="BG345" s="205" t="e">
        <f>+IF(OR(BD345=0,BE345=0),"",BD345-BE345)</f>
        <v>#REF!</v>
      </c>
      <c r="BH345" s="196" t="str">
        <f>+IF(ISERROR(BD345/BE345-1),"",BD345/BE345-1)</f>
        <v/>
      </c>
      <c r="BI345" s="205" t="e">
        <f>+IF(OR(BD345=0,BF345=0),"",BD345-BF345)</f>
        <v>#REF!</v>
      </c>
      <c r="BJ345" s="198" t="str">
        <f>+IF(ISERROR(BD345/BF345-1),"",BD345/BF345-1)</f>
        <v/>
      </c>
    </row>
    <row r="346" spans="1:62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216"/>
      <c r="M346" s="36"/>
      <c r="N346" s="36"/>
      <c r="O346" s="36"/>
      <c r="P346" s="37"/>
      <c r="Q346" s="12"/>
      <c r="R346" s="12"/>
      <c r="S346" s="12"/>
      <c r="T346" s="32"/>
      <c r="U346" s="25"/>
      <c r="V346" s="33"/>
      <c r="W346" s="25"/>
      <c r="X346" s="35"/>
      <c r="Y346" s="36"/>
      <c r="Z346" s="36"/>
      <c r="AA346" s="36"/>
      <c r="AB346" s="36"/>
      <c r="AC346" s="36"/>
      <c r="AD346" s="36"/>
      <c r="AE346" s="36"/>
      <c r="AF346" s="36"/>
      <c r="AG346" s="36"/>
      <c r="AH346" s="36"/>
      <c r="AI346" s="216"/>
      <c r="AJ346" s="8"/>
      <c r="AK346" s="12"/>
      <c r="AL346" s="32"/>
      <c r="AM346" s="25"/>
      <c r="AN346" s="33"/>
      <c r="AO346" s="25"/>
      <c r="AP346" s="35"/>
      <c r="AQ346" s="36"/>
      <c r="AR346" s="36"/>
      <c r="AS346" s="36"/>
      <c r="AT346" s="36"/>
      <c r="AU346" s="36"/>
      <c r="AV346" s="36"/>
      <c r="AW346" s="36"/>
      <c r="AX346" s="36"/>
      <c r="AY346" s="36"/>
      <c r="AZ346" s="36"/>
      <c r="BA346" s="216"/>
      <c r="BC346" s="32"/>
      <c r="BD346" s="205"/>
      <c r="BE346" s="205"/>
      <c r="BF346" s="205"/>
      <c r="BG346" s="46"/>
      <c r="BH346" s="46"/>
      <c r="BI346" s="46"/>
      <c r="BJ346" s="199"/>
    </row>
    <row r="347" spans="1:62" s="10" customFormat="1" ht="14.25" customHeight="1">
      <c r="A347" s="70" t="s">
        <v>99</v>
      </c>
      <c r="B347" s="25"/>
      <c r="C347" s="33" t="s">
        <v>1</v>
      </c>
      <c r="D347" s="25"/>
      <c r="E347" s="35">
        <f>E348</f>
        <v>2.8210000000000002</v>
      </c>
      <c r="F347" s="36">
        <f t="shared" ref="F347:P347" si="344">F348-E348</f>
        <v>1.8089999999999997</v>
      </c>
      <c r="G347" s="36">
        <f t="shared" si="344"/>
        <v>1.8650000000000002</v>
      </c>
      <c r="H347" s="36">
        <f t="shared" si="344"/>
        <v>0.75</v>
      </c>
      <c r="I347" s="36">
        <f t="shared" si="344"/>
        <v>1.87</v>
      </c>
      <c r="J347" s="36">
        <f t="shared" si="344"/>
        <v>0.93200000000000038</v>
      </c>
      <c r="K347" s="36">
        <f t="shared" si="344"/>
        <v>9.9999999999999645E-2</v>
      </c>
      <c r="L347" s="216">
        <f t="shared" si="344"/>
        <v>-10.147</v>
      </c>
      <c r="M347" s="36">
        <f t="shared" si="344"/>
        <v>0</v>
      </c>
      <c r="N347" s="36">
        <f t="shared" si="344"/>
        <v>0</v>
      </c>
      <c r="O347" s="36">
        <f t="shared" si="344"/>
        <v>0</v>
      </c>
      <c r="P347" s="37">
        <f t="shared" si="344"/>
        <v>0</v>
      </c>
      <c r="Q347" s="12"/>
      <c r="R347" s="12"/>
      <c r="S347" s="12"/>
      <c r="T347" s="70" t="s">
        <v>99</v>
      </c>
      <c r="U347" s="25"/>
      <c r="V347" s="33" t="s">
        <v>1</v>
      </c>
      <c r="W347" s="25"/>
      <c r="X347" s="35">
        <f>X348</f>
        <v>0</v>
      </c>
      <c r="Y347" s="36">
        <f t="shared" ref="Y347:AI347" si="345">Y348-X348</f>
        <v>0</v>
      </c>
      <c r="Z347" s="36">
        <f t="shared" si="345"/>
        <v>0</v>
      </c>
      <c r="AA347" s="36">
        <f t="shared" si="345"/>
        <v>0</v>
      </c>
      <c r="AB347" s="36">
        <f t="shared" si="345"/>
        <v>0</v>
      </c>
      <c r="AC347" s="36">
        <f t="shared" si="345"/>
        <v>0</v>
      </c>
      <c r="AD347" s="36">
        <f t="shared" si="345"/>
        <v>0</v>
      </c>
      <c r="AE347" s="36">
        <f t="shared" si="345"/>
        <v>0</v>
      </c>
      <c r="AF347" s="36">
        <f t="shared" si="345"/>
        <v>0</v>
      </c>
      <c r="AG347" s="36">
        <f t="shared" si="345"/>
        <v>0</v>
      </c>
      <c r="AH347" s="36">
        <f t="shared" si="345"/>
        <v>0</v>
      </c>
      <c r="AI347" s="216">
        <f t="shared" si="345"/>
        <v>0</v>
      </c>
      <c r="AJ347" s="8"/>
      <c r="AK347" s="12"/>
      <c r="AL347" s="70" t="s">
        <v>99</v>
      </c>
      <c r="AM347" s="25"/>
      <c r="AN347" s="33" t="s">
        <v>1</v>
      </c>
      <c r="AO347" s="25"/>
      <c r="AP347" s="35">
        <f>AP348</f>
        <v>2.5536280000000002</v>
      </c>
      <c r="AQ347" s="36">
        <f t="shared" ref="AQ347:BA347" si="346">AQ348-AP348</f>
        <v>2.3752559999999998</v>
      </c>
      <c r="AR347" s="36">
        <f t="shared" si="346"/>
        <v>1.14236</v>
      </c>
      <c r="AS347" s="36">
        <f t="shared" si="346"/>
        <v>0.10500000000000043</v>
      </c>
      <c r="AT347" s="36">
        <f t="shared" si="346"/>
        <v>2.0717920000000003</v>
      </c>
      <c r="AU347" s="36">
        <f t="shared" si="346"/>
        <v>1.2558959999999999</v>
      </c>
      <c r="AV347" s="36">
        <f t="shared" si="346"/>
        <v>0</v>
      </c>
      <c r="AW347" s="36">
        <f t="shared" si="346"/>
        <v>1.5348959999999998</v>
      </c>
      <c r="AX347" s="36">
        <f t="shared" si="346"/>
        <v>2.17</v>
      </c>
      <c r="AY347" s="36">
        <f t="shared" si="346"/>
        <v>1.9129480000000001</v>
      </c>
      <c r="AZ347" s="36">
        <f t="shared" si="346"/>
        <v>0.54894799999999933</v>
      </c>
      <c r="BA347" s="216">
        <f t="shared" si="346"/>
        <v>0</v>
      </c>
      <c r="BC347" s="70" t="s">
        <v>99</v>
      </c>
      <c r="BD347" s="205"/>
      <c r="BE347" s="205"/>
      <c r="BF347" s="205"/>
      <c r="BG347" s="46"/>
      <c r="BH347" s="46"/>
      <c r="BI347" s="46"/>
      <c r="BJ347" s="199"/>
    </row>
    <row r="348" spans="1:62" s="10" customFormat="1" ht="14.25" customHeight="1">
      <c r="A348" s="32"/>
      <c r="B348" s="25"/>
      <c r="C348" s="33" t="s">
        <v>13</v>
      </c>
      <c r="D348" s="25"/>
      <c r="E348" s="74">
        <v>2.8210000000000002</v>
      </c>
      <c r="F348" s="73">
        <v>4.63</v>
      </c>
      <c r="G348" s="73">
        <v>6.4950000000000001</v>
      </c>
      <c r="H348" s="73">
        <v>7.2450000000000001</v>
      </c>
      <c r="I348" s="73">
        <f>+J348-0.932</f>
        <v>9.1150000000000002</v>
      </c>
      <c r="J348" s="73">
        <v>10.047000000000001</v>
      </c>
      <c r="K348" s="73">
        <v>10.147</v>
      </c>
      <c r="L348" s="216"/>
      <c r="M348" s="36"/>
      <c r="N348" s="36"/>
      <c r="O348" s="36"/>
      <c r="P348" s="37"/>
      <c r="Q348" s="12"/>
      <c r="R348" s="12"/>
      <c r="S348" s="12"/>
      <c r="T348" s="32"/>
      <c r="U348" s="25"/>
      <c r="V348" s="33" t="s">
        <v>13</v>
      </c>
      <c r="W348" s="25"/>
      <c r="X348" s="74">
        <f>AJ348/11</f>
        <v>0</v>
      </c>
      <c r="Y348" s="73">
        <f>X348+$AJ348/11</f>
        <v>0</v>
      </c>
      <c r="Z348" s="73">
        <f t="shared" ref="Z348:AH348" si="347">Y348+$AJ348/11</f>
        <v>0</v>
      </c>
      <c r="AA348" s="73">
        <f t="shared" si="347"/>
        <v>0</v>
      </c>
      <c r="AB348" s="73">
        <f t="shared" si="347"/>
        <v>0</v>
      </c>
      <c r="AC348" s="73">
        <f t="shared" si="347"/>
        <v>0</v>
      </c>
      <c r="AD348" s="73">
        <f t="shared" si="347"/>
        <v>0</v>
      </c>
      <c r="AE348" s="73">
        <f>AD348+$AJ348/11*0.5</f>
        <v>0</v>
      </c>
      <c r="AF348" s="73">
        <f t="shared" si="347"/>
        <v>0</v>
      </c>
      <c r="AG348" s="73">
        <f t="shared" si="347"/>
        <v>0</v>
      </c>
      <c r="AH348" s="73">
        <f t="shared" si="347"/>
        <v>0</v>
      </c>
      <c r="AI348" s="136">
        <f>AH348+$AJ348/11*0.5</f>
        <v>0</v>
      </c>
      <c r="AJ348" s="8"/>
      <c r="AK348" s="12"/>
      <c r="AL348" s="32"/>
      <c r="AM348" s="25"/>
      <c r="AN348" s="33" t="s">
        <v>13</v>
      </c>
      <c r="AO348" s="25"/>
      <c r="AP348" s="74">
        <v>2.5536280000000002</v>
      </c>
      <c r="AQ348" s="73">
        <v>4.928884</v>
      </c>
      <c r="AR348" s="73">
        <v>6.0712440000000001</v>
      </c>
      <c r="AS348" s="73">
        <v>6.1762440000000005</v>
      </c>
      <c r="AT348" s="73">
        <v>8.2480360000000008</v>
      </c>
      <c r="AU348" s="73">
        <v>9.5039320000000007</v>
      </c>
      <c r="AV348" s="73">
        <v>9.5039320000000007</v>
      </c>
      <c r="AW348" s="73">
        <v>11.038828000000001</v>
      </c>
      <c r="AX348" s="73">
        <v>13.208828</v>
      </c>
      <c r="AY348" s="73">
        <v>15.121776000000001</v>
      </c>
      <c r="AZ348" s="73">
        <v>15.670724</v>
      </c>
      <c r="BA348" s="136">
        <v>15.670724</v>
      </c>
      <c r="BB348" s="241"/>
      <c r="BC348" s="32"/>
      <c r="BD348" s="205" t="e">
        <f>INDEX($E$323:$P$414,ROW()-322,#REF!)</f>
        <v>#REF!</v>
      </c>
      <c r="BE348" s="205" t="e">
        <f>INDEX($X$323:$AI$414,ROW()-322,#REF!)</f>
        <v>#REF!</v>
      </c>
      <c r="BF348" s="205" t="e">
        <f>INDEX($AP$323:$BA$414,ROW()-322,#REF!)</f>
        <v>#REF!</v>
      </c>
      <c r="BG348" s="205" t="e">
        <f>+IF(OR(BD348=0,BE348=0),"",BD348-BE348)</f>
        <v>#REF!</v>
      </c>
      <c r="BH348" s="196" t="str">
        <f>+IF(ISERROR(BD348/BE348-1),"",BD348/BE348-1)</f>
        <v/>
      </c>
      <c r="BI348" s="205" t="e">
        <f>+IF(OR(BD348=0,BF348=0),"",BD348-BF348)</f>
        <v>#REF!</v>
      </c>
      <c r="BJ348" s="198" t="str">
        <f>+IF(ISERROR(BD348/BF348-1),"",BD348/BF348-1)</f>
        <v/>
      </c>
    </row>
    <row r="349" spans="1:62" s="10" customFormat="1" ht="14.25" customHeight="1">
      <c r="A349" s="32"/>
      <c r="B349" s="25"/>
      <c r="C349" s="33"/>
      <c r="D349" s="25"/>
      <c r="E349" s="74"/>
      <c r="F349" s="73"/>
      <c r="G349" s="73"/>
      <c r="H349" s="73"/>
      <c r="I349" s="73"/>
      <c r="J349" s="73"/>
      <c r="K349" s="73"/>
      <c r="L349" s="216"/>
      <c r="M349" s="36"/>
      <c r="N349" s="36"/>
      <c r="O349" s="36"/>
      <c r="P349" s="37"/>
      <c r="Q349" s="12"/>
      <c r="R349" s="12"/>
      <c r="S349" s="12"/>
      <c r="T349" s="32"/>
      <c r="U349" s="25"/>
      <c r="V349" s="33"/>
      <c r="W349" s="25"/>
      <c r="X349" s="74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136"/>
      <c r="AJ349" s="8"/>
      <c r="AK349" s="12"/>
      <c r="AL349" s="32"/>
      <c r="AM349" s="25"/>
      <c r="AN349" s="33"/>
      <c r="AO349" s="25"/>
      <c r="AP349" s="74"/>
      <c r="AQ349" s="36"/>
      <c r="AR349" s="36"/>
      <c r="AS349" s="36"/>
      <c r="AT349" s="36"/>
      <c r="AU349" s="36"/>
      <c r="AV349" s="36"/>
      <c r="AW349" s="36"/>
      <c r="AX349" s="36"/>
      <c r="AY349" s="36"/>
      <c r="AZ349" s="36"/>
      <c r="BA349" s="216"/>
      <c r="BC349" s="32"/>
      <c r="BD349" s="205"/>
      <c r="BE349" s="205"/>
      <c r="BF349" s="205"/>
      <c r="BG349" s="46"/>
      <c r="BH349" s="46"/>
      <c r="BI349" s="46"/>
      <c r="BJ349" s="199"/>
    </row>
    <row r="350" spans="1:62" s="10" customFormat="1" ht="14.25" customHeight="1">
      <c r="A350" s="70" t="s">
        <v>100</v>
      </c>
      <c r="B350" s="38"/>
      <c r="C350" s="33" t="s">
        <v>1</v>
      </c>
      <c r="D350" s="38"/>
      <c r="E350" s="35">
        <f>E351</f>
        <v>6.94</v>
      </c>
      <c r="F350" s="36">
        <f t="shared" ref="F350:P350" si="348">F351-E351</f>
        <v>8.98</v>
      </c>
      <c r="G350" s="36">
        <f t="shared" si="348"/>
        <v>1.5499999999999989</v>
      </c>
      <c r="H350" s="36">
        <f t="shared" si="348"/>
        <v>23.684000000000005</v>
      </c>
      <c r="I350" s="36">
        <f t="shared" si="348"/>
        <v>6.1010000000000062</v>
      </c>
      <c r="J350" s="36">
        <f t="shared" si="348"/>
        <v>17.989999999999995</v>
      </c>
      <c r="K350" s="36">
        <f t="shared" si="348"/>
        <v>0.39999999999999147</v>
      </c>
      <c r="L350" s="216">
        <f t="shared" si="348"/>
        <v>-65.644999999999996</v>
      </c>
      <c r="M350" s="36">
        <f t="shared" si="348"/>
        <v>0</v>
      </c>
      <c r="N350" s="36">
        <f t="shared" si="348"/>
        <v>0</v>
      </c>
      <c r="O350" s="36">
        <f t="shared" si="348"/>
        <v>0</v>
      </c>
      <c r="P350" s="37">
        <f t="shared" si="348"/>
        <v>0</v>
      </c>
      <c r="Q350" s="12"/>
      <c r="R350" s="12"/>
      <c r="S350" s="12"/>
      <c r="T350" s="70" t="s">
        <v>100</v>
      </c>
      <c r="U350" s="38"/>
      <c r="V350" s="33" t="s">
        <v>1</v>
      </c>
      <c r="W350" s="38"/>
      <c r="X350" s="35">
        <f>X351</f>
        <v>0</v>
      </c>
      <c r="Y350" s="36">
        <f t="shared" ref="Y350:AI350" si="349">Y351-X351</f>
        <v>0</v>
      </c>
      <c r="Z350" s="36">
        <f t="shared" si="349"/>
        <v>0</v>
      </c>
      <c r="AA350" s="36">
        <f t="shared" si="349"/>
        <v>0</v>
      </c>
      <c r="AB350" s="36">
        <f t="shared" si="349"/>
        <v>0</v>
      </c>
      <c r="AC350" s="36">
        <f t="shared" si="349"/>
        <v>0</v>
      </c>
      <c r="AD350" s="36">
        <f t="shared" si="349"/>
        <v>0</v>
      </c>
      <c r="AE350" s="36">
        <f t="shared" si="349"/>
        <v>0</v>
      </c>
      <c r="AF350" s="36">
        <f t="shared" si="349"/>
        <v>0</v>
      </c>
      <c r="AG350" s="36">
        <f t="shared" si="349"/>
        <v>0</v>
      </c>
      <c r="AH350" s="36">
        <f t="shared" si="349"/>
        <v>0</v>
      </c>
      <c r="AI350" s="216">
        <f t="shared" si="349"/>
        <v>0</v>
      </c>
      <c r="AJ350" s="8"/>
      <c r="AK350" s="12"/>
      <c r="AL350" s="70" t="s">
        <v>100</v>
      </c>
      <c r="AM350" s="38"/>
      <c r="AN350" s="33" t="s">
        <v>1</v>
      </c>
      <c r="AO350" s="38"/>
      <c r="AP350" s="35">
        <f>AP351</f>
        <v>5.44</v>
      </c>
      <c r="AQ350" s="36">
        <f t="shared" ref="AQ350:BA350" si="350">AQ351-AP351</f>
        <v>35.24</v>
      </c>
      <c r="AR350" s="36">
        <f t="shared" si="350"/>
        <v>21.944099999999999</v>
      </c>
      <c r="AS350" s="36">
        <f t="shared" si="350"/>
        <v>1.8400000000000034</v>
      </c>
      <c r="AT350" s="36">
        <f t="shared" si="350"/>
        <v>2.6400000000000006</v>
      </c>
      <c r="AU350" s="36">
        <f t="shared" si="350"/>
        <v>5.7000000000000028</v>
      </c>
      <c r="AV350" s="36">
        <f t="shared" si="350"/>
        <v>5.75</v>
      </c>
      <c r="AW350" s="36">
        <f t="shared" si="350"/>
        <v>0</v>
      </c>
      <c r="AX350" s="36">
        <f t="shared" si="350"/>
        <v>30.135000000000005</v>
      </c>
      <c r="AY350" s="36">
        <f t="shared" si="350"/>
        <v>19.824100000000001</v>
      </c>
      <c r="AZ350" s="36">
        <f t="shared" si="350"/>
        <v>4.9199999999999875</v>
      </c>
      <c r="BA350" s="216">
        <f t="shared" si="350"/>
        <v>9.9999999999994316E-2</v>
      </c>
      <c r="BC350" s="70" t="s">
        <v>100</v>
      </c>
      <c r="BD350" s="205"/>
      <c r="BE350" s="205"/>
      <c r="BF350" s="205"/>
      <c r="BG350" s="46"/>
      <c r="BH350" s="46"/>
      <c r="BI350" s="46"/>
      <c r="BJ350" s="199"/>
    </row>
    <row r="351" spans="1:62" s="10" customFormat="1" ht="14.25" customHeight="1">
      <c r="A351" s="32"/>
      <c r="B351" s="25"/>
      <c r="C351" s="33" t="s">
        <v>13</v>
      </c>
      <c r="D351" s="25"/>
      <c r="E351" s="74">
        <v>6.94</v>
      </c>
      <c r="F351" s="73">
        <v>15.92</v>
      </c>
      <c r="G351" s="73">
        <v>17.47</v>
      </c>
      <c r="H351" s="73">
        <v>41.154000000000003</v>
      </c>
      <c r="I351" s="73">
        <f>+J351-17.99</f>
        <v>47.25500000000001</v>
      </c>
      <c r="J351" s="73">
        <v>65.245000000000005</v>
      </c>
      <c r="K351" s="73">
        <v>65.644999999999996</v>
      </c>
      <c r="L351" s="216"/>
      <c r="M351" s="36"/>
      <c r="N351" s="36"/>
      <c r="O351" s="36"/>
      <c r="P351" s="37"/>
      <c r="Q351" s="12"/>
      <c r="R351" s="12"/>
      <c r="S351" s="12"/>
      <c r="T351" s="32"/>
      <c r="U351" s="25"/>
      <c r="V351" s="33" t="s">
        <v>13</v>
      </c>
      <c r="W351" s="25"/>
      <c r="X351" s="74">
        <f>AJ351/11</f>
        <v>0</v>
      </c>
      <c r="Y351" s="73">
        <f>X351+$AJ351/11</f>
        <v>0</v>
      </c>
      <c r="Z351" s="73">
        <f t="shared" ref="Z351:AH351" si="351">Y351+$AJ351/11</f>
        <v>0</v>
      </c>
      <c r="AA351" s="73">
        <f t="shared" si="351"/>
        <v>0</v>
      </c>
      <c r="AB351" s="73">
        <f t="shared" si="351"/>
        <v>0</v>
      </c>
      <c r="AC351" s="73">
        <f t="shared" si="351"/>
        <v>0</v>
      </c>
      <c r="AD351" s="73">
        <f t="shared" si="351"/>
        <v>0</v>
      </c>
      <c r="AE351" s="73">
        <f>AD351+$AJ351/11*0.5</f>
        <v>0</v>
      </c>
      <c r="AF351" s="73">
        <f t="shared" si="351"/>
        <v>0</v>
      </c>
      <c r="AG351" s="73">
        <f t="shared" si="351"/>
        <v>0</v>
      </c>
      <c r="AH351" s="73">
        <f t="shared" si="351"/>
        <v>0</v>
      </c>
      <c r="AI351" s="136">
        <f>AH351+$AJ351/11*0.5</f>
        <v>0</v>
      </c>
      <c r="AJ351" s="8"/>
      <c r="AK351" s="12"/>
      <c r="AL351" s="32"/>
      <c r="AM351" s="25"/>
      <c r="AN351" s="33" t="s">
        <v>13</v>
      </c>
      <c r="AO351" s="25"/>
      <c r="AP351" s="74">
        <v>5.44</v>
      </c>
      <c r="AQ351" s="73">
        <v>40.68</v>
      </c>
      <c r="AR351" s="73">
        <v>62.624099999999999</v>
      </c>
      <c r="AS351" s="73">
        <v>64.464100000000002</v>
      </c>
      <c r="AT351" s="73">
        <v>67.104100000000003</v>
      </c>
      <c r="AU351" s="73">
        <v>72.804100000000005</v>
      </c>
      <c r="AV351" s="73">
        <v>78.554100000000005</v>
      </c>
      <c r="AW351" s="73">
        <v>78.554100000000005</v>
      </c>
      <c r="AX351" s="73">
        <v>108.68910000000001</v>
      </c>
      <c r="AY351" s="73">
        <v>128.51320000000001</v>
      </c>
      <c r="AZ351" s="73">
        <v>133.4332</v>
      </c>
      <c r="BA351" s="136">
        <v>133.53319999999999</v>
      </c>
      <c r="BB351" s="241"/>
      <c r="BC351" s="32"/>
      <c r="BD351" s="205" t="e">
        <f>INDEX($E$323:$P$414,ROW()-322,#REF!)</f>
        <v>#REF!</v>
      </c>
      <c r="BE351" s="205" t="e">
        <f>INDEX($X$323:$AI$414,ROW()-322,#REF!)</f>
        <v>#REF!</v>
      </c>
      <c r="BF351" s="205" t="e">
        <f>INDEX($AP$323:$BA$414,ROW()-322,#REF!)</f>
        <v>#REF!</v>
      </c>
      <c r="BG351" s="205" t="e">
        <f>+IF(OR(BD351=0,BE351=0),"",BD351-BE351)</f>
        <v>#REF!</v>
      </c>
      <c r="BH351" s="196" t="str">
        <f>+IF(ISERROR(BD351/BE351-1),"",BD351/BE351-1)</f>
        <v/>
      </c>
      <c r="BI351" s="205" t="e">
        <f>+IF(OR(BD351=0,BF351=0),"",BD351-BF351)</f>
        <v>#REF!</v>
      </c>
      <c r="BJ351" s="198" t="str">
        <f>+IF(ISERROR(BD351/BF351-1),"",BD351/BF351-1)</f>
        <v/>
      </c>
    </row>
    <row r="352" spans="1:62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216"/>
      <c r="M352" s="36"/>
      <c r="N352" s="36"/>
      <c r="O352" s="36"/>
      <c r="P352" s="37"/>
      <c r="Q352" s="12"/>
      <c r="R352" s="12"/>
      <c r="S352" s="12"/>
      <c r="T352" s="32"/>
      <c r="U352" s="25"/>
      <c r="V352" s="33"/>
      <c r="W352" s="25"/>
      <c r="X352" s="35"/>
      <c r="Y352" s="36"/>
      <c r="Z352" s="36"/>
      <c r="AA352" s="36"/>
      <c r="AB352" s="36"/>
      <c r="AC352" s="36"/>
      <c r="AD352" s="36"/>
      <c r="AE352" s="36"/>
      <c r="AF352" s="36"/>
      <c r="AG352" s="36"/>
      <c r="AH352" s="36"/>
      <c r="AI352" s="216"/>
      <c r="AJ352" s="8"/>
      <c r="AK352" s="12"/>
      <c r="AL352" s="32"/>
      <c r="AM352" s="25"/>
      <c r="AN352" s="33"/>
      <c r="AO352" s="25"/>
      <c r="AP352" s="35"/>
      <c r="AQ352" s="36"/>
      <c r="AR352" s="36"/>
      <c r="AS352" s="36"/>
      <c r="AT352" s="36"/>
      <c r="AU352" s="36"/>
      <c r="AV352" s="36"/>
      <c r="AW352" s="36"/>
      <c r="AX352" s="36"/>
      <c r="AY352" s="36"/>
      <c r="AZ352" s="36"/>
      <c r="BA352" s="216"/>
      <c r="BC352" s="32"/>
      <c r="BD352" s="205"/>
      <c r="BE352" s="205"/>
      <c r="BF352" s="205"/>
      <c r="BG352" s="46"/>
      <c r="BH352" s="46"/>
      <c r="BI352" s="46"/>
      <c r="BJ352" s="199"/>
    </row>
    <row r="353" spans="1:62" s="10" customFormat="1" ht="14.25" customHeight="1">
      <c r="A353" s="32" t="s">
        <v>101</v>
      </c>
      <c r="B353" s="25"/>
      <c r="C353" s="33" t="s">
        <v>1</v>
      </c>
      <c r="D353" s="25"/>
      <c r="E353" s="35">
        <f>E354</f>
        <v>3.3245999999999998</v>
      </c>
      <c r="F353" s="36">
        <f t="shared" ref="F353:P353" si="352">F354-E354</f>
        <v>3.3843999999999999</v>
      </c>
      <c r="G353" s="36">
        <f t="shared" si="352"/>
        <v>1.2680000000000007</v>
      </c>
      <c r="H353" s="36">
        <f t="shared" si="352"/>
        <v>0</v>
      </c>
      <c r="I353" s="36">
        <f t="shared" si="352"/>
        <v>2.5999999999999996</v>
      </c>
      <c r="J353" s="36">
        <f t="shared" si="352"/>
        <v>2.34</v>
      </c>
      <c r="K353" s="36">
        <f t="shared" si="352"/>
        <v>2.42</v>
      </c>
      <c r="L353" s="216">
        <f t="shared" si="352"/>
        <v>-15.337</v>
      </c>
      <c r="M353" s="36">
        <f t="shared" si="352"/>
        <v>0</v>
      </c>
      <c r="N353" s="36">
        <f t="shared" si="352"/>
        <v>0</v>
      </c>
      <c r="O353" s="36">
        <f t="shared" si="352"/>
        <v>0</v>
      </c>
      <c r="P353" s="37">
        <f t="shared" si="352"/>
        <v>0</v>
      </c>
      <c r="Q353" s="12"/>
      <c r="R353" s="12"/>
      <c r="S353" s="12"/>
      <c r="T353" s="32" t="s">
        <v>101</v>
      </c>
      <c r="U353" s="25"/>
      <c r="V353" s="33" t="s">
        <v>1</v>
      </c>
      <c r="W353" s="25"/>
      <c r="X353" s="35">
        <f>X354</f>
        <v>0</v>
      </c>
      <c r="Y353" s="36">
        <f t="shared" ref="Y353:AI353" si="353">Y354-X354</f>
        <v>0</v>
      </c>
      <c r="Z353" s="36">
        <f t="shared" si="353"/>
        <v>0</v>
      </c>
      <c r="AA353" s="36">
        <f t="shared" si="353"/>
        <v>0</v>
      </c>
      <c r="AB353" s="36">
        <f t="shared" si="353"/>
        <v>0</v>
      </c>
      <c r="AC353" s="36">
        <f t="shared" si="353"/>
        <v>0</v>
      </c>
      <c r="AD353" s="36">
        <f t="shared" si="353"/>
        <v>0</v>
      </c>
      <c r="AE353" s="36">
        <f t="shared" si="353"/>
        <v>0</v>
      </c>
      <c r="AF353" s="36">
        <f t="shared" si="353"/>
        <v>0</v>
      </c>
      <c r="AG353" s="36">
        <f t="shared" si="353"/>
        <v>0</v>
      </c>
      <c r="AH353" s="36">
        <f t="shared" si="353"/>
        <v>0</v>
      </c>
      <c r="AI353" s="216">
        <f t="shared" si="353"/>
        <v>0</v>
      </c>
      <c r="AJ353" s="8"/>
      <c r="AK353" s="12"/>
      <c r="AL353" s="32" t="s">
        <v>101</v>
      </c>
      <c r="AM353" s="25"/>
      <c r="AN353" s="33" t="s">
        <v>1</v>
      </c>
      <c r="AO353" s="25"/>
      <c r="AP353" s="35">
        <f>AP354</f>
        <v>1.6459000000000001</v>
      </c>
      <c r="AQ353" s="36">
        <f t="shared" ref="AQ353:BA353" si="354">AQ354-AP354</f>
        <v>2.25</v>
      </c>
      <c r="AR353" s="36">
        <f t="shared" si="354"/>
        <v>0.95000000000000018</v>
      </c>
      <c r="AS353" s="36">
        <f t="shared" si="354"/>
        <v>0.78460000000000019</v>
      </c>
      <c r="AT353" s="36">
        <f t="shared" si="354"/>
        <v>1.2680400000000001</v>
      </c>
      <c r="AU353" s="36">
        <f t="shared" si="354"/>
        <v>1.5</v>
      </c>
      <c r="AV353" s="36">
        <f t="shared" si="354"/>
        <v>2.0299999999999994</v>
      </c>
      <c r="AW353" s="36">
        <f t="shared" si="354"/>
        <v>1.2650000000000006</v>
      </c>
      <c r="AX353" s="36">
        <f t="shared" si="354"/>
        <v>1.1999999999999993</v>
      </c>
      <c r="AY353" s="36">
        <f t="shared" si="354"/>
        <v>0.30000000000000071</v>
      </c>
      <c r="AZ353" s="36">
        <f t="shared" si="354"/>
        <v>0.30000000000000071</v>
      </c>
      <c r="BA353" s="216">
        <f t="shared" si="354"/>
        <v>0.625</v>
      </c>
      <c r="BC353" s="32" t="s">
        <v>101</v>
      </c>
      <c r="BD353" s="205"/>
      <c r="BE353" s="205"/>
      <c r="BF353" s="205"/>
      <c r="BG353" s="46"/>
      <c r="BH353" s="46"/>
      <c r="BI353" s="46"/>
      <c r="BJ353" s="199"/>
    </row>
    <row r="354" spans="1:62" s="10" customFormat="1" ht="14.25" customHeight="1">
      <c r="A354" s="32"/>
      <c r="B354" s="25"/>
      <c r="C354" s="33" t="s">
        <v>13</v>
      </c>
      <c r="D354" s="25"/>
      <c r="E354" s="74">
        <v>3.3245999999999998</v>
      </c>
      <c r="F354" s="73">
        <v>6.7089999999999996</v>
      </c>
      <c r="G354" s="73">
        <v>7.9770000000000003</v>
      </c>
      <c r="H354" s="73">
        <v>7.9770000000000003</v>
      </c>
      <c r="I354" s="73">
        <f>12.917-2.34</f>
        <v>10.577</v>
      </c>
      <c r="J354" s="73">
        <v>12.917</v>
      </c>
      <c r="K354" s="73">
        <f>15.541-0.204</f>
        <v>15.337</v>
      </c>
      <c r="L354" s="216"/>
      <c r="M354" s="36"/>
      <c r="N354" s="36"/>
      <c r="O354" s="36"/>
      <c r="P354" s="37"/>
      <c r="Q354" s="12"/>
      <c r="R354" s="12"/>
      <c r="S354" s="12"/>
      <c r="T354" s="32"/>
      <c r="U354" s="25"/>
      <c r="V354" s="33" t="s">
        <v>13</v>
      </c>
      <c r="W354" s="25"/>
      <c r="X354" s="74">
        <f>AJ354/11</f>
        <v>0</v>
      </c>
      <c r="Y354" s="73">
        <f>X354+$AJ354/11</f>
        <v>0</v>
      </c>
      <c r="Z354" s="73">
        <f t="shared" ref="Z354:AH354" si="355">Y354+$AJ354/11</f>
        <v>0</v>
      </c>
      <c r="AA354" s="73">
        <f t="shared" si="355"/>
        <v>0</v>
      </c>
      <c r="AB354" s="73">
        <f t="shared" si="355"/>
        <v>0</v>
      </c>
      <c r="AC354" s="73">
        <f t="shared" si="355"/>
        <v>0</v>
      </c>
      <c r="AD354" s="73">
        <f t="shared" si="355"/>
        <v>0</v>
      </c>
      <c r="AE354" s="73">
        <f>AD354+$AJ354/11*0.5</f>
        <v>0</v>
      </c>
      <c r="AF354" s="73">
        <f t="shared" si="355"/>
        <v>0</v>
      </c>
      <c r="AG354" s="73">
        <f t="shared" si="355"/>
        <v>0</v>
      </c>
      <c r="AH354" s="73">
        <f t="shared" si="355"/>
        <v>0</v>
      </c>
      <c r="AI354" s="136">
        <f>AH354+$AJ354/11*0.5</f>
        <v>0</v>
      </c>
      <c r="AJ354" s="8"/>
      <c r="AK354" s="12"/>
      <c r="AL354" s="32"/>
      <c r="AM354" s="25"/>
      <c r="AN354" s="33" t="s">
        <v>13</v>
      </c>
      <c r="AO354" s="25"/>
      <c r="AP354" s="74">
        <v>1.6459000000000001</v>
      </c>
      <c r="AQ354" s="73">
        <v>3.8959000000000001</v>
      </c>
      <c r="AR354" s="73">
        <v>4.8459000000000003</v>
      </c>
      <c r="AS354" s="73">
        <v>5.6305000000000005</v>
      </c>
      <c r="AT354" s="73">
        <v>6.8985400000000006</v>
      </c>
      <c r="AU354" s="73">
        <v>8.3985400000000006</v>
      </c>
      <c r="AV354" s="73">
        <v>10.42854</v>
      </c>
      <c r="AW354" s="73">
        <v>11.69354</v>
      </c>
      <c r="AX354" s="73">
        <v>12.89354</v>
      </c>
      <c r="AY354" s="73">
        <v>13.19354</v>
      </c>
      <c r="AZ354" s="73">
        <v>13.493540000000001</v>
      </c>
      <c r="BA354" s="136">
        <v>14.118540000000001</v>
      </c>
      <c r="BB354" s="241"/>
      <c r="BC354" s="32"/>
      <c r="BD354" s="205" t="e">
        <f>INDEX($E$323:$P$414,ROW()-322,#REF!)</f>
        <v>#REF!</v>
      </c>
      <c r="BE354" s="205" t="e">
        <f>INDEX($X$323:$AI$414,ROW()-322,#REF!)</f>
        <v>#REF!</v>
      </c>
      <c r="BF354" s="205" t="e">
        <f>INDEX($AP$323:$BA$414,ROW()-322,#REF!)</f>
        <v>#REF!</v>
      </c>
      <c r="BG354" s="205" t="e">
        <f>+IF(OR(BD354=0,BE354=0),"",BD354-BE354)</f>
        <v>#REF!</v>
      </c>
      <c r="BH354" s="196" t="str">
        <f>+IF(ISERROR(BD354/BE354-1),"",BD354/BE354-1)</f>
        <v/>
      </c>
      <c r="BI354" s="205" t="e">
        <f>+IF(OR(BD354=0,BF354=0),"",BD354-BF354)</f>
        <v>#REF!</v>
      </c>
      <c r="BJ354" s="198" t="str">
        <f>+IF(ISERROR(BD354/BF354-1),"",BD354/BF354-1)</f>
        <v/>
      </c>
    </row>
    <row r="355" spans="1:62" s="10" customFormat="1" ht="14.25" customHeight="1">
      <c r="A355" s="33"/>
      <c r="B355" s="25"/>
      <c r="C355" s="33"/>
      <c r="D355" s="25"/>
      <c r="E355" s="74"/>
      <c r="F355" s="73"/>
      <c r="G355" s="73"/>
      <c r="H355" s="73"/>
      <c r="I355" s="73"/>
      <c r="J355" s="73"/>
      <c r="K355" s="73"/>
      <c r="L355" s="216"/>
      <c r="M355" s="36"/>
      <c r="N355" s="36"/>
      <c r="O355" s="36"/>
      <c r="P355" s="37"/>
      <c r="Q355" s="12"/>
      <c r="R355" s="12"/>
      <c r="S355" s="12"/>
      <c r="T355" s="33"/>
      <c r="U355" s="25"/>
      <c r="V355" s="33"/>
      <c r="W355" s="25"/>
      <c r="X355" s="74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136"/>
      <c r="AJ355" s="8"/>
      <c r="AK355" s="12"/>
      <c r="AL355" s="33"/>
      <c r="AM355" s="25"/>
      <c r="AN355" s="33"/>
      <c r="AO355" s="25"/>
      <c r="AP355" s="74"/>
      <c r="AQ355" s="36"/>
      <c r="AR355" s="36"/>
      <c r="AS355" s="36"/>
      <c r="AT355" s="36"/>
      <c r="AU355" s="36"/>
      <c r="AV355" s="36"/>
      <c r="AW355" s="36"/>
      <c r="AX355" s="36"/>
      <c r="AY355" s="36"/>
      <c r="AZ355" s="36"/>
      <c r="BA355" s="216"/>
      <c r="BC355" s="33"/>
      <c r="BD355" s="205"/>
      <c r="BE355" s="205"/>
      <c r="BF355" s="205"/>
      <c r="BG355" s="46"/>
      <c r="BH355" s="46"/>
      <c r="BI355" s="46"/>
      <c r="BJ355" s="199"/>
    </row>
    <row r="356" spans="1:62" s="10" customFormat="1" ht="14.25" hidden="1" customHeight="1">
      <c r="B356" s="25"/>
      <c r="C356" s="33" t="s">
        <v>1</v>
      </c>
      <c r="D356" s="25"/>
      <c r="E356" s="35">
        <f>E357</f>
        <v>0</v>
      </c>
      <c r="F356" s="36">
        <f t="shared" ref="F356:P356" si="356">F357-E357</f>
        <v>0</v>
      </c>
      <c r="G356" s="36">
        <f t="shared" si="356"/>
        <v>0</v>
      </c>
      <c r="H356" s="36">
        <f t="shared" si="356"/>
        <v>0</v>
      </c>
      <c r="I356" s="36">
        <f t="shared" si="356"/>
        <v>0</v>
      </c>
      <c r="J356" s="36">
        <f t="shared" si="356"/>
        <v>0</v>
      </c>
      <c r="K356" s="36">
        <f t="shared" si="356"/>
        <v>0</v>
      </c>
      <c r="L356" s="216">
        <f t="shared" si="356"/>
        <v>0</v>
      </c>
      <c r="M356" s="36">
        <f t="shared" si="356"/>
        <v>0</v>
      </c>
      <c r="N356" s="36">
        <f t="shared" si="356"/>
        <v>0</v>
      </c>
      <c r="O356" s="36">
        <f t="shared" si="356"/>
        <v>0</v>
      </c>
      <c r="P356" s="37">
        <f t="shared" si="356"/>
        <v>0</v>
      </c>
      <c r="Q356" s="12"/>
      <c r="R356" s="12"/>
      <c r="S356" s="12"/>
      <c r="U356" s="25"/>
      <c r="V356" s="33" t="s">
        <v>1</v>
      </c>
      <c r="W356" s="25"/>
      <c r="X356" s="35">
        <f>X357</f>
        <v>0</v>
      </c>
      <c r="Y356" s="36">
        <f t="shared" ref="Y356:AI356" si="357">Y357-X357</f>
        <v>0</v>
      </c>
      <c r="Z356" s="36">
        <f t="shared" si="357"/>
        <v>0</v>
      </c>
      <c r="AA356" s="36">
        <f t="shared" si="357"/>
        <v>0</v>
      </c>
      <c r="AB356" s="36">
        <f t="shared" si="357"/>
        <v>0</v>
      </c>
      <c r="AC356" s="36">
        <f t="shared" si="357"/>
        <v>0</v>
      </c>
      <c r="AD356" s="36">
        <f t="shared" si="357"/>
        <v>0</v>
      </c>
      <c r="AE356" s="36">
        <f t="shared" si="357"/>
        <v>0</v>
      </c>
      <c r="AF356" s="36">
        <f t="shared" si="357"/>
        <v>0</v>
      </c>
      <c r="AG356" s="36">
        <f t="shared" si="357"/>
        <v>0</v>
      </c>
      <c r="AH356" s="36">
        <f t="shared" si="357"/>
        <v>0</v>
      </c>
      <c r="AI356" s="216">
        <f t="shared" si="357"/>
        <v>0</v>
      </c>
      <c r="AJ356" s="8"/>
      <c r="AK356" s="12"/>
      <c r="AM356" s="25"/>
      <c r="AN356" s="33" t="s">
        <v>1</v>
      </c>
      <c r="AO356" s="25"/>
      <c r="AP356" s="35">
        <f>AP357</f>
        <v>0</v>
      </c>
      <c r="AQ356" s="36">
        <f t="shared" ref="AQ356:BA356" si="358">AQ357-AP357</f>
        <v>0</v>
      </c>
      <c r="AR356" s="36">
        <f t="shared" si="358"/>
        <v>0</v>
      </c>
      <c r="AS356" s="36">
        <f t="shared" si="358"/>
        <v>0</v>
      </c>
      <c r="AT356" s="36">
        <f t="shared" si="358"/>
        <v>0</v>
      </c>
      <c r="AU356" s="36">
        <f t="shared" si="358"/>
        <v>0</v>
      </c>
      <c r="AV356" s="36">
        <f t="shared" si="358"/>
        <v>0</v>
      </c>
      <c r="AW356" s="36">
        <f t="shared" si="358"/>
        <v>0</v>
      </c>
      <c r="AX356" s="36">
        <f t="shared" si="358"/>
        <v>0</v>
      </c>
      <c r="AY356" s="36">
        <f t="shared" si="358"/>
        <v>0</v>
      </c>
      <c r="AZ356" s="36">
        <f t="shared" si="358"/>
        <v>0</v>
      </c>
      <c r="BA356" s="216">
        <f t="shared" si="358"/>
        <v>0</v>
      </c>
      <c r="BD356" s="205"/>
      <c r="BE356" s="205"/>
      <c r="BF356" s="205"/>
      <c r="BG356" s="46"/>
      <c r="BH356" s="46"/>
      <c r="BI356" s="46"/>
      <c r="BJ356" s="199"/>
    </row>
    <row r="357" spans="1:62" s="10" customFormat="1" ht="14.25" hidden="1" customHeight="1">
      <c r="A357" s="32"/>
      <c r="B357" s="25"/>
      <c r="C357" s="33" t="s">
        <v>13</v>
      </c>
      <c r="D357" s="25"/>
      <c r="E357" s="74"/>
      <c r="F357" s="73"/>
      <c r="G357" s="73"/>
      <c r="H357" s="73"/>
      <c r="I357" s="73"/>
      <c r="J357" s="73"/>
      <c r="K357" s="73"/>
      <c r="L357" s="216"/>
      <c r="M357" s="36"/>
      <c r="N357" s="36"/>
      <c r="O357" s="36"/>
      <c r="P357" s="37"/>
      <c r="Q357" s="12"/>
      <c r="R357" s="12"/>
      <c r="S357" s="12"/>
      <c r="T357" s="32"/>
      <c r="U357" s="25"/>
      <c r="V357" s="33" t="s">
        <v>13</v>
      </c>
      <c r="W357" s="25"/>
      <c r="X357" s="74">
        <f>AJ357/11</f>
        <v>0</v>
      </c>
      <c r="Y357" s="73">
        <f>X357+$AJ357/11</f>
        <v>0</v>
      </c>
      <c r="Z357" s="73">
        <f t="shared" ref="Z357:AH357" si="359">Y357+$AJ357/11</f>
        <v>0</v>
      </c>
      <c r="AA357" s="73">
        <f t="shared" si="359"/>
        <v>0</v>
      </c>
      <c r="AB357" s="73">
        <f t="shared" si="359"/>
        <v>0</v>
      </c>
      <c r="AC357" s="73">
        <f t="shared" si="359"/>
        <v>0</v>
      </c>
      <c r="AD357" s="73">
        <f t="shared" si="359"/>
        <v>0</v>
      </c>
      <c r="AE357" s="73">
        <f>AD357+$AJ357/11*0.5</f>
        <v>0</v>
      </c>
      <c r="AF357" s="73">
        <f t="shared" si="359"/>
        <v>0</v>
      </c>
      <c r="AG357" s="73">
        <f t="shared" si="359"/>
        <v>0</v>
      </c>
      <c r="AH357" s="73">
        <f t="shared" si="359"/>
        <v>0</v>
      </c>
      <c r="AI357" s="136">
        <f>AH357+$AJ357/11*0.5</f>
        <v>0</v>
      </c>
      <c r="AJ357" s="8"/>
      <c r="AK357" s="12"/>
      <c r="AL357" s="32"/>
      <c r="AM357" s="25"/>
      <c r="AN357" s="33" t="s">
        <v>13</v>
      </c>
      <c r="AO357" s="25"/>
      <c r="AP357" s="74"/>
      <c r="AQ357" s="73"/>
      <c r="AR357" s="73"/>
      <c r="AS357" s="73"/>
      <c r="AT357" s="73"/>
      <c r="AU357" s="73"/>
      <c r="AV357" s="73"/>
      <c r="AW357" s="73"/>
      <c r="AX357" s="73"/>
      <c r="AY357" s="73"/>
      <c r="AZ357" s="73"/>
      <c r="BA357" s="136"/>
      <c r="BB357" s="241"/>
      <c r="BC357" s="32"/>
      <c r="BD357" s="205" t="e">
        <f>INDEX($E$323:$P$414,ROW()-322,#REF!)</f>
        <v>#REF!</v>
      </c>
      <c r="BE357" s="205" t="e">
        <f>INDEX($X$323:$AI$414,ROW()-322,#REF!)</f>
        <v>#REF!</v>
      </c>
      <c r="BF357" s="205" t="e">
        <f>INDEX($AP$323:$BA$414,ROW()-322,#REF!)</f>
        <v>#REF!</v>
      </c>
      <c r="BG357" s="205" t="e">
        <f>+IF(OR(BD357=0,BE357=0),"",BD357-BE357)</f>
        <v>#REF!</v>
      </c>
      <c r="BH357" s="196" t="str">
        <f>+IF(ISERROR(BD357/BE357-1),"",BD357/BE357-1)</f>
        <v/>
      </c>
      <c r="BI357" s="205" t="e">
        <f>+IF(OR(BD357=0,BF357=0),"",BD357-BF357)</f>
        <v>#REF!</v>
      </c>
      <c r="BJ357" s="198" t="str">
        <f>+IF(ISERROR(BD357/BF357-1),"",BD357/BF357-1)</f>
        <v/>
      </c>
    </row>
    <row r="358" spans="1:62" s="10" customFormat="1" ht="14.25" hidden="1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216"/>
      <c r="M358" s="36"/>
      <c r="N358" s="36"/>
      <c r="O358" s="36"/>
      <c r="P358" s="37"/>
      <c r="Q358" s="12"/>
      <c r="R358" s="12"/>
      <c r="S358" s="12"/>
      <c r="T358" s="77"/>
      <c r="U358" s="25"/>
      <c r="V358" s="33"/>
      <c r="W358" s="25"/>
      <c r="X358" s="35"/>
      <c r="Y358" s="36"/>
      <c r="Z358" s="36"/>
      <c r="AA358" s="36"/>
      <c r="AB358" s="36"/>
      <c r="AC358" s="36"/>
      <c r="AD358" s="36"/>
      <c r="AE358" s="36"/>
      <c r="AF358" s="36"/>
      <c r="AG358" s="36"/>
      <c r="AH358" s="36"/>
      <c r="AI358" s="216"/>
      <c r="AJ358" s="8"/>
      <c r="AK358" s="12"/>
      <c r="AL358" s="77"/>
      <c r="AM358" s="25"/>
      <c r="AN358" s="33"/>
      <c r="AO358" s="25"/>
      <c r="AP358" s="35"/>
      <c r="AQ358" s="36"/>
      <c r="AR358" s="36"/>
      <c r="AS358" s="36"/>
      <c r="AT358" s="36"/>
      <c r="AU358" s="36"/>
      <c r="AV358" s="36"/>
      <c r="AW358" s="36"/>
      <c r="AX358" s="36"/>
      <c r="AY358" s="36"/>
      <c r="AZ358" s="36"/>
      <c r="BA358" s="216"/>
      <c r="BC358" s="77"/>
      <c r="BD358" s="205"/>
      <c r="BE358" s="205"/>
      <c r="BF358" s="205"/>
      <c r="BG358" s="46"/>
      <c r="BH358" s="46"/>
      <c r="BI358" s="46"/>
      <c r="BJ358" s="199"/>
    </row>
    <row r="359" spans="1:62" s="10" customFormat="1" ht="14.25" hidden="1" customHeight="1">
      <c r="A359" s="32"/>
      <c r="B359" s="25"/>
      <c r="C359" s="33" t="s">
        <v>1</v>
      </c>
      <c r="D359" s="25"/>
      <c r="E359" s="35">
        <f>E360</f>
        <v>0</v>
      </c>
      <c r="F359" s="36">
        <f t="shared" ref="F359:P359" si="360">F360-E360</f>
        <v>0</v>
      </c>
      <c r="G359" s="36">
        <f t="shared" si="360"/>
        <v>0</v>
      </c>
      <c r="H359" s="36">
        <f t="shared" si="360"/>
        <v>0</v>
      </c>
      <c r="I359" s="36">
        <f t="shared" si="360"/>
        <v>0</v>
      </c>
      <c r="J359" s="36">
        <f t="shared" si="360"/>
        <v>0</v>
      </c>
      <c r="K359" s="36">
        <f t="shared" si="360"/>
        <v>0</v>
      </c>
      <c r="L359" s="216">
        <f t="shared" si="360"/>
        <v>0</v>
      </c>
      <c r="M359" s="36">
        <f t="shared" si="360"/>
        <v>0</v>
      </c>
      <c r="N359" s="36">
        <f t="shared" si="360"/>
        <v>0</v>
      </c>
      <c r="O359" s="36">
        <f t="shared" si="360"/>
        <v>0</v>
      </c>
      <c r="P359" s="37">
        <f t="shared" si="360"/>
        <v>0</v>
      </c>
      <c r="Q359" s="12"/>
      <c r="R359" s="12"/>
      <c r="S359" s="12"/>
      <c r="T359" s="32"/>
      <c r="U359" s="25"/>
      <c r="V359" s="33" t="s">
        <v>1</v>
      </c>
      <c r="W359" s="25"/>
      <c r="X359" s="35">
        <f>X360</f>
        <v>0</v>
      </c>
      <c r="Y359" s="36">
        <f t="shared" ref="Y359:AI359" si="361">Y360-X360</f>
        <v>0</v>
      </c>
      <c r="Z359" s="36">
        <f t="shared" si="361"/>
        <v>0</v>
      </c>
      <c r="AA359" s="36">
        <f t="shared" si="361"/>
        <v>0</v>
      </c>
      <c r="AB359" s="36">
        <f t="shared" si="361"/>
        <v>0</v>
      </c>
      <c r="AC359" s="36">
        <f t="shared" si="361"/>
        <v>0</v>
      </c>
      <c r="AD359" s="36">
        <f t="shared" si="361"/>
        <v>0</v>
      </c>
      <c r="AE359" s="36">
        <f t="shared" si="361"/>
        <v>0</v>
      </c>
      <c r="AF359" s="36">
        <f t="shared" si="361"/>
        <v>0</v>
      </c>
      <c r="AG359" s="36">
        <f t="shared" si="361"/>
        <v>0</v>
      </c>
      <c r="AH359" s="36">
        <f t="shared" si="361"/>
        <v>0</v>
      </c>
      <c r="AI359" s="216">
        <f t="shared" si="361"/>
        <v>0</v>
      </c>
      <c r="AJ359" s="8"/>
      <c r="AK359" s="12"/>
      <c r="AL359" s="32"/>
      <c r="AM359" s="25"/>
      <c r="AN359" s="33" t="s">
        <v>1</v>
      </c>
      <c r="AO359" s="25"/>
      <c r="AP359" s="35">
        <f>AP360</f>
        <v>0</v>
      </c>
      <c r="AQ359" s="36">
        <f t="shared" ref="AQ359:BA359" si="362">AQ360-AP360</f>
        <v>0</v>
      </c>
      <c r="AR359" s="36">
        <f t="shared" si="362"/>
        <v>0</v>
      </c>
      <c r="AS359" s="36">
        <f t="shared" si="362"/>
        <v>0</v>
      </c>
      <c r="AT359" s="36">
        <f t="shared" si="362"/>
        <v>0</v>
      </c>
      <c r="AU359" s="36">
        <f t="shared" si="362"/>
        <v>0</v>
      </c>
      <c r="AV359" s="36">
        <f t="shared" si="362"/>
        <v>0</v>
      </c>
      <c r="AW359" s="36">
        <f t="shared" si="362"/>
        <v>0</v>
      </c>
      <c r="AX359" s="36">
        <f t="shared" si="362"/>
        <v>0</v>
      </c>
      <c r="AY359" s="36">
        <f t="shared" si="362"/>
        <v>0</v>
      </c>
      <c r="AZ359" s="36">
        <f t="shared" si="362"/>
        <v>0</v>
      </c>
      <c r="BA359" s="216">
        <f t="shared" si="362"/>
        <v>0</v>
      </c>
      <c r="BC359" s="32"/>
      <c r="BD359" s="205"/>
      <c r="BE359" s="205"/>
      <c r="BF359" s="205"/>
      <c r="BG359" s="46"/>
      <c r="BH359" s="46"/>
      <c r="BI359" s="46"/>
      <c r="BJ359" s="199"/>
    </row>
    <row r="360" spans="1:62" s="10" customFormat="1" ht="14.25" hidden="1" customHeight="1">
      <c r="A360" s="77"/>
      <c r="B360" s="25"/>
      <c r="C360" s="33" t="s">
        <v>13</v>
      </c>
      <c r="D360" s="25"/>
      <c r="E360" s="74"/>
      <c r="F360" s="73"/>
      <c r="G360" s="73"/>
      <c r="H360" s="73"/>
      <c r="I360" s="73"/>
      <c r="J360" s="73"/>
      <c r="K360" s="73"/>
      <c r="L360" s="216"/>
      <c r="M360" s="36"/>
      <c r="N360" s="36"/>
      <c r="O360" s="36"/>
      <c r="P360" s="37"/>
      <c r="Q360" s="12"/>
      <c r="R360" s="12"/>
      <c r="S360" s="12"/>
      <c r="T360" s="77"/>
      <c r="U360" s="25"/>
      <c r="V360" s="33" t="s">
        <v>13</v>
      </c>
      <c r="W360" s="25"/>
      <c r="X360" s="74">
        <f>AJ360/11</f>
        <v>0</v>
      </c>
      <c r="Y360" s="73">
        <f>X360+$AJ360/11</f>
        <v>0</v>
      </c>
      <c r="Z360" s="73">
        <f t="shared" ref="Z360:AH360" si="363">Y360+$AJ360/11</f>
        <v>0</v>
      </c>
      <c r="AA360" s="73">
        <f t="shared" si="363"/>
        <v>0</v>
      </c>
      <c r="AB360" s="73">
        <f t="shared" si="363"/>
        <v>0</v>
      </c>
      <c r="AC360" s="73">
        <f t="shared" si="363"/>
        <v>0</v>
      </c>
      <c r="AD360" s="73">
        <f t="shared" si="363"/>
        <v>0</v>
      </c>
      <c r="AE360" s="73">
        <f>AD360+$AJ360/11*0.5</f>
        <v>0</v>
      </c>
      <c r="AF360" s="73">
        <f t="shared" si="363"/>
        <v>0</v>
      </c>
      <c r="AG360" s="73">
        <f t="shared" si="363"/>
        <v>0</v>
      </c>
      <c r="AH360" s="73">
        <f t="shared" si="363"/>
        <v>0</v>
      </c>
      <c r="AI360" s="136">
        <f>AH360+$AJ360/11*0.5</f>
        <v>0</v>
      </c>
      <c r="AJ360" s="8"/>
      <c r="AK360" s="12"/>
      <c r="AL360" s="77"/>
      <c r="AM360" s="25"/>
      <c r="AN360" s="33" t="s">
        <v>13</v>
      </c>
      <c r="AO360" s="25"/>
      <c r="AP360" s="74"/>
      <c r="AQ360" s="73"/>
      <c r="AR360" s="73"/>
      <c r="AS360" s="73"/>
      <c r="AT360" s="73"/>
      <c r="AU360" s="73"/>
      <c r="AV360" s="73"/>
      <c r="AW360" s="73"/>
      <c r="AX360" s="73"/>
      <c r="AY360" s="73"/>
      <c r="AZ360" s="73"/>
      <c r="BA360" s="136"/>
      <c r="BB360" s="241"/>
      <c r="BC360" s="77"/>
      <c r="BD360" s="205" t="e">
        <f>INDEX($E$323:$P$414,ROW()-322,#REF!)</f>
        <v>#REF!</v>
      </c>
      <c r="BE360" s="205" t="e">
        <f>INDEX($X$323:$AI$414,ROW()-322,#REF!)</f>
        <v>#REF!</v>
      </c>
      <c r="BF360" s="205" t="e">
        <f>INDEX($AP$323:$BA$414,ROW()-322,#REF!)</f>
        <v>#REF!</v>
      </c>
      <c r="BG360" s="205" t="e">
        <f>+IF(OR(BD360=0,BE360=0),"",BD360-BE360)</f>
        <v>#REF!</v>
      </c>
      <c r="BH360" s="196" t="str">
        <f>+IF(ISERROR(BD360/BE360-1),"",BD360/BE360-1)</f>
        <v/>
      </c>
      <c r="BI360" s="205" t="e">
        <f>+IF(OR(BD360=0,BF360=0),"",BD360-BF360)</f>
        <v>#REF!</v>
      </c>
      <c r="BJ360" s="198" t="str">
        <f>+IF(ISERROR(BD360/BF360-1),"",BD360/BF360-1)</f>
        <v/>
      </c>
    </row>
    <row r="361" spans="1:62" s="10" customFormat="1" ht="14.25" hidden="1" customHeight="1">
      <c r="A361" s="77"/>
      <c r="B361" s="25"/>
      <c r="C361" s="33"/>
      <c r="D361" s="25"/>
      <c r="E361" s="74"/>
      <c r="F361" s="73"/>
      <c r="G361" s="73"/>
      <c r="H361" s="73"/>
      <c r="I361" s="73"/>
      <c r="J361" s="73"/>
      <c r="K361" s="73"/>
      <c r="L361" s="216"/>
      <c r="M361" s="36"/>
      <c r="N361" s="36"/>
      <c r="O361" s="36"/>
      <c r="P361" s="37"/>
      <c r="Q361" s="12"/>
      <c r="R361" s="12"/>
      <c r="S361" s="12"/>
      <c r="T361" s="77"/>
      <c r="U361" s="25"/>
      <c r="V361" s="33"/>
      <c r="W361" s="25"/>
      <c r="X361" s="74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136"/>
      <c r="AJ361" s="8"/>
      <c r="AK361" s="12"/>
      <c r="AL361" s="77"/>
      <c r="AM361" s="25"/>
      <c r="AN361" s="33"/>
      <c r="AO361" s="25"/>
      <c r="AP361" s="74"/>
      <c r="AQ361" s="36"/>
      <c r="AR361" s="36"/>
      <c r="AS361" s="36"/>
      <c r="AT361" s="36"/>
      <c r="AU361" s="36"/>
      <c r="AV361" s="36"/>
      <c r="AW361" s="36"/>
      <c r="AX361" s="36"/>
      <c r="AY361" s="36"/>
      <c r="AZ361" s="36"/>
      <c r="BA361" s="216"/>
      <c r="BC361" s="77"/>
      <c r="BD361" s="205"/>
      <c r="BE361" s="205"/>
      <c r="BF361" s="205"/>
      <c r="BG361" s="46"/>
      <c r="BH361" s="46"/>
      <c r="BI361" s="46"/>
      <c r="BJ361" s="199"/>
    </row>
    <row r="362" spans="1:62" s="10" customFormat="1" ht="14.25" hidden="1" customHeight="1">
      <c r="A362" s="32"/>
      <c r="B362" s="25"/>
      <c r="C362" s="33" t="s">
        <v>1</v>
      </c>
      <c r="D362" s="25"/>
      <c r="E362" s="35">
        <f>E363</f>
        <v>0</v>
      </c>
      <c r="F362" s="36">
        <f t="shared" ref="F362:P362" si="364">F363-E363</f>
        <v>0</v>
      </c>
      <c r="G362" s="36">
        <f t="shared" si="364"/>
        <v>0</v>
      </c>
      <c r="H362" s="36">
        <f t="shared" si="364"/>
        <v>0</v>
      </c>
      <c r="I362" s="36">
        <f t="shared" si="364"/>
        <v>0</v>
      </c>
      <c r="J362" s="36">
        <f t="shared" si="364"/>
        <v>0</v>
      </c>
      <c r="K362" s="36">
        <f t="shared" si="364"/>
        <v>0</v>
      </c>
      <c r="L362" s="216">
        <f t="shared" si="364"/>
        <v>0</v>
      </c>
      <c r="M362" s="36">
        <f t="shared" si="364"/>
        <v>0</v>
      </c>
      <c r="N362" s="36">
        <f t="shared" si="364"/>
        <v>0</v>
      </c>
      <c r="O362" s="36">
        <f t="shared" si="364"/>
        <v>0</v>
      </c>
      <c r="P362" s="37">
        <f t="shared" si="364"/>
        <v>0</v>
      </c>
      <c r="Q362" s="12"/>
      <c r="R362" s="12"/>
      <c r="S362" s="12"/>
      <c r="T362" s="32"/>
      <c r="U362" s="25"/>
      <c r="V362" s="33" t="s">
        <v>1</v>
      </c>
      <c r="W362" s="25"/>
      <c r="X362" s="35">
        <f>X363</f>
        <v>0</v>
      </c>
      <c r="Y362" s="36">
        <f t="shared" ref="Y362:AI362" si="365">Y363-X363</f>
        <v>0</v>
      </c>
      <c r="Z362" s="36">
        <f t="shared" si="365"/>
        <v>0</v>
      </c>
      <c r="AA362" s="36">
        <f t="shared" si="365"/>
        <v>0</v>
      </c>
      <c r="AB362" s="36">
        <f t="shared" si="365"/>
        <v>0</v>
      </c>
      <c r="AC362" s="36">
        <f t="shared" si="365"/>
        <v>0</v>
      </c>
      <c r="AD362" s="36">
        <f t="shared" si="365"/>
        <v>0</v>
      </c>
      <c r="AE362" s="36">
        <f t="shared" si="365"/>
        <v>0</v>
      </c>
      <c r="AF362" s="36">
        <f t="shared" si="365"/>
        <v>0</v>
      </c>
      <c r="AG362" s="36">
        <f t="shared" si="365"/>
        <v>0</v>
      </c>
      <c r="AH362" s="36">
        <f t="shared" si="365"/>
        <v>0</v>
      </c>
      <c r="AI362" s="216">
        <f t="shared" si="365"/>
        <v>0</v>
      </c>
      <c r="AJ362" s="8"/>
      <c r="AK362" s="12"/>
      <c r="AL362" s="32"/>
      <c r="AM362" s="25"/>
      <c r="AN362" s="33" t="s">
        <v>1</v>
      </c>
      <c r="AO362" s="25"/>
      <c r="AP362" s="35">
        <f>AP363</f>
        <v>0</v>
      </c>
      <c r="AQ362" s="36">
        <f t="shared" ref="AQ362:BA362" si="366">AQ363-AP363</f>
        <v>0</v>
      </c>
      <c r="AR362" s="36">
        <f t="shared" si="366"/>
        <v>0</v>
      </c>
      <c r="AS362" s="36">
        <f t="shared" si="366"/>
        <v>0</v>
      </c>
      <c r="AT362" s="36">
        <f t="shared" si="366"/>
        <v>0</v>
      </c>
      <c r="AU362" s="36">
        <f t="shared" si="366"/>
        <v>0</v>
      </c>
      <c r="AV362" s="36">
        <f t="shared" si="366"/>
        <v>0</v>
      </c>
      <c r="AW362" s="36">
        <f t="shared" si="366"/>
        <v>0</v>
      </c>
      <c r="AX362" s="36">
        <f t="shared" si="366"/>
        <v>0</v>
      </c>
      <c r="AY362" s="36">
        <f t="shared" si="366"/>
        <v>0</v>
      </c>
      <c r="AZ362" s="36">
        <f t="shared" si="366"/>
        <v>0</v>
      </c>
      <c r="BA362" s="216">
        <f t="shared" si="366"/>
        <v>0</v>
      </c>
      <c r="BC362" s="32"/>
      <c r="BD362" s="205"/>
      <c r="BE362" s="205"/>
      <c r="BF362" s="205"/>
      <c r="BG362" s="46"/>
      <c r="BH362" s="46"/>
      <c r="BI362" s="46"/>
      <c r="BJ362" s="199"/>
    </row>
    <row r="363" spans="1:62" s="10" customFormat="1" ht="14.25" hidden="1" customHeight="1">
      <c r="A363" s="32"/>
      <c r="B363" s="25"/>
      <c r="C363" s="33" t="s">
        <v>13</v>
      </c>
      <c r="D363" s="25"/>
      <c r="E363" s="74"/>
      <c r="F363" s="73"/>
      <c r="G363" s="73"/>
      <c r="H363" s="73"/>
      <c r="I363" s="73"/>
      <c r="J363" s="73"/>
      <c r="K363" s="73"/>
      <c r="L363" s="216"/>
      <c r="M363" s="36"/>
      <c r="N363" s="36"/>
      <c r="O363" s="36"/>
      <c r="P363" s="37"/>
      <c r="Q363" s="12"/>
      <c r="R363" s="12"/>
      <c r="S363" s="12"/>
      <c r="T363" s="32"/>
      <c r="U363" s="25"/>
      <c r="V363" s="33" t="s">
        <v>13</v>
      </c>
      <c r="W363" s="25"/>
      <c r="X363" s="74">
        <f>AJ363/11</f>
        <v>0</v>
      </c>
      <c r="Y363" s="73">
        <f>X363+$AJ363/11</f>
        <v>0</v>
      </c>
      <c r="Z363" s="73">
        <f t="shared" ref="Z363:AH363" si="367">Y363+$AJ363/11</f>
        <v>0</v>
      </c>
      <c r="AA363" s="73">
        <f t="shared" si="367"/>
        <v>0</v>
      </c>
      <c r="AB363" s="73">
        <f t="shared" si="367"/>
        <v>0</v>
      </c>
      <c r="AC363" s="73">
        <f t="shared" si="367"/>
        <v>0</v>
      </c>
      <c r="AD363" s="73">
        <f t="shared" si="367"/>
        <v>0</v>
      </c>
      <c r="AE363" s="73">
        <f>AD363+$AJ363/11*0.5</f>
        <v>0</v>
      </c>
      <c r="AF363" s="73">
        <f t="shared" si="367"/>
        <v>0</v>
      </c>
      <c r="AG363" s="73">
        <f t="shared" si="367"/>
        <v>0</v>
      </c>
      <c r="AH363" s="73">
        <f t="shared" si="367"/>
        <v>0</v>
      </c>
      <c r="AI363" s="136">
        <f>AH363+$AJ363/11*0.5</f>
        <v>0</v>
      </c>
      <c r="AJ363" s="8"/>
      <c r="AK363" s="12"/>
      <c r="AL363" s="32"/>
      <c r="AM363" s="25"/>
      <c r="AN363" s="33" t="s">
        <v>13</v>
      </c>
      <c r="AO363" s="25"/>
      <c r="AP363" s="74"/>
      <c r="AQ363" s="73"/>
      <c r="AR363" s="73"/>
      <c r="AS363" s="73"/>
      <c r="AT363" s="73"/>
      <c r="AU363" s="73"/>
      <c r="AV363" s="73"/>
      <c r="AW363" s="73"/>
      <c r="AX363" s="73"/>
      <c r="AY363" s="73"/>
      <c r="AZ363" s="73"/>
      <c r="BA363" s="136"/>
      <c r="BB363" s="241"/>
      <c r="BC363" s="32"/>
      <c r="BD363" s="205" t="e">
        <f>INDEX($E$323:$P$414,ROW()-322,#REF!)</f>
        <v>#REF!</v>
      </c>
      <c r="BE363" s="205" t="e">
        <f>INDEX($X$323:$AI$414,ROW()-322,#REF!)</f>
        <v>#REF!</v>
      </c>
      <c r="BF363" s="205" t="e">
        <f>INDEX($AP$323:$BA$414,ROW()-322,#REF!)</f>
        <v>#REF!</v>
      </c>
      <c r="BG363" s="205" t="e">
        <f>+IF(OR(BD363=0,BE363=0),"",BD363-BE363)</f>
        <v>#REF!</v>
      </c>
      <c r="BH363" s="196" t="str">
        <f>+IF(ISERROR(BD363/BE363-1),"",BD363/BE363-1)</f>
        <v/>
      </c>
      <c r="BI363" s="205" t="e">
        <f>+IF(OR(BD363=0,BF363=0),"",BD363-BF363)</f>
        <v>#REF!</v>
      </c>
      <c r="BJ363" s="198" t="str">
        <f>+IF(ISERROR(BD363/BF363-1),"",BD363/BF363-1)</f>
        <v/>
      </c>
    </row>
    <row r="364" spans="1:62" s="10" customFormat="1" ht="14.25" hidden="1" customHeight="1">
      <c r="A364" s="77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216"/>
      <c r="M364" s="36"/>
      <c r="N364" s="36"/>
      <c r="O364" s="36"/>
      <c r="P364" s="37"/>
      <c r="Q364" s="12"/>
      <c r="R364" s="12"/>
      <c r="S364" s="12"/>
      <c r="T364" s="77"/>
      <c r="U364" s="25"/>
      <c r="V364" s="33"/>
      <c r="W364" s="25"/>
      <c r="X364" s="35"/>
      <c r="Y364" s="36"/>
      <c r="Z364" s="36"/>
      <c r="AA364" s="36"/>
      <c r="AB364" s="36"/>
      <c r="AC364" s="36"/>
      <c r="AD364" s="36"/>
      <c r="AE364" s="36"/>
      <c r="AF364" s="36"/>
      <c r="AG364" s="36"/>
      <c r="AH364" s="36"/>
      <c r="AI364" s="216"/>
      <c r="AJ364" s="8"/>
      <c r="AK364" s="12"/>
      <c r="AL364" s="77"/>
      <c r="AM364" s="25"/>
      <c r="AN364" s="33"/>
      <c r="AO364" s="25"/>
      <c r="AP364" s="35"/>
      <c r="AQ364" s="36"/>
      <c r="AR364" s="36"/>
      <c r="AS364" s="36"/>
      <c r="AT364" s="36"/>
      <c r="AU364" s="36"/>
      <c r="AV364" s="36"/>
      <c r="AW364" s="36"/>
      <c r="AX364" s="36"/>
      <c r="AY364" s="36"/>
      <c r="AZ364" s="36"/>
      <c r="BA364" s="216"/>
      <c r="BC364" s="77"/>
      <c r="BD364" s="205"/>
      <c r="BE364" s="205"/>
      <c r="BF364" s="205"/>
      <c r="BG364" s="46"/>
      <c r="BH364" s="46"/>
      <c r="BI364" s="46"/>
      <c r="BJ364" s="199"/>
    </row>
    <row r="365" spans="1:62" s="10" customFormat="1" ht="14.25" hidden="1" customHeight="1">
      <c r="A365" s="32"/>
      <c r="B365" s="25"/>
      <c r="C365" s="33" t="s">
        <v>1</v>
      </c>
      <c r="D365" s="25"/>
      <c r="E365" s="35">
        <f>E366</f>
        <v>0</v>
      </c>
      <c r="F365" s="36">
        <f t="shared" ref="F365:P365" si="368">F366-E366</f>
        <v>0</v>
      </c>
      <c r="G365" s="36">
        <f t="shared" si="368"/>
        <v>0</v>
      </c>
      <c r="H365" s="36">
        <f t="shared" si="368"/>
        <v>0</v>
      </c>
      <c r="I365" s="36">
        <f t="shared" si="368"/>
        <v>0</v>
      </c>
      <c r="J365" s="36">
        <f t="shared" si="368"/>
        <v>0</v>
      </c>
      <c r="K365" s="36">
        <f t="shared" si="368"/>
        <v>0</v>
      </c>
      <c r="L365" s="216">
        <f t="shared" si="368"/>
        <v>0</v>
      </c>
      <c r="M365" s="36">
        <f t="shared" si="368"/>
        <v>0</v>
      </c>
      <c r="N365" s="36">
        <f t="shared" si="368"/>
        <v>0</v>
      </c>
      <c r="O365" s="36">
        <f t="shared" si="368"/>
        <v>0</v>
      </c>
      <c r="P365" s="37">
        <f t="shared" si="368"/>
        <v>0</v>
      </c>
      <c r="Q365" s="12"/>
      <c r="R365" s="12"/>
      <c r="S365" s="12"/>
      <c r="T365" s="32"/>
      <c r="U365" s="25"/>
      <c r="V365" s="33" t="s">
        <v>1</v>
      </c>
      <c r="W365" s="25"/>
      <c r="X365" s="35">
        <f>X366</f>
        <v>0</v>
      </c>
      <c r="Y365" s="36">
        <f t="shared" ref="Y365:AI365" si="369">Y366-X366</f>
        <v>0</v>
      </c>
      <c r="Z365" s="36">
        <f t="shared" si="369"/>
        <v>0</v>
      </c>
      <c r="AA365" s="36">
        <f t="shared" si="369"/>
        <v>0</v>
      </c>
      <c r="AB365" s="36">
        <f t="shared" si="369"/>
        <v>0</v>
      </c>
      <c r="AC365" s="36">
        <f t="shared" si="369"/>
        <v>0</v>
      </c>
      <c r="AD365" s="36">
        <f t="shared" si="369"/>
        <v>0</v>
      </c>
      <c r="AE365" s="36">
        <f t="shared" si="369"/>
        <v>0</v>
      </c>
      <c r="AF365" s="36">
        <f t="shared" si="369"/>
        <v>0</v>
      </c>
      <c r="AG365" s="36">
        <f t="shared" si="369"/>
        <v>0</v>
      </c>
      <c r="AH365" s="36">
        <f t="shared" si="369"/>
        <v>0</v>
      </c>
      <c r="AI365" s="216">
        <f t="shared" si="369"/>
        <v>0</v>
      </c>
      <c r="AJ365" s="8"/>
      <c r="AK365" s="12"/>
      <c r="AL365" s="32"/>
      <c r="AM365" s="25"/>
      <c r="AN365" s="33" t="s">
        <v>1</v>
      </c>
      <c r="AO365" s="25"/>
      <c r="AP365" s="35">
        <f>AP366</f>
        <v>0</v>
      </c>
      <c r="AQ365" s="36">
        <f t="shared" ref="AQ365:BA365" si="370">AQ366-AP366</f>
        <v>0</v>
      </c>
      <c r="AR365" s="36">
        <f t="shared" si="370"/>
        <v>0</v>
      </c>
      <c r="AS365" s="36">
        <f t="shared" si="370"/>
        <v>0</v>
      </c>
      <c r="AT365" s="36">
        <f t="shared" si="370"/>
        <v>0</v>
      </c>
      <c r="AU365" s="36">
        <f t="shared" si="370"/>
        <v>0</v>
      </c>
      <c r="AV365" s="36">
        <f t="shared" si="370"/>
        <v>0</v>
      </c>
      <c r="AW365" s="36">
        <f t="shared" si="370"/>
        <v>0</v>
      </c>
      <c r="AX365" s="36">
        <f t="shared" si="370"/>
        <v>0</v>
      </c>
      <c r="AY365" s="36">
        <f t="shared" si="370"/>
        <v>0</v>
      </c>
      <c r="AZ365" s="36">
        <f t="shared" si="370"/>
        <v>0</v>
      </c>
      <c r="BA365" s="216">
        <f t="shared" si="370"/>
        <v>0</v>
      </c>
      <c r="BC365" s="32"/>
      <c r="BD365" s="205"/>
      <c r="BE365" s="205"/>
      <c r="BF365" s="205"/>
      <c r="BG365" s="46"/>
      <c r="BH365" s="46"/>
      <c r="BI365" s="46"/>
      <c r="BJ365" s="199"/>
    </row>
    <row r="366" spans="1:62" s="10" customFormat="1" ht="14.25" hidden="1" customHeight="1">
      <c r="A366" s="70"/>
      <c r="B366" s="25"/>
      <c r="C366" s="33" t="s">
        <v>13</v>
      </c>
      <c r="D366" s="25"/>
      <c r="E366" s="74"/>
      <c r="F366" s="73"/>
      <c r="G366" s="73"/>
      <c r="H366" s="73"/>
      <c r="I366" s="73"/>
      <c r="J366" s="73"/>
      <c r="K366" s="73"/>
      <c r="L366" s="216"/>
      <c r="M366" s="36"/>
      <c r="N366" s="36"/>
      <c r="O366" s="36"/>
      <c r="P366" s="37"/>
      <c r="Q366" s="12"/>
      <c r="R366" s="12"/>
      <c r="S366" s="12"/>
      <c r="T366" s="70"/>
      <c r="U366" s="25"/>
      <c r="V366" s="33" t="s">
        <v>13</v>
      </c>
      <c r="W366" s="25"/>
      <c r="X366" s="74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136"/>
      <c r="AJ366" s="8"/>
      <c r="AK366" s="12"/>
      <c r="AL366" s="70"/>
      <c r="AM366" s="25"/>
      <c r="AN366" s="33" t="s">
        <v>13</v>
      </c>
      <c r="AO366" s="25"/>
      <c r="AP366" s="74"/>
      <c r="AQ366" s="73"/>
      <c r="AR366" s="73"/>
      <c r="AS366" s="73"/>
      <c r="AT366" s="73"/>
      <c r="AU366" s="73"/>
      <c r="AV366" s="73"/>
      <c r="AW366" s="73"/>
      <c r="AX366" s="73"/>
      <c r="AY366" s="73"/>
      <c r="AZ366" s="73"/>
      <c r="BA366" s="136"/>
      <c r="BB366" s="241"/>
      <c r="BC366" s="70"/>
      <c r="BD366" s="205" t="e">
        <f>INDEX($E$323:$P$414,ROW()-322,#REF!)</f>
        <v>#REF!</v>
      </c>
      <c r="BE366" s="205" t="e">
        <f>INDEX($X$323:$AI$414,ROW()-322,#REF!)</f>
        <v>#REF!</v>
      </c>
      <c r="BF366" s="205" t="e">
        <f>INDEX($AP$323:$BA$414,ROW()-322,#REF!)</f>
        <v>#REF!</v>
      </c>
      <c r="BG366" s="205" t="e">
        <f>+IF(OR(BD366=0,BE366=0),"",BD366-BE366)</f>
        <v>#REF!</v>
      </c>
      <c r="BH366" s="196" t="str">
        <f>+IF(ISERROR(BD366/BE366-1),"",BD366/BE366-1)</f>
        <v/>
      </c>
      <c r="BI366" s="205" t="e">
        <f>+IF(OR(BD366=0,BF366=0),"",BD366-BF366)</f>
        <v>#REF!</v>
      </c>
      <c r="BJ366" s="198" t="str">
        <f>+IF(ISERROR(BD366/BF366-1),"",BD366/BF366-1)</f>
        <v/>
      </c>
    </row>
    <row r="367" spans="1:62" s="10" customFormat="1" ht="14.25" hidden="1" customHeight="1">
      <c r="A367" s="32"/>
      <c r="B367" s="25"/>
      <c r="C367" s="33"/>
      <c r="D367" s="25"/>
      <c r="E367" s="74"/>
      <c r="F367" s="73"/>
      <c r="G367" s="73"/>
      <c r="H367" s="73"/>
      <c r="I367" s="73"/>
      <c r="J367" s="73"/>
      <c r="K367" s="73"/>
      <c r="L367" s="216"/>
      <c r="M367" s="36"/>
      <c r="N367" s="36"/>
      <c r="O367" s="36"/>
      <c r="P367" s="37"/>
      <c r="Q367" s="12"/>
      <c r="R367" s="12"/>
      <c r="S367" s="12"/>
      <c r="T367" s="32"/>
      <c r="U367" s="25"/>
      <c r="V367" s="33"/>
      <c r="W367" s="25"/>
      <c r="X367" s="74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136"/>
      <c r="AJ367" s="8"/>
      <c r="AK367" s="12"/>
      <c r="AL367" s="32"/>
      <c r="AM367" s="25"/>
      <c r="AN367" s="33"/>
      <c r="AO367" s="25"/>
      <c r="AP367" s="74"/>
      <c r="AQ367" s="36"/>
      <c r="AR367" s="36"/>
      <c r="AS367" s="36"/>
      <c r="AT367" s="36"/>
      <c r="AU367" s="36"/>
      <c r="AV367" s="36"/>
      <c r="AW367" s="36"/>
      <c r="AX367" s="36"/>
      <c r="AY367" s="36"/>
      <c r="AZ367" s="36"/>
      <c r="BA367" s="216"/>
      <c r="BC367" s="32"/>
      <c r="BD367" s="205"/>
      <c r="BE367" s="205"/>
      <c r="BF367" s="205"/>
      <c r="BG367" s="46"/>
      <c r="BH367" s="46"/>
      <c r="BI367" s="46"/>
      <c r="BJ367" s="199"/>
    </row>
    <row r="368" spans="1:62" s="10" customFormat="1" ht="14.25" hidden="1" customHeight="1">
      <c r="A368" s="32"/>
      <c r="B368" s="25"/>
      <c r="C368" s="33" t="s">
        <v>1</v>
      </c>
      <c r="D368" s="25"/>
      <c r="E368" s="35">
        <f>E369</f>
        <v>0</v>
      </c>
      <c r="F368" s="36">
        <f t="shared" ref="F368:P368" si="371">F369-E369</f>
        <v>0</v>
      </c>
      <c r="G368" s="36">
        <f t="shared" si="371"/>
        <v>0</v>
      </c>
      <c r="H368" s="36">
        <f t="shared" si="371"/>
        <v>0</v>
      </c>
      <c r="I368" s="36">
        <f t="shared" si="371"/>
        <v>0</v>
      </c>
      <c r="J368" s="36">
        <f t="shared" si="371"/>
        <v>0</v>
      </c>
      <c r="K368" s="36">
        <f t="shared" si="371"/>
        <v>0</v>
      </c>
      <c r="L368" s="216">
        <f t="shared" si="371"/>
        <v>0</v>
      </c>
      <c r="M368" s="36">
        <f t="shared" si="371"/>
        <v>0</v>
      </c>
      <c r="N368" s="36">
        <f t="shared" si="371"/>
        <v>0</v>
      </c>
      <c r="O368" s="36">
        <f t="shared" si="371"/>
        <v>0</v>
      </c>
      <c r="P368" s="37">
        <f t="shared" si="371"/>
        <v>0</v>
      </c>
      <c r="Q368" s="12"/>
      <c r="R368" s="12"/>
      <c r="S368" s="12"/>
      <c r="T368" s="32"/>
      <c r="U368" s="25"/>
      <c r="V368" s="33" t="s">
        <v>1</v>
      </c>
      <c r="W368" s="25"/>
      <c r="X368" s="35">
        <f>X369</f>
        <v>0</v>
      </c>
      <c r="Y368" s="36">
        <f t="shared" ref="Y368:AI368" si="372">Y369-X369</f>
        <v>0</v>
      </c>
      <c r="Z368" s="36">
        <f t="shared" si="372"/>
        <v>0</v>
      </c>
      <c r="AA368" s="36">
        <f t="shared" si="372"/>
        <v>0</v>
      </c>
      <c r="AB368" s="36">
        <f t="shared" si="372"/>
        <v>0</v>
      </c>
      <c r="AC368" s="36">
        <f t="shared" si="372"/>
        <v>0</v>
      </c>
      <c r="AD368" s="36">
        <f t="shared" si="372"/>
        <v>0</v>
      </c>
      <c r="AE368" s="36">
        <f t="shared" si="372"/>
        <v>0</v>
      </c>
      <c r="AF368" s="36">
        <f t="shared" si="372"/>
        <v>0</v>
      </c>
      <c r="AG368" s="36">
        <f t="shared" si="372"/>
        <v>0</v>
      </c>
      <c r="AH368" s="36">
        <f t="shared" si="372"/>
        <v>0</v>
      </c>
      <c r="AI368" s="216">
        <f t="shared" si="372"/>
        <v>0</v>
      </c>
      <c r="AJ368" s="8"/>
      <c r="AK368" s="12"/>
      <c r="AL368" s="32"/>
      <c r="AM368" s="25"/>
      <c r="AN368" s="33" t="s">
        <v>1</v>
      </c>
      <c r="AO368" s="25"/>
      <c r="AP368" s="35">
        <f>AP369</f>
        <v>0</v>
      </c>
      <c r="AQ368" s="36">
        <f t="shared" ref="AQ368:BA368" si="373">AQ369-AP369</f>
        <v>0</v>
      </c>
      <c r="AR368" s="36">
        <f t="shared" si="373"/>
        <v>0</v>
      </c>
      <c r="AS368" s="36">
        <f t="shared" si="373"/>
        <v>0</v>
      </c>
      <c r="AT368" s="36">
        <f t="shared" si="373"/>
        <v>0</v>
      </c>
      <c r="AU368" s="36">
        <f t="shared" si="373"/>
        <v>0</v>
      </c>
      <c r="AV368" s="36">
        <f t="shared" si="373"/>
        <v>0</v>
      </c>
      <c r="AW368" s="36">
        <f t="shared" si="373"/>
        <v>0</v>
      </c>
      <c r="AX368" s="36">
        <f t="shared" si="373"/>
        <v>0</v>
      </c>
      <c r="AY368" s="36">
        <f t="shared" si="373"/>
        <v>0</v>
      </c>
      <c r="AZ368" s="36">
        <f t="shared" si="373"/>
        <v>0</v>
      </c>
      <c r="BA368" s="216">
        <f t="shared" si="373"/>
        <v>0</v>
      </c>
      <c r="BC368" s="32"/>
      <c r="BD368" s="205"/>
      <c r="BE368" s="205"/>
      <c r="BF368" s="205"/>
      <c r="BG368" s="46"/>
      <c r="BH368" s="46"/>
      <c r="BI368" s="46"/>
      <c r="BJ368" s="199"/>
    </row>
    <row r="369" spans="1:62" s="10" customFormat="1" ht="14.25" hidden="1" customHeight="1">
      <c r="A369" s="131"/>
      <c r="B369" s="25"/>
      <c r="C369" s="33" t="s">
        <v>13</v>
      </c>
      <c r="D369" s="25"/>
      <c r="E369" s="74"/>
      <c r="F369" s="73"/>
      <c r="G369" s="73"/>
      <c r="H369" s="73"/>
      <c r="I369" s="73"/>
      <c r="J369" s="73"/>
      <c r="K369" s="73"/>
      <c r="L369" s="216"/>
      <c r="M369" s="36"/>
      <c r="N369" s="36"/>
      <c r="O369" s="36"/>
      <c r="P369" s="37"/>
      <c r="Q369" s="12"/>
      <c r="R369" s="12"/>
      <c r="S369" s="12"/>
      <c r="T369" s="131"/>
      <c r="U369" s="25"/>
      <c r="V369" s="33" t="s">
        <v>13</v>
      </c>
      <c r="W369" s="25"/>
      <c r="X369" s="74">
        <f>AJ369/11</f>
        <v>0</v>
      </c>
      <c r="Y369" s="73">
        <f>X369+$AJ369/11</f>
        <v>0</v>
      </c>
      <c r="Z369" s="73">
        <f t="shared" ref="Z369:AH369" si="374">Y369+$AJ369/11</f>
        <v>0</v>
      </c>
      <c r="AA369" s="73">
        <f t="shared" si="374"/>
        <v>0</v>
      </c>
      <c r="AB369" s="73">
        <f t="shared" si="374"/>
        <v>0</v>
      </c>
      <c r="AC369" s="73">
        <f t="shared" si="374"/>
        <v>0</v>
      </c>
      <c r="AD369" s="73">
        <f t="shared" si="374"/>
        <v>0</v>
      </c>
      <c r="AE369" s="73">
        <f>AD369+$AJ369/11*0.5</f>
        <v>0</v>
      </c>
      <c r="AF369" s="73">
        <f t="shared" si="374"/>
        <v>0</v>
      </c>
      <c r="AG369" s="73">
        <f t="shared" si="374"/>
        <v>0</v>
      </c>
      <c r="AH369" s="73">
        <f t="shared" si="374"/>
        <v>0</v>
      </c>
      <c r="AI369" s="136">
        <f>AH369+$AJ369/11*0.5</f>
        <v>0</v>
      </c>
      <c r="AJ369" s="8"/>
      <c r="AK369" s="12"/>
      <c r="AL369" s="131"/>
      <c r="AM369" s="25"/>
      <c r="AN369" s="33" t="s">
        <v>13</v>
      </c>
      <c r="AO369" s="25"/>
      <c r="AP369" s="74"/>
      <c r="AQ369" s="73"/>
      <c r="AR369" s="73"/>
      <c r="AS369" s="73"/>
      <c r="AT369" s="73"/>
      <c r="AU369" s="73"/>
      <c r="AV369" s="73"/>
      <c r="AW369" s="73"/>
      <c r="AX369" s="73"/>
      <c r="AY369" s="73"/>
      <c r="AZ369" s="73"/>
      <c r="BA369" s="136"/>
      <c r="BB369" s="241"/>
      <c r="BC369" s="131"/>
      <c r="BD369" s="205" t="e">
        <f>INDEX($E$323:$P$414,ROW()-322,#REF!)</f>
        <v>#REF!</v>
      </c>
      <c r="BE369" s="205" t="e">
        <f>INDEX($X$323:$AI$414,ROW()-322,#REF!)</f>
        <v>#REF!</v>
      </c>
      <c r="BF369" s="205" t="e">
        <f>INDEX($AP$323:$BA$414,ROW()-322,#REF!)</f>
        <v>#REF!</v>
      </c>
      <c r="BG369" s="205" t="e">
        <f>+IF(OR(BD369=0,BE369=0),"",BD369-BE369)</f>
        <v>#REF!</v>
      </c>
      <c r="BH369" s="196" t="str">
        <f>+IF(ISERROR(BD369/BE369-1),"",BD369/BE369-1)</f>
        <v/>
      </c>
      <c r="BI369" s="205" t="e">
        <f>+IF(OR(BD369=0,BF369=0),"",BD369-BF369)</f>
        <v>#REF!</v>
      </c>
      <c r="BJ369" s="198" t="str">
        <f>+IF(ISERROR(BD369/BF369-1),"",BD369/BF369-1)</f>
        <v/>
      </c>
    </row>
    <row r="370" spans="1:62" s="10" customFormat="1" ht="14.25" hidden="1" customHeight="1">
      <c r="A370" s="70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216"/>
      <c r="M370" s="36"/>
      <c r="N370" s="36"/>
      <c r="O370" s="36"/>
      <c r="P370" s="37"/>
      <c r="Q370" s="12"/>
      <c r="R370" s="12"/>
      <c r="S370" s="12"/>
      <c r="T370" s="70"/>
      <c r="U370" s="25"/>
      <c r="V370" s="33"/>
      <c r="W370" s="25"/>
      <c r="X370" s="35"/>
      <c r="Y370" s="36"/>
      <c r="Z370" s="36"/>
      <c r="AA370" s="36"/>
      <c r="AB370" s="36"/>
      <c r="AC370" s="36"/>
      <c r="AD370" s="36"/>
      <c r="AE370" s="36"/>
      <c r="AF370" s="36"/>
      <c r="AG370" s="36"/>
      <c r="AH370" s="36"/>
      <c r="AI370" s="216"/>
      <c r="AJ370" s="8"/>
      <c r="AK370" s="12"/>
      <c r="AL370" s="70"/>
      <c r="AM370" s="25"/>
      <c r="AN370" s="33"/>
      <c r="AO370" s="25"/>
      <c r="AP370" s="35"/>
      <c r="AQ370" s="36"/>
      <c r="AR370" s="36"/>
      <c r="AS370" s="36"/>
      <c r="AT370" s="36"/>
      <c r="AU370" s="36"/>
      <c r="AV370" s="36"/>
      <c r="AW370" s="36"/>
      <c r="AX370" s="36"/>
      <c r="AY370" s="36"/>
      <c r="AZ370" s="36"/>
      <c r="BA370" s="216"/>
      <c r="BC370" s="70"/>
      <c r="BD370" s="205"/>
      <c r="BE370" s="205"/>
      <c r="BF370" s="205"/>
      <c r="BG370" s="46"/>
      <c r="BH370" s="46"/>
      <c r="BI370" s="46"/>
      <c r="BJ370" s="199"/>
    </row>
    <row r="371" spans="1:62" s="10" customFormat="1" ht="14.25" hidden="1" customHeight="1">
      <c r="A371" s="32"/>
      <c r="B371" s="25"/>
      <c r="C371" s="33" t="s">
        <v>1</v>
      </c>
      <c r="D371" s="25"/>
      <c r="E371" s="35">
        <f>E372</f>
        <v>0</v>
      </c>
      <c r="F371" s="36">
        <f t="shared" ref="F371:P371" si="375">F372-E372</f>
        <v>0</v>
      </c>
      <c r="G371" s="36">
        <f t="shared" si="375"/>
        <v>0</v>
      </c>
      <c r="H371" s="36">
        <f t="shared" si="375"/>
        <v>0</v>
      </c>
      <c r="I371" s="36">
        <f t="shared" si="375"/>
        <v>0</v>
      </c>
      <c r="J371" s="36">
        <f t="shared" si="375"/>
        <v>0</v>
      </c>
      <c r="K371" s="36">
        <f t="shared" si="375"/>
        <v>0</v>
      </c>
      <c r="L371" s="216">
        <f t="shared" si="375"/>
        <v>0</v>
      </c>
      <c r="M371" s="36">
        <f t="shared" si="375"/>
        <v>0</v>
      </c>
      <c r="N371" s="36">
        <f t="shared" si="375"/>
        <v>0</v>
      </c>
      <c r="O371" s="36">
        <f t="shared" si="375"/>
        <v>0</v>
      </c>
      <c r="P371" s="37">
        <f t="shared" si="375"/>
        <v>0</v>
      </c>
      <c r="Q371" s="12"/>
      <c r="R371" s="12"/>
      <c r="S371" s="12"/>
      <c r="T371" s="32"/>
      <c r="U371" s="25"/>
      <c r="V371" s="33" t="s">
        <v>1</v>
      </c>
      <c r="W371" s="25"/>
      <c r="X371" s="35">
        <f>X372</f>
        <v>0</v>
      </c>
      <c r="Y371" s="36">
        <f t="shared" ref="Y371:AI371" si="376">Y372-X372</f>
        <v>0</v>
      </c>
      <c r="Z371" s="36">
        <f t="shared" si="376"/>
        <v>0</v>
      </c>
      <c r="AA371" s="36">
        <f t="shared" si="376"/>
        <v>0</v>
      </c>
      <c r="AB371" s="36">
        <f t="shared" si="376"/>
        <v>0</v>
      </c>
      <c r="AC371" s="36">
        <f t="shared" si="376"/>
        <v>0</v>
      </c>
      <c r="AD371" s="36">
        <f t="shared" si="376"/>
        <v>0</v>
      </c>
      <c r="AE371" s="36">
        <f t="shared" si="376"/>
        <v>0</v>
      </c>
      <c r="AF371" s="36">
        <f t="shared" si="376"/>
        <v>0</v>
      </c>
      <c r="AG371" s="36">
        <f t="shared" si="376"/>
        <v>0</v>
      </c>
      <c r="AH371" s="36">
        <f t="shared" si="376"/>
        <v>0</v>
      </c>
      <c r="AI371" s="216">
        <f t="shared" si="376"/>
        <v>0</v>
      </c>
      <c r="AJ371" s="8"/>
      <c r="AK371" s="12"/>
      <c r="AL371" s="32"/>
      <c r="AM371" s="25"/>
      <c r="AN371" s="33" t="s">
        <v>1</v>
      </c>
      <c r="AO371" s="25"/>
      <c r="AP371" s="35">
        <f>AP372</f>
        <v>0</v>
      </c>
      <c r="AQ371" s="36">
        <f t="shared" ref="AQ371:BA371" si="377">AQ372-AP372</f>
        <v>0</v>
      </c>
      <c r="AR371" s="36">
        <f t="shared" si="377"/>
        <v>0</v>
      </c>
      <c r="AS371" s="36">
        <f t="shared" si="377"/>
        <v>0</v>
      </c>
      <c r="AT371" s="36">
        <f t="shared" si="377"/>
        <v>0</v>
      </c>
      <c r="AU371" s="36">
        <f t="shared" si="377"/>
        <v>0</v>
      </c>
      <c r="AV371" s="36">
        <f t="shared" si="377"/>
        <v>0</v>
      </c>
      <c r="AW371" s="36">
        <f t="shared" si="377"/>
        <v>0</v>
      </c>
      <c r="AX371" s="36">
        <f t="shared" si="377"/>
        <v>0</v>
      </c>
      <c r="AY371" s="36">
        <f t="shared" si="377"/>
        <v>0</v>
      </c>
      <c r="AZ371" s="36">
        <f t="shared" si="377"/>
        <v>0</v>
      </c>
      <c r="BA371" s="216">
        <f t="shared" si="377"/>
        <v>0</v>
      </c>
      <c r="BC371" s="32"/>
      <c r="BD371" s="205"/>
      <c r="BE371" s="205"/>
      <c r="BF371" s="205"/>
      <c r="BG371" s="46"/>
      <c r="BH371" s="46"/>
      <c r="BI371" s="46"/>
      <c r="BJ371" s="199"/>
    </row>
    <row r="372" spans="1:62" s="10" customFormat="1" ht="14.25" hidden="1" customHeight="1">
      <c r="A372" s="131"/>
      <c r="B372" s="25"/>
      <c r="C372" s="33" t="s">
        <v>13</v>
      </c>
      <c r="D372" s="25"/>
      <c r="E372" s="74"/>
      <c r="F372" s="73"/>
      <c r="G372" s="73"/>
      <c r="H372" s="73"/>
      <c r="I372" s="73"/>
      <c r="J372" s="73"/>
      <c r="K372" s="73"/>
      <c r="L372" s="216"/>
      <c r="M372" s="36"/>
      <c r="N372" s="36"/>
      <c r="O372" s="36"/>
      <c r="P372" s="37"/>
      <c r="Q372" s="12"/>
      <c r="R372" s="12"/>
      <c r="S372" s="12"/>
      <c r="T372" s="131"/>
      <c r="U372" s="25"/>
      <c r="V372" s="33" t="s">
        <v>13</v>
      </c>
      <c r="W372" s="25"/>
      <c r="X372" s="74">
        <f>AJ372/11</f>
        <v>0</v>
      </c>
      <c r="Y372" s="73">
        <f>X372+$AJ372/11</f>
        <v>0</v>
      </c>
      <c r="Z372" s="73">
        <f t="shared" ref="Z372:AH372" si="378">Y372+$AJ372/11</f>
        <v>0</v>
      </c>
      <c r="AA372" s="73">
        <f t="shared" si="378"/>
        <v>0</v>
      </c>
      <c r="AB372" s="73">
        <f t="shared" si="378"/>
        <v>0</v>
      </c>
      <c r="AC372" s="73">
        <f t="shared" si="378"/>
        <v>0</v>
      </c>
      <c r="AD372" s="73">
        <f t="shared" si="378"/>
        <v>0</v>
      </c>
      <c r="AE372" s="73">
        <f>AD372+$AJ372/11*0.5</f>
        <v>0</v>
      </c>
      <c r="AF372" s="73">
        <f t="shared" si="378"/>
        <v>0</v>
      </c>
      <c r="AG372" s="73">
        <f t="shared" si="378"/>
        <v>0</v>
      </c>
      <c r="AH372" s="73">
        <f t="shared" si="378"/>
        <v>0</v>
      </c>
      <c r="AI372" s="136">
        <f>AH372+$AJ372/11*0.5</f>
        <v>0</v>
      </c>
      <c r="AJ372" s="8"/>
      <c r="AK372" s="12"/>
      <c r="AL372" s="131"/>
      <c r="AM372" s="25"/>
      <c r="AN372" s="33" t="s">
        <v>13</v>
      </c>
      <c r="AO372" s="25"/>
      <c r="AP372" s="74"/>
      <c r="AQ372" s="73"/>
      <c r="AR372" s="73"/>
      <c r="AS372" s="73"/>
      <c r="AT372" s="73"/>
      <c r="AU372" s="73"/>
      <c r="AV372" s="73"/>
      <c r="AW372" s="73"/>
      <c r="AX372" s="73"/>
      <c r="AY372" s="73"/>
      <c r="AZ372" s="73"/>
      <c r="BA372" s="136"/>
      <c r="BB372" s="241"/>
      <c r="BC372" s="131"/>
      <c r="BD372" s="205" t="e">
        <f>INDEX($E$323:$P$414,ROW()-322,#REF!)</f>
        <v>#REF!</v>
      </c>
      <c r="BE372" s="205" t="e">
        <f>INDEX($X$323:$AI$414,ROW()-322,#REF!)</f>
        <v>#REF!</v>
      </c>
      <c r="BF372" s="205" t="e">
        <f>INDEX($AP$323:$BA$414,ROW()-322,#REF!)</f>
        <v>#REF!</v>
      </c>
      <c r="BG372" s="205" t="e">
        <f>+IF(OR(BD372=0,BE372=0),"",BD372-BE372)</f>
        <v>#REF!</v>
      </c>
      <c r="BH372" s="196" t="str">
        <f>+IF(ISERROR(BD372/BE372-1),"",BD372/BE372-1)</f>
        <v/>
      </c>
      <c r="BI372" s="205" t="e">
        <f>+IF(OR(BD372=0,BF372=0),"",BD372-BF372)</f>
        <v>#REF!</v>
      </c>
      <c r="BJ372" s="198" t="str">
        <f>+IF(ISERROR(BD372/BF372-1),"",BD372/BF372-1)</f>
        <v/>
      </c>
    </row>
    <row r="373" spans="1:62" s="10" customFormat="1" ht="14.25" hidden="1" customHeight="1">
      <c r="A373" s="70"/>
      <c r="B373" s="25"/>
      <c r="C373" s="33"/>
      <c r="D373" s="25"/>
      <c r="E373" s="74"/>
      <c r="F373" s="73"/>
      <c r="G373" s="73"/>
      <c r="H373" s="73"/>
      <c r="I373" s="73"/>
      <c r="J373" s="73"/>
      <c r="K373" s="73"/>
      <c r="L373" s="216"/>
      <c r="M373" s="36"/>
      <c r="N373" s="36"/>
      <c r="O373" s="36"/>
      <c r="P373" s="37"/>
      <c r="Q373" s="12"/>
      <c r="R373" s="12"/>
      <c r="S373" s="12"/>
      <c r="T373" s="70"/>
      <c r="U373" s="25"/>
      <c r="V373" s="33"/>
      <c r="W373" s="25"/>
      <c r="X373" s="74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136"/>
      <c r="AJ373" s="8"/>
      <c r="AK373" s="12"/>
      <c r="AL373" s="70"/>
      <c r="AM373" s="25"/>
      <c r="AN373" s="33"/>
      <c r="AO373" s="25"/>
      <c r="AP373" s="74"/>
      <c r="AQ373" s="36"/>
      <c r="AR373" s="36"/>
      <c r="AS373" s="36"/>
      <c r="AT373" s="36"/>
      <c r="AU373" s="36"/>
      <c r="AV373" s="36"/>
      <c r="AW373" s="36"/>
      <c r="AX373" s="36"/>
      <c r="AY373" s="36"/>
      <c r="AZ373" s="36"/>
      <c r="BA373" s="216"/>
      <c r="BC373" s="70"/>
      <c r="BD373" s="205"/>
      <c r="BE373" s="205"/>
      <c r="BF373" s="205"/>
      <c r="BG373" s="46"/>
      <c r="BH373" s="46"/>
      <c r="BI373" s="46"/>
      <c r="BJ373" s="199"/>
    </row>
    <row r="374" spans="1:62" s="10" customFormat="1" ht="14.25" hidden="1" customHeight="1">
      <c r="A374" s="32"/>
      <c r="B374" s="25"/>
      <c r="C374" s="33" t="s">
        <v>1</v>
      </c>
      <c r="D374" s="25"/>
      <c r="E374" s="35">
        <f>E375</f>
        <v>0</v>
      </c>
      <c r="F374" s="36">
        <f t="shared" ref="F374:P374" si="379">F375-E375</f>
        <v>0</v>
      </c>
      <c r="G374" s="36">
        <f t="shared" si="379"/>
        <v>0</v>
      </c>
      <c r="H374" s="36">
        <f t="shared" si="379"/>
        <v>0</v>
      </c>
      <c r="I374" s="36">
        <f t="shared" si="379"/>
        <v>0</v>
      </c>
      <c r="J374" s="36">
        <f t="shared" si="379"/>
        <v>0</v>
      </c>
      <c r="K374" s="36">
        <f t="shared" si="379"/>
        <v>0</v>
      </c>
      <c r="L374" s="216">
        <f t="shared" si="379"/>
        <v>0</v>
      </c>
      <c r="M374" s="36">
        <f t="shared" si="379"/>
        <v>0</v>
      </c>
      <c r="N374" s="36">
        <f t="shared" si="379"/>
        <v>0</v>
      </c>
      <c r="O374" s="36">
        <f t="shared" si="379"/>
        <v>0</v>
      </c>
      <c r="P374" s="37">
        <f t="shared" si="379"/>
        <v>0</v>
      </c>
      <c r="Q374" s="12"/>
      <c r="R374" s="12"/>
      <c r="S374" s="12"/>
      <c r="T374" s="32"/>
      <c r="U374" s="25"/>
      <c r="V374" s="33" t="s">
        <v>1</v>
      </c>
      <c r="W374" s="25"/>
      <c r="X374" s="35">
        <f>X375</f>
        <v>0</v>
      </c>
      <c r="Y374" s="36">
        <f t="shared" ref="Y374:AI374" si="380">Y375-X375</f>
        <v>0</v>
      </c>
      <c r="Z374" s="36">
        <f t="shared" si="380"/>
        <v>0</v>
      </c>
      <c r="AA374" s="36">
        <f t="shared" si="380"/>
        <v>0</v>
      </c>
      <c r="AB374" s="36">
        <f t="shared" si="380"/>
        <v>0</v>
      </c>
      <c r="AC374" s="36">
        <f t="shared" si="380"/>
        <v>0</v>
      </c>
      <c r="AD374" s="36">
        <f t="shared" si="380"/>
        <v>0</v>
      </c>
      <c r="AE374" s="36">
        <f t="shared" si="380"/>
        <v>0</v>
      </c>
      <c r="AF374" s="36">
        <f t="shared" si="380"/>
        <v>0</v>
      </c>
      <c r="AG374" s="36">
        <f t="shared" si="380"/>
        <v>0</v>
      </c>
      <c r="AH374" s="36">
        <f t="shared" si="380"/>
        <v>0</v>
      </c>
      <c r="AI374" s="216">
        <f t="shared" si="380"/>
        <v>0</v>
      </c>
      <c r="AJ374" s="8"/>
      <c r="AK374" s="12"/>
      <c r="AL374" s="32"/>
      <c r="AM374" s="25"/>
      <c r="AN374" s="33" t="s">
        <v>1</v>
      </c>
      <c r="AO374" s="25"/>
      <c r="AP374" s="35">
        <f>AP375</f>
        <v>0</v>
      </c>
      <c r="AQ374" s="36">
        <f t="shared" ref="AQ374:BA374" si="381">AQ375-AP375</f>
        <v>0</v>
      </c>
      <c r="AR374" s="36">
        <f t="shared" si="381"/>
        <v>0</v>
      </c>
      <c r="AS374" s="36">
        <f t="shared" si="381"/>
        <v>0</v>
      </c>
      <c r="AT374" s="36">
        <f t="shared" si="381"/>
        <v>0</v>
      </c>
      <c r="AU374" s="36">
        <f t="shared" si="381"/>
        <v>0</v>
      </c>
      <c r="AV374" s="36">
        <f t="shared" si="381"/>
        <v>0</v>
      </c>
      <c r="AW374" s="36">
        <f t="shared" si="381"/>
        <v>0</v>
      </c>
      <c r="AX374" s="36">
        <f t="shared" si="381"/>
        <v>0</v>
      </c>
      <c r="AY374" s="36">
        <f t="shared" si="381"/>
        <v>0</v>
      </c>
      <c r="AZ374" s="36">
        <f t="shared" si="381"/>
        <v>0</v>
      </c>
      <c r="BA374" s="216">
        <f t="shared" si="381"/>
        <v>0</v>
      </c>
      <c r="BC374" s="32"/>
      <c r="BD374" s="205"/>
      <c r="BE374" s="205"/>
      <c r="BF374" s="205"/>
      <c r="BG374" s="46"/>
      <c r="BH374" s="46"/>
      <c r="BI374" s="46"/>
      <c r="BJ374" s="199"/>
    </row>
    <row r="375" spans="1:62" s="10" customFormat="1" ht="14.25" hidden="1" customHeight="1">
      <c r="A375" s="32"/>
      <c r="B375" s="25"/>
      <c r="C375" s="33" t="s">
        <v>13</v>
      </c>
      <c r="D375" s="25"/>
      <c r="E375" s="74"/>
      <c r="F375" s="73"/>
      <c r="G375" s="73"/>
      <c r="H375" s="73"/>
      <c r="I375" s="73"/>
      <c r="J375" s="73"/>
      <c r="K375" s="73"/>
      <c r="L375" s="216"/>
      <c r="M375" s="36"/>
      <c r="N375" s="36"/>
      <c r="O375" s="36"/>
      <c r="P375" s="37"/>
      <c r="Q375" s="12"/>
      <c r="R375" s="12"/>
      <c r="S375" s="12"/>
      <c r="T375" s="32"/>
      <c r="U375" s="25"/>
      <c r="V375" s="33" t="s">
        <v>13</v>
      </c>
      <c r="W375" s="25"/>
      <c r="X375" s="74">
        <f>AJ375/11</f>
        <v>0</v>
      </c>
      <c r="Y375" s="73">
        <f t="shared" ref="Y375:AD375" si="382">X375+$AJ375/11</f>
        <v>0</v>
      </c>
      <c r="Z375" s="73">
        <f t="shared" si="382"/>
        <v>0</v>
      </c>
      <c r="AA375" s="73">
        <f t="shared" si="382"/>
        <v>0</v>
      </c>
      <c r="AB375" s="73">
        <f t="shared" si="382"/>
        <v>0</v>
      </c>
      <c r="AC375" s="73">
        <f t="shared" si="382"/>
        <v>0</v>
      </c>
      <c r="AD375" s="73">
        <f t="shared" si="382"/>
        <v>0</v>
      </c>
      <c r="AE375" s="73">
        <f>AD375+$AJ375/11*0.5</f>
        <v>0</v>
      </c>
      <c r="AF375" s="73">
        <f>AE375+$AJ375/11</f>
        <v>0</v>
      </c>
      <c r="AG375" s="73">
        <f>AF375+$AJ375/11</f>
        <v>0</v>
      </c>
      <c r="AH375" s="73">
        <f>AG375+$AJ375/11</f>
        <v>0</v>
      </c>
      <c r="AI375" s="136">
        <f>AH375+$AJ375/11*0.5</f>
        <v>0</v>
      </c>
      <c r="AJ375" s="8"/>
      <c r="AK375" s="12"/>
      <c r="AL375" s="32"/>
      <c r="AM375" s="25"/>
      <c r="AN375" s="33" t="s">
        <v>13</v>
      </c>
      <c r="AO375" s="25"/>
      <c r="AP375" s="74"/>
      <c r="AQ375" s="73"/>
      <c r="AR375" s="73"/>
      <c r="AS375" s="73"/>
      <c r="AT375" s="73"/>
      <c r="AU375" s="73"/>
      <c r="AV375" s="73"/>
      <c r="AW375" s="73"/>
      <c r="AX375" s="73"/>
      <c r="AY375" s="73"/>
      <c r="AZ375" s="73"/>
      <c r="BA375" s="136"/>
      <c r="BB375" s="241"/>
      <c r="BC375" s="32"/>
      <c r="BD375" s="205" t="e">
        <f>INDEX($E$323:$P$414,ROW()-322,#REF!)</f>
        <v>#REF!</v>
      </c>
      <c r="BE375" s="205" t="e">
        <f>INDEX($X$323:$AI$414,ROW()-322,#REF!)</f>
        <v>#REF!</v>
      </c>
      <c r="BF375" s="205" t="e">
        <f>INDEX($AP$323:$BA$414,ROW()-322,#REF!)</f>
        <v>#REF!</v>
      </c>
      <c r="BG375" s="205" t="e">
        <f>+IF(OR(BD375=0,BE375=0),"",BD375-BE375)</f>
        <v>#REF!</v>
      </c>
      <c r="BH375" s="196" t="str">
        <f>+IF(ISERROR(BD375/BE375-1),"",BD375/BE375-1)</f>
        <v/>
      </c>
      <c r="BI375" s="205" t="e">
        <f>+IF(OR(BD375=0,BF375=0),"",BD375-BF375)</f>
        <v>#REF!</v>
      </c>
      <c r="BJ375" s="198" t="str">
        <f>+IF(ISERROR(BD375/BF375-1),"",BD375/BF375-1)</f>
        <v/>
      </c>
    </row>
    <row r="376" spans="1:62" s="10" customFormat="1" ht="14.25" hidden="1" customHeight="1">
      <c r="A376" s="33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216"/>
      <c r="M376" s="36"/>
      <c r="N376" s="36"/>
      <c r="O376" s="36"/>
      <c r="P376" s="37"/>
      <c r="Q376" s="12"/>
      <c r="R376" s="12"/>
      <c r="S376" s="12"/>
      <c r="T376" s="33"/>
      <c r="U376" s="25"/>
      <c r="V376" s="33"/>
      <c r="W376" s="25"/>
      <c r="X376" s="35"/>
      <c r="Y376" s="36"/>
      <c r="Z376" s="36"/>
      <c r="AA376" s="36"/>
      <c r="AB376" s="36"/>
      <c r="AC376" s="36"/>
      <c r="AD376" s="36"/>
      <c r="AE376" s="36"/>
      <c r="AF376" s="36"/>
      <c r="AG376" s="36"/>
      <c r="AH376" s="36"/>
      <c r="AI376" s="216"/>
      <c r="AJ376" s="8"/>
      <c r="AK376" s="12"/>
      <c r="AL376" s="33"/>
      <c r="AM376" s="25"/>
      <c r="AN376" s="33"/>
      <c r="AO376" s="25"/>
      <c r="AP376" s="35"/>
      <c r="AQ376" s="36"/>
      <c r="AR376" s="36"/>
      <c r="AS376" s="36"/>
      <c r="AT376" s="36"/>
      <c r="AU376" s="36"/>
      <c r="AV376" s="36"/>
      <c r="AW376" s="36"/>
      <c r="AX376" s="36"/>
      <c r="AY376" s="36"/>
      <c r="AZ376" s="36"/>
      <c r="BA376" s="216"/>
      <c r="BC376" s="33"/>
      <c r="BD376" s="205"/>
      <c r="BE376" s="205"/>
      <c r="BF376" s="205"/>
      <c r="BG376" s="46"/>
      <c r="BH376" s="46"/>
      <c r="BI376" s="46"/>
      <c r="BJ376" s="199"/>
    </row>
    <row r="377" spans="1:62" s="10" customFormat="1" ht="14.25" hidden="1" customHeight="1">
      <c r="A377" s="32"/>
      <c r="B377" s="25"/>
      <c r="C377" s="33" t="s">
        <v>1</v>
      </c>
      <c r="D377" s="25"/>
      <c r="E377" s="35">
        <f>E378</f>
        <v>0</v>
      </c>
      <c r="F377" s="36">
        <f t="shared" ref="F377:P377" si="383">F378-E378</f>
        <v>0</v>
      </c>
      <c r="G377" s="36">
        <f t="shared" si="383"/>
        <v>0</v>
      </c>
      <c r="H377" s="36">
        <f t="shared" si="383"/>
        <v>0</v>
      </c>
      <c r="I377" s="36">
        <f t="shared" si="383"/>
        <v>0</v>
      </c>
      <c r="J377" s="36">
        <f t="shared" si="383"/>
        <v>0</v>
      </c>
      <c r="K377" s="36">
        <f t="shared" si="383"/>
        <v>0</v>
      </c>
      <c r="L377" s="216">
        <f t="shared" si="383"/>
        <v>0</v>
      </c>
      <c r="M377" s="36">
        <f t="shared" si="383"/>
        <v>0</v>
      </c>
      <c r="N377" s="36">
        <f t="shared" si="383"/>
        <v>0</v>
      </c>
      <c r="O377" s="36">
        <f t="shared" si="383"/>
        <v>0</v>
      </c>
      <c r="P377" s="37">
        <f t="shared" si="383"/>
        <v>0</v>
      </c>
      <c r="Q377" s="12"/>
      <c r="R377" s="12"/>
      <c r="S377" s="12"/>
      <c r="T377" s="32"/>
      <c r="U377" s="25"/>
      <c r="V377" s="33" t="s">
        <v>1</v>
      </c>
      <c r="W377" s="25"/>
      <c r="X377" s="35">
        <f>X378</f>
        <v>0</v>
      </c>
      <c r="Y377" s="36">
        <f t="shared" ref="Y377:AI377" si="384">Y378-X378</f>
        <v>0</v>
      </c>
      <c r="Z377" s="36">
        <f t="shared" si="384"/>
        <v>0</v>
      </c>
      <c r="AA377" s="36">
        <f t="shared" si="384"/>
        <v>0</v>
      </c>
      <c r="AB377" s="36">
        <f t="shared" si="384"/>
        <v>0</v>
      </c>
      <c r="AC377" s="36">
        <f t="shared" si="384"/>
        <v>0</v>
      </c>
      <c r="AD377" s="36">
        <f t="shared" si="384"/>
        <v>0</v>
      </c>
      <c r="AE377" s="36">
        <f t="shared" si="384"/>
        <v>0</v>
      </c>
      <c r="AF377" s="36">
        <f t="shared" si="384"/>
        <v>0</v>
      </c>
      <c r="AG377" s="36">
        <f t="shared" si="384"/>
        <v>0</v>
      </c>
      <c r="AH377" s="36">
        <f t="shared" si="384"/>
        <v>0</v>
      </c>
      <c r="AI377" s="216">
        <f t="shared" si="384"/>
        <v>0</v>
      </c>
      <c r="AJ377" s="8"/>
      <c r="AK377" s="12"/>
      <c r="AL377" s="32"/>
      <c r="AM377" s="25"/>
      <c r="AN377" s="33" t="s">
        <v>1</v>
      </c>
      <c r="AO377" s="25"/>
      <c r="AP377" s="35">
        <f>AP378</f>
        <v>0</v>
      </c>
      <c r="AQ377" s="36">
        <f t="shared" ref="AQ377:BA377" si="385">AQ378-AP378</f>
        <v>0</v>
      </c>
      <c r="AR377" s="36">
        <f t="shared" si="385"/>
        <v>0</v>
      </c>
      <c r="AS377" s="36">
        <f t="shared" si="385"/>
        <v>0</v>
      </c>
      <c r="AT377" s="36">
        <f t="shared" si="385"/>
        <v>0</v>
      </c>
      <c r="AU377" s="36">
        <f t="shared" si="385"/>
        <v>0</v>
      </c>
      <c r="AV377" s="36">
        <f t="shared" si="385"/>
        <v>0</v>
      </c>
      <c r="AW377" s="36">
        <f t="shared" si="385"/>
        <v>0</v>
      </c>
      <c r="AX377" s="36">
        <f t="shared" si="385"/>
        <v>0</v>
      </c>
      <c r="AY377" s="36">
        <f t="shared" si="385"/>
        <v>0</v>
      </c>
      <c r="AZ377" s="36">
        <f t="shared" si="385"/>
        <v>0</v>
      </c>
      <c r="BA377" s="216">
        <f t="shared" si="385"/>
        <v>0</v>
      </c>
      <c r="BC377" s="32"/>
      <c r="BD377" s="31"/>
      <c r="BE377" s="31"/>
      <c r="BF377" s="31"/>
      <c r="BG377" s="25"/>
      <c r="BH377" s="25"/>
      <c r="BI377" s="25"/>
      <c r="BJ377" s="184"/>
    </row>
    <row r="378" spans="1:62" s="10" customFormat="1" ht="14.25" hidden="1" customHeight="1">
      <c r="A378" s="70"/>
      <c r="B378" s="25"/>
      <c r="C378" s="33" t="s">
        <v>13</v>
      </c>
      <c r="D378" s="25"/>
      <c r="E378" s="74"/>
      <c r="F378" s="73"/>
      <c r="G378" s="73"/>
      <c r="H378" s="73"/>
      <c r="I378" s="73"/>
      <c r="J378" s="73"/>
      <c r="K378" s="73"/>
      <c r="L378" s="216"/>
      <c r="M378" s="36"/>
      <c r="N378" s="36"/>
      <c r="O378" s="36"/>
      <c r="P378" s="37"/>
      <c r="Q378" s="12"/>
      <c r="R378" s="12"/>
      <c r="S378" s="12"/>
      <c r="T378" s="70"/>
      <c r="U378" s="25"/>
      <c r="V378" s="33" t="s">
        <v>13</v>
      </c>
      <c r="W378" s="25"/>
      <c r="X378" s="35">
        <v>0</v>
      </c>
      <c r="Y378" s="36">
        <v>0</v>
      </c>
      <c r="Z378" s="36">
        <v>0</v>
      </c>
      <c r="AA378" s="36">
        <v>0</v>
      </c>
      <c r="AB378" s="36">
        <v>0</v>
      </c>
      <c r="AC378" s="36">
        <v>0</v>
      </c>
      <c r="AD378" s="36">
        <v>0</v>
      </c>
      <c r="AE378" s="36">
        <v>0</v>
      </c>
      <c r="AF378" s="36">
        <v>0</v>
      </c>
      <c r="AG378" s="36">
        <v>0</v>
      </c>
      <c r="AH378" s="36">
        <v>0</v>
      </c>
      <c r="AI378" s="216">
        <v>0</v>
      </c>
      <c r="AJ378" s="8">
        <v>0</v>
      </c>
      <c r="AK378" s="12"/>
      <c r="AL378" s="70"/>
      <c r="AM378" s="25"/>
      <c r="AN378" s="33" t="s">
        <v>13</v>
      </c>
      <c r="AO378" s="25"/>
      <c r="AP378" s="74"/>
      <c r="AQ378" s="73"/>
      <c r="AR378" s="73"/>
      <c r="AS378" s="73"/>
      <c r="AT378" s="73"/>
      <c r="AU378" s="73"/>
      <c r="AV378" s="73"/>
      <c r="AW378" s="73"/>
      <c r="AX378" s="73"/>
      <c r="AY378" s="73"/>
      <c r="AZ378" s="73"/>
      <c r="BA378" s="136"/>
      <c r="BB378" s="241"/>
      <c r="BC378" s="70"/>
      <c r="BD378" s="205" t="e">
        <f>INDEX($E$323:$P$414,ROW()-322,#REF!)</f>
        <v>#REF!</v>
      </c>
      <c r="BE378" s="205" t="e">
        <f>INDEX($X$323:$AI$414,ROW()-322,#REF!)</f>
        <v>#REF!</v>
      </c>
      <c r="BF378" s="205" t="e">
        <f>INDEX($AP$323:$BA$414,ROW()-322,#REF!)</f>
        <v>#REF!</v>
      </c>
      <c r="BG378" s="205" t="e">
        <f>+IF(OR(BD378=0,BE378=0),"",BD378-BE378)</f>
        <v>#REF!</v>
      </c>
      <c r="BH378" s="196" t="str">
        <f>+IF(ISERROR(BD378/BE378-1),"",BD378/BE378-1)</f>
        <v/>
      </c>
      <c r="BI378" s="205" t="e">
        <f>+IF(OR(BD378=0,BF378=0),"",BD378-BF378)</f>
        <v>#REF!</v>
      </c>
      <c r="BJ378" s="198" t="str">
        <f>+IF(ISERROR(BD378/BF378-1),"",BD378/BF378-1)</f>
        <v/>
      </c>
    </row>
    <row r="379" spans="1:62" s="10" customFormat="1" ht="14.25" hidden="1" customHeight="1">
      <c r="A379" s="33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216"/>
      <c r="M379" s="36"/>
      <c r="N379" s="36"/>
      <c r="O379" s="36"/>
      <c r="P379" s="37"/>
      <c r="Q379" s="12"/>
      <c r="R379" s="12"/>
      <c r="S379" s="12"/>
      <c r="T379" s="33"/>
      <c r="U379" s="25"/>
      <c r="V379" s="33"/>
      <c r="W379" s="25"/>
      <c r="X379" s="35"/>
      <c r="Y379" s="36"/>
      <c r="Z379" s="36"/>
      <c r="AA379" s="36"/>
      <c r="AB379" s="36"/>
      <c r="AC379" s="36"/>
      <c r="AD379" s="36"/>
      <c r="AE379" s="36"/>
      <c r="AF379" s="36"/>
      <c r="AG379" s="36"/>
      <c r="AH379" s="36"/>
      <c r="AI379" s="216"/>
      <c r="AJ379" s="8"/>
      <c r="AK379" s="12"/>
      <c r="AL379" s="33"/>
      <c r="AM379" s="25"/>
      <c r="AN379" s="33"/>
      <c r="AO379" s="25"/>
      <c r="AP379" s="35"/>
      <c r="AQ379" s="36"/>
      <c r="AR379" s="36"/>
      <c r="AS379" s="36"/>
      <c r="AT379" s="36"/>
      <c r="AU379" s="36"/>
      <c r="AV379" s="36"/>
      <c r="AW379" s="36"/>
      <c r="AX379" s="36"/>
      <c r="AY379" s="36"/>
      <c r="AZ379" s="36"/>
      <c r="BA379" s="216"/>
      <c r="BC379" s="33"/>
      <c r="BD379" s="31"/>
      <c r="BE379" s="31"/>
      <c r="BF379" s="31"/>
      <c r="BG379" s="25"/>
      <c r="BH379" s="25"/>
      <c r="BI379" s="25"/>
      <c r="BJ379" s="184"/>
    </row>
    <row r="380" spans="1:62" s="10" customFormat="1" ht="14.25" hidden="1" customHeight="1">
      <c r="A380" s="32"/>
      <c r="B380" s="25"/>
      <c r="C380" s="33" t="s">
        <v>1</v>
      </c>
      <c r="D380" s="25"/>
      <c r="E380" s="35">
        <f>E381</f>
        <v>0</v>
      </c>
      <c r="F380" s="36">
        <f t="shared" ref="F380:P380" si="386">F381-E381</f>
        <v>0</v>
      </c>
      <c r="G380" s="36">
        <f t="shared" si="386"/>
        <v>0</v>
      </c>
      <c r="H380" s="36">
        <f t="shared" si="386"/>
        <v>0</v>
      </c>
      <c r="I380" s="36">
        <f t="shared" si="386"/>
        <v>0</v>
      </c>
      <c r="J380" s="36">
        <f t="shared" si="386"/>
        <v>0</v>
      </c>
      <c r="K380" s="36">
        <f t="shared" si="386"/>
        <v>0</v>
      </c>
      <c r="L380" s="216">
        <f t="shared" si="386"/>
        <v>0</v>
      </c>
      <c r="M380" s="36">
        <f t="shared" si="386"/>
        <v>0</v>
      </c>
      <c r="N380" s="36">
        <f t="shared" si="386"/>
        <v>0</v>
      </c>
      <c r="O380" s="36">
        <f t="shared" si="386"/>
        <v>0</v>
      </c>
      <c r="P380" s="37">
        <f t="shared" si="386"/>
        <v>0</v>
      </c>
      <c r="Q380" s="12"/>
      <c r="R380" s="12"/>
      <c r="S380" s="12"/>
      <c r="T380" s="32"/>
      <c r="U380" s="25"/>
      <c r="V380" s="33" t="s">
        <v>1</v>
      </c>
      <c r="W380" s="25"/>
      <c r="X380" s="35">
        <f>X381</f>
        <v>0</v>
      </c>
      <c r="Y380" s="36">
        <f t="shared" ref="Y380:AI380" si="387">Y381-X381</f>
        <v>0</v>
      </c>
      <c r="Z380" s="36">
        <f t="shared" si="387"/>
        <v>0</v>
      </c>
      <c r="AA380" s="36">
        <f t="shared" si="387"/>
        <v>0</v>
      </c>
      <c r="AB380" s="36">
        <f t="shared" si="387"/>
        <v>0</v>
      </c>
      <c r="AC380" s="36">
        <f t="shared" si="387"/>
        <v>0</v>
      </c>
      <c r="AD380" s="36">
        <f t="shared" si="387"/>
        <v>0</v>
      </c>
      <c r="AE380" s="36">
        <f t="shared" si="387"/>
        <v>0</v>
      </c>
      <c r="AF380" s="36">
        <f t="shared" si="387"/>
        <v>0</v>
      </c>
      <c r="AG380" s="36">
        <f t="shared" si="387"/>
        <v>0</v>
      </c>
      <c r="AH380" s="36">
        <f t="shared" si="387"/>
        <v>0</v>
      </c>
      <c r="AI380" s="216">
        <f t="shared" si="387"/>
        <v>0</v>
      </c>
      <c r="AJ380" s="8"/>
      <c r="AK380" s="12"/>
      <c r="AL380" s="32"/>
      <c r="AM380" s="25"/>
      <c r="AN380" s="33" t="s">
        <v>1</v>
      </c>
      <c r="AO380" s="25"/>
      <c r="AP380" s="35">
        <f>AP381</f>
        <v>0</v>
      </c>
      <c r="AQ380" s="36">
        <f t="shared" ref="AQ380:BA380" si="388">AQ381-AP381</f>
        <v>0</v>
      </c>
      <c r="AR380" s="36">
        <f t="shared" si="388"/>
        <v>0</v>
      </c>
      <c r="AS380" s="36">
        <f t="shared" si="388"/>
        <v>0</v>
      </c>
      <c r="AT380" s="36">
        <f t="shared" si="388"/>
        <v>0</v>
      </c>
      <c r="AU380" s="36">
        <f t="shared" si="388"/>
        <v>0</v>
      </c>
      <c r="AV380" s="36">
        <f t="shared" si="388"/>
        <v>0</v>
      </c>
      <c r="AW380" s="36">
        <f t="shared" si="388"/>
        <v>0</v>
      </c>
      <c r="AX380" s="36">
        <f t="shared" si="388"/>
        <v>0</v>
      </c>
      <c r="AY380" s="36">
        <f t="shared" si="388"/>
        <v>0</v>
      </c>
      <c r="AZ380" s="36">
        <f t="shared" si="388"/>
        <v>0</v>
      </c>
      <c r="BA380" s="216">
        <f t="shared" si="388"/>
        <v>0</v>
      </c>
      <c r="BC380" s="32"/>
      <c r="BD380" s="31"/>
      <c r="BE380" s="31"/>
      <c r="BF380" s="31"/>
      <c r="BG380" s="25"/>
      <c r="BH380" s="25"/>
      <c r="BI380" s="25"/>
      <c r="BJ380" s="184"/>
    </row>
    <row r="381" spans="1:62" s="10" customFormat="1" ht="14.25" hidden="1" customHeight="1">
      <c r="A381" s="70"/>
      <c r="B381" s="25"/>
      <c r="C381" s="33" t="s">
        <v>13</v>
      </c>
      <c r="D381" s="25"/>
      <c r="E381" s="74"/>
      <c r="F381" s="73"/>
      <c r="G381" s="73"/>
      <c r="H381" s="73"/>
      <c r="I381" s="73"/>
      <c r="J381" s="73"/>
      <c r="K381" s="73"/>
      <c r="L381" s="216"/>
      <c r="M381" s="36"/>
      <c r="N381" s="36"/>
      <c r="O381" s="36"/>
      <c r="P381" s="37"/>
      <c r="Q381" s="12"/>
      <c r="R381" s="12"/>
      <c r="S381" s="12"/>
      <c r="T381" s="70"/>
      <c r="U381" s="25"/>
      <c r="V381" s="33" t="s">
        <v>13</v>
      </c>
      <c r="W381" s="25"/>
      <c r="X381" s="35"/>
      <c r="Y381" s="36"/>
      <c r="Z381" s="36"/>
      <c r="AA381" s="36"/>
      <c r="AB381" s="36"/>
      <c r="AC381" s="36"/>
      <c r="AD381" s="36"/>
      <c r="AE381" s="36"/>
      <c r="AF381" s="36"/>
      <c r="AG381" s="36"/>
      <c r="AH381" s="36"/>
      <c r="AI381" s="216"/>
      <c r="AJ381" s="8"/>
      <c r="AK381" s="12"/>
      <c r="AL381" s="70"/>
      <c r="AM381" s="25"/>
      <c r="AN381" s="33" t="s">
        <v>13</v>
      </c>
      <c r="AO381" s="25"/>
      <c r="AP381" s="74"/>
      <c r="AQ381" s="73"/>
      <c r="AR381" s="73"/>
      <c r="AS381" s="73"/>
      <c r="AT381" s="73"/>
      <c r="AU381" s="73"/>
      <c r="AV381" s="73"/>
      <c r="AW381" s="73"/>
      <c r="AX381" s="73"/>
      <c r="AY381" s="73"/>
      <c r="AZ381" s="73"/>
      <c r="BA381" s="136"/>
      <c r="BB381" s="241"/>
      <c r="BC381" s="70"/>
      <c r="BD381" s="205" t="e">
        <f>INDEX($E$323:$P$414,ROW()-322,#REF!)</f>
        <v>#REF!</v>
      </c>
      <c r="BE381" s="205" t="e">
        <f>INDEX($X$323:$AI$414,ROW()-322,#REF!)</f>
        <v>#REF!</v>
      </c>
      <c r="BF381" s="205" t="e">
        <f>INDEX($AP$323:$BA$414,ROW()-322,#REF!)</f>
        <v>#REF!</v>
      </c>
      <c r="BG381" s="205" t="e">
        <f>+IF(OR(BD381=0,BE381=0),"",BD381-BE381)</f>
        <v>#REF!</v>
      </c>
      <c r="BH381" s="196" t="str">
        <f>+IF(ISERROR(BD381/BE381-1),"",BD381/BE381-1)</f>
        <v/>
      </c>
      <c r="BI381" s="205" t="e">
        <f>+IF(OR(BD381=0,BF381=0),"",BD381-BF381)</f>
        <v>#REF!</v>
      </c>
      <c r="BJ381" s="198" t="str">
        <f>+IF(ISERROR(BD381/BF381-1),"",BD381/BF381-1)</f>
        <v/>
      </c>
    </row>
    <row r="382" spans="1:62" s="10" customFormat="1" ht="14.25" hidden="1" customHeight="1">
      <c r="A382" s="33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216"/>
      <c r="M382" s="36"/>
      <c r="N382" s="36"/>
      <c r="O382" s="36"/>
      <c r="P382" s="37"/>
      <c r="Q382" s="12"/>
      <c r="R382" s="12"/>
      <c r="S382" s="12"/>
      <c r="T382" s="33"/>
      <c r="U382" s="25"/>
      <c r="V382" s="33"/>
      <c r="W382" s="25"/>
      <c r="X382" s="35"/>
      <c r="Y382" s="36"/>
      <c r="Z382" s="36"/>
      <c r="AA382" s="36"/>
      <c r="AB382" s="36"/>
      <c r="AC382" s="36"/>
      <c r="AD382" s="36"/>
      <c r="AE382" s="36"/>
      <c r="AF382" s="36"/>
      <c r="AG382" s="36"/>
      <c r="AH382" s="36"/>
      <c r="AI382" s="216"/>
      <c r="AJ382" s="8"/>
      <c r="AK382" s="12"/>
      <c r="AL382" s="33"/>
      <c r="AM382" s="25"/>
      <c r="AN382" s="33"/>
      <c r="AO382" s="25"/>
      <c r="AP382" s="35"/>
      <c r="AQ382" s="36"/>
      <c r="AR382" s="36"/>
      <c r="AS382" s="36"/>
      <c r="AT382" s="36"/>
      <c r="AU382" s="36"/>
      <c r="AV382" s="36"/>
      <c r="AW382" s="36"/>
      <c r="AX382" s="36"/>
      <c r="AY382" s="36"/>
      <c r="AZ382" s="36"/>
      <c r="BA382" s="216"/>
      <c r="BC382" s="33"/>
      <c r="BD382" s="31"/>
      <c r="BE382" s="31"/>
      <c r="BF382" s="31"/>
      <c r="BG382" s="25"/>
      <c r="BH382" s="25"/>
      <c r="BI382" s="25"/>
      <c r="BJ382" s="184"/>
    </row>
    <row r="383" spans="1:62" s="10" customFormat="1" ht="14.25" customHeight="1">
      <c r="A383" s="32" t="s">
        <v>40</v>
      </c>
      <c r="B383" s="25"/>
      <c r="C383" s="33" t="s">
        <v>1</v>
      </c>
      <c r="D383" s="25"/>
      <c r="E383" s="35">
        <f>E384</f>
        <v>708.72640000000001</v>
      </c>
      <c r="F383" s="36">
        <f t="shared" ref="F383:P383" si="389">F384-E384</f>
        <v>739.67959999999994</v>
      </c>
      <c r="G383" s="36">
        <f t="shared" si="389"/>
        <v>669.57900000000018</v>
      </c>
      <c r="H383" s="36">
        <f t="shared" si="389"/>
        <v>736.92799999999988</v>
      </c>
      <c r="I383" s="36">
        <f t="shared" si="389"/>
        <v>682.88000000000011</v>
      </c>
      <c r="J383" s="36">
        <f t="shared" si="389"/>
        <v>693.68399999999974</v>
      </c>
      <c r="K383" s="36">
        <f t="shared" si="389"/>
        <v>518.96699999999964</v>
      </c>
      <c r="L383" s="216">
        <f t="shared" si="389"/>
        <v>344.90650909090982</v>
      </c>
      <c r="M383" s="36">
        <f t="shared" si="389"/>
        <v>574.84418181818182</v>
      </c>
      <c r="N383" s="36">
        <f t="shared" si="389"/>
        <v>574.84418181818182</v>
      </c>
      <c r="O383" s="36">
        <f t="shared" si="389"/>
        <v>517.35976363636382</v>
      </c>
      <c r="P383" s="37">
        <f t="shared" si="389"/>
        <v>287.42209090909091</v>
      </c>
      <c r="Q383" s="12"/>
      <c r="R383" s="12"/>
      <c r="S383" s="12"/>
      <c r="T383" s="32" t="s">
        <v>40</v>
      </c>
      <c r="U383" s="25"/>
      <c r="V383" s="33" t="s">
        <v>1</v>
      </c>
      <c r="W383" s="25"/>
      <c r="X383" s="35">
        <f>X384</f>
        <v>574.84418181818171</v>
      </c>
      <c r="Y383" s="36">
        <f t="shared" ref="Y383:AI383" si="390">Y384-X384</f>
        <v>574.84418181818171</v>
      </c>
      <c r="Z383" s="36">
        <f t="shared" si="390"/>
        <v>574.8441818181816</v>
      </c>
      <c r="AA383" s="36">
        <f t="shared" si="390"/>
        <v>574.84418181818182</v>
      </c>
      <c r="AB383" s="36">
        <f t="shared" si="390"/>
        <v>574.84418181818182</v>
      </c>
      <c r="AC383" s="36">
        <f t="shared" si="390"/>
        <v>574.84418181818182</v>
      </c>
      <c r="AD383" s="36">
        <f t="shared" si="390"/>
        <v>574.84418181818182</v>
      </c>
      <c r="AE383" s="36">
        <f t="shared" si="390"/>
        <v>344.90650909090937</v>
      </c>
      <c r="AF383" s="36">
        <f t="shared" si="390"/>
        <v>574.84418181818182</v>
      </c>
      <c r="AG383" s="36">
        <f t="shared" si="390"/>
        <v>574.84418181818182</v>
      </c>
      <c r="AH383" s="36">
        <f t="shared" si="390"/>
        <v>517.35976363636382</v>
      </c>
      <c r="AI383" s="216">
        <f t="shared" si="390"/>
        <v>287.42209090909091</v>
      </c>
      <c r="AJ383" s="8"/>
      <c r="AK383" s="12"/>
      <c r="AL383" s="32" t="s">
        <v>40</v>
      </c>
      <c r="AM383" s="25"/>
      <c r="AN383" s="33" t="s">
        <v>1</v>
      </c>
      <c r="AO383" s="25"/>
      <c r="AP383" s="35">
        <f>AP384</f>
        <v>757.59747199999993</v>
      </c>
      <c r="AQ383" s="36">
        <f t="shared" ref="AQ383:BA383" si="391">AQ384-AP384</f>
        <v>500.99366400000008</v>
      </c>
      <c r="AR383" s="36">
        <f t="shared" si="391"/>
        <v>741.46701999999982</v>
      </c>
      <c r="AS383" s="36">
        <f t="shared" si="391"/>
        <v>538.10439999999994</v>
      </c>
      <c r="AT383" s="36">
        <f t="shared" si="391"/>
        <v>518.36506800000052</v>
      </c>
      <c r="AU383" s="36">
        <f t="shared" si="391"/>
        <v>861.86210399999936</v>
      </c>
      <c r="AV383" s="36">
        <f t="shared" si="391"/>
        <v>582.43294400000059</v>
      </c>
      <c r="AW383" s="36">
        <f t="shared" si="391"/>
        <v>333.5411039999999</v>
      </c>
      <c r="AX383" s="36">
        <f t="shared" si="391"/>
        <v>768.02999999999975</v>
      </c>
      <c r="AY383" s="36">
        <f t="shared" si="391"/>
        <v>643.88795200000004</v>
      </c>
      <c r="AZ383" s="36">
        <f t="shared" si="391"/>
        <v>516.3588920000002</v>
      </c>
      <c r="BA383" s="216">
        <f t="shared" si="391"/>
        <v>257.7559999999994</v>
      </c>
      <c r="BC383" s="32" t="s">
        <v>40</v>
      </c>
      <c r="BD383" s="31"/>
      <c r="BE383" s="31"/>
      <c r="BF383" s="31"/>
      <c r="BG383" s="25"/>
      <c r="BH383" s="25"/>
      <c r="BI383" s="25"/>
      <c r="BJ383" s="184"/>
    </row>
    <row r="384" spans="1:62" s="10" customFormat="1" ht="14.25" customHeight="1">
      <c r="A384" s="70"/>
      <c r="B384" s="25"/>
      <c r="C384" s="33" t="s">
        <v>13</v>
      </c>
      <c r="D384" s="25"/>
      <c r="E384" s="35">
        <f>-SUM(E381,E378,E375,E372,E369,E366,E363,E360,E357,E354,E351,E348,E345,E342,E339,E336,E333,E330,E327,E324)+735.993</f>
        <v>708.72640000000001</v>
      </c>
      <c r="F384" s="36">
        <f>-SUM(F381,F378,F375,F372,F369,F366,F363,F360,F357,F354,F351,F348,F345,F342,F339,F336,F333,F330,F327,F324)+1501.066</f>
        <v>1448.4059999999999</v>
      </c>
      <c r="G384" s="36">
        <f>-SUM(G381,G378,G375,G372,G369,G366,G363,G360,G357,G354,G351,G348,G345,G342,G339,G336,G333,G330,G327,G324)+2190.308</f>
        <v>2117.9850000000001</v>
      </c>
      <c r="H384" s="36">
        <f>-SUM(H381,H378,H375,H372,H369,H366,H363,H360,H357,H354,H351,H348,H345,H342,H339,H336,H333,H330,H327,H324)+2967.852</f>
        <v>2854.913</v>
      </c>
      <c r="I384" s="36">
        <f>-SUM(I381,I378,I375,I372,I369,I366,I363,I360,I357,I354,I351,I348,I345,I342,I339,I336,I333,I330,I327,I324)+3666.206</f>
        <v>3537.7930000000001</v>
      </c>
      <c r="J384" s="36">
        <f>-SUM(J381,J378,J375,J372,J369,J366,J363,J360,J357,J354,J351,J348,J345,J342,J339,J336,J333,J330,J327,J324)+4392.687</f>
        <v>4231.4769999999999</v>
      </c>
      <c r="K384" s="36">
        <f>-SUM(K381,K378,K375,K372,K369,K366,K363,K360,K357,K354,K351,K348,K345,K342,K339,K336,K333,K330,K327,K324)+4923.119</f>
        <v>4750.4439999999995</v>
      </c>
      <c r="L384" s="216">
        <f>+K384+AE383</f>
        <v>5095.3505090909093</v>
      </c>
      <c r="M384" s="36">
        <f>+L384+AF383</f>
        <v>5670.1946909090912</v>
      </c>
      <c r="N384" s="36">
        <f>+M384+AG383</f>
        <v>6245.038872727273</v>
      </c>
      <c r="O384" s="36">
        <f>+N384+AH383</f>
        <v>6762.3986363636368</v>
      </c>
      <c r="P384" s="37">
        <f>+O384+AI383</f>
        <v>7049.8207272727277</v>
      </c>
      <c r="Q384" s="12"/>
      <c r="R384" s="12"/>
      <c r="S384" s="12"/>
      <c r="T384" s="70"/>
      <c r="U384" s="25"/>
      <c r="V384" s="33" t="s">
        <v>13</v>
      </c>
      <c r="W384" s="25"/>
      <c r="X384" s="35">
        <f>+$AJ384*(X$4/$AJ$4)</f>
        <v>574.84418181818171</v>
      </c>
      <c r="Y384" s="36">
        <f t="shared" ref="Y384:AI384" si="392">+X384+$AJ384*(Y$4/$AJ$4)</f>
        <v>1149.6883636363634</v>
      </c>
      <c r="Z384" s="36">
        <f t="shared" si="392"/>
        <v>1724.532545454545</v>
      </c>
      <c r="AA384" s="36">
        <f t="shared" si="392"/>
        <v>2299.3767272727268</v>
      </c>
      <c r="AB384" s="36">
        <f t="shared" si="392"/>
        <v>2874.2209090909087</v>
      </c>
      <c r="AC384" s="36">
        <f t="shared" si="392"/>
        <v>3449.0650909090905</v>
      </c>
      <c r="AD384" s="36">
        <f t="shared" si="392"/>
        <v>4023.9092727272723</v>
      </c>
      <c r="AE384" s="36">
        <f t="shared" si="392"/>
        <v>4368.8157818181817</v>
      </c>
      <c r="AF384" s="36">
        <f t="shared" si="392"/>
        <v>4943.6599636363635</v>
      </c>
      <c r="AG384" s="36">
        <f t="shared" si="392"/>
        <v>5518.5041454545453</v>
      </c>
      <c r="AH384" s="36">
        <f t="shared" si="392"/>
        <v>6035.8639090909091</v>
      </c>
      <c r="AI384" s="216">
        <f t="shared" si="392"/>
        <v>6323.2860000000001</v>
      </c>
      <c r="AJ384" s="8">
        <v>6323.2859999999991</v>
      </c>
      <c r="AK384" s="12"/>
      <c r="AL384" s="70"/>
      <c r="AM384" s="25"/>
      <c r="AN384" s="33" t="s">
        <v>13</v>
      </c>
      <c r="AO384" s="25"/>
      <c r="AP384" s="74">
        <f>(-SUM(AP381,AP378,AP375,AP372,AP369,AP366,AP363,AP360,AP357,AP354,AP351,AP348,AP345,AP342,AP339,AP336,AP333,AP330,AP327,AP324))+827.444</f>
        <v>757.59747199999993</v>
      </c>
      <c r="AQ384" s="73">
        <f>(-SUM(AQ381,AQ378,AQ375,AQ372,AQ369,AQ366,AQ363,AQ360,AQ357,AQ354,AQ351,AQ348,AQ345,AQ342,AQ339,AQ336,AQ333,AQ330,AQ327,AQ324))+1421.245</f>
        <v>1258.591136</v>
      </c>
      <c r="AR384" s="73">
        <f>(-SUM(AR381,AR378,AR375,AR372,AR369,AR366,AR363,AR360,AR357,AR354,AR351,AR348,AR345,AR342,AR339,AR336,AR333,AR330,AR327,AR324))+2216.048</f>
        <v>2000.0581559999998</v>
      </c>
      <c r="AS384" s="73">
        <f>(-SUM(AS381,AS378,AS375,AS372,AS369,AS366,AS363,AS360,AS357,AS354,AS351,AS348,AS345,AS342,AS339,AS336,AS333,AS330,AS327,AS324))+2797.218</f>
        <v>2538.1625559999998</v>
      </c>
      <c r="AT384" s="73">
        <f>(-SUM(AT381,AT378,AT375,AT372,AT369,AT366,AT363,AT360,AT357,AT354,AT351,AT348,AT345,AT342,AT339,AT336,AT333,AT330,AT327,AT324))+3370.217</f>
        <v>3056.5276240000003</v>
      </c>
      <c r="AU384" s="73">
        <f>(-SUM(AU381,AU378,AU375,AU372,AU369,AU366,AU363,AU360,AU357,AU354,AU351,AU348,AU345,AU342,AU339,AU336,AU333,AU330,AU327,AU324))+4271.436</f>
        <v>3918.3897279999996</v>
      </c>
      <c r="AV384" s="73">
        <f>(-SUM(AV381,AV378,AV375,AV372,AV369,AV366,AV363,AV360,AV357,AV354,AV351,AV348,AV345,AV342,AV339,AV336,AV333,AV330,AV327,AV324))+4892.973</f>
        <v>4500.8226720000002</v>
      </c>
      <c r="AW384" s="73">
        <f>(-SUM(AW381,AW378,AW375,AW372,AW369,AW366,AW363,AW360,AW357,AW354,AW351,AW348,AW345,AW342,AW339,AW336,AW333,AW330,AW327,AW324))+5241.417</f>
        <v>4834.3637760000001</v>
      </c>
      <c r="AX384" s="73">
        <f>(-SUM(AX381,AX378,AX375,AX372,AX369,AX366,AX363,AX360,AX357,AX354,AX351,AX348,AX345,AX342,AX339,AX336,AX333,AX330,AX327,AX324))+6117.905</f>
        <v>5602.3937759999999</v>
      </c>
      <c r="AY384" s="73">
        <f>(-SUM(AY381,AY378,AY375,AY372,AY369,AY366,AY363,AY360,AY357,AY354,AY351,AY348,AY345,AY342,AY339,AY336,AY333,AY330,AY327,AY324))+6842.966</f>
        <v>6246.2817279999999</v>
      </c>
      <c r="AZ384" s="73">
        <f>(-SUM(AZ381,AZ378,AZ375,AZ372,AZ369,AZ366,AZ363,AZ360,AZ357,AZ354,AZ351,AZ348,AZ345,AZ342,AZ339,AZ336,AZ333,AZ330,AZ327,AZ324))+7403.662</f>
        <v>6762.6406200000001</v>
      </c>
      <c r="BA384" s="136">
        <f>(-SUM(BA381,BA378,BA375,BA372,BA369,BA366,BA363,BA360,BA357,BA354,BA351,BA348,BA345,BA342,BA339,BA336,BA333,BA330,BA327,BA324))+7675.798</f>
        <v>7020.3966199999995</v>
      </c>
      <c r="BC384" s="70"/>
      <c r="BD384" s="205" t="e">
        <f>INDEX($E$323:$P$414,ROW()-322,#REF!)</f>
        <v>#REF!</v>
      </c>
      <c r="BE384" s="205" t="e">
        <f>INDEX($X$323:$AI$414,ROW()-322,#REF!)</f>
        <v>#REF!</v>
      </c>
      <c r="BF384" s="205" t="e">
        <f>INDEX($AP$323:$BA$414,ROW()-322,#REF!)</f>
        <v>#REF!</v>
      </c>
      <c r="BG384" s="205" t="e">
        <f>+IF(OR(BD384=0,BE384=0),"",BD384-BE384)</f>
        <v>#REF!</v>
      </c>
      <c r="BH384" s="196" t="str">
        <f>+IF(ISERROR(BD384/BE384-1),"",BD384/BE384-1)</f>
        <v/>
      </c>
      <c r="BI384" s="205" t="e">
        <f>+IF(OR(BD384=0,BF384=0),"",BD384-BF384)</f>
        <v>#REF!</v>
      </c>
      <c r="BJ384" s="198" t="str">
        <f>+IF(ISERROR(BD384/BF384-1),"",BD384/BF384-1)</f>
        <v/>
      </c>
    </row>
    <row r="385" spans="1:62" s="10" customFormat="1" ht="14.25" customHeight="1">
      <c r="A385" s="32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216"/>
      <c r="M385" s="36"/>
      <c r="N385" s="36"/>
      <c r="O385" s="36"/>
      <c r="P385" s="37"/>
      <c r="Q385" s="12"/>
      <c r="R385" s="12"/>
      <c r="S385" s="12"/>
      <c r="T385" s="32"/>
      <c r="U385" s="25"/>
      <c r="V385" s="33"/>
      <c r="W385" s="25"/>
      <c r="X385" s="35"/>
      <c r="Y385" s="36"/>
      <c r="Z385" s="36"/>
      <c r="AA385" s="36"/>
      <c r="AB385" s="36"/>
      <c r="AC385" s="36"/>
      <c r="AD385" s="36"/>
      <c r="AE385" s="36"/>
      <c r="AF385" s="36"/>
      <c r="AG385" s="36"/>
      <c r="AH385" s="36"/>
      <c r="AI385" s="216"/>
      <c r="AJ385" s="8"/>
      <c r="AK385" s="12"/>
      <c r="AL385" s="32"/>
      <c r="AM385" s="25"/>
      <c r="AN385" s="33"/>
      <c r="AO385" s="25"/>
      <c r="AP385" s="35"/>
      <c r="AQ385" s="36"/>
      <c r="AR385" s="36"/>
      <c r="AS385" s="36"/>
      <c r="AT385" s="36"/>
      <c r="AU385" s="36"/>
      <c r="AV385" s="36"/>
      <c r="AW385" s="36"/>
      <c r="AX385" s="36"/>
      <c r="AY385" s="36"/>
      <c r="AZ385" s="36"/>
      <c r="BA385" s="216"/>
      <c r="BC385" s="70" t="str">
        <f>+IF(ISBLANK(A385),"",A385)</f>
        <v/>
      </c>
      <c r="BD385" s="31"/>
      <c r="BE385" s="31"/>
      <c r="BF385" s="31"/>
      <c r="BG385" s="25"/>
      <c r="BH385" s="25"/>
      <c r="BI385" s="25"/>
      <c r="BJ385" s="184"/>
    </row>
    <row r="386" spans="1:62" s="10" customFormat="1" ht="14.25" hidden="1" customHeight="1">
      <c r="A386" s="32">
        <v>22</v>
      </c>
      <c r="B386" s="25"/>
      <c r="C386" s="33" t="s">
        <v>1</v>
      </c>
      <c r="D386" s="25"/>
      <c r="E386" s="35">
        <f>E387</f>
        <v>0</v>
      </c>
      <c r="F386" s="36">
        <f t="shared" ref="F386:P386" si="393">F387-E387</f>
        <v>0</v>
      </c>
      <c r="G386" s="36">
        <f t="shared" si="393"/>
        <v>0</v>
      </c>
      <c r="H386" s="36">
        <f t="shared" si="393"/>
        <v>0</v>
      </c>
      <c r="I386" s="36">
        <f t="shared" si="393"/>
        <v>0</v>
      </c>
      <c r="J386" s="36">
        <f t="shared" si="393"/>
        <v>0</v>
      </c>
      <c r="K386" s="36">
        <f t="shared" si="393"/>
        <v>0</v>
      </c>
      <c r="L386" s="216">
        <f t="shared" si="393"/>
        <v>0</v>
      </c>
      <c r="M386" s="36">
        <f t="shared" si="393"/>
        <v>0</v>
      </c>
      <c r="N386" s="36">
        <f t="shared" si="393"/>
        <v>0</v>
      </c>
      <c r="O386" s="36">
        <f t="shared" si="393"/>
        <v>0</v>
      </c>
      <c r="P386" s="37">
        <f t="shared" si="393"/>
        <v>0</v>
      </c>
      <c r="Q386" s="12"/>
      <c r="R386" s="12"/>
      <c r="S386" s="12"/>
      <c r="T386" s="32">
        <v>22</v>
      </c>
      <c r="U386" s="25"/>
      <c r="V386" s="33" t="s">
        <v>1</v>
      </c>
      <c r="W386" s="25"/>
      <c r="X386" s="35">
        <f>X387</f>
        <v>0</v>
      </c>
      <c r="Y386" s="36">
        <f t="shared" ref="Y386:AI386" si="394">Y387-X387</f>
        <v>0</v>
      </c>
      <c r="Z386" s="36">
        <f t="shared" si="394"/>
        <v>0</v>
      </c>
      <c r="AA386" s="36">
        <f t="shared" si="394"/>
        <v>0</v>
      </c>
      <c r="AB386" s="36">
        <f t="shared" si="394"/>
        <v>0</v>
      </c>
      <c r="AC386" s="36">
        <f t="shared" si="394"/>
        <v>0</v>
      </c>
      <c r="AD386" s="36">
        <f t="shared" si="394"/>
        <v>0</v>
      </c>
      <c r="AE386" s="36">
        <f t="shared" si="394"/>
        <v>0</v>
      </c>
      <c r="AF386" s="36">
        <f t="shared" si="394"/>
        <v>0</v>
      </c>
      <c r="AG386" s="36">
        <f t="shared" si="394"/>
        <v>0</v>
      </c>
      <c r="AH386" s="36">
        <f t="shared" si="394"/>
        <v>0</v>
      </c>
      <c r="AI386" s="216">
        <f t="shared" si="394"/>
        <v>0</v>
      </c>
      <c r="AJ386" s="8"/>
      <c r="AK386" s="12"/>
      <c r="AL386" s="32">
        <v>22</v>
      </c>
      <c r="AM386" s="25"/>
      <c r="AN386" s="33" t="s">
        <v>1</v>
      </c>
      <c r="AO386" s="25"/>
      <c r="AP386" s="35">
        <f>AP387</f>
        <v>0</v>
      </c>
      <c r="AQ386" s="36">
        <f t="shared" ref="AQ386:BA386" si="395">AQ387-AP387</f>
        <v>0</v>
      </c>
      <c r="AR386" s="36">
        <f t="shared" si="395"/>
        <v>0</v>
      </c>
      <c r="AS386" s="36">
        <f t="shared" si="395"/>
        <v>0</v>
      </c>
      <c r="AT386" s="36">
        <f t="shared" si="395"/>
        <v>0</v>
      </c>
      <c r="AU386" s="36">
        <f t="shared" si="395"/>
        <v>0</v>
      </c>
      <c r="AV386" s="36">
        <f t="shared" si="395"/>
        <v>0</v>
      </c>
      <c r="AW386" s="36">
        <f t="shared" si="395"/>
        <v>0</v>
      </c>
      <c r="AX386" s="36">
        <f t="shared" si="395"/>
        <v>0</v>
      </c>
      <c r="AY386" s="36">
        <f t="shared" si="395"/>
        <v>0</v>
      </c>
      <c r="AZ386" s="36">
        <f t="shared" si="395"/>
        <v>0</v>
      </c>
      <c r="BA386" s="216">
        <f t="shared" si="395"/>
        <v>0</v>
      </c>
      <c r="BC386" s="32">
        <f>+IF(ISBLANK(A386),"",A386)</f>
        <v>22</v>
      </c>
      <c r="BD386" s="31"/>
      <c r="BE386" s="31"/>
      <c r="BF386" s="31"/>
      <c r="BG386" s="25"/>
      <c r="BH386" s="25"/>
      <c r="BI386" s="25"/>
      <c r="BJ386" s="184"/>
    </row>
    <row r="387" spans="1:62" s="10" customFormat="1" ht="14.25" hidden="1" customHeight="1">
      <c r="A387" s="70"/>
      <c r="B387" s="25"/>
      <c r="C387" s="33" t="s">
        <v>13</v>
      </c>
      <c r="D387" s="25"/>
      <c r="E387" s="35"/>
      <c r="F387" s="36"/>
      <c r="G387" s="36"/>
      <c r="H387" s="36"/>
      <c r="I387" s="36"/>
      <c r="J387" s="36"/>
      <c r="K387" s="36"/>
      <c r="L387" s="216"/>
      <c r="M387" s="36"/>
      <c r="N387" s="36"/>
      <c r="O387" s="36"/>
      <c r="P387" s="37"/>
      <c r="Q387" s="12"/>
      <c r="R387" s="12"/>
      <c r="S387" s="12"/>
      <c r="T387" s="70"/>
      <c r="U387" s="25"/>
      <c r="V387" s="33" t="s">
        <v>13</v>
      </c>
      <c r="W387" s="25"/>
      <c r="X387" s="35"/>
      <c r="Y387" s="36"/>
      <c r="Z387" s="36"/>
      <c r="AA387" s="36"/>
      <c r="AB387" s="36"/>
      <c r="AC387" s="36"/>
      <c r="AD387" s="36"/>
      <c r="AE387" s="36"/>
      <c r="AF387" s="36"/>
      <c r="AG387" s="36"/>
      <c r="AH387" s="36"/>
      <c r="AI387" s="216"/>
      <c r="AJ387" s="8"/>
      <c r="AK387" s="12"/>
      <c r="AL387" s="70"/>
      <c r="AM387" s="25"/>
      <c r="AN387" s="33" t="s">
        <v>13</v>
      </c>
      <c r="AO387" s="25"/>
      <c r="AP387" s="74"/>
      <c r="AQ387" s="73"/>
      <c r="AR387" s="73"/>
      <c r="AS387" s="73"/>
      <c r="AT387" s="73"/>
      <c r="AU387" s="73"/>
      <c r="AV387" s="73"/>
      <c r="AW387" s="73"/>
      <c r="AX387" s="73"/>
      <c r="AY387" s="73"/>
      <c r="AZ387" s="73"/>
      <c r="BA387" s="136"/>
      <c r="BC387" s="70" t="str">
        <f>+IF(ISBLANK(A387),"",A387)</f>
        <v/>
      </c>
      <c r="BD387" s="205" t="e">
        <f>INDEX($E$323:$P$414,ROW()-322,#REF!)</f>
        <v>#REF!</v>
      </c>
      <c r="BE387" s="205" t="e">
        <f>INDEX($X$323:$AI$414,ROW()-322,#REF!)</f>
        <v>#REF!</v>
      </c>
      <c r="BF387" s="205" t="e">
        <f>INDEX($AP$323:$BA$414,ROW()-322,#REF!)</f>
        <v>#REF!</v>
      </c>
      <c r="BG387" s="205" t="e">
        <f>+IF(OR(BD387=0,BE387=0),"",BD387-BE387)</f>
        <v>#REF!</v>
      </c>
      <c r="BH387" s="196" t="str">
        <f>+IF(ISERROR(BD387/BE387-1),"",BD387/BE387-1)</f>
        <v/>
      </c>
      <c r="BI387" s="205" t="e">
        <f>+IF(OR(BD387=0,BF387=0),"",BD387-BF387)</f>
        <v>#REF!</v>
      </c>
      <c r="BJ387" s="198" t="str">
        <f>+IF(ISERROR(BD387/BF387-1),"",BD387/BF387-1)</f>
        <v/>
      </c>
    </row>
    <row r="388" spans="1:62" s="10" customFormat="1" ht="14.25" hidden="1" customHeight="1">
      <c r="A388" s="32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216"/>
      <c r="M388" s="36"/>
      <c r="N388" s="36"/>
      <c r="O388" s="36"/>
      <c r="P388" s="37"/>
      <c r="Q388" s="12"/>
      <c r="R388" s="12"/>
      <c r="S388" s="12"/>
      <c r="T388" s="32"/>
      <c r="U388" s="25"/>
      <c r="V388" s="33"/>
      <c r="W388" s="25"/>
      <c r="X388" s="35"/>
      <c r="Y388" s="36"/>
      <c r="Z388" s="36"/>
      <c r="AA388" s="36"/>
      <c r="AB388" s="36"/>
      <c r="AC388" s="36"/>
      <c r="AD388" s="36"/>
      <c r="AE388" s="36"/>
      <c r="AF388" s="36"/>
      <c r="AG388" s="36"/>
      <c r="AH388" s="36"/>
      <c r="AI388" s="216"/>
      <c r="AJ388" s="8"/>
      <c r="AK388" s="12"/>
      <c r="AL388" s="32"/>
      <c r="AM388" s="25"/>
      <c r="AN388" s="33"/>
      <c r="AO388" s="25"/>
      <c r="AP388" s="35"/>
      <c r="AQ388" s="36"/>
      <c r="AR388" s="36"/>
      <c r="AS388" s="36"/>
      <c r="AT388" s="36"/>
      <c r="AU388" s="36"/>
      <c r="AV388" s="36"/>
      <c r="AW388" s="36"/>
      <c r="AX388" s="36"/>
      <c r="AY388" s="36"/>
      <c r="AZ388" s="36"/>
      <c r="BA388" s="216"/>
      <c r="BC388" s="70" t="str">
        <f t="shared" ref="BC388:BC412" si="396">+IF(ISBLANK(A388),"",A388)</f>
        <v/>
      </c>
      <c r="BD388" s="31"/>
      <c r="BE388" s="31"/>
      <c r="BF388" s="31"/>
      <c r="BG388" s="25"/>
      <c r="BH388" s="25"/>
      <c r="BI388" s="25"/>
      <c r="BJ388" s="184"/>
    </row>
    <row r="389" spans="1:62" s="10" customFormat="1" ht="14.25" hidden="1" customHeight="1">
      <c r="A389" s="32">
        <v>23</v>
      </c>
      <c r="B389" s="25"/>
      <c r="C389" s="33" t="s">
        <v>1</v>
      </c>
      <c r="D389" s="25"/>
      <c r="E389" s="35">
        <f>E390</f>
        <v>0</v>
      </c>
      <c r="F389" s="36">
        <f t="shared" ref="F389:P389" si="397">F390-E390</f>
        <v>0</v>
      </c>
      <c r="G389" s="36">
        <f t="shared" si="397"/>
        <v>0</v>
      </c>
      <c r="H389" s="36">
        <f t="shared" si="397"/>
        <v>0</v>
      </c>
      <c r="I389" s="36">
        <f t="shared" si="397"/>
        <v>0</v>
      </c>
      <c r="J389" s="36">
        <f t="shared" si="397"/>
        <v>0</v>
      </c>
      <c r="K389" s="36">
        <f t="shared" si="397"/>
        <v>0</v>
      </c>
      <c r="L389" s="216">
        <f t="shared" si="397"/>
        <v>0</v>
      </c>
      <c r="M389" s="36">
        <f t="shared" si="397"/>
        <v>0</v>
      </c>
      <c r="N389" s="36">
        <f t="shared" si="397"/>
        <v>0</v>
      </c>
      <c r="O389" s="36">
        <f t="shared" si="397"/>
        <v>0</v>
      </c>
      <c r="P389" s="37">
        <f t="shared" si="397"/>
        <v>0</v>
      </c>
      <c r="Q389" s="12"/>
      <c r="R389" s="12"/>
      <c r="S389" s="12"/>
      <c r="T389" s="32">
        <v>23</v>
      </c>
      <c r="U389" s="25"/>
      <c r="V389" s="33" t="s">
        <v>1</v>
      </c>
      <c r="W389" s="25"/>
      <c r="X389" s="35">
        <f>X390</f>
        <v>0</v>
      </c>
      <c r="Y389" s="36">
        <f t="shared" ref="Y389:AI389" si="398">Y390-X390</f>
        <v>0</v>
      </c>
      <c r="Z389" s="36">
        <f t="shared" si="398"/>
        <v>0</v>
      </c>
      <c r="AA389" s="36">
        <f t="shared" si="398"/>
        <v>0</v>
      </c>
      <c r="AB389" s="36">
        <f t="shared" si="398"/>
        <v>0</v>
      </c>
      <c r="AC389" s="36">
        <f t="shared" si="398"/>
        <v>0</v>
      </c>
      <c r="AD389" s="36">
        <f t="shared" si="398"/>
        <v>0</v>
      </c>
      <c r="AE389" s="36">
        <f t="shared" si="398"/>
        <v>0</v>
      </c>
      <c r="AF389" s="36">
        <f t="shared" si="398"/>
        <v>0</v>
      </c>
      <c r="AG389" s="36">
        <f t="shared" si="398"/>
        <v>0</v>
      </c>
      <c r="AH389" s="36">
        <f t="shared" si="398"/>
        <v>0</v>
      </c>
      <c r="AI389" s="216">
        <f t="shared" si="398"/>
        <v>0</v>
      </c>
      <c r="AJ389" s="8"/>
      <c r="AK389" s="12"/>
      <c r="AL389" s="32">
        <v>23</v>
      </c>
      <c r="AM389" s="25"/>
      <c r="AN389" s="33" t="s">
        <v>1</v>
      </c>
      <c r="AO389" s="25"/>
      <c r="AP389" s="35">
        <f>AP390</f>
        <v>0</v>
      </c>
      <c r="AQ389" s="36">
        <f t="shared" ref="AQ389:BA389" si="399">AQ390-AP390</f>
        <v>0</v>
      </c>
      <c r="AR389" s="36">
        <f t="shared" si="399"/>
        <v>0</v>
      </c>
      <c r="AS389" s="36">
        <f t="shared" si="399"/>
        <v>0</v>
      </c>
      <c r="AT389" s="36">
        <f t="shared" si="399"/>
        <v>0</v>
      </c>
      <c r="AU389" s="36">
        <f t="shared" si="399"/>
        <v>0</v>
      </c>
      <c r="AV389" s="36">
        <f t="shared" si="399"/>
        <v>0</v>
      </c>
      <c r="AW389" s="36">
        <f t="shared" si="399"/>
        <v>0</v>
      </c>
      <c r="AX389" s="36">
        <f t="shared" si="399"/>
        <v>0</v>
      </c>
      <c r="AY389" s="36">
        <f t="shared" si="399"/>
        <v>0</v>
      </c>
      <c r="AZ389" s="36">
        <f t="shared" si="399"/>
        <v>0</v>
      </c>
      <c r="BA389" s="216">
        <f t="shared" si="399"/>
        <v>0</v>
      </c>
      <c r="BC389" s="32">
        <f t="shared" si="396"/>
        <v>23</v>
      </c>
      <c r="BD389" s="31"/>
      <c r="BE389" s="31"/>
      <c r="BF389" s="31"/>
      <c r="BG389" s="25"/>
      <c r="BH389" s="25"/>
      <c r="BI389" s="25"/>
      <c r="BJ389" s="184"/>
    </row>
    <row r="390" spans="1:62" s="10" customFormat="1" ht="14.25" hidden="1" customHeight="1">
      <c r="A390" s="70"/>
      <c r="B390" s="25"/>
      <c r="C390" s="33" t="s">
        <v>13</v>
      </c>
      <c r="D390" s="25"/>
      <c r="E390" s="35"/>
      <c r="F390" s="36"/>
      <c r="G390" s="36"/>
      <c r="H390" s="36"/>
      <c r="I390" s="36"/>
      <c r="J390" s="36"/>
      <c r="K390" s="36"/>
      <c r="L390" s="216"/>
      <c r="M390" s="36"/>
      <c r="N390" s="36"/>
      <c r="O390" s="36"/>
      <c r="P390" s="37"/>
      <c r="Q390" s="12"/>
      <c r="R390" s="12"/>
      <c r="S390" s="12"/>
      <c r="T390" s="70"/>
      <c r="U390" s="25"/>
      <c r="V390" s="33" t="s">
        <v>13</v>
      </c>
      <c r="W390" s="25"/>
      <c r="X390" s="35"/>
      <c r="Y390" s="36"/>
      <c r="Z390" s="36"/>
      <c r="AA390" s="36"/>
      <c r="AB390" s="36"/>
      <c r="AC390" s="36"/>
      <c r="AD390" s="36"/>
      <c r="AE390" s="36"/>
      <c r="AF390" s="36"/>
      <c r="AG390" s="36"/>
      <c r="AH390" s="36"/>
      <c r="AI390" s="216"/>
      <c r="AJ390" s="8"/>
      <c r="AK390" s="12"/>
      <c r="AL390" s="70"/>
      <c r="AM390" s="25"/>
      <c r="AN390" s="33" t="s">
        <v>13</v>
      </c>
      <c r="AO390" s="25"/>
      <c r="AP390" s="74"/>
      <c r="AQ390" s="73"/>
      <c r="AR390" s="73"/>
      <c r="AS390" s="73"/>
      <c r="AT390" s="73"/>
      <c r="AU390" s="73"/>
      <c r="AV390" s="73"/>
      <c r="AW390" s="73"/>
      <c r="AX390" s="73"/>
      <c r="AY390" s="73"/>
      <c r="AZ390" s="73"/>
      <c r="BA390" s="136"/>
      <c r="BC390" s="70" t="str">
        <f t="shared" si="396"/>
        <v/>
      </c>
      <c r="BD390" s="205" t="e">
        <f>INDEX($E$323:$P$414,ROW()-322,#REF!)</f>
        <v>#REF!</v>
      </c>
      <c r="BE390" s="205" t="e">
        <f>INDEX($X$323:$AI$414,ROW()-322,#REF!)</f>
        <v>#REF!</v>
      </c>
      <c r="BF390" s="205" t="e">
        <f>INDEX($AP$323:$BA$414,ROW()-322,#REF!)</f>
        <v>#REF!</v>
      </c>
      <c r="BG390" s="205" t="e">
        <f>+IF(OR(BD390=0,BE390=0),"",BD390-BE390)</f>
        <v>#REF!</v>
      </c>
      <c r="BH390" s="196" t="str">
        <f>+IF(ISERROR(BD390/BE390-1),"",BD390/BE390-1)</f>
        <v/>
      </c>
      <c r="BI390" s="205" t="e">
        <f>+IF(OR(BD390=0,BF390=0),"",BD390-BF390)</f>
        <v>#REF!</v>
      </c>
      <c r="BJ390" s="198" t="str">
        <f>+IF(ISERROR(BD390/BF390-1),"",BD390/BF390-1)</f>
        <v/>
      </c>
    </row>
    <row r="391" spans="1:62" s="10" customFormat="1" ht="14.25" hidden="1" customHeight="1">
      <c r="A391" s="32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216"/>
      <c r="M391" s="36"/>
      <c r="N391" s="36"/>
      <c r="O391" s="36"/>
      <c r="P391" s="37"/>
      <c r="Q391" s="12"/>
      <c r="R391" s="12"/>
      <c r="S391" s="12"/>
      <c r="T391" s="32"/>
      <c r="U391" s="25"/>
      <c r="V391" s="33"/>
      <c r="W391" s="25"/>
      <c r="X391" s="35"/>
      <c r="Y391" s="36"/>
      <c r="Z391" s="36"/>
      <c r="AA391" s="36"/>
      <c r="AB391" s="36"/>
      <c r="AC391" s="36"/>
      <c r="AD391" s="36"/>
      <c r="AE391" s="36"/>
      <c r="AF391" s="36"/>
      <c r="AG391" s="36"/>
      <c r="AH391" s="36"/>
      <c r="AI391" s="216"/>
      <c r="AJ391" s="8"/>
      <c r="AK391" s="12"/>
      <c r="AL391" s="32"/>
      <c r="AM391" s="25"/>
      <c r="AN391" s="33"/>
      <c r="AO391" s="25"/>
      <c r="AP391" s="35"/>
      <c r="AQ391" s="36"/>
      <c r="AR391" s="36"/>
      <c r="AS391" s="36"/>
      <c r="AT391" s="36"/>
      <c r="AU391" s="36"/>
      <c r="AV391" s="36"/>
      <c r="AW391" s="36"/>
      <c r="AX391" s="36"/>
      <c r="AY391" s="36"/>
      <c r="AZ391" s="36"/>
      <c r="BA391" s="216"/>
      <c r="BC391" s="70" t="str">
        <f t="shared" si="396"/>
        <v/>
      </c>
      <c r="BD391" s="31"/>
      <c r="BE391" s="31"/>
      <c r="BF391" s="31"/>
      <c r="BG391" s="25"/>
      <c r="BH391" s="25"/>
      <c r="BI391" s="25"/>
      <c r="BJ391" s="184"/>
    </row>
    <row r="392" spans="1:62" s="10" customFormat="1" ht="14.25" hidden="1" customHeight="1">
      <c r="A392" s="32">
        <v>24</v>
      </c>
      <c r="B392" s="25"/>
      <c r="C392" s="33" t="s">
        <v>1</v>
      </c>
      <c r="D392" s="25"/>
      <c r="E392" s="35">
        <f>E393</f>
        <v>0</v>
      </c>
      <c r="F392" s="36">
        <f t="shared" ref="F392:P392" si="400">F393-E393</f>
        <v>0</v>
      </c>
      <c r="G392" s="36">
        <f t="shared" si="400"/>
        <v>0</v>
      </c>
      <c r="H392" s="36">
        <f t="shared" si="400"/>
        <v>0</v>
      </c>
      <c r="I392" s="36">
        <f t="shared" si="400"/>
        <v>0</v>
      </c>
      <c r="J392" s="36">
        <f t="shared" si="400"/>
        <v>0</v>
      </c>
      <c r="K392" s="36">
        <f t="shared" si="400"/>
        <v>0</v>
      </c>
      <c r="L392" s="216">
        <f t="shared" si="400"/>
        <v>0</v>
      </c>
      <c r="M392" s="36">
        <f t="shared" si="400"/>
        <v>0</v>
      </c>
      <c r="N392" s="36">
        <f t="shared" si="400"/>
        <v>0</v>
      </c>
      <c r="O392" s="36">
        <f t="shared" si="400"/>
        <v>0</v>
      </c>
      <c r="P392" s="37">
        <f t="shared" si="400"/>
        <v>0</v>
      </c>
      <c r="Q392" s="12"/>
      <c r="R392" s="12"/>
      <c r="S392" s="12"/>
      <c r="T392" s="32">
        <v>24</v>
      </c>
      <c r="U392" s="25"/>
      <c r="V392" s="33" t="s">
        <v>1</v>
      </c>
      <c r="W392" s="25"/>
      <c r="X392" s="35">
        <f>X393</f>
        <v>0</v>
      </c>
      <c r="Y392" s="36">
        <f t="shared" ref="Y392:AI392" si="401">Y393-X393</f>
        <v>0</v>
      </c>
      <c r="Z392" s="36">
        <f t="shared" si="401"/>
        <v>0</v>
      </c>
      <c r="AA392" s="36">
        <f t="shared" si="401"/>
        <v>0</v>
      </c>
      <c r="AB392" s="36">
        <f t="shared" si="401"/>
        <v>0</v>
      </c>
      <c r="AC392" s="36">
        <f t="shared" si="401"/>
        <v>0</v>
      </c>
      <c r="AD392" s="36">
        <f t="shared" si="401"/>
        <v>0</v>
      </c>
      <c r="AE392" s="36">
        <f t="shared" si="401"/>
        <v>0</v>
      </c>
      <c r="AF392" s="36">
        <f t="shared" si="401"/>
        <v>0</v>
      </c>
      <c r="AG392" s="36">
        <f t="shared" si="401"/>
        <v>0</v>
      </c>
      <c r="AH392" s="36">
        <f t="shared" si="401"/>
        <v>0</v>
      </c>
      <c r="AI392" s="216">
        <f t="shared" si="401"/>
        <v>0</v>
      </c>
      <c r="AJ392" s="8"/>
      <c r="AK392" s="12"/>
      <c r="AL392" s="32">
        <v>24</v>
      </c>
      <c r="AM392" s="25"/>
      <c r="AN392" s="33" t="s">
        <v>1</v>
      </c>
      <c r="AO392" s="25"/>
      <c r="AP392" s="35">
        <f>AP393</f>
        <v>0</v>
      </c>
      <c r="AQ392" s="36">
        <f t="shared" ref="AQ392:BA392" si="402">AQ393-AP393</f>
        <v>0</v>
      </c>
      <c r="AR392" s="36">
        <f t="shared" si="402"/>
        <v>0</v>
      </c>
      <c r="AS392" s="36">
        <f t="shared" si="402"/>
        <v>0</v>
      </c>
      <c r="AT392" s="36">
        <f t="shared" si="402"/>
        <v>0</v>
      </c>
      <c r="AU392" s="36">
        <f t="shared" si="402"/>
        <v>0</v>
      </c>
      <c r="AV392" s="36">
        <f t="shared" si="402"/>
        <v>0</v>
      </c>
      <c r="AW392" s="36">
        <f t="shared" si="402"/>
        <v>0</v>
      </c>
      <c r="AX392" s="36">
        <f t="shared" si="402"/>
        <v>0</v>
      </c>
      <c r="AY392" s="36">
        <f t="shared" si="402"/>
        <v>0</v>
      </c>
      <c r="AZ392" s="36">
        <f t="shared" si="402"/>
        <v>0</v>
      </c>
      <c r="BA392" s="216">
        <f t="shared" si="402"/>
        <v>0</v>
      </c>
      <c r="BC392" s="32">
        <f t="shared" si="396"/>
        <v>24</v>
      </c>
      <c r="BD392" s="31"/>
      <c r="BE392" s="31"/>
      <c r="BF392" s="31"/>
      <c r="BG392" s="25"/>
      <c r="BH392" s="25"/>
      <c r="BI392" s="25"/>
      <c r="BJ392" s="184"/>
    </row>
    <row r="393" spans="1:62" s="10" customFormat="1" ht="14.25" hidden="1" customHeight="1">
      <c r="A393" s="70"/>
      <c r="B393" s="25"/>
      <c r="C393" s="33" t="s">
        <v>13</v>
      </c>
      <c r="D393" s="25"/>
      <c r="E393" s="35"/>
      <c r="F393" s="36"/>
      <c r="G393" s="36"/>
      <c r="H393" s="36"/>
      <c r="I393" s="36"/>
      <c r="J393" s="36"/>
      <c r="K393" s="36"/>
      <c r="L393" s="216"/>
      <c r="M393" s="36"/>
      <c r="N393" s="36"/>
      <c r="O393" s="36"/>
      <c r="P393" s="37"/>
      <c r="Q393" s="12"/>
      <c r="R393" s="12"/>
      <c r="S393" s="12"/>
      <c r="T393" s="70"/>
      <c r="U393" s="25"/>
      <c r="V393" s="33" t="s">
        <v>13</v>
      </c>
      <c r="W393" s="25"/>
      <c r="X393" s="35"/>
      <c r="Y393" s="36"/>
      <c r="Z393" s="36"/>
      <c r="AA393" s="36"/>
      <c r="AB393" s="36"/>
      <c r="AC393" s="36"/>
      <c r="AD393" s="36"/>
      <c r="AE393" s="36"/>
      <c r="AF393" s="36"/>
      <c r="AG393" s="36"/>
      <c r="AH393" s="36"/>
      <c r="AI393" s="216"/>
      <c r="AJ393" s="8"/>
      <c r="AK393" s="12"/>
      <c r="AL393" s="70"/>
      <c r="AM393" s="25"/>
      <c r="AN393" s="33" t="s">
        <v>13</v>
      </c>
      <c r="AO393" s="25"/>
      <c r="AP393" s="74"/>
      <c r="AQ393" s="73"/>
      <c r="AR393" s="73"/>
      <c r="AS393" s="73"/>
      <c r="AT393" s="73"/>
      <c r="AU393" s="73"/>
      <c r="AV393" s="73"/>
      <c r="AW393" s="73"/>
      <c r="AX393" s="73"/>
      <c r="AY393" s="73"/>
      <c r="AZ393" s="73"/>
      <c r="BA393" s="136"/>
      <c r="BC393" s="70" t="str">
        <f t="shared" si="396"/>
        <v/>
      </c>
      <c r="BD393" s="205" t="e">
        <f>INDEX($E$323:$P$414,ROW()-322,#REF!)</f>
        <v>#REF!</v>
      </c>
      <c r="BE393" s="205" t="e">
        <f>INDEX($X$323:$AI$414,ROW()-322,#REF!)</f>
        <v>#REF!</v>
      </c>
      <c r="BF393" s="205" t="e">
        <f>INDEX($AP$323:$BA$414,ROW()-322,#REF!)</f>
        <v>#REF!</v>
      </c>
      <c r="BG393" s="205" t="e">
        <f>+IF(OR(BD393=0,BE393=0),"",BD393-BE393)</f>
        <v>#REF!</v>
      </c>
      <c r="BH393" s="196" t="str">
        <f>+IF(ISERROR(BD393/BE393-1),"",BD393/BE393-1)</f>
        <v/>
      </c>
      <c r="BI393" s="205" t="e">
        <f>+IF(OR(BD393=0,BF393=0),"",BD393-BF393)</f>
        <v>#REF!</v>
      </c>
      <c r="BJ393" s="198" t="str">
        <f>+IF(ISERROR(BD393/BF393-1),"",BD393/BF393-1)</f>
        <v/>
      </c>
    </row>
    <row r="394" spans="1:62" s="10" customFormat="1" ht="14.25" hidden="1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216"/>
      <c r="M394" s="36"/>
      <c r="N394" s="36"/>
      <c r="O394" s="36"/>
      <c r="P394" s="37"/>
      <c r="Q394" s="12"/>
      <c r="R394" s="12"/>
      <c r="S394" s="12"/>
      <c r="T394" s="32"/>
      <c r="U394" s="25"/>
      <c r="V394" s="33"/>
      <c r="W394" s="25"/>
      <c r="X394" s="35"/>
      <c r="Y394" s="36"/>
      <c r="Z394" s="36"/>
      <c r="AA394" s="36"/>
      <c r="AB394" s="36"/>
      <c r="AC394" s="36"/>
      <c r="AD394" s="36"/>
      <c r="AE394" s="36"/>
      <c r="AF394" s="36"/>
      <c r="AG394" s="36"/>
      <c r="AH394" s="36"/>
      <c r="AI394" s="216"/>
      <c r="AJ394" s="8"/>
      <c r="AK394" s="12"/>
      <c r="AL394" s="32"/>
      <c r="AM394" s="25"/>
      <c r="AN394" s="33"/>
      <c r="AO394" s="25"/>
      <c r="AP394" s="35"/>
      <c r="AQ394" s="36"/>
      <c r="AR394" s="36"/>
      <c r="AS394" s="36"/>
      <c r="AT394" s="36"/>
      <c r="AU394" s="36"/>
      <c r="AV394" s="36"/>
      <c r="AW394" s="36"/>
      <c r="AX394" s="36"/>
      <c r="AY394" s="36"/>
      <c r="AZ394" s="36"/>
      <c r="BA394" s="216"/>
      <c r="BC394" s="70" t="str">
        <f t="shared" si="396"/>
        <v/>
      </c>
      <c r="BD394" s="31"/>
      <c r="BE394" s="31"/>
      <c r="BF394" s="31"/>
      <c r="BG394" s="25"/>
      <c r="BH394" s="25"/>
      <c r="BI394" s="25"/>
      <c r="BJ394" s="184"/>
    </row>
    <row r="395" spans="1:62" s="10" customFormat="1" ht="14.25" hidden="1" customHeight="1">
      <c r="A395" s="32">
        <v>25</v>
      </c>
      <c r="B395" s="25"/>
      <c r="C395" s="33" t="s">
        <v>1</v>
      </c>
      <c r="D395" s="25"/>
      <c r="E395" s="35">
        <f>E396</f>
        <v>0</v>
      </c>
      <c r="F395" s="36">
        <f t="shared" ref="F395:P395" si="403">F396-E396</f>
        <v>0</v>
      </c>
      <c r="G395" s="36">
        <f t="shared" si="403"/>
        <v>0</v>
      </c>
      <c r="H395" s="36">
        <f t="shared" si="403"/>
        <v>0</v>
      </c>
      <c r="I395" s="36">
        <f t="shared" si="403"/>
        <v>0</v>
      </c>
      <c r="J395" s="36">
        <f t="shared" si="403"/>
        <v>0</v>
      </c>
      <c r="K395" s="36">
        <f t="shared" si="403"/>
        <v>0</v>
      </c>
      <c r="L395" s="216">
        <f t="shared" si="403"/>
        <v>0</v>
      </c>
      <c r="M395" s="36">
        <f t="shared" si="403"/>
        <v>0</v>
      </c>
      <c r="N395" s="36">
        <f t="shared" si="403"/>
        <v>0</v>
      </c>
      <c r="O395" s="36">
        <f t="shared" si="403"/>
        <v>0</v>
      </c>
      <c r="P395" s="37">
        <f t="shared" si="403"/>
        <v>0</v>
      </c>
      <c r="Q395" s="12"/>
      <c r="R395" s="12"/>
      <c r="S395" s="12"/>
      <c r="T395" s="32">
        <v>25</v>
      </c>
      <c r="U395" s="25"/>
      <c r="V395" s="33" t="s">
        <v>1</v>
      </c>
      <c r="W395" s="25"/>
      <c r="X395" s="35">
        <f>X396</f>
        <v>0</v>
      </c>
      <c r="Y395" s="36">
        <f t="shared" ref="Y395:AI395" si="404">Y396-X396</f>
        <v>0</v>
      </c>
      <c r="Z395" s="36">
        <f t="shared" si="404"/>
        <v>0</v>
      </c>
      <c r="AA395" s="36">
        <f t="shared" si="404"/>
        <v>0</v>
      </c>
      <c r="AB395" s="36">
        <f t="shared" si="404"/>
        <v>0</v>
      </c>
      <c r="AC395" s="36">
        <f t="shared" si="404"/>
        <v>0</v>
      </c>
      <c r="AD395" s="36">
        <f t="shared" si="404"/>
        <v>0</v>
      </c>
      <c r="AE395" s="36">
        <f t="shared" si="404"/>
        <v>0</v>
      </c>
      <c r="AF395" s="36">
        <f t="shared" si="404"/>
        <v>0</v>
      </c>
      <c r="AG395" s="36">
        <f t="shared" si="404"/>
        <v>0</v>
      </c>
      <c r="AH395" s="36">
        <f t="shared" si="404"/>
        <v>0</v>
      </c>
      <c r="AI395" s="216">
        <f t="shared" si="404"/>
        <v>0</v>
      </c>
      <c r="AJ395" s="8"/>
      <c r="AK395" s="12"/>
      <c r="AL395" s="32">
        <v>25</v>
      </c>
      <c r="AM395" s="25"/>
      <c r="AN395" s="33" t="s">
        <v>1</v>
      </c>
      <c r="AO395" s="25"/>
      <c r="AP395" s="35">
        <f>AP396</f>
        <v>0</v>
      </c>
      <c r="AQ395" s="36">
        <f t="shared" ref="AQ395:BA395" si="405">AQ396-AP396</f>
        <v>0</v>
      </c>
      <c r="AR395" s="36">
        <f t="shared" si="405"/>
        <v>0</v>
      </c>
      <c r="AS395" s="36">
        <f t="shared" si="405"/>
        <v>0</v>
      </c>
      <c r="AT395" s="36">
        <f t="shared" si="405"/>
        <v>0</v>
      </c>
      <c r="AU395" s="36">
        <f t="shared" si="405"/>
        <v>0</v>
      </c>
      <c r="AV395" s="36">
        <f t="shared" si="405"/>
        <v>0</v>
      </c>
      <c r="AW395" s="36">
        <f t="shared" si="405"/>
        <v>0</v>
      </c>
      <c r="AX395" s="36">
        <f t="shared" si="405"/>
        <v>0</v>
      </c>
      <c r="AY395" s="36">
        <f t="shared" si="405"/>
        <v>0</v>
      </c>
      <c r="AZ395" s="36">
        <f t="shared" si="405"/>
        <v>0</v>
      </c>
      <c r="BA395" s="216">
        <f t="shared" si="405"/>
        <v>0</v>
      </c>
      <c r="BC395" s="32">
        <f t="shared" si="396"/>
        <v>25</v>
      </c>
      <c r="BD395" s="31"/>
      <c r="BE395" s="31"/>
      <c r="BF395" s="31"/>
      <c r="BG395" s="25"/>
      <c r="BH395" s="25"/>
      <c r="BI395" s="25"/>
      <c r="BJ395" s="184"/>
    </row>
    <row r="396" spans="1:62" s="10" customFormat="1" ht="14.25" hidden="1" customHeight="1">
      <c r="A396" s="70"/>
      <c r="B396" s="25"/>
      <c r="C396" s="33" t="s">
        <v>13</v>
      </c>
      <c r="D396" s="25"/>
      <c r="E396" s="35"/>
      <c r="F396" s="36"/>
      <c r="G396" s="36"/>
      <c r="H396" s="36"/>
      <c r="I396" s="36"/>
      <c r="J396" s="36"/>
      <c r="K396" s="36"/>
      <c r="L396" s="216"/>
      <c r="M396" s="36"/>
      <c r="N396" s="36"/>
      <c r="O396" s="36"/>
      <c r="P396" s="37"/>
      <c r="Q396" s="12"/>
      <c r="R396" s="12"/>
      <c r="S396" s="12"/>
      <c r="T396" s="70"/>
      <c r="U396" s="25"/>
      <c r="V396" s="33" t="s">
        <v>13</v>
      </c>
      <c r="W396" s="25"/>
      <c r="X396" s="35"/>
      <c r="Y396" s="36"/>
      <c r="Z396" s="36"/>
      <c r="AA396" s="36"/>
      <c r="AB396" s="36"/>
      <c r="AC396" s="36"/>
      <c r="AD396" s="36"/>
      <c r="AE396" s="36"/>
      <c r="AF396" s="36"/>
      <c r="AG396" s="36"/>
      <c r="AH396" s="36"/>
      <c r="AI396" s="216"/>
      <c r="AJ396" s="8"/>
      <c r="AK396" s="12"/>
      <c r="AL396" s="70"/>
      <c r="AM396" s="25"/>
      <c r="AN396" s="33" t="s">
        <v>13</v>
      </c>
      <c r="AO396" s="25"/>
      <c r="AP396" s="74"/>
      <c r="AQ396" s="73"/>
      <c r="AR396" s="73"/>
      <c r="AS396" s="73"/>
      <c r="AT396" s="73"/>
      <c r="AU396" s="73"/>
      <c r="AV396" s="73"/>
      <c r="AW396" s="73"/>
      <c r="AX396" s="73"/>
      <c r="AY396" s="73"/>
      <c r="AZ396" s="73"/>
      <c r="BA396" s="136"/>
      <c r="BC396" s="70" t="str">
        <f t="shared" si="396"/>
        <v/>
      </c>
      <c r="BD396" s="205" t="e">
        <f>INDEX($E$323:$P$414,ROW()-322,#REF!)</f>
        <v>#REF!</v>
      </c>
      <c r="BE396" s="205" t="e">
        <f>INDEX($X$323:$AI$414,ROW()-322,#REF!)</f>
        <v>#REF!</v>
      </c>
      <c r="BF396" s="205" t="e">
        <f>INDEX($AP$323:$BA$414,ROW()-322,#REF!)</f>
        <v>#REF!</v>
      </c>
      <c r="BG396" s="205" t="e">
        <f>+IF(OR(BD396=0,BE396=0),"",BD396-BE396)</f>
        <v>#REF!</v>
      </c>
      <c r="BH396" s="196" t="str">
        <f>+IF(ISERROR(BD396/BE396-1),"",BD396/BE396-1)</f>
        <v/>
      </c>
      <c r="BI396" s="205" t="e">
        <f>+IF(OR(BD396=0,BF396=0),"",BD396-BF396)</f>
        <v>#REF!</v>
      </c>
      <c r="BJ396" s="198" t="str">
        <f>+IF(ISERROR(BD396/BF396-1),"",BD396/BF396-1)</f>
        <v/>
      </c>
    </row>
    <row r="397" spans="1:62" s="10" customFormat="1" ht="14.25" hidden="1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216"/>
      <c r="M397" s="36"/>
      <c r="N397" s="36"/>
      <c r="O397" s="36"/>
      <c r="P397" s="37"/>
      <c r="Q397" s="12"/>
      <c r="R397" s="12"/>
      <c r="S397" s="12"/>
      <c r="T397" s="70"/>
      <c r="U397" s="25"/>
      <c r="V397" s="33"/>
      <c r="W397" s="25"/>
      <c r="X397" s="35"/>
      <c r="Y397" s="36"/>
      <c r="Z397" s="36"/>
      <c r="AA397" s="36"/>
      <c r="AB397" s="36"/>
      <c r="AC397" s="36"/>
      <c r="AD397" s="36"/>
      <c r="AE397" s="36"/>
      <c r="AF397" s="36"/>
      <c r="AG397" s="36"/>
      <c r="AH397" s="36"/>
      <c r="AI397" s="216"/>
      <c r="AJ397" s="8"/>
      <c r="AK397" s="12"/>
      <c r="AL397" s="70"/>
      <c r="AM397" s="25"/>
      <c r="AN397" s="33"/>
      <c r="AO397" s="25"/>
      <c r="AP397" s="35"/>
      <c r="AQ397" s="36"/>
      <c r="AR397" s="36"/>
      <c r="AS397" s="36"/>
      <c r="AT397" s="36"/>
      <c r="AU397" s="36"/>
      <c r="AV397" s="36"/>
      <c r="AW397" s="36"/>
      <c r="AX397" s="36"/>
      <c r="AY397" s="36"/>
      <c r="AZ397" s="36"/>
      <c r="BA397" s="216"/>
      <c r="BC397" s="70" t="str">
        <f t="shared" si="396"/>
        <v/>
      </c>
      <c r="BD397" s="31"/>
      <c r="BE397" s="31"/>
      <c r="BF397" s="31"/>
      <c r="BG397" s="25"/>
      <c r="BH397" s="25"/>
      <c r="BI397" s="25"/>
      <c r="BJ397" s="184"/>
    </row>
    <row r="398" spans="1:62" s="10" customFormat="1" ht="14.25" hidden="1" customHeight="1">
      <c r="A398" s="32">
        <v>26</v>
      </c>
      <c r="B398" s="25"/>
      <c r="C398" s="33" t="s">
        <v>1</v>
      </c>
      <c r="D398" s="25"/>
      <c r="E398" s="35">
        <f>E399</f>
        <v>0</v>
      </c>
      <c r="F398" s="36">
        <f t="shared" ref="F398:P398" si="406">F399-E399</f>
        <v>0</v>
      </c>
      <c r="G398" s="36">
        <f t="shared" si="406"/>
        <v>0</v>
      </c>
      <c r="H398" s="36">
        <f t="shared" si="406"/>
        <v>0</v>
      </c>
      <c r="I398" s="36">
        <f t="shared" si="406"/>
        <v>0</v>
      </c>
      <c r="J398" s="36">
        <f t="shared" si="406"/>
        <v>0</v>
      </c>
      <c r="K398" s="36">
        <f t="shared" si="406"/>
        <v>0</v>
      </c>
      <c r="L398" s="216">
        <f t="shared" si="406"/>
        <v>0</v>
      </c>
      <c r="M398" s="36">
        <f t="shared" si="406"/>
        <v>0</v>
      </c>
      <c r="N398" s="36">
        <f t="shared" si="406"/>
        <v>0</v>
      </c>
      <c r="O398" s="36">
        <f t="shared" si="406"/>
        <v>0</v>
      </c>
      <c r="P398" s="37">
        <f t="shared" si="406"/>
        <v>0</v>
      </c>
      <c r="Q398" s="12"/>
      <c r="R398" s="12"/>
      <c r="S398" s="12"/>
      <c r="T398" s="32">
        <v>26</v>
      </c>
      <c r="U398" s="25"/>
      <c r="V398" s="33" t="s">
        <v>1</v>
      </c>
      <c r="W398" s="25"/>
      <c r="X398" s="35">
        <f>X399</f>
        <v>0</v>
      </c>
      <c r="Y398" s="36">
        <f t="shared" ref="Y398:AI398" si="407">Y399-X399</f>
        <v>0</v>
      </c>
      <c r="Z398" s="36">
        <f t="shared" si="407"/>
        <v>0</v>
      </c>
      <c r="AA398" s="36">
        <f t="shared" si="407"/>
        <v>0</v>
      </c>
      <c r="AB398" s="36">
        <f t="shared" si="407"/>
        <v>0</v>
      </c>
      <c r="AC398" s="36">
        <f t="shared" si="407"/>
        <v>0</v>
      </c>
      <c r="AD398" s="36">
        <f t="shared" si="407"/>
        <v>0</v>
      </c>
      <c r="AE398" s="36">
        <f t="shared" si="407"/>
        <v>0</v>
      </c>
      <c r="AF398" s="36">
        <f t="shared" si="407"/>
        <v>0</v>
      </c>
      <c r="AG398" s="36">
        <f t="shared" si="407"/>
        <v>0</v>
      </c>
      <c r="AH398" s="36">
        <f t="shared" si="407"/>
        <v>0</v>
      </c>
      <c r="AI398" s="216">
        <f t="shared" si="407"/>
        <v>0</v>
      </c>
      <c r="AJ398" s="8"/>
      <c r="AK398" s="12"/>
      <c r="AL398" s="32">
        <v>26</v>
      </c>
      <c r="AM398" s="25"/>
      <c r="AN398" s="33" t="s">
        <v>1</v>
      </c>
      <c r="AO398" s="25"/>
      <c r="AP398" s="35">
        <f>AP399</f>
        <v>0</v>
      </c>
      <c r="AQ398" s="36">
        <f t="shared" ref="AQ398:BA398" si="408">AQ399-AP399</f>
        <v>0</v>
      </c>
      <c r="AR398" s="36">
        <f t="shared" si="408"/>
        <v>0</v>
      </c>
      <c r="AS398" s="36">
        <f t="shared" si="408"/>
        <v>0</v>
      </c>
      <c r="AT398" s="36">
        <f t="shared" si="408"/>
        <v>0</v>
      </c>
      <c r="AU398" s="36">
        <f t="shared" si="408"/>
        <v>0</v>
      </c>
      <c r="AV398" s="36">
        <f t="shared" si="408"/>
        <v>0</v>
      </c>
      <c r="AW398" s="36">
        <f t="shared" si="408"/>
        <v>0</v>
      </c>
      <c r="AX398" s="36">
        <f t="shared" si="408"/>
        <v>0</v>
      </c>
      <c r="AY398" s="36">
        <f t="shared" si="408"/>
        <v>0</v>
      </c>
      <c r="AZ398" s="36">
        <f t="shared" si="408"/>
        <v>0</v>
      </c>
      <c r="BA398" s="216">
        <f t="shared" si="408"/>
        <v>0</v>
      </c>
      <c r="BC398" s="32">
        <f t="shared" si="396"/>
        <v>26</v>
      </c>
      <c r="BD398" s="31"/>
      <c r="BE398" s="31"/>
      <c r="BF398" s="31"/>
      <c r="BG398" s="25"/>
      <c r="BH398" s="25"/>
      <c r="BI398" s="25"/>
      <c r="BJ398" s="184"/>
    </row>
    <row r="399" spans="1:62" s="10" customFormat="1" ht="14.25" hidden="1" customHeight="1">
      <c r="A399" s="70"/>
      <c r="B399" s="25"/>
      <c r="C399" s="33" t="s">
        <v>13</v>
      </c>
      <c r="D399" s="25"/>
      <c r="E399" s="35"/>
      <c r="F399" s="36"/>
      <c r="G399" s="36"/>
      <c r="H399" s="36"/>
      <c r="I399" s="36"/>
      <c r="J399" s="36"/>
      <c r="K399" s="36"/>
      <c r="L399" s="216"/>
      <c r="M399" s="36"/>
      <c r="N399" s="36"/>
      <c r="O399" s="36"/>
      <c r="P399" s="37"/>
      <c r="Q399" s="12"/>
      <c r="R399" s="12"/>
      <c r="S399" s="12"/>
      <c r="T399" s="70"/>
      <c r="U399" s="25"/>
      <c r="V399" s="33" t="s">
        <v>13</v>
      </c>
      <c r="W399" s="25"/>
      <c r="X399" s="35"/>
      <c r="Y399" s="36"/>
      <c r="Z399" s="36"/>
      <c r="AA399" s="36"/>
      <c r="AB399" s="36"/>
      <c r="AC399" s="36"/>
      <c r="AD399" s="36"/>
      <c r="AE399" s="36"/>
      <c r="AF399" s="36"/>
      <c r="AG399" s="36"/>
      <c r="AH399" s="36"/>
      <c r="AI399" s="216"/>
      <c r="AJ399" s="8"/>
      <c r="AK399" s="12"/>
      <c r="AL399" s="70"/>
      <c r="AM399" s="25"/>
      <c r="AN399" s="33" t="s">
        <v>13</v>
      </c>
      <c r="AO399" s="25"/>
      <c r="AP399" s="74"/>
      <c r="AQ399" s="73"/>
      <c r="AR399" s="73"/>
      <c r="AS399" s="73"/>
      <c r="AT399" s="73"/>
      <c r="AU399" s="73"/>
      <c r="AV399" s="73"/>
      <c r="AW399" s="73"/>
      <c r="AX399" s="73"/>
      <c r="AY399" s="73"/>
      <c r="AZ399" s="73"/>
      <c r="BA399" s="136"/>
      <c r="BC399" s="70" t="str">
        <f t="shared" si="396"/>
        <v/>
      </c>
      <c r="BD399" s="205" t="e">
        <f>INDEX($E$323:$P$414,ROW()-322,#REF!)</f>
        <v>#REF!</v>
      </c>
      <c r="BE399" s="205" t="e">
        <f>INDEX($X$323:$AI$414,ROW()-322,#REF!)</f>
        <v>#REF!</v>
      </c>
      <c r="BF399" s="205" t="e">
        <f>INDEX($AP$323:$BA$414,ROW()-322,#REF!)</f>
        <v>#REF!</v>
      </c>
      <c r="BG399" s="205" t="e">
        <f>+IF(OR(BD399=0,BE399=0),"",BD399-BE399)</f>
        <v>#REF!</v>
      </c>
      <c r="BH399" s="196" t="str">
        <f>+IF(ISERROR(BD399/BE399-1),"",BD399/BE399-1)</f>
        <v/>
      </c>
      <c r="BI399" s="205" t="e">
        <f>+IF(OR(BD399=0,BF399=0),"",BD399-BF399)</f>
        <v>#REF!</v>
      </c>
      <c r="BJ399" s="198" t="str">
        <f>+IF(ISERROR(BD399/BF399-1),"",BD399/BF399-1)</f>
        <v/>
      </c>
    </row>
    <row r="400" spans="1:62" s="10" customFormat="1" ht="14.25" hidden="1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216"/>
      <c r="M400" s="36"/>
      <c r="N400" s="36"/>
      <c r="O400" s="36"/>
      <c r="P400" s="37"/>
      <c r="Q400" s="12"/>
      <c r="R400" s="12"/>
      <c r="S400" s="12"/>
      <c r="T400" s="32"/>
      <c r="U400" s="25"/>
      <c r="V400" s="33"/>
      <c r="W400" s="25"/>
      <c r="X400" s="35"/>
      <c r="Y400" s="36"/>
      <c r="Z400" s="36"/>
      <c r="AA400" s="36"/>
      <c r="AB400" s="36"/>
      <c r="AC400" s="36"/>
      <c r="AD400" s="36"/>
      <c r="AE400" s="36"/>
      <c r="AF400" s="36"/>
      <c r="AG400" s="36"/>
      <c r="AH400" s="36"/>
      <c r="AI400" s="216"/>
      <c r="AJ400" s="8"/>
      <c r="AK400" s="12"/>
      <c r="AL400" s="32"/>
      <c r="AM400" s="25"/>
      <c r="AN400" s="33"/>
      <c r="AO400" s="25"/>
      <c r="AP400" s="35"/>
      <c r="AQ400" s="36"/>
      <c r="AR400" s="36"/>
      <c r="AS400" s="36"/>
      <c r="AT400" s="36"/>
      <c r="AU400" s="36"/>
      <c r="AV400" s="36"/>
      <c r="AW400" s="36"/>
      <c r="AX400" s="36"/>
      <c r="AY400" s="36"/>
      <c r="AZ400" s="36"/>
      <c r="BA400" s="216"/>
      <c r="BC400" s="70" t="str">
        <f t="shared" si="396"/>
        <v/>
      </c>
      <c r="BD400" s="31"/>
      <c r="BE400" s="31"/>
      <c r="BF400" s="31"/>
      <c r="BG400" s="25"/>
      <c r="BH400" s="25"/>
      <c r="BI400" s="25"/>
      <c r="BJ400" s="184"/>
    </row>
    <row r="401" spans="1:62" s="10" customFormat="1" ht="14.25" hidden="1" customHeight="1">
      <c r="A401" s="32">
        <v>27</v>
      </c>
      <c r="B401" s="25"/>
      <c r="C401" s="33" t="s">
        <v>1</v>
      </c>
      <c r="D401" s="25"/>
      <c r="E401" s="35">
        <f>E402</f>
        <v>0</v>
      </c>
      <c r="F401" s="36">
        <f t="shared" ref="F401:P401" si="409">F402-E402</f>
        <v>0</v>
      </c>
      <c r="G401" s="36">
        <f t="shared" si="409"/>
        <v>0</v>
      </c>
      <c r="H401" s="36">
        <f t="shared" si="409"/>
        <v>0</v>
      </c>
      <c r="I401" s="36">
        <f t="shared" si="409"/>
        <v>0</v>
      </c>
      <c r="J401" s="36">
        <f t="shared" si="409"/>
        <v>0</v>
      </c>
      <c r="K401" s="36">
        <f t="shared" si="409"/>
        <v>0</v>
      </c>
      <c r="L401" s="216">
        <f t="shared" si="409"/>
        <v>0</v>
      </c>
      <c r="M401" s="36">
        <f t="shared" si="409"/>
        <v>0</v>
      </c>
      <c r="N401" s="36">
        <f t="shared" si="409"/>
        <v>0</v>
      </c>
      <c r="O401" s="36">
        <f t="shared" si="409"/>
        <v>0</v>
      </c>
      <c r="P401" s="37">
        <f t="shared" si="409"/>
        <v>0</v>
      </c>
      <c r="Q401" s="12"/>
      <c r="R401" s="12"/>
      <c r="S401" s="12"/>
      <c r="T401" s="32">
        <v>27</v>
      </c>
      <c r="U401" s="25"/>
      <c r="V401" s="33" t="s">
        <v>1</v>
      </c>
      <c r="W401" s="25"/>
      <c r="X401" s="35">
        <f>X402</f>
        <v>0</v>
      </c>
      <c r="Y401" s="36">
        <f t="shared" ref="Y401:AI401" si="410">Y402-X402</f>
        <v>0</v>
      </c>
      <c r="Z401" s="36">
        <f t="shared" si="410"/>
        <v>0</v>
      </c>
      <c r="AA401" s="36">
        <f t="shared" si="410"/>
        <v>0</v>
      </c>
      <c r="AB401" s="36">
        <f t="shared" si="410"/>
        <v>0</v>
      </c>
      <c r="AC401" s="36">
        <f t="shared" si="410"/>
        <v>0</v>
      </c>
      <c r="AD401" s="36">
        <f t="shared" si="410"/>
        <v>0</v>
      </c>
      <c r="AE401" s="36">
        <f t="shared" si="410"/>
        <v>0</v>
      </c>
      <c r="AF401" s="36">
        <f t="shared" si="410"/>
        <v>0</v>
      </c>
      <c r="AG401" s="36">
        <f t="shared" si="410"/>
        <v>0</v>
      </c>
      <c r="AH401" s="36">
        <f t="shared" si="410"/>
        <v>0</v>
      </c>
      <c r="AI401" s="216">
        <f t="shared" si="410"/>
        <v>0</v>
      </c>
      <c r="AJ401" s="8"/>
      <c r="AK401" s="12"/>
      <c r="AL401" s="32">
        <v>27</v>
      </c>
      <c r="AM401" s="25"/>
      <c r="AN401" s="33" t="s">
        <v>1</v>
      </c>
      <c r="AO401" s="25"/>
      <c r="AP401" s="35">
        <f>AP402</f>
        <v>0</v>
      </c>
      <c r="AQ401" s="36">
        <f t="shared" ref="AQ401:BA401" si="411">AQ402-AP402</f>
        <v>0</v>
      </c>
      <c r="AR401" s="36">
        <f t="shared" si="411"/>
        <v>0</v>
      </c>
      <c r="AS401" s="36">
        <f t="shared" si="411"/>
        <v>0</v>
      </c>
      <c r="AT401" s="36">
        <f t="shared" si="411"/>
        <v>0</v>
      </c>
      <c r="AU401" s="36">
        <f t="shared" si="411"/>
        <v>0</v>
      </c>
      <c r="AV401" s="36">
        <f t="shared" si="411"/>
        <v>0</v>
      </c>
      <c r="AW401" s="36">
        <f t="shared" si="411"/>
        <v>0</v>
      </c>
      <c r="AX401" s="36">
        <f t="shared" si="411"/>
        <v>0</v>
      </c>
      <c r="AY401" s="36">
        <f t="shared" si="411"/>
        <v>0</v>
      </c>
      <c r="AZ401" s="36">
        <f t="shared" si="411"/>
        <v>0</v>
      </c>
      <c r="BA401" s="216">
        <f t="shared" si="411"/>
        <v>0</v>
      </c>
      <c r="BC401" s="32">
        <f t="shared" si="396"/>
        <v>27</v>
      </c>
      <c r="BD401" s="31"/>
      <c r="BE401" s="31"/>
      <c r="BF401" s="31"/>
      <c r="BG401" s="25"/>
      <c r="BH401" s="25"/>
      <c r="BI401" s="25"/>
      <c r="BJ401" s="184"/>
    </row>
    <row r="402" spans="1:62" s="10" customFormat="1" ht="14.25" hidden="1" customHeight="1">
      <c r="A402" s="70"/>
      <c r="B402" s="25"/>
      <c r="C402" s="33" t="s">
        <v>13</v>
      </c>
      <c r="D402" s="25"/>
      <c r="E402" s="35"/>
      <c r="F402" s="36"/>
      <c r="G402" s="36"/>
      <c r="H402" s="36"/>
      <c r="I402" s="36"/>
      <c r="J402" s="36"/>
      <c r="K402" s="36"/>
      <c r="L402" s="216"/>
      <c r="M402" s="36"/>
      <c r="N402" s="36"/>
      <c r="O402" s="36"/>
      <c r="P402" s="37"/>
      <c r="Q402" s="12"/>
      <c r="R402" s="12"/>
      <c r="S402" s="12"/>
      <c r="T402" s="70"/>
      <c r="U402" s="25"/>
      <c r="V402" s="33" t="s">
        <v>13</v>
      </c>
      <c r="W402" s="25"/>
      <c r="X402" s="35"/>
      <c r="Y402" s="36"/>
      <c r="Z402" s="36"/>
      <c r="AA402" s="36"/>
      <c r="AB402" s="36"/>
      <c r="AC402" s="36"/>
      <c r="AD402" s="36"/>
      <c r="AE402" s="36"/>
      <c r="AF402" s="36"/>
      <c r="AG402" s="36"/>
      <c r="AH402" s="36"/>
      <c r="AI402" s="216"/>
      <c r="AJ402" s="8"/>
      <c r="AK402" s="12"/>
      <c r="AL402" s="70"/>
      <c r="AM402" s="25"/>
      <c r="AN402" s="33" t="s">
        <v>13</v>
      </c>
      <c r="AO402" s="25"/>
      <c r="AP402" s="74"/>
      <c r="AQ402" s="73"/>
      <c r="AR402" s="73"/>
      <c r="AS402" s="73"/>
      <c r="AT402" s="73"/>
      <c r="AU402" s="73"/>
      <c r="AV402" s="73"/>
      <c r="AW402" s="73"/>
      <c r="AX402" s="73"/>
      <c r="AY402" s="73"/>
      <c r="AZ402" s="73"/>
      <c r="BA402" s="136"/>
      <c r="BC402" s="70" t="str">
        <f t="shared" si="396"/>
        <v/>
      </c>
      <c r="BD402" s="205" t="e">
        <f>INDEX($E$323:$P$414,ROW()-322,#REF!)</f>
        <v>#REF!</v>
      </c>
      <c r="BE402" s="205" t="e">
        <f>INDEX($X$323:$AI$414,ROW()-322,#REF!)</f>
        <v>#REF!</v>
      </c>
      <c r="BF402" s="205" t="e">
        <f>INDEX($AP$323:$BA$414,ROW()-322,#REF!)</f>
        <v>#REF!</v>
      </c>
      <c r="BG402" s="205" t="e">
        <f>+IF(OR(BD402=0,BE402=0),"",BD402-BE402)</f>
        <v>#REF!</v>
      </c>
      <c r="BH402" s="196" t="str">
        <f>+IF(ISERROR(BD402/BE402-1),"",BD402/BE402-1)</f>
        <v/>
      </c>
      <c r="BI402" s="205" t="e">
        <f>+IF(OR(BD402=0,BF402=0),"",BD402-BF402)</f>
        <v>#REF!</v>
      </c>
      <c r="BJ402" s="198" t="str">
        <f>+IF(ISERROR(BD402/BF402-1),"",BD402/BF402-1)</f>
        <v/>
      </c>
    </row>
    <row r="403" spans="1:62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216"/>
      <c r="M403" s="36"/>
      <c r="N403" s="36"/>
      <c r="O403" s="36"/>
      <c r="P403" s="37"/>
      <c r="Q403" s="12"/>
      <c r="R403" s="12"/>
      <c r="S403" s="12"/>
      <c r="T403" s="32"/>
      <c r="U403" s="25"/>
      <c r="V403" s="33"/>
      <c r="W403" s="25"/>
      <c r="X403" s="35"/>
      <c r="Y403" s="36"/>
      <c r="Z403" s="36"/>
      <c r="AA403" s="36"/>
      <c r="AB403" s="36"/>
      <c r="AC403" s="36"/>
      <c r="AD403" s="36"/>
      <c r="AE403" s="36"/>
      <c r="AF403" s="36"/>
      <c r="AG403" s="36"/>
      <c r="AH403" s="36"/>
      <c r="AI403" s="216"/>
      <c r="AJ403" s="8"/>
      <c r="AK403" s="12"/>
      <c r="AL403" s="32"/>
      <c r="AM403" s="25"/>
      <c r="AN403" s="33"/>
      <c r="AO403" s="25"/>
      <c r="AP403" s="35"/>
      <c r="AQ403" s="36"/>
      <c r="AR403" s="36"/>
      <c r="AS403" s="36"/>
      <c r="AT403" s="36"/>
      <c r="AU403" s="36"/>
      <c r="AV403" s="36"/>
      <c r="AW403" s="36"/>
      <c r="AX403" s="36"/>
      <c r="AY403" s="36"/>
      <c r="AZ403" s="36"/>
      <c r="BA403" s="216"/>
      <c r="BC403" s="70" t="str">
        <f t="shared" si="396"/>
        <v/>
      </c>
      <c r="BD403" s="31"/>
      <c r="BE403" s="31"/>
      <c r="BF403" s="31"/>
      <c r="BG403" s="25"/>
      <c r="BH403" s="25"/>
      <c r="BI403" s="25"/>
      <c r="BJ403" s="184"/>
    </row>
    <row r="404" spans="1:62" s="10" customFormat="1" ht="14.25" hidden="1" customHeight="1">
      <c r="A404" s="32">
        <v>28</v>
      </c>
      <c r="B404" s="25"/>
      <c r="C404" s="33" t="s">
        <v>1</v>
      </c>
      <c r="D404" s="25"/>
      <c r="E404" s="35">
        <f>E405</f>
        <v>0</v>
      </c>
      <c r="F404" s="36">
        <f t="shared" ref="F404:P404" si="412">F405-E405</f>
        <v>0</v>
      </c>
      <c r="G404" s="36">
        <f t="shared" si="412"/>
        <v>0</v>
      </c>
      <c r="H404" s="36">
        <f t="shared" si="412"/>
        <v>0</v>
      </c>
      <c r="I404" s="36">
        <f t="shared" si="412"/>
        <v>0</v>
      </c>
      <c r="J404" s="36">
        <f t="shared" si="412"/>
        <v>0</v>
      </c>
      <c r="K404" s="36">
        <f t="shared" si="412"/>
        <v>0</v>
      </c>
      <c r="L404" s="216">
        <f t="shared" si="412"/>
        <v>0</v>
      </c>
      <c r="M404" s="36">
        <f t="shared" si="412"/>
        <v>0</v>
      </c>
      <c r="N404" s="36">
        <f t="shared" si="412"/>
        <v>0</v>
      </c>
      <c r="O404" s="36">
        <f t="shared" si="412"/>
        <v>0</v>
      </c>
      <c r="P404" s="37">
        <f t="shared" si="412"/>
        <v>0</v>
      </c>
      <c r="Q404" s="12"/>
      <c r="R404" s="12"/>
      <c r="S404" s="12"/>
      <c r="T404" s="32">
        <v>28</v>
      </c>
      <c r="U404" s="25"/>
      <c r="V404" s="33" t="s">
        <v>1</v>
      </c>
      <c r="W404" s="25"/>
      <c r="X404" s="35">
        <f>X405</f>
        <v>0</v>
      </c>
      <c r="Y404" s="36">
        <f t="shared" ref="Y404:AI404" si="413">Y405-X405</f>
        <v>0</v>
      </c>
      <c r="Z404" s="36">
        <f t="shared" si="413"/>
        <v>0</v>
      </c>
      <c r="AA404" s="36">
        <f t="shared" si="413"/>
        <v>0</v>
      </c>
      <c r="AB404" s="36">
        <f t="shared" si="413"/>
        <v>0</v>
      </c>
      <c r="AC404" s="36">
        <f t="shared" si="413"/>
        <v>0</v>
      </c>
      <c r="AD404" s="36">
        <f t="shared" si="413"/>
        <v>0</v>
      </c>
      <c r="AE404" s="36">
        <f t="shared" si="413"/>
        <v>0</v>
      </c>
      <c r="AF404" s="36">
        <f t="shared" si="413"/>
        <v>0</v>
      </c>
      <c r="AG404" s="36">
        <f t="shared" si="413"/>
        <v>0</v>
      </c>
      <c r="AH404" s="36">
        <f t="shared" si="413"/>
        <v>0</v>
      </c>
      <c r="AI404" s="216">
        <f t="shared" si="413"/>
        <v>0</v>
      </c>
      <c r="AJ404" s="8"/>
      <c r="AK404" s="12"/>
      <c r="AL404" s="32">
        <v>28</v>
      </c>
      <c r="AM404" s="25"/>
      <c r="AN404" s="33" t="s">
        <v>1</v>
      </c>
      <c r="AO404" s="25"/>
      <c r="AP404" s="35">
        <f>AP405</f>
        <v>0</v>
      </c>
      <c r="AQ404" s="36">
        <f t="shared" ref="AQ404:BA404" si="414">AQ405-AP405</f>
        <v>0</v>
      </c>
      <c r="AR404" s="36">
        <f t="shared" si="414"/>
        <v>0</v>
      </c>
      <c r="AS404" s="36">
        <f t="shared" si="414"/>
        <v>0</v>
      </c>
      <c r="AT404" s="36">
        <f t="shared" si="414"/>
        <v>0</v>
      </c>
      <c r="AU404" s="36">
        <f t="shared" si="414"/>
        <v>0</v>
      </c>
      <c r="AV404" s="36">
        <f t="shared" si="414"/>
        <v>0</v>
      </c>
      <c r="AW404" s="36">
        <f t="shared" si="414"/>
        <v>0</v>
      </c>
      <c r="AX404" s="36">
        <f t="shared" si="414"/>
        <v>0</v>
      </c>
      <c r="AY404" s="36">
        <f t="shared" si="414"/>
        <v>0</v>
      </c>
      <c r="AZ404" s="36">
        <f t="shared" si="414"/>
        <v>0</v>
      </c>
      <c r="BA404" s="216">
        <f t="shared" si="414"/>
        <v>0</v>
      </c>
      <c r="BC404" s="32">
        <f t="shared" si="396"/>
        <v>28</v>
      </c>
      <c r="BD404" s="31"/>
      <c r="BE404" s="31"/>
      <c r="BF404" s="31"/>
      <c r="BG404" s="25"/>
      <c r="BH404" s="25"/>
      <c r="BI404" s="25"/>
      <c r="BJ404" s="184"/>
    </row>
    <row r="405" spans="1:62" s="10" customFormat="1" ht="14.25" hidden="1" customHeight="1">
      <c r="A405" s="70"/>
      <c r="B405" s="25"/>
      <c r="C405" s="33" t="s">
        <v>13</v>
      </c>
      <c r="D405" s="25"/>
      <c r="E405" s="35"/>
      <c r="F405" s="36"/>
      <c r="G405" s="36"/>
      <c r="H405" s="36"/>
      <c r="I405" s="36"/>
      <c r="J405" s="36"/>
      <c r="K405" s="36"/>
      <c r="L405" s="216"/>
      <c r="M405" s="36"/>
      <c r="N405" s="36"/>
      <c r="O405" s="36"/>
      <c r="P405" s="37"/>
      <c r="Q405" s="12"/>
      <c r="R405" s="12"/>
      <c r="S405" s="12"/>
      <c r="T405" s="70"/>
      <c r="U405" s="25"/>
      <c r="V405" s="33" t="s">
        <v>13</v>
      </c>
      <c r="W405" s="25"/>
      <c r="X405" s="35"/>
      <c r="Y405" s="36"/>
      <c r="Z405" s="36"/>
      <c r="AA405" s="36"/>
      <c r="AB405" s="36"/>
      <c r="AC405" s="36"/>
      <c r="AD405" s="36"/>
      <c r="AE405" s="36"/>
      <c r="AF405" s="36"/>
      <c r="AG405" s="36"/>
      <c r="AH405" s="36"/>
      <c r="AI405" s="216"/>
      <c r="AJ405" s="8"/>
      <c r="AK405" s="12"/>
      <c r="AL405" s="70"/>
      <c r="AM405" s="25"/>
      <c r="AN405" s="33" t="s">
        <v>13</v>
      </c>
      <c r="AO405" s="25"/>
      <c r="AP405" s="74"/>
      <c r="AQ405" s="73"/>
      <c r="AR405" s="73"/>
      <c r="AS405" s="73"/>
      <c r="AT405" s="73"/>
      <c r="AU405" s="73"/>
      <c r="AV405" s="73"/>
      <c r="AW405" s="73"/>
      <c r="AX405" s="73"/>
      <c r="AY405" s="73"/>
      <c r="AZ405" s="73"/>
      <c r="BA405" s="136"/>
      <c r="BC405" s="70" t="str">
        <f t="shared" si="396"/>
        <v/>
      </c>
      <c r="BD405" s="205" t="e">
        <f>INDEX($E$323:$P$414,ROW()-322,#REF!)</f>
        <v>#REF!</v>
      </c>
      <c r="BE405" s="205" t="e">
        <f>INDEX($X$323:$AI$414,ROW()-322,#REF!)</f>
        <v>#REF!</v>
      </c>
      <c r="BF405" s="205" t="e">
        <f>INDEX($AP$323:$BA$414,ROW()-322,#REF!)</f>
        <v>#REF!</v>
      </c>
      <c r="BG405" s="205" t="e">
        <f>+IF(OR(BD405=0,BE405=0),"",BD405-BE405)</f>
        <v>#REF!</v>
      </c>
      <c r="BH405" s="196" t="str">
        <f>+IF(ISERROR(BD405/BE405-1),"",BD405/BE405-1)</f>
        <v/>
      </c>
      <c r="BI405" s="205" t="e">
        <f>+IF(OR(BD405=0,BF405=0),"",BD405-BF405)</f>
        <v>#REF!</v>
      </c>
      <c r="BJ405" s="198" t="str">
        <f>+IF(ISERROR(BD405/BF405-1),"",BD405/BF405-1)</f>
        <v/>
      </c>
    </row>
    <row r="406" spans="1:62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216"/>
      <c r="M406" s="36"/>
      <c r="N406" s="36"/>
      <c r="O406" s="36"/>
      <c r="P406" s="37"/>
      <c r="Q406" s="12"/>
      <c r="R406" s="12"/>
      <c r="S406" s="12"/>
      <c r="T406" s="32"/>
      <c r="U406" s="25"/>
      <c r="V406" s="33"/>
      <c r="W406" s="25"/>
      <c r="X406" s="35"/>
      <c r="Y406" s="36"/>
      <c r="Z406" s="36"/>
      <c r="AA406" s="36"/>
      <c r="AB406" s="36"/>
      <c r="AC406" s="36"/>
      <c r="AD406" s="36"/>
      <c r="AE406" s="36"/>
      <c r="AF406" s="36"/>
      <c r="AG406" s="36"/>
      <c r="AH406" s="36"/>
      <c r="AI406" s="216"/>
      <c r="AJ406" s="8"/>
      <c r="AK406" s="12"/>
      <c r="AL406" s="32"/>
      <c r="AM406" s="25"/>
      <c r="AN406" s="33"/>
      <c r="AO406" s="25"/>
      <c r="AP406" s="35"/>
      <c r="AQ406" s="36"/>
      <c r="AR406" s="36"/>
      <c r="AS406" s="36"/>
      <c r="AT406" s="36"/>
      <c r="AU406" s="36"/>
      <c r="AV406" s="36"/>
      <c r="AW406" s="36"/>
      <c r="AX406" s="36"/>
      <c r="AY406" s="36"/>
      <c r="AZ406" s="36"/>
      <c r="BA406" s="216"/>
      <c r="BC406" s="70" t="str">
        <f t="shared" si="396"/>
        <v/>
      </c>
      <c r="BD406" s="31"/>
      <c r="BE406" s="31"/>
      <c r="BF406" s="31"/>
      <c r="BG406" s="25"/>
      <c r="BH406" s="25"/>
      <c r="BI406" s="25"/>
      <c r="BJ406" s="184"/>
    </row>
    <row r="407" spans="1:62" s="10" customFormat="1" ht="14.25" hidden="1" customHeight="1">
      <c r="A407" s="32">
        <v>29</v>
      </c>
      <c r="B407" s="25"/>
      <c r="C407" s="33" t="s">
        <v>1</v>
      </c>
      <c r="D407" s="25"/>
      <c r="E407" s="35">
        <f>E408</f>
        <v>0</v>
      </c>
      <c r="F407" s="36">
        <f t="shared" ref="F407:P407" si="415">F408-E408</f>
        <v>0</v>
      </c>
      <c r="G407" s="36">
        <f t="shared" si="415"/>
        <v>0</v>
      </c>
      <c r="H407" s="36">
        <f t="shared" si="415"/>
        <v>0</v>
      </c>
      <c r="I407" s="36">
        <f t="shared" si="415"/>
        <v>0</v>
      </c>
      <c r="J407" s="36">
        <f t="shared" si="415"/>
        <v>0</v>
      </c>
      <c r="K407" s="36">
        <f t="shared" si="415"/>
        <v>0</v>
      </c>
      <c r="L407" s="216">
        <f t="shared" si="415"/>
        <v>0</v>
      </c>
      <c r="M407" s="36">
        <f t="shared" si="415"/>
        <v>0</v>
      </c>
      <c r="N407" s="36">
        <f t="shared" si="415"/>
        <v>0</v>
      </c>
      <c r="O407" s="36">
        <f t="shared" si="415"/>
        <v>0</v>
      </c>
      <c r="P407" s="37">
        <f t="shared" si="415"/>
        <v>0</v>
      </c>
      <c r="Q407" s="12"/>
      <c r="R407" s="12"/>
      <c r="S407" s="12"/>
      <c r="T407" s="32">
        <v>29</v>
      </c>
      <c r="U407" s="25"/>
      <c r="V407" s="33" t="s">
        <v>1</v>
      </c>
      <c r="W407" s="25"/>
      <c r="X407" s="35">
        <f>X408</f>
        <v>0</v>
      </c>
      <c r="Y407" s="36">
        <f t="shared" ref="Y407:AI407" si="416">Y408-X408</f>
        <v>0</v>
      </c>
      <c r="Z407" s="36">
        <f t="shared" si="416"/>
        <v>0</v>
      </c>
      <c r="AA407" s="36">
        <f t="shared" si="416"/>
        <v>0</v>
      </c>
      <c r="AB407" s="36">
        <f t="shared" si="416"/>
        <v>0</v>
      </c>
      <c r="AC407" s="36">
        <f t="shared" si="416"/>
        <v>0</v>
      </c>
      <c r="AD407" s="36">
        <f t="shared" si="416"/>
        <v>0</v>
      </c>
      <c r="AE407" s="36">
        <f t="shared" si="416"/>
        <v>0</v>
      </c>
      <c r="AF407" s="36">
        <f t="shared" si="416"/>
        <v>0</v>
      </c>
      <c r="AG407" s="36">
        <f t="shared" si="416"/>
        <v>0</v>
      </c>
      <c r="AH407" s="36">
        <f t="shared" si="416"/>
        <v>0</v>
      </c>
      <c r="AI407" s="216">
        <f t="shared" si="416"/>
        <v>0</v>
      </c>
      <c r="AJ407" s="8"/>
      <c r="AK407" s="12"/>
      <c r="AL407" s="32">
        <v>29</v>
      </c>
      <c r="AM407" s="25"/>
      <c r="AN407" s="33" t="s">
        <v>1</v>
      </c>
      <c r="AO407" s="25"/>
      <c r="AP407" s="35">
        <f>AP408</f>
        <v>0</v>
      </c>
      <c r="AQ407" s="36">
        <f t="shared" ref="AQ407:BA407" si="417">AQ408-AP408</f>
        <v>0</v>
      </c>
      <c r="AR407" s="36">
        <f t="shared" si="417"/>
        <v>0</v>
      </c>
      <c r="AS407" s="36">
        <f t="shared" si="417"/>
        <v>0</v>
      </c>
      <c r="AT407" s="36">
        <f t="shared" si="417"/>
        <v>0</v>
      </c>
      <c r="AU407" s="36">
        <f t="shared" si="417"/>
        <v>0</v>
      </c>
      <c r="AV407" s="36">
        <f t="shared" si="417"/>
        <v>0</v>
      </c>
      <c r="AW407" s="36">
        <f t="shared" si="417"/>
        <v>0</v>
      </c>
      <c r="AX407" s="36">
        <f t="shared" si="417"/>
        <v>0</v>
      </c>
      <c r="AY407" s="36">
        <f t="shared" si="417"/>
        <v>0</v>
      </c>
      <c r="AZ407" s="36">
        <f t="shared" si="417"/>
        <v>0</v>
      </c>
      <c r="BA407" s="216">
        <f t="shared" si="417"/>
        <v>0</v>
      </c>
      <c r="BC407" s="32">
        <f t="shared" si="396"/>
        <v>29</v>
      </c>
      <c r="BD407" s="31"/>
      <c r="BE407" s="31"/>
      <c r="BF407" s="31"/>
      <c r="BG407" s="25"/>
      <c r="BH407" s="25"/>
      <c r="BI407" s="25"/>
      <c r="BJ407" s="184"/>
    </row>
    <row r="408" spans="1:62" s="10" customFormat="1" ht="14.25" hidden="1" customHeight="1">
      <c r="A408" s="70"/>
      <c r="B408" s="25"/>
      <c r="C408" s="33" t="s">
        <v>13</v>
      </c>
      <c r="D408" s="25"/>
      <c r="E408" s="35"/>
      <c r="F408" s="36"/>
      <c r="G408" s="36"/>
      <c r="H408" s="36"/>
      <c r="I408" s="36"/>
      <c r="J408" s="36"/>
      <c r="K408" s="36"/>
      <c r="L408" s="216"/>
      <c r="M408" s="36"/>
      <c r="N408" s="36"/>
      <c r="O408" s="36"/>
      <c r="P408" s="37"/>
      <c r="Q408" s="12"/>
      <c r="R408" s="12"/>
      <c r="S408" s="12"/>
      <c r="T408" s="70"/>
      <c r="U408" s="25"/>
      <c r="V408" s="33" t="s">
        <v>13</v>
      </c>
      <c r="W408" s="25"/>
      <c r="X408" s="35"/>
      <c r="Y408" s="36"/>
      <c r="Z408" s="36"/>
      <c r="AA408" s="36"/>
      <c r="AB408" s="36"/>
      <c r="AC408" s="36"/>
      <c r="AD408" s="36"/>
      <c r="AE408" s="36"/>
      <c r="AF408" s="36"/>
      <c r="AG408" s="36"/>
      <c r="AH408" s="36"/>
      <c r="AI408" s="216"/>
      <c r="AJ408" s="8"/>
      <c r="AK408" s="12"/>
      <c r="AL408" s="70"/>
      <c r="AM408" s="25"/>
      <c r="AN408" s="33" t="s">
        <v>13</v>
      </c>
      <c r="AO408" s="25"/>
      <c r="AP408" s="74"/>
      <c r="AQ408" s="73"/>
      <c r="AR408" s="73"/>
      <c r="AS408" s="73"/>
      <c r="AT408" s="73"/>
      <c r="AU408" s="73"/>
      <c r="AV408" s="73"/>
      <c r="AW408" s="73"/>
      <c r="AX408" s="73"/>
      <c r="AY408" s="73"/>
      <c r="AZ408" s="73"/>
      <c r="BA408" s="136"/>
      <c r="BC408" s="70" t="str">
        <f t="shared" si="396"/>
        <v/>
      </c>
      <c r="BD408" s="205" t="e">
        <f>INDEX($E$323:$P$414,ROW()-322,#REF!)</f>
        <v>#REF!</v>
      </c>
      <c r="BE408" s="205" t="e">
        <f>INDEX($X$323:$AI$414,ROW()-322,#REF!)</f>
        <v>#REF!</v>
      </c>
      <c r="BF408" s="205" t="e">
        <f>INDEX($AP$323:$BA$414,ROW()-322,#REF!)</f>
        <v>#REF!</v>
      </c>
      <c r="BG408" s="205" t="e">
        <f>+IF(OR(BD408=0,BE408=0),"",BD408-BE408)</f>
        <v>#REF!</v>
      </c>
      <c r="BH408" s="196" t="str">
        <f>+IF(ISERROR(BD408/BE408-1),"",BD408/BE408-1)</f>
        <v/>
      </c>
      <c r="BI408" s="205" t="e">
        <f>+IF(OR(BD408=0,BF408=0),"",BD408-BF408)</f>
        <v>#REF!</v>
      </c>
      <c r="BJ408" s="198" t="str">
        <f>+IF(ISERROR(BD408/BF408-1),"",BD408/BF408-1)</f>
        <v/>
      </c>
    </row>
    <row r="409" spans="1:62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216"/>
      <c r="M409" s="36"/>
      <c r="N409" s="36"/>
      <c r="O409" s="36"/>
      <c r="P409" s="37"/>
      <c r="Q409" s="12"/>
      <c r="R409" s="12"/>
      <c r="S409" s="12"/>
      <c r="T409" s="40"/>
      <c r="U409" s="25"/>
      <c r="V409" s="33"/>
      <c r="W409" s="25"/>
      <c r="X409" s="35"/>
      <c r="Y409" s="36"/>
      <c r="Z409" s="36"/>
      <c r="AA409" s="36"/>
      <c r="AB409" s="36"/>
      <c r="AC409" s="36"/>
      <c r="AD409" s="36"/>
      <c r="AE409" s="36"/>
      <c r="AF409" s="36"/>
      <c r="AG409" s="36"/>
      <c r="AH409" s="36"/>
      <c r="AI409" s="216"/>
      <c r="AJ409" s="8"/>
      <c r="AK409" s="12"/>
      <c r="AL409" s="40"/>
      <c r="AM409" s="25"/>
      <c r="AN409" s="33"/>
      <c r="AO409" s="25"/>
      <c r="AP409" s="35"/>
      <c r="AQ409" s="36"/>
      <c r="AR409" s="36"/>
      <c r="AS409" s="36"/>
      <c r="AT409" s="36"/>
      <c r="AU409" s="36"/>
      <c r="AV409" s="36"/>
      <c r="AW409" s="36"/>
      <c r="AX409" s="36"/>
      <c r="AY409" s="36"/>
      <c r="AZ409" s="36"/>
      <c r="BA409" s="216"/>
      <c r="BC409" s="70" t="str">
        <f t="shared" si="396"/>
        <v/>
      </c>
      <c r="BD409" s="31"/>
      <c r="BE409" s="31"/>
      <c r="BF409" s="31"/>
      <c r="BG409" s="25"/>
      <c r="BH409" s="25"/>
      <c r="BI409" s="25"/>
      <c r="BJ409" s="184"/>
    </row>
    <row r="410" spans="1:62" s="10" customFormat="1" ht="14.25" hidden="1" customHeight="1">
      <c r="A410" s="32">
        <v>30</v>
      </c>
      <c r="B410" s="25"/>
      <c r="C410" s="33" t="s">
        <v>1</v>
      </c>
      <c r="D410" s="25"/>
      <c r="E410" s="35">
        <f>E411</f>
        <v>0</v>
      </c>
      <c r="F410" s="36">
        <f t="shared" ref="F410:P410" si="418">F411-E411</f>
        <v>0</v>
      </c>
      <c r="G410" s="36">
        <f t="shared" si="418"/>
        <v>0</v>
      </c>
      <c r="H410" s="36">
        <f t="shared" si="418"/>
        <v>0</v>
      </c>
      <c r="I410" s="36">
        <f t="shared" si="418"/>
        <v>0</v>
      </c>
      <c r="J410" s="36">
        <f t="shared" si="418"/>
        <v>0</v>
      </c>
      <c r="K410" s="36">
        <f t="shared" si="418"/>
        <v>0</v>
      </c>
      <c r="L410" s="216">
        <f t="shared" si="418"/>
        <v>0</v>
      </c>
      <c r="M410" s="36">
        <f t="shared" si="418"/>
        <v>0</v>
      </c>
      <c r="N410" s="36">
        <f t="shared" si="418"/>
        <v>0</v>
      </c>
      <c r="O410" s="36">
        <f t="shared" si="418"/>
        <v>0</v>
      </c>
      <c r="P410" s="37">
        <f t="shared" si="418"/>
        <v>0</v>
      </c>
      <c r="Q410" s="12"/>
      <c r="R410" s="12"/>
      <c r="S410" s="12"/>
      <c r="T410" s="32">
        <v>30</v>
      </c>
      <c r="U410" s="25"/>
      <c r="V410" s="33" t="s">
        <v>1</v>
      </c>
      <c r="W410" s="25"/>
      <c r="X410" s="35">
        <f>X411</f>
        <v>0</v>
      </c>
      <c r="Y410" s="36">
        <f t="shared" ref="Y410:AI410" si="419">Y411-X411</f>
        <v>0</v>
      </c>
      <c r="Z410" s="36">
        <f t="shared" si="419"/>
        <v>0</v>
      </c>
      <c r="AA410" s="36">
        <f t="shared" si="419"/>
        <v>0</v>
      </c>
      <c r="AB410" s="36">
        <f t="shared" si="419"/>
        <v>0</v>
      </c>
      <c r="AC410" s="36">
        <f t="shared" si="419"/>
        <v>0</v>
      </c>
      <c r="AD410" s="36">
        <f t="shared" si="419"/>
        <v>0</v>
      </c>
      <c r="AE410" s="36">
        <f t="shared" si="419"/>
        <v>0</v>
      </c>
      <c r="AF410" s="36">
        <f t="shared" si="419"/>
        <v>0</v>
      </c>
      <c r="AG410" s="36">
        <f t="shared" si="419"/>
        <v>0</v>
      </c>
      <c r="AH410" s="36">
        <f t="shared" si="419"/>
        <v>0</v>
      </c>
      <c r="AI410" s="216">
        <f t="shared" si="419"/>
        <v>0</v>
      </c>
      <c r="AJ410" s="8"/>
      <c r="AK410" s="12"/>
      <c r="AL410" s="32">
        <v>30</v>
      </c>
      <c r="AM410" s="25"/>
      <c r="AN410" s="33" t="s">
        <v>1</v>
      </c>
      <c r="AO410" s="25"/>
      <c r="AP410" s="35">
        <f>AP411</f>
        <v>0</v>
      </c>
      <c r="AQ410" s="36">
        <f t="shared" ref="AQ410:BA410" si="420">AQ411-AP411</f>
        <v>0</v>
      </c>
      <c r="AR410" s="36">
        <f t="shared" si="420"/>
        <v>0</v>
      </c>
      <c r="AS410" s="36">
        <f t="shared" si="420"/>
        <v>0</v>
      </c>
      <c r="AT410" s="36">
        <f t="shared" si="420"/>
        <v>0</v>
      </c>
      <c r="AU410" s="36">
        <f t="shared" si="420"/>
        <v>0</v>
      </c>
      <c r="AV410" s="36">
        <f t="shared" si="420"/>
        <v>0</v>
      </c>
      <c r="AW410" s="36">
        <f t="shared" si="420"/>
        <v>0</v>
      </c>
      <c r="AX410" s="36">
        <f t="shared" si="420"/>
        <v>0</v>
      </c>
      <c r="AY410" s="36">
        <f t="shared" si="420"/>
        <v>0</v>
      </c>
      <c r="AZ410" s="36">
        <f t="shared" si="420"/>
        <v>0</v>
      </c>
      <c r="BA410" s="216">
        <f t="shared" si="420"/>
        <v>0</v>
      </c>
      <c r="BC410" s="32">
        <f t="shared" si="396"/>
        <v>30</v>
      </c>
      <c r="BD410" s="31"/>
      <c r="BE410" s="31"/>
      <c r="BF410" s="31"/>
      <c r="BG410" s="25"/>
      <c r="BH410" s="25"/>
      <c r="BI410" s="25"/>
      <c r="BJ410" s="184"/>
    </row>
    <row r="411" spans="1:62" s="10" customFormat="1" ht="14.25" hidden="1" customHeight="1">
      <c r="A411" s="40"/>
      <c r="B411" s="25"/>
      <c r="C411" s="33" t="s">
        <v>13</v>
      </c>
      <c r="D411" s="25"/>
      <c r="E411" s="35"/>
      <c r="F411" s="36"/>
      <c r="G411" s="36"/>
      <c r="H411" s="36"/>
      <c r="I411" s="36"/>
      <c r="J411" s="36"/>
      <c r="K411" s="36"/>
      <c r="L411" s="216"/>
      <c r="M411" s="36"/>
      <c r="N411" s="36"/>
      <c r="O411" s="36"/>
      <c r="P411" s="37"/>
      <c r="Q411" s="12"/>
      <c r="R411" s="12"/>
      <c r="S411" s="12"/>
      <c r="T411" s="40"/>
      <c r="U411" s="25"/>
      <c r="V411" s="33" t="s">
        <v>13</v>
      </c>
      <c r="W411" s="25"/>
      <c r="X411" s="35"/>
      <c r="Y411" s="36"/>
      <c r="Z411" s="36"/>
      <c r="AA411" s="36"/>
      <c r="AB411" s="36"/>
      <c r="AC411" s="36"/>
      <c r="AD411" s="36"/>
      <c r="AE411" s="36"/>
      <c r="AF411" s="36"/>
      <c r="AG411" s="36"/>
      <c r="AH411" s="36"/>
      <c r="AI411" s="216"/>
      <c r="AJ411" s="8"/>
      <c r="AK411" s="12"/>
      <c r="AL411" s="40"/>
      <c r="AM411" s="25"/>
      <c r="AN411" s="33" t="s">
        <v>13</v>
      </c>
      <c r="AO411" s="25"/>
      <c r="AP411" s="74"/>
      <c r="AQ411" s="73"/>
      <c r="AR411" s="73"/>
      <c r="AS411" s="73"/>
      <c r="AT411" s="73"/>
      <c r="AU411" s="73"/>
      <c r="AV411" s="73"/>
      <c r="AW411" s="73"/>
      <c r="AX411" s="73"/>
      <c r="AY411" s="73"/>
      <c r="AZ411" s="73"/>
      <c r="BA411" s="136"/>
      <c r="BC411" s="70" t="str">
        <f t="shared" si="396"/>
        <v/>
      </c>
      <c r="BD411" s="205" t="e">
        <f>INDEX($E$323:$P$414,ROW()-322,#REF!)</f>
        <v>#REF!</v>
      </c>
      <c r="BE411" s="205" t="e">
        <f>INDEX($X$323:$AI$414,ROW()-322,#REF!)</f>
        <v>#REF!</v>
      </c>
      <c r="BF411" s="205" t="e">
        <f>INDEX($AP$323:$BA$414,ROW()-322,#REF!)</f>
        <v>#REF!</v>
      </c>
      <c r="BG411" s="205" t="e">
        <f>+IF(OR(BD411=0,BE411=0),"",BD411-BE411)</f>
        <v>#REF!</v>
      </c>
      <c r="BH411" s="196" t="str">
        <f>+IF(ISERROR(BD411/BE411-1),"",BD411/BE411-1)</f>
        <v/>
      </c>
      <c r="BI411" s="205" t="e">
        <f>+IF(OR(BD411=0,BF411=0),"",BD411-BF411)</f>
        <v>#REF!</v>
      </c>
      <c r="BJ411" s="198" t="str">
        <f>+IF(ISERROR(BD411/BF411-1),"",BD411/BF411-1)</f>
        <v/>
      </c>
    </row>
    <row r="412" spans="1:62" s="10" customFormat="1" ht="14.25" hidden="1" customHeight="1">
      <c r="A412" s="70"/>
      <c r="B412" s="25"/>
      <c r="C412" s="33"/>
      <c r="D412" s="25"/>
      <c r="E412" s="43"/>
      <c r="F412" s="44"/>
      <c r="G412" s="44"/>
      <c r="H412" s="44"/>
      <c r="I412" s="44"/>
      <c r="J412" s="44"/>
      <c r="K412" s="44"/>
      <c r="L412" s="217"/>
      <c r="M412" s="44"/>
      <c r="N412" s="44"/>
      <c r="O412" s="44"/>
      <c r="P412" s="45"/>
      <c r="Q412" s="12"/>
      <c r="R412" s="12"/>
      <c r="S412" s="12"/>
      <c r="T412" s="70"/>
      <c r="U412" s="25"/>
      <c r="V412" s="33"/>
      <c r="W412" s="25"/>
      <c r="X412" s="43"/>
      <c r="Y412" s="44"/>
      <c r="Z412" s="44"/>
      <c r="AA412" s="44"/>
      <c r="AB412" s="44"/>
      <c r="AC412" s="44"/>
      <c r="AD412" s="44"/>
      <c r="AE412" s="44"/>
      <c r="AF412" s="44"/>
      <c r="AG412" s="44"/>
      <c r="AH412" s="44"/>
      <c r="AI412" s="217"/>
      <c r="AJ412" s="8"/>
      <c r="AK412" s="12"/>
      <c r="AL412" s="70"/>
      <c r="AM412" s="25"/>
      <c r="AN412" s="33"/>
      <c r="AO412" s="25"/>
      <c r="AP412" s="35"/>
      <c r="AQ412" s="36"/>
      <c r="AR412" s="36"/>
      <c r="AS412" s="36"/>
      <c r="AT412" s="36"/>
      <c r="AU412" s="36"/>
      <c r="AV412" s="36"/>
      <c r="AW412" s="36"/>
      <c r="AX412" s="36"/>
      <c r="AY412" s="36"/>
      <c r="AZ412" s="36"/>
      <c r="BA412" s="216"/>
      <c r="BC412" s="33" t="str">
        <f t="shared" si="396"/>
        <v/>
      </c>
      <c r="BD412" s="31"/>
      <c r="BE412" s="31"/>
      <c r="BF412" s="31"/>
      <c r="BG412" s="25"/>
      <c r="BH412" s="25"/>
      <c r="BI412" s="25"/>
      <c r="BJ412" s="184"/>
    </row>
    <row r="413" spans="1:62" s="13" customFormat="1" ht="14.25" customHeight="1">
      <c r="A413" s="309" t="s">
        <v>33</v>
      </c>
      <c r="B413" s="46"/>
      <c r="C413" s="47" t="s">
        <v>1</v>
      </c>
      <c r="D413" s="46"/>
      <c r="E413" s="48">
        <f>SUM(E323,E326,E329,E332,E335,E338,E341,E344,E347,E350,E353,E356,E359,E362,E365,E368,E371,E374,E377,E380,E383,E386,E389,E392,E395,E398,E401,E404,E407,E410)</f>
        <v>735.99300000000005</v>
      </c>
      <c r="F413" s="49">
        <f>SUM(F323,F326,F329,F332,F335,F338,F341,F344,F347,F350,F353,F356,F359,F362,F365,F368,F371,F374,F377,F380,F383,F386,F389,F392,F395,F398,F401,F404,F407,F410)</f>
        <v>765.07299999999998</v>
      </c>
      <c r="G413" s="49">
        <f t="shared" ref="G413:P414" si="421">SUM(G323,G326,G329,G332,G335,G338,G341,G344,G347,G350,G353,G356,G359,G362,G365,G368,G371,G374,G377,G380,G383,G386,G389,G392,G395,G398,G401,G404,G407,G410)</f>
        <v>689.24200000000019</v>
      </c>
      <c r="H413" s="49">
        <f t="shared" si="421"/>
        <v>777.54399999999987</v>
      </c>
      <c r="I413" s="49">
        <f t="shared" si="421"/>
        <v>698.35400000000016</v>
      </c>
      <c r="J413" s="49">
        <f t="shared" si="421"/>
        <v>726.48099999999977</v>
      </c>
      <c r="K413" s="49">
        <f t="shared" si="421"/>
        <v>530.43199999999968</v>
      </c>
      <c r="L413" s="218">
        <f t="shared" si="421"/>
        <v>172.23150909090984</v>
      </c>
      <c r="M413" s="49">
        <f t="shared" si="421"/>
        <v>574.84418181818182</v>
      </c>
      <c r="N413" s="49">
        <f t="shared" si="421"/>
        <v>574.84418181818182</v>
      </c>
      <c r="O413" s="49">
        <f t="shared" si="421"/>
        <v>517.35976363636382</v>
      </c>
      <c r="P413" s="50">
        <f t="shared" si="421"/>
        <v>287.42209090909091</v>
      </c>
      <c r="Q413" s="123"/>
      <c r="R413" s="123"/>
      <c r="S413" s="123"/>
      <c r="T413" s="309" t="s">
        <v>33</v>
      </c>
      <c r="U413" s="46"/>
      <c r="V413" s="47" t="s">
        <v>1</v>
      </c>
      <c r="W413" s="46"/>
      <c r="X413" s="48">
        <f>SUM(X323,X326,X329,X332,X335,X338,X341,X344,X347,X350,X353,X356,X359,X362,X365,X368,X371,X374,X377,X380,X383,X386,X389,X392,X395,X398,X401,X404,X407,X410)</f>
        <v>574.84418181818171</v>
      </c>
      <c r="Y413" s="49">
        <f>SUM(Y323,Y326,Y329,Y332,Y335,Y338,Y341,Y344,Y347,Y350,Y353,Y356,Y359,Y362,Y365,Y368,Y371,Y374,Y377,Y380,Y383,Y386,Y389,Y392,Y395,Y398,Y401,Y404,Y407,Y410)</f>
        <v>574.84418181818171</v>
      </c>
      <c r="Z413" s="49">
        <f t="shared" ref="Z413:AI414" si="422">SUM(Z323,Z326,Z329,Z332,Z335,Z338,Z341,Z344,Z347,Z350,Z353,Z356,Z359,Z362,Z365,Z368,Z371,Z374,Z377,Z380,Z383,Z386,Z389,Z392,Z395,Z398,Z401,Z404,Z407,Z410)</f>
        <v>574.8441818181816</v>
      </c>
      <c r="AA413" s="49">
        <f t="shared" si="422"/>
        <v>574.84418181818182</v>
      </c>
      <c r="AB413" s="49">
        <f t="shared" si="422"/>
        <v>574.84418181818182</v>
      </c>
      <c r="AC413" s="49">
        <f t="shared" si="422"/>
        <v>574.84418181818182</v>
      </c>
      <c r="AD413" s="49">
        <f t="shared" si="422"/>
        <v>574.84418181818182</v>
      </c>
      <c r="AE413" s="49">
        <f t="shared" si="422"/>
        <v>344.90650909090937</v>
      </c>
      <c r="AF413" s="49">
        <f t="shared" si="422"/>
        <v>574.84418181818182</v>
      </c>
      <c r="AG413" s="49">
        <f t="shared" si="422"/>
        <v>574.84418181818182</v>
      </c>
      <c r="AH413" s="49">
        <f t="shared" si="422"/>
        <v>517.35976363636382</v>
      </c>
      <c r="AI413" s="218">
        <f t="shared" si="422"/>
        <v>287.42209090909091</v>
      </c>
      <c r="AJ413" s="11"/>
      <c r="AK413" s="123"/>
      <c r="AL413" s="309" t="s">
        <v>33</v>
      </c>
      <c r="AM413" s="46"/>
      <c r="AN413" s="47" t="s">
        <v>1</v>
      </c>
      <c r="AO413" s="46"/>
      <c r="AP413" s="48">
        <f>SUM(AP323,AP326,AP329,AP332,AP335,AP338,AP341,AP344,AP347,AP350,AP353,AP356,AP359,AP362,AP365,AP368,AP371,AP374,AP377,AP380,AP383,AP386,AP389,AP392,AP395,AP398,AP401,AP404,AP407,AP410)</f>
        <v>827.44399999999996</v>
      </c>
      <c r="AQ413" s="49">
        <f>SUM(AQ323,AQ326,AQ329,AQ332,AQ335,AQ338,AQ341,AQ344,AQ347,AQ350,AQ353,AQ356,AQ359,AQ362,AQ365,AQ368,AQ371,AQ374,AQ377,AQ380,AQ383,AQ386,AQ389,AQ392,AQ395,AQ398,AQ401,AQ404,AQ407,AQ410)</f>
        <v>593.80100000000004</v>
      </c>
      <c r="AR413" s="49">
        <f t="shared" ref="AR413:BA414" si="423">SUM(AR323,AR326,AR329,AR332,AR335,AR338,AR341,AR344,AR347,AR350,AR353,AR356,AR359,AR362,AR365,AR368,AR371,AR374,AR377,AR380,AR383,AR386,AR389,AR392,AR395,AR398,AR401,AR404,AR407,AR410)</f>
        <v>794.80299999999988</v>
      </c>
      <c r="AS413" s="49">
        <f t="shared" si="423"/>
        <v>581.16999999999996</v>
      </c>
      <c r="AT413" s="49">
        <f t="shared" si="423"/>
        <v>572.99900000000048</v>
      </c>
      <c r="AU413" s="49">
        <f t="shared" si="423"/>
        <v>901.21899999999937</v>
      </c>
      <c r="AV413" s="49">
        <f t="shared" si="423"/>
        <v>621.5370000000006</v>
      </c>
      <c r="AW413" s="49">
        <f t="shared" si="423"/>
        <v>348.4439999999999</v>
      </c>
      <c r="AX413" s="49">
        <f t="shared" si="423"/>
        <v>876.48799999999972</v>
      </c>
      <c r="AY413" s="49">
        <f t="shared" si="423"/>
        <v>725.06100000000004</v>
      </c>
      <c r="AZ413" s="49">
        <f>+AZ414-AY414</f>
        <v>560.69599999999991</v>
      </c>
      <c r="BA413" s="218">
        <f>+BA414-AZ414</f>
        <v>272.13599999999951</v>
      </c>
      <c r="BC413" s="313" t="s">
        <v>33</v>
      </c>
      <c r="BD413" s="178"/>
      <c r="BE413" s="178"/>
      <c r="BF413" s="178"/>
      <c r="BG413" s="179"/>
      <c r="BH413" s="179"/>
      <c r="BI413" s="179"/>
      <c r="BJ413" s="180"/>
    </row>
    <row r="414" spans="1:62" s="13" customFormat="1" ht="14.25" customHeight="1">
      <c r="A414" s="310"/>
      <c r="B414" s="46"/>
      <c r="C414" s="51" t="s">
        <v>13</v>
      </c>
      <c r="D414" s="46"/>
      <c r="E414" s="52">
        <f>SUM(E324,E327,E330,E333,E336,E339,E342,E345,E348,E351,E354,E357,E360,E363,E366,E369,E372,E375,E378,E381,E384,E387,E390,E393,E396,E399,E402,E405,E408,E411)</f>
        <v>735.99300000000005</v>
      </c>
      <c r="F414" s="53">
        <f>SUM(F324,F327,F330,F333,F336,F339,F342,F345,F348,F351,F354,F357,F360,F363,F366,F369,F372,F375,F378,F381,F384,F387,F390,F393,F396,F399,F402,F405,F408,F411)</f>
        <v>1501.066</v>
      </c>
      <c r="G414" s="53">
        <f t="shared" si="421"/>
        <v>2190.308</v>
      </c>
      <c r="H414" s="53">
        <f t="shared" si="421"/>
        <v>2967.8519999999999</v>
      </c>
      <c r="I414" s="53">
        <f t="shared" si="421"/>
        <v>3666.2060000000001</v>
      </c>
      <c r="J414" s="53">
        <f t="shared" si="421"/>
        <v>4392.6869999999999</v>
      </c>
      <c r="K414" s="53">
        <f t="shared" si="421"/>
        <v>4923.1189999999997</v>
      </c>
      <c r="L414" s="219">
        <f t="shared" si="421"/>
        <v>5095.3505090909093</v>
      </c>
      <c r="M414" s="53">
        <f t="shared" si="421"/>
        <v>5670.1946909090912</v>
      </c>
      <c r="N414" s="53">
        <f t="shared" si="421"/>
        <v>6245.038872727273</v>
      </c>
      <c r="O414" s="53">
        <f t="shared" si="421"/>
        <v>6762.3986363636368</v>
      </c>
      <c r="P414" s="54">
        <f t="shared" si="421"/>
        <v>7049.8207272727277</v>
      </c>
      <c r="Q414" s="123"/>
      <c r="R414" s="123"/>
      <c r="S414" s="123"/>
      <c r="T414" s="310"/>
      <c r="U414" s="46"/>
      <c r="V414" s="51" t="s">
        <v>13</v>
      </c>
      <c r="W414" s="46"/>
      <c r="X414" s="52">
        <f>SUM(X324,X327,X330,X333,X336,X339,X342,X345,X348,X351,X354,X357,X360,X363,X366,X369,X372,X375,X378,X381,X384,X387,X390,X393,X396,X399,X402,X405,X408,X411)</f>
        <v>574.84418181818171</v>
      </c>
      <c r="Y414" s="53">
        <f>SUM(Y324,Y327,Y330,Y333,Y336,Y339,Y342,Y345,Y348,Y351,Y354,Y357,Y360,Y363,Y366,Y369,Y372,Y375,Y378,Y381,Y384,Y387,Y390,Y393,Y396,Y399,Y402,Y405,Y408,Y411)</f>
        <v>1149.6883636363634</v>
      </c>
      <c r="Z414" s="53">
        <f t="shared" si="422"/>
        <v>1724.532545454545</v>
      </c>
      <c r="AA414" s="53">
        <f t="shared" si="422"/>
        <v>2299.3767272727268</v>
      </c>
      <c r="AB414" s="53">
        <f t="shared" si="422"/>
        <v>2874.2209090909087</v>
      </c>
      <c r="AC414" s="53">
        <f t="shared" si="422"/>
        <v>3449.0650909090905</v>
      </c>
      <c r="AD414" s="53">
        <f t="shared" si="422"/>
        <v>4023.9092727272723</v>
      </c>
      <c r="AE414" s="53">
        <f t="shared" si="422"/>
        <v>4368.8157818181817</v>
      </c>
      <c r="AF414" s="53">
        <f t="shared" si="422"/>
        <v>4943.6599636363635</v>
      </c>
      <c r="AG414" s="53">
        <f t="shared" si="422"/>
        <v>5518.5041454545453</v>
      </c>
      <c r="AH414" s="53">
        <f t="shared" si="422"/>
        <v>6035.8639090909091</v>
      </c>
      <c r="AI414" s="219">
        <f t="shared" si="422"/>
        <v>6323.2860000000001</v>
      </c>
      <c r="AJ414" s="11"/>
      <c r="AK414" s="123"/>
      <c r="AL414" s="310"/>
      <c r="AM414" s="46"/>
      <c r="AN414" s="51" t="s">
        <v>13</v>
      </c>
      <c r="AO414" s="46"/>
      <c r="AP414" s="52">
        <f>SUM(AP324,AP327,AP330,AP333,AP336,AP339,AP342,AP345,AP348,AP351,AP354,AP357,AP360,AP363,AP366,AP369,AP372,AP375,AP378,AP381,AP384,AP387,AP390,AP393,AP396,AP399,AP402,AP405,AP408,AP411)</f>
        <v>827.44399999999996</v>
      </c>
      <c r="AQ414" s="53">
        <f>SUM(AQ324,AQ327,AQ330,AQ333,AQ336,AQ339,AQ342,AQ345,AQ348,AQ351,AQ354,AQ357,AQ360,AQ363,AQ366,AQ369,AQ372,AQ375,AQ378,AQ381,AQ384,AQ387,AQ390,AQ393,AQ396,AQ399,AQ402,AQ405,AQ408,AQ411)</f>
        <v>1421.2450000000001</v>
      </c>
      <c r="AR414" s="53">
        <f t="shared" si="423"/>
        <v>2216.0479999999998</v>
      </c>
      <c r="AS414" s="53">
        <f t="shared" si="423"/>
        <v>2797.2179999999998</v>
      </c>
      <c r="AT414" s="53">
        <f t="shared" si="423"/>
        <v>3370.2170000000006</v>
      </c>
      <c r="AU414" s="53">
        <f t="shared" si="423"/>
        <v>4271.4359999999997</v>
      </c>
      <c r="AV414" s="53">
        <f t="shared" si="423"/>
        <v>4892.973</v>
      </c>
      <c r="AW414" s="53">
        <f t="shared" si="423"/>
        <v>5241.4170000000004</v>
      </c>
      <c r="AX414" s="53">
        <f t="shared" si="423"/>
        <v>6117.9049999999997</v>
      </c>
      <c r="AY414" s="53">
        <f t="shared" si="423"/>
        <v>6842.9660000000003</v>
      </c>
      <c r="AZ414" s="53">
        <f t="shared" si="423"/>
        <v>7403.6620000000003</v>
      </c>
      <c r="BA414" s="219">
        <f t="shared" si="423"/>
        <v>7675.7979999999998</v>
      </c>
      <c r="BC414" s="314"/>
      <c r="BD414" s="170" t="e">
        <f>INDEX($E$323:$P$414,ROW()-322,#REF!)</f>
        <v>#REF!</v>
      </c>
      <c r="BE414" s="170" t="e">
        <f>INDEX($X$323:$AI$414,ROW()-322,#REF!)</f>
        <v>#REF!</v>
      </c>
      <c r="BF414" s="170" t="e">
        <f>INDEX($AP$323:$BA$414,ROW()-322,#REF!)</f>
        <v>#REF!</v>
      </c>
      <c r="BG414" s="170" t="e">
        <f>+IF(OR(BD414=0,BE414=0),"",BD414-BE414)</f>
        <v>#REF!</v>
      </c>
      <c r="BH414" s="171" t="str">
        <f>+IF(ISERROR(BD414/BE414-1),"",BD414/BE414-1)</f>
        <v/>
      </c>
      <c r="BI414" s="170" t="e">
        <f>+IF(OR(BD414=0,BF414=0),"",BD414-BF414)</f>
        <v>#REF!</v>
      </c>
      <c r="BJ414" s="172" t="str">
        <f>+IF(ISERROR(BD414/BF414-1),"",BD414/BF414-1)</f>
        <v/>
      </c>
    </row>
    <row r="415" spans="1:62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234"/>
      <c r="M415" s="62"/>
      <c r="N415" s="62"/>
      <c r="O415" s="62"/>
      <c r="P415" s="62"/>
      <c r="T415" s="104"/>
      <c r="U415" s="55"/>
      <c r="V415" s="55"/>
      <c r="W415" s="55"/>
      <c r="X415" s="62"/>
      <c r="Y415" s="62"/>
      <c r="Z415" s="62"/>
      <c r="AA415" s="62"/>
      <c r="AB415" s="62"/>
      <c r="AC415" s="62"/>
      <c r="AD415" s="62"/>
      <c r="AE415" s="62"/>
      <c r="AF415" s="62"/>
      <c r="AG415" s="62"/>
      <c r="AH415" s="62"/>
      <c r="AI415" s="234"/>
      <c r="AJ415" s="8"/>
      <c r="AL415" s="104"/>
      <c r="AM415" s="55"/>
      <c r="AN415" s="55"/>
      <c r="AO415" s="55"/>
      <c r="AP415" s="62"/>
      <c r="AQ415" s="62"/>
      <c r="AR415" s="62"/>
      <c r="AS415" s="62"/>
      <c r="AT415" s="62"/>
      <c r="AU415" s="62"/>
      <c r="AV415" s="62"/>
      <c r="AW415" s="62"/>
      <c r="AX415" s="62"/>
      <c r="AY415" s="62"/>
      <c r="AZ415" s="62"/>
      <c r="BA415" s="234"/>
      <c r="BC415" s="39"/>
      <c r="BD415" s="24"/>
      <c r="BE415" s="24"/>
      <c r="BF415" s="24"/>
      <c r="BG415" s="39"/>
      <c r="BH415" s="39"/>
      <c r="BI415" s="39"/>
      <c r="BJ415" s="39"/>
    </row>
    <row r="416" spans="1:62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234"/>
      <c r="M416" s="62"/>
      <c r="N416" s="62"/>
      <c r="O416" s="62"/>
      <c r="P416" s="62"/>
      <c r="T416" s="104"/>
      <c r="U416" s="55"/>
      <c r="V416" s="55"/>
      <c r="W416" s="55"/>
      <c r="X416" s="62"/>
      <c r="Y416" s="62"/>
      <c r="Z416" s="62"/>
      <c r="AA416" s="62"/>
      <c r="AB416" s="62"/>
      <c r="AC416" s="62"/>
      <c r="AD416" s="62"/>
      <c r="AE416" s="62"/>
      <c r="AF416" s="62"/>
      <c r="AG416" s="62"/>
      <c r="AH416" s="62"/>
      <c r="AI416" s="234"/>
      <c r="AJ416" s="8"/>
      <c r="AL416" s="104"/>
      <c r="AM416" s="55"/>
      <c r="AN416" s="55"/>
      <c r="AO416" s="55"/>
      <c r="AP416" s="62"/>
      <c r="AQ416" s="62"/>
      <c r="AR416" s="62"/>
      <c r="AS416" s="62"/>
      <c r="AT416" s="62"/>
      <c r="AU416" s="62"/>
      <c r="AV416" s="62"/>
      <c r="AW416" s="62"/>
      <c r="AX416" s="62"/>
      <c r="AY416" s="62"/>
      <c r="AZ416" s="62"/>
      <c r="BA416" s="234"/>
      <c r="BC416" s="39"/>
      <c r="BD416" s="24"/>
      <c r="BE416" s="24"/>
      <c r="BF416" s="24"/>
      <c r="BG416" s="39"/>
      <c r="BH416" s="39"/>
      <c r="BI416" s="39"/>
      <c r="BJ416" s="39"/>
    </row>
    <row r="417" spans="1:62" s="12" customFormat="1" ht="12.75" customHeight="1">
      <c r="A417" s="104"/>
      <c r="B417" s="55"/>
      <c r="C417" s="55"/>
      <c r="D417" s="55"/>
      <c r="E417" s="62"/>
      <c r="F417" s="62"/>
      <c r="G417" s="62"/>
      <c r="H417" s="62"/>
      <c r="I417" s="62"/>
      <c r="J417" s="62"/>
      <c r="K417" s="62"/>
      <c r="L417" s="234"/>
      <c r="M417" s="62"/>
      <c r="N417" s="62"/>
      <c r="O417" s="62"/>
      <c r="P417" s="62"/>
      <c r="T417" s="104"/>
      <c r="U417" s="55"/>
      <c r="V417" s="55"/>
      <c r="W417" s="55"/>
      <c r="X417" s="62"/>
      <c r="Y417" s="62"/>
      <c r="Z417" s="62"/>
      <c r="AA417" s="62"/>
      <c r="AB417" s="62"/>
      <c r="AC417" s="62"/>
      <c r="AD417" s="62"/>
      <c r="AE417" s="62"/>
      <c r="AF417" s="62"/>
      <c r="AG417" s="62"/>
      <c r="AH417" s="62"/>
      <c r="AI417" s="234"/>
      <c r="AJ417" s="8"/>
      <c r="AL417" s="104"/>
      <c r="AM417" s="55"/>
      <c r="AN417" s="55"/>
      <c r="AO417" s="55"/>
      <c r="AP417" s="62"/>
      <c r="AQ417" s="62"/>
      <c r="AR417" s="62"/>
      <c r="AS417" s="62"/>
      <c r="AT417" s="62"/>
      <c r="AU417" s="62"/>
      <c r="AV417" s="62"/>
      <c r="AW417" s="62"/>
      <c r="AX417" s="62"/>
      <c r="AY417" s="62"/>
      <c r="AZ417" s="62"/>
      <c r="BA417" s="234"/>
      <c r="BC417" s="39"/>
      <c r="BD417" s="24"/>
      <c r="BE417" s="24"/>
      <c r="BF417" s="24"/>
      <c r="BG417" s="39"/>
      <c r="BH417" s="39"/>
      <c r="BI417" s="39"/>
      <c r="BJ417" s="39"/>
    </row>
    <row r="418" spans="1:62" s="12" customFormat="1" ht="21.75" customHeight="1">
      <c r="A418" s="308" t="s">
        <v>35</v>
      </c>
      <c r="B418" s="308"/>
      <c r="C418" s="308"/>
      <c r="D418" s="308"/>
      <c r="E418" s="308"/>
      <c r="F418" s="308"/>
      <c r="G418" s="308"/>
      <c r="H418" s="308"/>
      <c r="I418" s="308"/>
      <c r="J418" s="308"/>
      <c r="K418" s="308"/>
      <c r="L418" s="308"/>
      <c r="M418" s="308"/>
      <c r="N418" s="308"/>
      <c r="O418" s="308"/>
      <c r="P418" s="308"/>
      <c r="T418" s="308" t="s">
        <v>35</v>
      </c>
      <c r="U418" s="308"/>
      <c r="V418" s="308"/>
      <c r="W418" s="308"/>
      <c r="X418" s="308"/>
      <c r="Y418" s="308"/>
      <c r="Z418" s="308"/>
      <c r="AA418" s="308"/>
      <c r="AB418" s="308"/>
      <c r="AC418" s="308"/>
      <c r="AD418" s="308"/>
      <c r="AE418" s="308"/>
      <c r="AF418" s="308"/>
      <c r="AG418" s="308"/>
      <c r="AH418" s="308"/>
      <c r="AI418" s="308"/>
      <c r="AJ418" s="8"/>
      <c r="AL418" s="308" t="s">
        <v>35</v>
      </c>
      <c r="AM418" s="308"/>
      <c r="AN418" s="308"/>
      <c r="AO418" s="308"/>
      <c r="AP418" s="308"/>
      <c r="AQ418" s="308"/>
      <c r="AR418" s="308"/>
      <c r="AS418" s="308"/>
      <c r="AT418" s="308"/>
      <c r="AU418" s="308"/>
      <c r="AV418" s="308"/>
      <c r="AW418" s="308"/>
      <c r="AX418" s="308"/>
      <c r="AY418" s="308"/>
      <c r="AZ418" s="308"/>
      <c r="BA418" s="308"/>
      <c r="BC418" s="39"/>
      <c r="BD418" s="24"/>
      <c r="BE418" s="24"/>
      <c r="BF418" s="24"/>
      <c r="BG418" s="39"/>
      <c r="BH418" s="39"/>
      <c r="BI418" s="39"/>
      <c r="BJ418" s="39"/>
    </row>
    <row r="419" spans="1:62" s="12" customFormat="1" ht="18" customHeight="1">
      <c r="A419" s="4"/>
      <c r="B419" s="4"/>
      <c r="C419" s="4"/>
      <c r="D419" s="4"/>
      <c r="E419" s="14"/>
      <c r="F419" s="14"/>
      <c r="G419" s="14"/>
      <c r="H419" s="14"/>
      <c r="I419" s="14"/>
      <c r="J419" s="14"/>
      <c r="K419" s="14"/>
      <c r="L419" s="210"/>
      <c r="M419" s="14"/>
      <c r="N419" s="14"/>
      <c r="O419" s="14"/>
      <c r="P419" s="14"/>
      <c r="T419" s="4"/>
      <c r="U419" s="4"/>
      <c r="V419" s="4"/>
      <c r="W419" s="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210"/>
      <c r="AJ419" s="8"/>
      <c r="AL419" s="4"/>
      <c r="AM419" s="4"/>
      <c r="AN419" s="4"/>
      <c r="AO419" s="4"/>
      <c r="AP419" s="14"/>
      <c r="AQ419" s="14"/>
      <c r="AR419" s="14"/>
      <c r="AS419" s="14"/>
      <c r="AT419" s="14"/>
      <c r="AU419" s="14"/>
      <c r="AV419" s="14"/>
      <c r="AW419" s="14"/>
      <c r="AX419" s="14"/>
      <c r="AY419" s="14"/>
      <c r="AZ419" s="14"/>
      <c r="BA419" s="210"/>
      <c r="BC419" s="39"/>
      <c r="BD419" s="39"/>
      <c r="BE419" s="39"/>
      <c r="BF419" s="39"/>
      <c r="BG419" s="39"/>
      <c r="BH419" s="39"/>
      <c r="BI419" s="39"/>
      <c r="BJ419" s="39"/>
    </row>
    <row r="420" spans="1:62" ht="18" customHeight="1">
      <c r="A420" s="15" t="str">
        <f>"SAF - " &amp;O420</f>
        <v>SAF - ACTUAL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211"/>
      <c r="M420" s="17"/>
      <c r="N420" s="17"/>
      <c r="O420" s="242" t="s">
        <v>24</v>
      </c>
      <c r="T420" s="15" t="str">
        <f>"SAF - " &amp;AH420</f>
        <v>SAF - BUDGET</v>
      </c>
      <c r="U420" s="16"/>
      <c r="V420" s="16"/>
      <c r="W420" s="16"/>
      <c r="X420" s="16"/>
      <c r="Y420" s="17"/>
      <c r="Z420" s="17"/>
      <c r="AA420" s="17"/>
      <c r="AB420" s="17"/>
      <c r="AC420" s="17"/>
      <c r="AD420" s="17"/>
      <c r="AE420" s="17"/>
      <c r="AF420" s="17"/>
      <c r="AG420" s="17"/>
      <c r="AH420" s="242" t="s">
        <v>23</v>
      </c>
      <c r="AL420" s="15" t="str">
        <f>"SAF - " &amp;AZ420</f>
        <v>SAF - N-1</v>
      </c>
      <c r="AM420" s="16"/>
      <c r="AN420" s="16"/>
      <c r="AO420" s="16"/>
      <c r="AP420" s="16"/>
      <c r="AQ420" s="17"/>
      <c r="AR420" s="17"/>
      <c r="AS420" s="17"/>
      <c r="AT420" s="17"/>
      <c r="AU420" s="17"/>
      <c r="AV420" s="17"/>
      <c r="AW420" s="17"/>
      <c r="AX420" s="17"/>
      <c r="AY420" s="17"/>
      <c r="AZ420" s="242" t="s">
        <v>22</v>
      </c>
      <c r="BC420" s="39"/>
      <c r="BD420" s="39"/>
      <c r="BE420" s="39"/>
      <c r="BF420" s="39"/>
      <c r="BG420" s="39"/>
      <c r="BH420" s="39"/>
      <c r="BI420" s="39"/>
      <c r="BJ420" s="39"/>
    </row>
    <row r="421" spans="1:62" s="12" customFormat="1" ht="18" customHeight="1">
      <c r="A421" s="1"/>
      <c r="B421" s="1"/>
      <c r="C421" s="1"/>
      <c r="D421" s="1"/>
      <c r="E421" s="2"/>
      <c r="F421" s="2"/>
      <c r="G421" s="2"/>
      <c r="H421" s="2"/>
      <c r="I421" s="2"/>
      <c r="J421" s="2"/>
      <c r="K421" s="2"/>
      <c r="L421" s="212"/>
      <c r="M421" s="2"/>
      <c r="N421" s="2"/>
      <c r="O421" s="2"/>
      <c r="P421" s="2"/>
      <c r="T421" s="1"/>
      <c r="U421" s="1"/>
      <c r="V421" s="1"/>
      <c r="W421" s="1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12"/>
      <c r="AJ421" s="8"/>
      <c r="AL421" s="1"/>
      <c r="AM421" s="1"/>
      <c r="AN421" s="1"/>
      <c r="AO421" s="1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12"/>
      <c r="BC421" s="39"/>
      <c r="BD421" s="39"/>
      <c r="BE421" s="39"/>
      <c r="BF421" s="39"/>
      <c r="BG421" s="39"/>
      <c r="BH421" s="39"/>
      <c r="BI421" s="39"/>
      <c r="BJ421" s="39"/>
    </row>
    <row r="422" spans="1:62" s="12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13" t="s">
        <v>10</v>
      </c>
      <c r="M422" s="22" t="s">
        <v>16</v>
      </c>
      <c r="N422" s="22" t="s">
        <v>17</v>
      </c>
      <c r="O422" s="22" t="s">
        <v>18</v>
      </c>
      <c r="P422" s="23" t="s">
        <v>11</v>
      </c>
      <c r="T422" s="19" t="s">
        <v>15</v>
      </c>
      <c r="U422" s="20"/>
      <c r="V422" s="19" t="s">
        <v>0</v>
      </c>
      <c r="W422" s="20"/>
      <c r="X422" s="21" t="s">
        <v>3</v>
      </c>
      <c r="Y422" s="22" t="s">
        <v>4</v>
      </c>
      <c r="Z422" s="22" t="s">
        <v>5</v>
      </c>
      <c r="AA422" s="22" t="s">
        <v>6</v>
      </c>
      <c r="AB422" s="22" t="s">
        <v>7</v>
      </c>
      <c r="AC422" s="22" t="s">
        <v>8</v>
      </c>
      <c r="AD422" s="22" t="s">
        <v>9</v>
      </c>
      <c r="AE422" s="22" t="s">
        <v>10</v>
      </c>
      <c r="AF422" s="22" t="s">
        <v>16</v>
      </c>
      <c r="AG422" s="22" t="s">
        <v>17</v>
      </c>
      <c r="AH422" s="22" t="s">
        <v>18</v>
      </c>
      <c r="AI422" s="213" t="s">
        <v>11</v>
      </c>
      <c r="AJ422" s="8"/>
      <c r="AL422" s="19" t="s">
        <v>15</v>
      </c>
      <c r="AM422" s="20"/>
      <c r="AN422" s="19" t="s">
        <v>0</v>
      </c>
      <c r="AO422" s="20"/>
      <c r="AP422" s="21" t="s">
        <v>3</v>
      </c>
      <c r="AQ422" s="22" t="s">
        <v>4</v>
      </c>
      <c r="AR422" s="22" t="s">
        <v>5</v>
      </c>
      <c r="AS422" s="22" t="s">
        <v>6</v>
      </c>
      <c r="AT422" s="22" t="s">
        <v>7</v>
      </c>
      <c r="AU422" s="22" t="s">
        <v>8</v>
      </c>
      <c r="AV422" s="22" t="s">
        <v>9</v>
      </c>
      <c r="AW422" s="22" t="s">
        <v>10</v>
      </c>
      <c r="AX422" s="22" t="s">
        <v>16</v>
      </c>
      <c r="AY422" s="22" t="s">
        <v>17</v>
      </c>
      <c r="AZ422" s="22" t="s">
        <v>18</v>
      </c>
      <c r="BA422" s="213" t="s">
        <v>11</v>
      </c>
      <c r="BC422" s="39"/>
      <c r="BD422" s="206"/>
      <c r="BE422" s="206"/>
      <c r="BF422" s="206"/>
      <c r="BG422" s="39"/>
      <c r="BH422" s="39"/>
      <c r="BI422" s="39"/>
      <c r="BJ422" s="39"/>
    </row>
    <row r="423" spans="1:62" s="12" customFormat="1" ht="14.25" customHeight="1">
      <c r="A423" s="24"/>
      <c r="B423" s="24"/>
      <c r="C423" s="24"/>
      <c r="D423" s="24"/>
      <c r="E423" s="24"/>
      <c r="F423" s="25"/>
      <c r="G423" s="25"/>
      <c r="H423" s="25"/>
      <c r="I423" s="25"/>
      <c r="J423" s="25"/>
      <c r="K423" s="25"/>
      <c r="L423" s="214"/>
      <c r="M423" s="25"/>
      <c r="N423" s="25"/>
      <c r="O423" s="25"/>
      <c r="P423" s="24"/>
      <c r="T423" s="24"/>
      <c r="U423" s="24"/>
      <c r="V423" s="24"/>
      <c r="W423" s="24"/>
      <c r="X423" s="24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14"/>
      <c r="AJ423" s="8"/>
      <c r="AL423" s="24"/>
      <c r="AM423" s="24"/>
      <c r="AN423" s="24"/>
      <c r="AO423" s="24"/>
      <c r="AP423" s="24"/>
      <c r="AQ423" s="25"/>
      <c r="AR423" s="25"/>
      <c r="AS423" s="25"/>
      <c r="AT423" s="25"/>
      <c r="AU423" s="25"/>
      <c r="AV423" s="25"/>
      <c r="AW423" s="25"/>
      <c r="AX423" s="25"/>
      <c r="AY423" s="25"/>
      <c r="AZ423" s="25"/>
      <c r="BA423" s="214"/>
      <c r="BC423" s="39"/>
      <c r="BD423" s="39"/>
      <c r="BE423" s="39"/>
      <c r="BF423" s="39"/>
      <c r="BG423" s="39"/>
      <c r="BH423" s="39"/>
      <c r="BI423" s="39"/>
      <c r="BJ423" s="39"/>
    </row>
    <row r="424" spans="1:62" s="12" customFormat="1" ht="14.25" customHeight="1">
      <c r="A424" s="26" t="s">
        <v>92</v>
      </c>
      <c r="B424" s="25"/>
      <c r="C424" s="27" t="s">
        <v>1</v>
      </c>
      <c r="D424" s="25"/>
      <c r="E424" s="109">
        <f>IF(ISERROR(E7/E323),"",E7/E323)</f>
        <v>5.9</v>
      </c>
      <c r="F424" s="110">
        <f>IF(ISERROR(F7/F323),"",F7/F323)</f>
        <v>5.5620689655172404</v>
      </c>
      <c r="G424" s="110" t="str">
        <f t="shared" ref="G424:P425" si="424">IF(ISERROR(G7/G323),"",G7/G323)</f>
        <v/>
      </c>
      <c r="H424" s="110">
        <f t="shared" si="424"/>
        <v>5.9</v>
      </c>
      <c r="I424" s="110" t="str">
        <f t="shared" si="424"/>
        <v/>
      </c>
      <c r="J424" s="110" t="str">
        <f t="shared" si="424"/>
        <v/>
      </c>
      <c r="K424" s="110" t="str">
        <f t="shared" si="424"/>
        <v/>
      </c>
      <c r="L424" s="235">
        <f t="shared" si="424"/>
        <v>5.7675675675675668</v>
      </c>
      <c r="M424" s="110" t="str">
        <f t="shared" si="424"/>
        <v/>
      </c>
      <c r="N424" s="110" t="str">
        <f t="shared" si="424"/>
        <v/>
      </c>
      <c r="O424" s="110" t="str">
        <f t="shared" si="424"/>
        <v/>
      </c>
      <c r="P424" s="111" t="str">
        <f t="shared" si="424"/>
        <v/>
      </c>
      <c r="T424" s="26" t="s">
        <v>92</v>
      </c>
      <c r="U424" s="25"/>
      <c r="V424" s="27" t="s">
        <v>1</v>
      </c>
      <c r="W424" s="25"/>
      <c r="X424" s="109" t="str">
        <f>IF(ISERROR(X7/X323),"",X7/X323)</f>
        <v/>
      </c>
      <c r="Y424" s="110" t="str">
        <f>IF(ISERROR(Y7/Y323),"",Y7/Y323)</f>
        <v/>
      </c>
      <c r="Z424" s="110" t="str">
        <f t="shared" ref="Z424:AI425" si="425">IF(ISERROR(Z7/Z323),"",Z7/Z323)</f>
        <v/>
      </c>
      <c r="AA424" s="110" t="str">
        <f t="shared" si="425"/>
        <v/>
      </c>
      <c r="AB424" s="110" t="str">
        <f t="shared" si="425"/>
        <v/>
      </c>
      <c r="AC424" s="110" t="str">
        <f t="shared" si="425"/>
        <v/>
      </c>
      <c r="AD424" s="110" t="str">
        <f t="shared" si="425"/>
        <v/>
      </c>
      <c r="AE424" s="110" t="str">
        <f t="shared" si="425"/>
        <v/>
      </c>
      <c r="AF424" s="110" t="str">
        <f t="shared" si="425"/>
        <v/>
      </c>
      <c r="AG424" s="110" t="str">
        <f t="shared" si="425"/>
        <v/>
      </c>
      <c r="AH424" s="110" t="str">
        <f t="shared" si="425"/>
        <v/>
      </c>
      <c r="AI424" s="235" t="str">
        <f t="shared" si="425"/>
        <v/>
      </c>
      <c r="AJ424" s="8"/>
      <c r="AL424" s="26" t="s">
        <v>92</v>
      </c>
      <c r="AM424" s="25"/>
      <c r="AN424" s="27" t="s">
        <v>1</v>
      </c>
      <c r="AO424" s="25"/>
      <c r="AP424" s="109">
        <f>IF(ISERROR(AP7/AP323),"",AP7/AP323)</f>
        <v>5.9</v>
      </c>
      <c r="AQ424" s="110">
        <f>IF(ISERROR(AQ7/AQ323),"",AQ7/AQ323)</f>
        <v>5.9</v>
      </c>
      <c r="AR424" s="110">
        <f t="shared" ref="AR424:BA425" si="426">IF(ISERROR(AR7/AR323),"",AR7/AR323)</f>
        <v>5.4916666666666654</v>
      </c>
      <c r="AS424" s="110" t="str">
        <f t="shared" si="426"/>
        <v/>
      </c>
      <c r="AT424" s="110">
        <f t="shared" si="426"/>
        <v>5.8531746031746046</v>
      </c>
      <c r="AU424" s="110" t="str">
        <f t="shared" si="426"/>
        <v/>
      </c>
      <c r="AV424" s="110">
        <f t="shared" si="426"/>
        <v>5.900000000000003</v>
      </c>
      <c r="AW424" s="110" t="str">
        <f t="shared" si="426"/>
        <v/>
      </c>
      <c r="AX424" s="110">
        <f t="shared" si="426"/>
        <v>5.5620689655172395</v>
      </c>
      <c r="AY424" s="110">
        <f t="shared" si="426"/>
        <v>5.9</v>
      </c>
      <c r="AZ424" s="110">
        <f t="shared" si="426"/>
        <v>5.9</v>
      </c>
      <c r="BA424" s="235" t="str">
        <f t="shared" si="426"/>
        <v/>
      </c>
      <c r="BC424" s="39"/>
      <c r="BD424" s="36"/>
      <c r="BE424" s="36"/>
      <c r="BF424" s="36"/>
      <c r="BG424" s="39"/>
      <c r="BH424" s="39"/>
      <c r="BI424" s="39"/>
      <c r="BJ424" s="39"/>
    </row>
    <row r="425" spans="1:62" s="12" customFormat="1" ht="14.25" customHeight="1">
      <c r="A425" s="32"/>
      <c r="B425" s="25"/>
      <c r="C425" s="33" t="s">
        <v>13</v>
      </c>
      <c r="D425" s="25"/>
      <c r="E425" s="112">
        <f>IF(ISERROR(E8/E324),"",E8/E324)</f>
        <v>5.9</v>
      </c>
      <c r="F425" s="113">
        <f>IF(ISERROR(F8/F324),"",F8/F324)</f>
        <v>5.7185185185185183</v>
      </c>
      <c r="G425" s="113">
        <f t="shared" si="424"/>
        <v>5.7185185185185183</v>
      </c>
      <c r="H425" s="113">
        <f t="shared" si="424"/>
        <v>5.7675675675675668</v>
      </c>
      <c r="I425" s="113">
        <f t="shared" si="424"/>
        <v>5.7675675675675668</v>
      </c>
      <c r="J425" s="113">
        <f t="shared" si="424"/>
        <v>5.7675675675675668</v>
      </c>
      <c r="K425" s="113">
        <f t="shared" si="424"/>
        <v>5.7675675675675668</v>
      </c>
      <c r="L425" s="236" t="str">
        <f t="shared" si="424"/>
        <v/>
      </c>
      <c r="M425" s="113" t="str">
        <f t="shared" si="424"/>
        <v/>
      </c>
      <c r="N425" s="113" t="str">
        <f t="shared" si="424"/>
        <v/>
      </c>
      <c r="O425" s="113" t="str">
        <f t="shared" si="424"/>
        <v/>
      </c>
      <c r="P425" s="114" t="str">
        <f t="shared" si="424"/>
        <v/>
      </c>
      <c r="T425" s="32"/>
      <c r="U425" s="25"/>
      <c r="V425" s="33" t="s">
        <v>13</v>
      </c>
      <c r="W425" s="25"/>
      <c r="X425" s="112" t="str">
        <f>IF(ISERROR(X8/X324),"",X8/X324)</f>
        <v/>
      </c>
      <c r="Y425" s="113" t="str">
        <f>IF(ISERROR(Y8/Y324),"",Y8/Y324)</f>
        <v/>
      </c>
      <c r="Z425" s="113" t="str">
        <f t="shared" si="425"/>
        <v/>
      </c>
      <c r="AA425" s="113" t="str">
        <f t="shared" si="425"/>
        <v/>
      </c>
      <c r="AB425" s="113" t="str">
        <f t="shared" si="425"/>
        <v/>
      </c>
      <c r="AC425" s="113" t="str">
        <f t="shared" si="425"/>
        <v/>
      </c>
      <c r="AD425" s="113" t="str">
        <f t="shared" si="425"/>
        <v/>
      </c>
      <c r="AE425" s="113" t="str">
        <f t="shared" si="425"/>
        <v/>
      </c>
      <c r="AF425" s="113" t="str">
        <f t="shared" si="425"/>
        <v/>
      </c>
      <c r="AG425" s="113" t="str">
        <f t="shared" si="425"/>
        <v/>
      </c>
      <c r="AH425" s="113" t="str">
        <f t="shared" si="425"/>
        <v/>
      </c>
      <c r="AI425" s="236" t="str">
        <f t="shared" si="425"/>
        <v/>
      </c>
      <c r="AJ425" s="8"/>
      <c r="AL425" s="32"/>
      <c r="AM425" s="25"/>
      <c r="AN425" s="33" t="s">
        <v>13</v>
      </c>
      <c r="AO425" s="25"/>
      <c r="AP425" s="112">
        <f>IF(ISERROR(AP8/AP324),"",AP8/AP324)</f>
        <v>5.9</v>
      </c>
      <c r="AQ425" s="113">
        <f>IF(ISERROR(AQ8/AQ324),"",AQ8/AQ324)</f>
        <v>5.9</v>
      </c>
      <c r="AR425" s="113">
        <f t="shared" si="426"/>
        <v>5.7675675675675668</v>
      </c>
      <c r="AS425" s="113">
        <f t="shared" si="426"/>
        <v>5.7675675675675668</v>
      </c>
      <c r="AT425" s="113">
        <f t="shared" si="426"/>
        <v>5.789314516129032</v>
      </c>
      <c r="AU425" s="113">
        <f t="shared" si="426"/>
        <v>5.789314516129032</v>
      </c>
      <c r="AV425" s="113">
        <f t="shared" si="426"/>
        <v>5.8115942028985517</v>
      </c>
      <c r="AW425" s="113">
        <f t="shared" si="426"/>
        <v>5.8115942028985517</v>
      </c>
      <c r="AX425" s="113">
        <f t="shared" si="426"/>
        <v>5.7643603133159269</v>
      </c>
      <c r="AY425" s="113">
        <f t="shared" si="426"/>
        <v>5.7833894500561165</v>
      </c>
      <c r="AZ425" s="113">
        <f t="shared" si="426"/>
        <v>5.7977362204724407</v>
      </c>
      <c r="BA425" s="236">
        <f t="shared" si="426"/>
        <v>5.7977362204724407</v>
      </c>
      <c r="BC425" s="39"/>
      <c r="BD425" s="36"/>
      <c r="BE425" s="36"/>
      <c r="BF425" s="36"/>
      <c r="BG425" s="39"/>
      <c r="BH425" s="39"/>
      <c r="BI425" s="39"/>
      <c r="BJ425" s="39"/>
    </row>
    <row r="426" spans="1:62" s="12" customFormat="1" ht="14.25" customHeight="1">
      <c r="A426" s="32"/>
      <c r="B426" s="25"/>
      <c r="C426" s="33"/>
      <c r="D426" s="25"/>
      <c r="E426" s="112"/>
      <c r="F426" s="113"/>
      <c r="G426" s="113"/>
      <c r="H426" s="113"/>
      <c r="I426" s="113"/>
      <c r="J426" s="113"/>
      <c r="K426" s="113"/>
      <c r="L426" s="236"/>
      <c r="M426" s="113"/>
      <c r="N426" s="113"/>
      <c r="O426" s="113"/>
      <c r="P426" s="114"/>
      <c r="T426" s="32"/>
      <c r="U426" s="25"/>
      <c r="V426" s="33"/>
      <c r="W426" s="25"/>
      <c r="X426" s="112"/>
      <c r="Y426" s="113"/>
      <c r="Z426" s="113"/>
      <c r="AA426" s="113"/>
      <c r="AB426" s="113"/>
      <c r="AC426" s="113"/>
      <c r="AD426" s="113"/>
      <c r="AE426" s="113"/>
      <c r="AF426" s="113"/>
      <c r="AG426" s="113"/>
      <c r="AH426" s="113"/>
      <c r="AI426" s="236"/>
      <c r="AJ426" s="8"/>
      <c r="AL426" s="32"/>
      <c r="AM426" s="25"/>
      <c r="AN426" s="33"/>
      <c r="AO426" s="25"/>
      <c r="AP426" s="112"/>
      <c r="AQ426" s="113"/>
      <c r="AR426" s="113"/>
      <c r="AS426" s="113"/>
      <c r="AT426" s="113"/>
      <c r="AU426" s="113"/>
      <c r="AV426" s="113"/>
      <c r="AW426" s="113"/>
      <c r="AX426" s="113"/>
      <c r="AY426" s="113"/>
      <c r="AZ426" s="113"/>
      <c r="BA426" s="236"/>
      <c r="BC426" s="39"/>
      <c r="BD426" s="36"/>
      <c r="BE426" s="36"/>
      <c r="BF426" s="36"/>
      <c r="BG426" s="39"/>
      <c r="BH426" s="39"/>
      <c r="BI426" s="39"/>
      <c r="BJ426" s="39"/>
    </row>
    <row r="427" spans="1:62" s="12" customFormat="1" ht="14.25" customHeight="1">
      <c r="A427" s="32" t="s">
        <v>93</v>
      </c>
      <c r="B427" s="25"/>
      <c r="C427" s="33" t="s">
        <v>1</v>
      </c>
      <c r="D427" s="25"/>
      <c r="E427" s="112" t="str">
        <f t="shared" ref="E427:P428" si="427">IF(ISERROR(E10/E326),"",E10/E326)</f>
        <v/>
      </c>
      <c r="F427" s="113" t="str">
        <f t="shared" si="427"/>
        <v/>
      </c>
      <c r="G427" s="113">
        <f t="shared" si="427"/>
        <v>4.6503999999999994</v>
      </c>
      <c r="H427" s="113">
        <f t="shared" si="427"/>
        <v>4.6496000000000004</v>
      </c>
      <c r="I427" s="113" t="str">
        <f t="shared" si="427"/>
        <v/>
      </c>
      <c r="J427" s="113" t="str">
        <f t="shared" si="427"/>
        <v/>
      </c>
      <c r="K427" s="113" t="str">
        <f t="shared" si="427"/>
        <v/>
      </c>
      <c r="L427" s="236">
        <f t="shared" si="427"/>
        <v>4.6500000000000004</v>
      </c>
      <c r="M427" s="113" t="str">
        <f t="shared" si="427"/>
        <v/>
      </c>
      <c r="N427" s="113" t="str">
        <f t="shared" si="427"/>
        <v/>
      </c>
      <c r="O427" s="113" t="str">
        <f t="shared" si="427"/>
        <v/>
      </c>
      <c r="P427" s="114" t="str">
        <f t="shared" si="427"/>
        <v/>
      </c>
      <c r="T427" s="32" t="s">
        <v>93</v>
      </c>
      <c r="U427" s="25"/>
      <c r="V427" s="33" t="s">
        <v>1</v>
      </c>
      <c r="W427" s="25"/>
      <c r="X427" s="112" t="str">
        <f t="shared" ref="X427:AI428" si="428">IF(ISERROR(X10/X326),"",X10/X326)</f>
        <v/>
      </c>
      <c r="Y427" s="113" t="str">
        <f t="shared" si="428"/>
        <v/>
      </c>
      <c r="Z427" s="113" t="str">
        <f t="shared" si="428"/>
        <v/>
      </c>
      <c r="AA427" s="113" t="str">
        <f t="shared" si="428"/>
        <v/>
      </c>
      <c r="AB427" s="113" t="str">
        <f t="shared" si="428"/>
        <v/>
      </c>
      <c r="AC427" s="113" t="str">
        <f t="shared" si="428"/>
        <v/>
      </c>
      <c r="AD427" s="113" t="str">
        <f t="shared" si="428"/>
        <v/>
      </c>
      <c r="AE427" s="113" t="str">
        <f t="shared" si="428"/>
        <v/>
      </c>
      <c r="AF427" s="113" t="str">
        <f t="shared" si="428"/>
        <v/>
      </c>
      <c r="AG427" s="113" t="str">
        <f t="shared" si="428"/>
        <v/>
      </c>
      <c r="AH427" s="113" t="str">
        <f t="shared" si="428"/>
        <v/>
      </c>
      <c r="AI427" s="236" t="str">
        <f t="shared" si="428"/>
        <v/>
      </c>
      <c r="AJ427" s="8"/>
      <c r="AL427" s="32" t="s">
        <v>93</v>
      </c>
      <c r="AM427" s="25"/>
      <c r="AN427" s="33" t="s">
        <v>1</v>
      </c>
      <c r="AO427" s="25"/>
      <c r="AP427" s="112">
        <f t="shared" ref="AP427:BA428" si="429">IF(ISERROR(AP10/AP326),"",AP10/AP326)</f>
        <v>4.3499999999999996</v>
      </c>
      <c r="AQ427" s="113" t="str">
        <f t="shared" si="429"/>
        <v/>
      </c>
      <c r="AR427" s="113">
        <f t="shared" si="429"/>
        <v>4.3499999999999996</v>
      </c>
      <c r="AS427" s="113" t="str">
        <f t="shared" si="429"/>
        <v/>
      </c>
      <c r="AT427" s="113">
        <f t="shared" si="429"/>
        <v>4.3499999999999996</v>
      </c>
      <c r="AU427" s="113" t="str">
        <f t="shared" si="429"/>
        <v/>
      </c>
      <c r="AV427" s="113">
        <f t="shared" si="429"/>
        <v>4.6500000000000004</v>
      </c>
      <c r="AW427" s="113" t="str">
        <f t="shared" si="429"/>
        <v/>
      </c>
      <c r="AX427" s="113">
        <f t="shared" si="429"/>
        <v>4.7277777777777796</v>
      </c>
      <c r="AY427" s="113">
        <f t="shared" si="429"/>
        <v>4.6500000000000004</v>
      </c>
      <c r="AZ427" s="113" t="str">
        <f t="shared" si="429"/>
        <v/>
      </c>
      <c r="BA427" s="236" t="str">
        <f t="shared" si="429"/>
        <v/>
      </c>
      <c r="BC427" s="39"/>
      <c r="BD427" s="36"/>
      <c r="BE427" s="36"/>
      <c r="BF427" s="36"/>
      <c r="BG427" s="39"/>
      <c r="BH427" s="39"/>
      <c r="BI427" s="39"/>
      <c r="BJ427" s="39"/>
    </row>
    <row r="428" spans="1:62" s="12" customFormat="1" ht="14.25" customHeight="1">
      <c r="A428" s="32"/>
      <c r="B428" s="25"/>
      <c r="C428" s="33" t="s">
        <v>13</v>
      </c>
      <c r="D428" s="25"/>
      <c r="E428" s="112" t="str">
        <f t="shared" si="427"/>
        <v/>
      </c>
      <c r="F428" s="113" t="str">
        <f t="shared" si="427"/>
        <v/>
      </c>
      <c r="G428" s="113">
        <f t="shared" si="427"/>
        <v>4.6503999999999994</v>
      </c>
      <c r="H428" s="113">
        <f t="shared" si="427"/>
        <v>4.6500000000000004</v>
      </c>
      <c r="I428" s="113">
        <f t="shared" si="427"/>
        <v>4.6500000000000004</v>
      </c>
      <c r="J428" s="113">
        <f t="shared" si="427"/>
        <v>4.6500000000000004</v>
      </c>
      <c r="K428" s="113">
        <f t="shared" si="427"/>
        <v>4.6500000000000004</v>
      </c>
      <c r="L428" s="236" t="str">
        <f t="shared" si="427"/>
        <v/>
      </c>
      <c r="M428" s="113" t="str">
        <f t="shared" si="427"/>
        <v/>
      </c>
      <c r="N428" s="113" t="str">
        <f t="shared" si="427"/>
        <v/>
      </c>
      <c r="O428" s="113" t="str">
        <f t="shared" si="427"/>
        <v/>
      </c>
      <c r="P428" s="114" t="str">
        <f t="shared" si="427"/>
        <v/>
      </c>
      <c r="T428" s="32"/>
      <c r="U428" s="25"/>
      <c r="V428" s="33" t="s">
        <v>13</v>
      </c>
      <c r="W428" s="25"/>
      <c r="X428" s="112" t="str">
        <f t="shared" si="428"/>
        <v/>
      </c>
      <c r="Y428" s="113" t="str">
        <f t="shared" si="428"/>
        <v/>
      </c>
      <c r="Z428" s="113" t="str">
        <f t="shared" si="428"/>
        <v/>
      </c>
      <c r="AA428" s="113" t="str">
        <f t="shared" si="428"/>
        <v/>
      </c>
      <c r="AB428" s="113" t="str">
        <f t="shared" si="428"/>
        <v/>
      </c>
      <c r="AC428" s="113" t="str">
        <f t="shared" si="428"/>
        <v/>
      </c>
      <c r="AD428" s="113" t="str">
        <f t="shared" si="428"/>
        <v/>
      </c>
      <c r="AE428" s="113" t="str">
        <f t="shared" si="428"/>
        <v/>
      </c>
      <c r="AF428" s="113" t="str">
        <f t="shared" si="428"/>
        <v/>
      </c>
      <c r="AG428" s="113" t="str">
        <f t="shared" si="428"/>
        <v/>
      </c>
      <c r="AH428" s="113" t="str">
        <f t="shared" si="428"/>
        <v/>
      </c>
      <c r="AI428" s="236" t="str">
        <f t="shared" si="428"/>
        <v/>
      </c>
      <c r="AJ428" s="8"/>
      <c r="AL428" s="32"/>
      <c r="AM428" s="25"/>
      <c r="AN428" s="33" t="s">
        <v>13</v>
      </c>
      <c r="AO428" s="25"/>
      <c r="AP428" s="112">
        <f t="shared" si="429"/>
        <v>4.3499999999999996</v>
      </c>
      <c r="AQ428" s="113">
        <f t="shared" si="429"/>
        <v>4.3499999999999996</v>
      </c>
      <c r="AR428" s="113">
        <f t="shared" si="429"/>
        <v>4.3499999999999996</v>
      </c>
      <c r="AS428" s="113">
        <f t="shared" si="429"/>
        <v>4.3499999999999996</v>
      </c>
      <c r="AT428" s="113">
        <f t="shared" si="429"/>
        <v>4.3499999999999996</v>
      </c>
      <c r="AU428" s="113">
        <f t="shared" si="429"/>
        <v>4.3499999999999996</v>
      </c>
      <c r="AV428" s="113">
        <f t="shared" si="429"/>
        <v>4.47</v>
      </c>
      <c r="AW428" s="113">
        <f t="shared" si="429"/>
        <v>4.47</v>
      </c>
      <c r="AX428" s="113">
        <f t="shared" si="429"/>
        <v>4.5477653631284918</v>
      </c>
      <c r="AY428" s="113">
        <f t="shared" si="429"/>
        <v>4.5602941176470591</v>
      </c>
      <c r="AZ428" s="113">
        <f t="shared" si="429"/>
        <v>4.5602941176470591</v>
      </c>
      <c r="BA428" s="236">
        <f t="shared" si="429"/>
        <v>4.5602941176470591</v>
      </c>
      <c r="BC428" s="39"/>
      <c r="BD428" s="36"/>
      <c r="BE428" s="36"/>
      <c r="BF428" s="36"/>
      <c r="BG428" s="39"/>
      <c r="BH428" s="39"/>
      <c r="BI428" s="39"/>
      <c r="BJ428" s="39"/>
    </row>
    <row r="429" spans="1:62" s="12" customFormat="1" ht="14.25" customHeight="1">
      <c r="A429" s="32"/>
      <c r="B429" s="25"/>
      <c r="C429" s="33"/>
      <c r="D429" s="25"/>
      <c r="E429" s="112"/>
      <c r="F429" s="113"/>
      <c r="G429" s="113"/>
      <c r="H429" s="113"/>
      <c r="I429" s="113"/>
      <c r="J429" s="113"/>
      <c r="K429" s="113"/>
      <c r="L429" s="236"/>
      <c r="M429" s="113"/>
      <c r="N429" s="113"/>
      <c r="O429" s="113"/>
      <c r="P429" s="114"/>
      <c r="T429" s="32"/>
      <c r="U429" s="25"/>
      <c r="V429" s="33"/>
      <c r="W429" s="25"/>
      <c r="X429" s="112"/>
      <c r="Y429" s="113"/>
      <c r="Z429" s="113"/>
      <c r="AA429" s="113"/>
      <c r="AB429" s="113"/>
      <c r="AC429" s="113"/>
      <c r="AD429" s="113"/>
      <c r="AE429" s="113"/>
      <c r="AF429" s="113"/>
      <c r="AG429" s="113"/>
      <c r="AH429" s="113"/>
      <c r="AI429" s="236"/>
      <c r="AJ429" s="8"/>
      <c r="AL429" s="32"/>
      <c r="AM429" s="25"/>
      <c r="AN429" s="33"/>
      <c r="AO429" s="25"/>
      <c r="AP429" s="112"/>
      <c r="AQ429" s="113"/>
      <c r="AR429" s="113"/>
      <c r="AS429" s="113"/>
      <c r="AT429" s="113"/>
      <c r="AU429" s="113"/>
      <c r="AV429" s="113"/>
      <c r="AW429" s="113"/>
      <c r="AX429" s="113"/>
      <c r="AY429" s="113"/>
      <c r="AZ429" s="113"/>
      <c r="BA429" s="236"/>
      <c r="BC429" s="39"/>
      <c r="BD429" s="36"/>
      <c r="BE429" s="36"/>
      <c r="BF429" s="36"/>
      <c r="BG429" s="39"/>
      <c r="BH429" s="39"/>
      <c r="BI429" s="39"/>
      <c r="BJ429" s="39"/>
    </row>
    <row r="430" spans="1:62" s="12" customFormat="1" ht="14.25" customHeight="1">
      <c r="A430" s="32" t="s">
        <v>94</v>
      </c>
      <c r="B430" s="38"/>
      <c r="C430" s="33" t="s">
        <v>1</v>
      </c>
      <c r="D430" s="38"/>
      <c r="E430" s="112" t="str">
        <f t="shared" ref="E430:P431" si="430">IF(ISERROR(E13/E329),"",E13/E329)</f>
        <v/>
      </c>
      <c r="F430" s="113" t="str">
        <f t="shared" si="430"/>
        <v/>
      </c>
      <c r="G430" s="113" t="str">
        <f t="shared" si="430"/>
        <v/>
      </c>
      <c r="H430" s="113" t="str">
        <f t="shared" si="430"/>
        <v/>
      </c>
      <c r="I430" s="113" t="str">
        <f t="shared" si="430"/>
        <v/>
      </c>
      <c r="J430" s="113" t="str">
        <f t="shared" si="430"/>
        <v/>
      </c>
      <c r="K430" s="113" t="str">
        <f t="shared" si="430"/>
        <v/>
      </c>
      <c r="L430" s="236" t="str">
        <f t="shared" si="430"/>
        <v/>
      </c>
      <c r="M430" s="113" t="str">
        <f t="shared" si="430"/>
        <v/>
      </c>
      <c r="N430" s="113" t="str">
        <f t="shared" si="430"/>
        <v/>
      </c>
      <c r="O430" s="113" t="str">
        <f t="shared" si="430"/>
        <v/>
      </c>
      <c r="P430" s="114" t="str">
        <f t="shared" si="430"/>
        <v/>
      </c>
      <c r="T430" s="32" t="s">
        <v>94</v>
      </c>
      <c r="U430" s="38"/>
      <c r="V430" s="33" t="s">
        <v>1</v>
      </c>
      <c r="W430" s="38"/>
      <c r="X430" s="112" t="str">
        <f t="shared" ref="X430:AI431" si="431">IF(ISERROR(X13/X329),"",X13/X329)</f>
        <v/>
      </c>
      <c r="Y430" s="113" t="str">
        <f t="shared" si="431"/>
        <v/>
      </c>
      <c r="Z430" s="113" t="str">
        <f t="shared" si="431"/>
        <v/>
      </c>
      <c r="AA430" s="113" t="str">
        <f t="shared" si="431"/>
        <v/>
      </c>
      <c r="AB430" s="113" t="str">
        <f t="shared" si="431"/>
        <v/>
      </c>
      <c r="AC430" s="113" t="str">
        <f t="shared" si="431"/>
        <v/>
      </c>
      <c r="AD430" s="113" t="str">
        <f t="shared" si="431"/>
        <v/>
      </c>
      <c r="AE430" s="113" t="str">
        <f t="shared" si="431"/>
        <v/>
      </c>
      <c r="AF430" s="113" t="str">
        <f t="shared" si="431"/>
        <v/>
      </c>
      <c r="AG430" s="113" t="str">
        <f t="shared" si="431"/>
        <v/>
      </c>
      <c r="AH430" s="113" t="str">
        <f t="shared" si="431"/>
        <v/>
      </c>
      <c r="AI430" s="236" t="str">
        <f t="shared" si="431"/>
        <v/>
      </c>
      <c r="AJ430" s="8"/>
      <c r="AL430" s="32" t="s">
        <v>94</v>
      </c>
      <c r="AM430" s="38"/>
      <c r="AN430" s="33" t="s">
        <v>1</v>
      </c>
      <c r="AO430" s="38"/>
      <c r="AP430" s="112">
        <f t="shared" ref="AP430:BA431" si="432">IF(ISERROR(AP13/AP329),"",AP13/AP329)</f>
        <v>3.1045479452054794</v>
      </c>
      <c r="AQ430" s="113">
        <f t="shared" si="432"/>
        <v>3.2760806174957118</v>
      </c>
      <c r="AR430" s="113">
        <f t="shared" si="432"/>
        <v>2.7606085192697769</v>
      </c>
      <c r="AS430" s="113">
        <f t="shared" si="432"/>
        <v>3.3631598652190204</v>
      </c>
      <c r="AT430" s="113">
        <f t="shared" si="432"/>
        <v>3.4389405204460961</v>
      </c>
      <c r="AU430" s="113">
        <f t="shared" si="432"/>
        <v>3.8931361675908813</v>
      </c>
      <c r="AV430" s="113">
        <f t="shared" si="432"/>
        <v>3.4280172413793113</v>
      </c>
      <c r="AW430" s="113">
        <f t="shared" si="432"/>
        <v>6.1480874316939822</v>
      </c>
      <c r="AX430" s="113">
        <f t="shared" si="432"/>
        <v>3.6245114006514649</v>
      </c>
      <c r="AY430" s="113">
        <f t="shared" si="432"/>
        <v>4.151979780960402</v>
      </c>
      <c r="AZ430" s="113">
        <f t="shared" si="432"/>
        <v>3.9792380952381006</v>
      </c>
      <c r="BA430" s="236">
        <f t="shared" si="432"/>
        <v>2.7358241758241815</v>
      </c>
      <c r="BC430" s="39"/>
      <c r="BD430" s="36"/>
      <c r="BE430" s="36"/>
      <c r="BF430" s="36"/>
      <c r="BG430" s="39"/>
      <c r="BH430" s="39"/>
      <c r="BI430" s="39"/>
      <c r="BJ430" s="39"/>
    </row>
    <row r="431" spans="1:62" s="12" customFormat="1" ht="14.25" customHeight="1">
      <c r="A431" s="130"/>
      <c r="B431" s="25"/>
      <c r="C431" s="33" t="s">
        <v>13</v>
      </c>
      <c r="D431" s="25"/>
      <c r="E431" s="112" t="str">
        <f t="shared" si="430"/>
        <v/>
      </c>
      <c r="F431" s="113" t="str">
        <f t="shared" si="430"/>
        <v/>
      </c>
      <c r="G431" s="113" t="str">
        <f t="shared" si="430"/>
        <v/>
      </c>
      <c r="H431" s="113" t="str">
        <f t="shared" si="430"/>
        <v/>
      </c>
      <c r="I431" s="113" t="str">
        <f t="shared" si="430"/>
        <v/>
      </c>
      <c r="J431" s="113" t="str">
        <f t="shared" si="430"/>
        <v/>
      </c>
      <c r="K431" s="113" t="str">
        <f t="shared" si="430"/>
        <v/>
      </c>
      <c r="L431" s="236" t="str">
        <f t="shared" si="430"/>
        <v/>
      </c>
      <c r="M431" s="113" t="str">
        <f t="shared" si="430"/>
        <v/>
      </c>
      <c r="N431" s="113" t="str">
        <f t="shared" si="430"/>
        <v/>
      </c>
      <c r="O431" s="113" t="str">
        <f t="shared" si="430"/>
        <v/>
      </c>
      <c r="P431" s="114" t="str">
        <f t="shared" si="430"/>
        <v/>
      </c>
      <c r="T431" s="130"/>
      <c r="U431" s="25"/>
      <c r="V431" s="33" t="s">
        <v>13</v>
      </c>
      <c r="W431" s="25"/>
      <c r="X431" s="112" t="str">
        <f t="shared" si="431"/>
        <v/>
      </c>
      <c r="Y431" s="113" t="str">
        <f t="shared" si="431"/>
        <v/>
      </c>
      <c r="Z431" s="113" t="str">
        <f t="shared" si="431"/>
        <v/>
      </c>
      <c r="AA431" s="113" t="str">
        <f t="shared" si="431"/>
        <v/>
      </c>
      <c r="AB431" s="113" t="str">
        <f t="shared" si="431"/>
        <v/>
      </c>
      <c r="AC431" s="113" t="str">
        <f t="shared" si="431"/>
        <v/>
      </c>
      <c r="AD431" s="113" t="str">
        <f t="shared" si="431"/>
        <v/>
      </c>
      <c r="AE431" s="113" t="str">
        <f t="shared" si="431"/>
        <v/>
      </c>
      <c r="AF431" s="113" t="str">
        <f t="shared" si="431"/>
        <v/>
      </c>
      <c r="AG431" s="113" t="str">
        <f t="shared" si="431"/>
        <v/>
      </c>
      <c r="AH431" s="113" t="str">
        <f t="shared" si="431"/>
        <v/>
      </c>
      <c r="AI431" s="236" t="str">
        <f t="shared" si="431"/>
        <v/>
      </c>
      <c r="AJ431" s="8"/>
      <c r="AL431" s="130"/>
      <c r="AM431" s="25"/>
      <c r="AN431" s="33" t="s">
        <v>13</v>
      </c>
      <c r="AO431" s="25"/>
      <c r="AP431" s="112">
        <f t="shared" si="432"/>
        <v>3.1045479452054794</v>
      </c>
      <c r="AQ431" s="113">
        <f t="shared" si="432"/>
        <v>3.1807121096725055</v>
      </c>
      <c r="AR431" s="113">
        <f t="shared" si="432"/>
        <v>3.0660326688815061</v>
      </c>
      <c r="AS431" s="113">
        <f t="shared" si="432"/>
        <v>3.146237493683679</v>
      </c>
      <c r="AT431" s="113">
        <f t="shared" si="432"/>
        <v>3.1985241138872751</v>
      </c>
      <c r="AU431" s="113">
        <f t="shared" si="432"/>
        <v>3.2809934162399417</v>
      </c>
      <c r="AV431" s="113">
        <f t="shared" si="432"/>
        <v>3.2989545606329149</v>
      </c>
      <c r="AW431" s="113">
        <f t="shared" si="432"/>
        <v>3.3643803644029515</v>
      </c>
      <c r="AX431" s="113">
        <f t="shared" si="432"/>
        <v>3.3794832395631413</v>
      </c>
      <c r="AY431" s="113">
        <f t="shared" si="432"/>
        <v>3.4301218259534565</v>
      </c>
      <c r="AZ431" s="113">
        <f t="shared" si="432"/>
        <v>3.4658453722157399</v>
      </c>
      <c r="BA431" s="236">
        <f t="shared" si="432"/>
        <v>3.4523783942671225</v>
      </c>
      <c r="BC431" s="39"/>
      <c r="BD431" s="36"/>
      <c r="BE431" s="36"/>
      <c r="BF431" s="36"/>
      <c r="BG431" s="39"/>
      <c r="BH431" s="39"/>
      <c r="BI431" s="39"/>
      <c r="BJ431" s="39"/>
    </row>
    <row r="432" spans="1:62" s="12" customFormat="1" ht="14.25" customHeight="1">
      <c r="A432" s="32"/>
      <c r="B432" s="25"/>
      <c r="C432" s="33"/>
      <c r="D432" s="25"/>
      <c r="E432" s="112"/>
      <c r="F432" s="113"/>
      <c r="G432" s="113"/>
      <c r="H432" s="113"/>
      <c r="I432" s="113"/>
      <c r="J432" s="113"/>
      <c r="K432" s="113"/>
      <c r="L432" s="236"/>
      <c r="M432" s="113"/>
      <c r="N432" s="113"/>
      <c r="O432" s="113"/>
      <c r="P432" s="114"/>
      <c r="T432" s="32"/>
      <c r="U432" s="25"/>
      <c r="V432" s="33"/>
      <c r="W432" s="25"/>
      <c r="X432" s="112"/>
      <c r="Y432" s="113"/>
      <c r="Z432" s="113"/>
      <c r="AA432" s="113"/>
      <c r="AB432" s="113"/>
      <c r="AC432" s="113"/>
      <c r="AD432" s="113"/>
      <c r="AE432" s="113"/>
      <c r="AF432" s="113"/>
      <c r="AG432" s="113"/>
      <c r="AH432" s="113"/>
      <c r="AI432" s="236"/>
      <c r="AJ432" s="8"/>
      <c r="AL432" s="32"/>
      <c r="AM432" s="25"/>
      <c r="AN432" s="33"/>
      <c r="AO432" s="25"/>
      <c r="AP432" s="112"/>
      <c r="AQ432" s="113"/>
      <c r="AR432" s="113"/>
      <c r="AS432" s="113"/>
      <c r="AT432" s="113"/>
      <c r="AU432" s="113"/>
      <c r="AV432" s="113"/>
      <c r="AW432" s="113"/>
      <c r="AX432" s="113"/>
      <c r="AY432" s="113"/>
      <c r="AZ432" s="113"/>
      <c r="BA432" s="236"/>
      <c r="BC432" s="39"/>
      <c r="BD432" s="36"/>
      <c r="BE432" s="36"/>
      <c r="BF432" s="36"/>
      <c r="BG432" s="39"/>
      <c r="BH432" s="39"/>
      <c r="BI432" s="39"/>
      <c r="BJ432" s="39"/>
    </row>
    <row r="433" spans="1:62" s="12" customFormat="1" ht="14.25" customHeight="1">
      <c r="A433" s="32" t="s">
        <v>95</v>
      </c>
      <c r="B433" s="25"/>
      <c r="C433" s="33" t="s">
        <v>1</v>
      </c>
      <c r="D433" s="25"/>
      <c r="E433" s="112">
        <f t="shared" ref="E433:P434" si="433">IF(ISERROR(E16/E332),"",E16/E332)</f>
        <v>10.345679012345679</v>
      </c>
      <c r="F433" s="113">
        <f t="shared" si="433"/>
        <v>11.20652173913043</v>
      </c>
      <c r="G433" s="113">
        <f t="shared" si="433"/>
        <v>11.928571428571436</v>
      </c>
      <c r="H433" s="113" t="str">
        <f t="shared" si="433"/>
        <v/>
      </c>
      <c r="I433" s="113" t="str">
        <f t="shared" si="433"/>
        <v/>
      </c>
      <c r="J433" s="113" t="str">
        <f t="shared" si="433"/>
        <v/>
      </c>
      <c r="K433" s="113" t="str">
        <f t="shared" si="433"/>
        <v/>
      </c>
      <c r="L433" s="236">
        <f t="shared" si="433"/>
        <v>10.701271186440678</v>
      </c>
      <c r="M433" s="113" t="str">
        <f t="shared" si="433"/>
        <v/>
      </c>
      <c r="N433" s="113" t="str">
        <f t="shared" si="433"/>
        <v/>
      </c>
      <c r="O433" s="113" t="str">
        <f t="shared" si="433"/>
        <v/>
      </c>
      <c r="P433" s="114" t="str">
        <f t="shared" si="433"/>
        <v/>
      </c>
      <c r="T433" s="32" t="s">
        <v>95</v>
      </c>
      <c r="U433" s="25"/>
      <c r="V433" s="33" t="s">
        <v>1</v>
      </c>
      <c r="W433" s="25"/>
      <c r="X433" s="112" t="str">
        <f t="shared" ref="X433:AI434" si="434">IF(ISERROR(X16/X332),"",X16/X332)</f>
        <v/>
      </c>
      <c r="Y433" s="113" t="str">
        <f t="shared" si="434"/>
        <v/>
      </c>
      <c r="Z433" s="113" t="str">
        <f t="shared" si="434"/>
        <v/>
      </c>
      <c r="AA433" s="113" t="str">
        <f t="shared" si="434"/>
        <v/>
      </c>
      <c r="AB433" s="113" t="str">
        <f t="shared" si="434"/>
        <v/>
      </c>
      <c r="AC433" s="113" t="str">
        <f t="shared" si="434"/>
        <v/>
      </c>
      <c r="AD433" s="113" t="str">
        <f t="shared" si="434"/>
        <v/>
      </c>
      <c r="AE433" s="113" t="str">
        <f t="shared" si="434"/>
        <v/>
      </c>
      <c r="AF433" s="113" t="str">
        <f t="shared" si="434"/>
        <v/>
      </c>
      <c r="AG433" s="113" t="str">
        <f t="shared" si="434"/>
        <v/>
      </c>
      <c r="AH433" s="113" t="str">
        <f t="shared" si="434"/>
        <v/>
      </c>
      <c r="AI433" s="236" t="str">
        <f t="shared" si="434"/>
        <v/>
      </c>
      <c r="AJ433" s="8"/>
      <c r="AL433" s="32" t="s">
        <v>95</v>
      </c>
      <c r="AM433" s="25"/>
      <c r="AN433" s="33" t="s">
        <v>1</v>
      </c>
      <c r="AO433" s="25"/>
      <c r="AP433" s="112">
        <f t="shared" ref="AP433:BA434" si="435">IF(ISERROR(AP16/AP332),"",AP16/AP332)</f>
        <v>6.1661335125448025</v>
      </c>
      <c r="AQ433" s="113">
        <f t="shared" si="435"/>
        <v>2.9168435668114903</v>
      </c>
      <c r="AR433" s="113">
        <f t="shared" si="435"/>
        <v>8.8193805309734401</v>
      </c>
      <c r="AS433" s="113">
        <f t="shared" si="435"/>
        <v>6.0680670339761233</v>
      </c>
      <c r="AT433" s="113">
        <f t="shared" si="435"/>
        <v>6.2335471854304627</v>
      </c>
      <c r="AU433" s="113">
        <f t="shared" si="435"/>
        <v>6.6110923803101773</v>
      </c>
      <c r="AV433" s="113">
        <f t="shared" si="435"/>
        <v>6.9467084639498395</v>
      </c>
      <c r="AW433" s="113">
        <f t="shared" si="435"/>
        <v>6.5522360489986378</v>
      </c>
      <c r="AX433" s="113">
        <f t="shared" si="435"/>
        <v>5.3468036529680356</v>
      </c>
      <c r="AY433" s="113">
        <f t="shared" si="435"/>
        <v>6.151370431893687</v>
      </c>
      <c r="AZ433" s="113">
        <f t="shared" si="435"/>
        <v>6.3676187419768926</v>
      </c>
      <c r="BA433" s="236">
        <f t="shared" si="435"/>
        <v>6.153827606992162</v>
      </c>
      <c r="BC433" s="39"/>
      <c r="BD433" s="36"/>
      <c r="BE433" s="36"/>
      <c r="BF433" s="36"/>
      <c r="BG433" s="39"/>
      <c r="BH433" s="39"/>
      <c r="BI433" s="39"/>
      <c r="BJ433" s="39"/>
    </row>
    <row r="434" spans="1:62" s="12" customFormat="1" ht="14.25" customHeight="1">
      <c r="A434" s="76"/>
      <c r="B434" s="25"/>
      <c r="C434" s="33" t="s">
        <v>13</v>
      </c>
      <c r="D434" s="25"/>
      <c r="E434" s="112">
        <f t="shared" si="433"/>
        <v>10.345679012345679</v>
      </c>
      <c r="F434" s="113">
        <f t="shared" si="433"/>
        <v>10.536057692307692</v>
      </c>
      <c r="G434" s="113">
        <f t="shared" si="433"/>
        <v>10.701271186440678</v>
      </c>
      <c r="H434" s="113">
        <f t="shared" si="433"/>
        <v>10.701271186440678</v>
      </c>
      <c r="I434" s="113">
        <f t="shared" si="433"/>
        <v>10.701271186440678</v>
      </c>
      <c r="J434" s="113">
        <f t="shared" si="433"/>
        <v>10.701271186440678</v>
      </c>
      <c r="K434" s="113">
        <f t="shared" si="433"/>
        <v>10.701271186440678</v>
      </c>
      <c r="L434" s="236" t="str">
        <f t="shared" si="433"/>
        <v/>
      </c>
      <c r="M434" s="113" t="str">
        <f t="shared" si="433"/>
        <v/>
      </c>
      <c r="N434" s="113" t="str">
        <f t="shared" si="433"/>
        <v/>
      </c>
      <c r="O434" s="113" t="str">
        <f t="shared" si="433"/>
        <v/>
      </c>
      <c r="P434" s="114" t="str">
        <f t="shared" si="433"/>
        <v/>
      </c>
      <c r="T434" s="76"/>
      <c r="U434" s="25"/>
      <c r="V434" s="33" t="s">
        <v>13</v>
      </c>
      <c r="W434" s="25"/>
      <c r="X434" s="112" t="str">
        <f t="shared" si="434"/>
        <v/>
      </c>
      <c r="Y434" s="113" t="str">
        <f t="shared" si="434"/>
        <v/>
      </c>
      <c r="Z434" s="113" t="str">
        <f t="shared" si="434"/>
        <v/>
      </c>
      <c r="AA434" s="113" t="str">
        <f t="shared" si="434"/>
        <v/>
      </c>
      <c r="AB434" s="113" t="str">
        <f t="shared" si="434"/>
        <v/>
      </c>
      <c r="AC434" s="113" t="str">
        <f t="shared" si="434"/>
        <v/>
      </c>
      <c r="AD434" s="113" t="str">
        <f t="shared" si="434"/>
        <v/>
      </c>
      <c r="AE434" s="113" t="str">
        <f t="shared" si="434"/>
        <v/>
      </c>
      <c r="AF434" s="113" t="str">
        <f t="shared" si="434"/>
        <v/>
      </c>
      <c r="AG434" s="113" t="str">
        <f t="shared" si="434"/>
        <v/>
      </c>
      <c r="AH434" s="113" t="str">
        <f t="shared" si="434"/>
        <v/>
      </c>
      <c r="AI434" s="236" t="str">
        <f t="shared" si="434"/>
        <v/>
      </c>
      <c r="AJ434" s="8"/>
      <c r="AL434" s="76"/>
      <c r="AM434" s="25"/>
      <c r="AN434" s="33" t="s">
        <v>13</v>
      </c>
      <c r="AO434" s="25"/>
      <c r="AP434" s="112">
        <f t="shared" si="435"/>
        <v>6.1661335125448025</v>
      </c>
      <c r="AQ434" s="113">
        <f t="shared" si="435"/>
        <v>3.2137198781124789</v>
      </c>
      <c r="AR434" s="113">
        <f t="shared" si="435"/>
        <v>3.3650970164591021</v>
      </c>
      <c r="AS434" s="113">
        <f t="shared" si="435"/>
        <v>3.7647204569243948</v>
      </c>
      <c r="AT434" s="113">
        <f t="shared" si="435"/>
        <v>4.5788437792601666</v>
      </c>
      <c r="AU434" s="113">
        <f t="shared" si="435"/>
        <v>4.7072963967243098</v>
      </c>
      <c r="AV434" s="113">
        <f t="shared" si="435"/>
        <v>4.9753280550371546</v>
      </c>
      <c r="AW434" s="113">
        <f t="shared" si="435"/>
        <v>5.1140843292029432</v>
      </c>
      <c r="AX434" s="113">
        <f t="shared" si="435"/>
        <v>5.1256835833357171</v>
      </c>
      <c r="AY434" s="113">
        <f t="shared" si="435"/>
        <v>5.3462904465581751</v>
      </c>
      <c r="AZ434" s="113">
        <f t="shared" si="435"/>
        <v>5.3853456933994117</v>
      </c>
      <c r="BA434" s="236">
        <f t="shared" si="435"/>
        <v>5.4563468160552304</v>
      </c>
      <c r="BC434" s="39"/>
      <c r="BD434" s="36"/>
      <c r="BE434" s="36"/>
      <c r="BF434" s="36"/>
      <c r="BG434" s="39"/>
      <c r="BH434" s="39"/>
      <c r="BI434" s="39"/>
      <c r="BJ434" s="39"/>
    </row>
    <row r="435" spans="1:62" s="12" customFormat="1" ht="14.25" customHeight="1">
      <c r="A435" s="32"/>
      <c r="B435" s="25"/>
      <c r="C435" s="33"/>
      <c r="D435" s="25"/>
      <c r="E435" s="112"/>
      <c r="F435" s="113"/>
      <c r="G435" s="113"/>
      <c r="H435" s="113"/>
      <c r="I435" s="113"/>
      <c r="J435" s="113"/>
      <c r="K435" s="113"/>
      <c r="L435" s="236"/>
      <c r="M435" s="113"/>
      <c r="N435" s="113"/>
      <c r="O435" s="113"/>
      <c r="P435" s="114"/>
      <c r="T435" s="32"/>
      <c r="U435" s="25"/>
      <c r="V435" s="33"/>
      <c r="W435" s="25"/>
      <c r="X435" s="112"/>
      <c r="Y435" s="113"/>
      <c r="Z435" s="113"/>
      <c r="AA435" s="113"/>
      <c r="AB435" s="113"/>
      <c r="AC435" s="113"/>
      <c r="AD435" s="113"/>
      <c r="AE435" s="113"/>
      <c r="AF435" s="113"/>
      <c r="AG435" s="113"/>
      <c r="AH435" s="113"/>
      <c r="AI435" s="236"/>
      <c r="AJ435" s="8"/>
      <c r="AL435" s="32"/>
      <c r="AM435" s="25"/>
      <c r="AN435" s="33"/>
      <c r="AO435" s="25"/>
      <c r="AP435" s="112"/>
      <c r="AQ435" s="113"/>
      <c r="AR435" s="113"/>
      <c r="AS435" s="113"/>
      <c r="AT435" s="113"/>
      <c r="AU435" s="113"/>
      <c r="AV435" s="113"/>
      <c r="AW435" s="113"/>
      <c r="AX435" s="113"/>
      <c r="AY435" s="113"/>
      <c r="AZ435" s="113"/>
      <c r="BA435" s="236"/>
      <c r="BC435" s="39"/>
      <c r="BD435" s="36"/>
      <c r="BE435" s="36"/>
      <c r="BF435" s="36"/>
      <c r="BG435" s="39"/>
      <c r="BH435" s="39"/>
      <c r="BI435" s="39"/>
      <c r="BJ435" s="39"/>
    </row>
    <row r="436" spans="1:62" s="12" customFormat="1" ht="14.25" customHeight="1">
      <c r="A436" s="32" t="s">
        <v>91</v>
      </c>
      <c r="B436" s="25"/>
      <c r="C436" s="33" t="s">
        <v>1</v>
      </c>
      <c r="D436" s="25"/>
      <c r="E436" s="112" t="str">
        <f t="shared" ref="E436:P437" si="436">IF(ISERROR(E19/E335),"",E19/E335)</f>
        <v/>
      </c>
      <c r="F436" s="113" t="str">
        <f t="shared" si="436"/>
        <v/>
      </c>
      <c r="G436" s="113" t="str">
        <f t="shared" si="436"/>
        <v/>
      </c>
      <c r="H436" s="113" t="str">
        <f t="shared" si="436"/>
        <v/>
      </c>
      <c r="I436" s="113" t="str">
        <f t="shared" si="436"/>
        <v/>
      </c>
      <c r="J436" s="113" t="str">
        <f t="shared" si="436"/>
        <v/>
      </c>
      <c r="K436" s="113" t="str">
        <f t="shared" si="436"/>
        <v/>
      </c>
      <c r="L436" s="236" t="str">
        <f t="shared" si="436"/>
        <v/>
      </c>
      <c r="M436" s="113" t="str">
        <f t="shared" si="436"/>
        <v/>
      </c>
      <c r="N436" s="113" t="str">
        <f t="shared" si="436"/>
        <v/>
      </c>
      <c r="O436" s="113" t="str">
        <f t="shared" si="436"/>
        <v/>
      </c>
      <c r="P436" s="114" t="str">
        <f t="shared" si="436"/>
        <v/>
      </c>
      <c r="T436" s="32" t="s">
        <v>91</v>
      </c>
      <c r="U436" s="25"/>
      <c r="V436" s="33" t="s">
        <v>1</v>
      </c>
      <c r="W436" s="25"/>
      <c r="X436" s="112" t="str">
        <f t="shared" ref="X436:AI437" si="437">IF(ISERROR(X19/X335),"",X19/X335)</f>
        <v/>
      </c>
      <c r="Y436" s="113" t="str">
        <f t="shared" si="437"/>
        <v/>
      </c>
      <c r="Z436" s="113" t="str">
        <f t="shared" si="437"/>
        <v/>
      </c>
      <c r="AA436" s="113" t="str">
        <f t="shared" si="437"/>
        <v/>
      </c>
      <c r="AB436" s="113" t="str">
        <f t="shared" si="437"/>
        <v/>
      </c>
      <c r="AC436" s="113" t="str">
        <f t="shared" si="437"/>
        <v/>
      </c>
      <c r="AD436" s="113" t="str">
        <f t="shared" si="437"/>
        <v/>
      </c>
      <c r="AE436" s="113" t="str">
        <f t="shared" si="437"/>
        <v/>
      </c>
      <c r="AF436" s="113" t="str">
        <f t="shared" si="437"/>
        <v/>
      </c>
      <c r="AG436" s="113" t="str">
        <f t="shared" si="437"/>
        <v/>
      </c>
      <c r="AH436" s="113" t="str">
        <f t="shared" si="437"/>
        <v/>
      </c>
      <c r="AI436" s="236" t="str">
        <f t="shared" si="437"/>
        <v/>
      </c>
      <c r="AJ436" s="8"/>
      <c r="AL436" s="32" t="s">
        <v>91</v>
      </c>
      <c r="AM436" s="25"/>
      <c r="AN436" s="33" t="s">
        <v>1</v>
      </c>
      <c r="AO436" s="25"/>
      <c r="AP436" s="112">
        <f t="shared" ref="AP436:BA437" si="438">IF(ISERROR(AP19/AP335),"",AP19/AP335)</f>
        <v>2.9557213930348256</v>
      </c>
      <c r="AQ436" s="113">
        <f t="shared" si="438"/>
        <v>2.8000000000000003</v>
      </c>
      <c r="AR436" s="113" t="str">
        <f t="shared" si="438"/>
        <v/>
      </c>
      <c r="AS436" s="113">
        <f t="shared" si="438"/>
        <v>3.2057142857142855</v>
      </c>
      <c r="AT436" s="113">
        <f t="shared" si="438"/>
        <v>3</v>
      </c>
      <c r="AU436" s="113">
        <f t="shared" si="438"/>
        <v>3.0000000000000018</v>
      </c>
      <c r="AV436" s="113">
        <f t="shared" si="438"/>
        <v>2.9600000000000053</v>
      </c>
      <c r="AW436" s="113" t="str">
        <f t="shared" si="438"/>
        <v/>
      </c>
      <c r="AX436" s="113">
        <f t="shared" si="438"/>
        <v>3.0867924528301893</v>
      </c>
      <c r="AY436" s="113">
        <f t="shared" si="438"/>
        <v>2.9730769230769236</v>
      </c>
      <c r="AZ436" s="113">
        <f t="shared" si="438"/>
        <v>2.9265217391304348</v>
      </c>
      <c r="BA436" s="236" t="str">
        <f t="shared" si="438"/>
        <v/>
      </c>
      <c r="BC436" s="39"/>
      <c r="BD436" s="36"/>
      <c r="BE436" s="36"/>
      <c r="BF436" s="36"/>
      <c r="BG436" s="39"/>
      <c r="BH436" s="39"/>
      <c r="BI436" s="39"/>
      <c r="BJ436" s="39"/>
    </row>
    <row r="437" spans="1:62" s="12" customFormat="1" ht="14.25" customHeight="1">
      <c r="A437" s="130"/>
      <c r="B437" s="25"/>
      <c r="C437" s="33" t="s">
        <v>13</v>
      </c>
      <c r="D437" s="25"/>
      <c r="E437" s="112" t="str">
        <f t="shared" si="436"/>
        <v/>
      </c>
      <c r="F437" s="113" t="str">
        <f t="shared" si="436"/>
        <v/>
      </c>
      <c r="G437" s="113" t="str">
        <f t="shared" si="436"/>
        <v/>
      </c>
      <c r="H437" s="113" t="str">
        <f t="shared" si="436"/>
        <v/>
      </c>
      <c r="I437" s="113" t="str">
        <f t="shared" si="436"/>
        <v/>
      </c>
      <c r="J437" s="113" t="str">
        <f t="shared" si="436"/>
        <v/>
      </c>
      <c r="K437" s="113" t="str">
        <f t="shared" si="436"/>
        <v/>
      </c>
      <c r="L437" s="236" t="str">
        <f t="shared" si="436"/>
        <v/>
      </c>
      <c r="M437" s="113" t="str">
        <f t="shared" si="436"/>
        <v/>
      </c>
      <c r="N437" s="113" t="str">
        <f t="shared" si="436"/>
        <v/>
      </c>
      <c r="O437" s="113" t="str">
        <f t="shared" si="436"/>
        <v/>
      </c>
      <c r="P437" s="114" t="str">
        <f t="shared" si="436"/>
        <v/>
      </c>
      <c r="T437" s="130"/>
      <c r="U437" s="25"/>
      <c r="V437" s="33" t="s">
        <v>13</v>
      </c>
      <c r="W437" s="25"/>
      <c r="X437" s="112" t="str">
        <f t="shared" si="437"/>
        <v/>
      </c>
      <c r="Y437" s="113" t="str">
        <f t="shared" si="437"/>
        <v/>
      </c>
      <c r="Z437" s="113" t="str">
        <f t="shared" si="437"/>
        <v/>
      </c>
      <c r="AA437" s="113" t="str">
        <f t="shared" si="437"/>
        <v/>
      </c>
      <c r="AB437" s="113" t="str">
        <f t="shared" si="437"/>
        <v/>
      </c>
      <c r="AC437" s="113" t="str">
        <f t="shared" si="437"/>
        <v/>
      </c>
      <c r="AD437" s="113" t="str">
        <f t="shared" si="437"/>
        <v/>
      </c>
      <c r="AE437" s="113" t="str">
        <f t="shared" si="437"/>
        <v/>
      </c>
      <c r="AF437" s="113" t="str">
        <f t="shared" si="437"/>
        <v/>
      </c>
      <c r="AG437" s="113" t="str">
        <f t="shared" si="437"/>
        <v/>
      </c>
      <c r="AH437" s="113" t="str">
        <f t="shared" si="437"/>
        <v/>
      </c>
      <c r="AI437" s="236" t="str">
        <f t="shared" si="437"/>
        <v/>
      </c>
      <c r="AJ437" s="8"/>
      <c r="AL437" s="130"/>
      <c r="AM437" s="25"/>
      <c r="AN437" s="33" t="s">
        <v>13</v>
      </c>
      <c r="AO437" s="25"/>
      <c r="AP437" s="112">
        <f t="shared" si="438"/>
        <v>2.9557213930348256</v>
      </c>
      <c r="AQ437" s="113">
        <f t="shared" si="438"/>
        <v>2.8945619335347432</v>
      </c>
      <c r="AR437" s="113">
        <f t="shared" si="438"/>
        <v>2.8945619335347432</v>
      </c>
      <c r="AS437" s="113">
        <f t="shared" si="438"/>
        <v>3.0021739130434781</v>
      </c>
      <c r="AT437" s="113">
        <f t="shared" si="438"/>
        <v>3.0017295597484277</v>
      </c>
      <c r="AU437" s="113">
        <f t="shared" si="438"/>
        <v>3.0014360313315929</v>
      </c>
      <c r="AV437" s="113">
        <f t="shared" si="438"/>
        <v>3.0000000000000004</v>
      </c>
      <c r="AW437" s="113">
        <f t="shared" si="438"/>
        <v>3.0000000000000004</v>
      </c>
      <c r="AX437" s="113">
        <f t="shared" si="438"/>
        <v>3.0217288615965994</v>
      </c>
      <c r="AY437" s="113">
        <f t="shared" si="438"/>
        <v>3.0121350018960946</v>
      </c>
      <c r="AZ437" s="113">
        <f t="shared" si="438"/>
        <v>2.9994187923797226</v>
      </c>
      <c r="BA437" s="236">
        <f t="shared" si="438"/>
        <v>2.9994187923797226</v>
      </c>
      <c r="BC437" s="39"/>
      <c r="BD437" s="36"/>
      <c r="BE437" s="36"/>
      <c r="BF437" s="36"/>
      <c r="BG437" s="39"/>
      <c r="BH437" s="39"/>
      <c r="BI437" s="39"/>
      <c r="BJ437" s="39"/>
    </row>
    <row r="438" spans="1:62" s="12" customFormat="1" ht="14.25" customHeight="1">
      <c r="A438" s="76"/>
      <c r="B438" s="25"/>
      <c r="C438" s="33"/>
      <c r="D438" s="25"/>
      <c r="E438" s="112"/>
      <c r="F438" s="113"/>
      <c r="G438" s="113"/>
      <c r="H438" s="113"/>
      <c r="I438" s="113"/>
      <c r="J438" s="113"/>
      <c r="K438" s="113"/>
      <c r="L438" s="236"/>
      <c r="M438" s="113"/>
      <c r="N438" s="113"/>
      <c r="O438" s="113"/>
      <c r="P438" s="114"/>
      <c r="T438" s="76"/>
      <c r="U438" s="25"/>
      <c r="V438" s="33"/>
      <c r="W438" s="25"/>
      <c r="X438" s="112"/>
      <c r="Y438" s="113"/>
      <c r="Z438" s="113"/>
      <c r="AA438" s="113"/>
      <c r="AB438" s="113"/>
      <c r="AC438" s="113"/>
      <c r="AD438" s="113"/>
      <c r="AE438" s="113"/>
      <c r="AF438" s="113"/>
      <c r="AG438" s="113"/>
      <c r="AH438" s="113"/>
      <c r="AI438" s="236"/>
      <c r="AJ438" s="8"/>
      <c r="AL438" s="76"/>
      <c r="AM438" s="25"/>
      <c r="AN438" s="33"/>
      <c r="AO438" s="25"/>
      <c r="AP438" s="112"/>
      <c r="AQ438" s="113"/>
      <c r="AR438" s="113"/>
      <c r="AS438" s="113"/>
      <c r="AT438" s="113"/>
      <c r="AU438" s="113"/>
      <c r="AV438" s="113"/>
      <c r="AW438" s="113"/>
      <c r="AX438" s="113"/>
      <c r="AY438" s="113"/>
      <c r="AZ438" s="113"/>
      <c r="BA438" s="236"/>
      <c r="BC438" s="39"/>
      <c r="BD438" s="36"/>
      <c r="BE438" s="36"/>
      <c r="BF438" s="36"/>
      <c r="BG438" s="39"/>
      <c r="BH438" s="39"/>
      <c r="BI438" s="39"/>
      <c r="BJ438" s="39"/>
    </row>
    <row r="439" spans="1:62" s="12" customFormat="1" ht="14.25" customHeight="1">
      <c r="A439" s="32" t="s">
        <v>96</v>
      </c>
      <c r="B439" s="25"/>
      <c r="C439" s="33" t="s">
        <v>1</v>
      </c>
      <c r="D439" s="25"/>
      <c r="E439" s="112">
        <f t="shared" ref="E439:P440" si="439">IF(ISERROR(E22/E338),"",E22/E338)</f>
        <v>4.4936331617447847</v>
      </c>
      <c r="F439" s="113">
        <f t="shared" si="439"/>
        <v>4.5952631578947365</v>
      </c>
      <c r="G439" s="113">
        <f t="shared" si="439"/>
        <v>3.145</v>
      </c>
      <c r="H439" s="113">
        <f t="shared" si="439"/>
        <v>3.7157142857142844</v>
      </c>
      <c r="I439" s="113">
        <f t="shared" si="439"/>
        <v>4.9191971178589897</v>
      </c>
      <c r="J439" s="113">
        <f t="shared" si="439"/>
        <v>3.1785714285714284</v>
      </c>
      <c r="K439" s="113">
        <f t="shared" si="439"/>
        <v>3.1299999999999981</v>
      </c>
      <c r="L439" s="236">
        <f t="shared" si="439"/>
        <v>3.5890716395436382</v>
      </c>
      <c r="M439" s="113" t="str">
        <f t="shared" si="439"/>
        <v/>
      </c>
      <c r="N439" s="113" t="str">
        <f t="shared" si="439"/>
        <v/>
      </c>
      <c r="O439" s="113" t="str">
        <f t="shared" si="439"/>
        <v/>
      </c>
      <c r="P439" s="114" t="str">
        <f t="shared" si="439"/>
        <v/>
      </c>
      <c r="T439" s="32" t="s">
        <v>96</v>
      </c>
      <c r="U439" s="25"/>
      <c r="V439" s="33" t="s">
        <v>1</v>
      </c>
      <c r="W439" s="25"/>
      <c r="X439" s="112" t="str">
        <f t="shared" ref="X439:AI440" si="440">IF(ISERROR(X22/X338),"",X22/X338)</f>
        <v/>
      </c>
      <c r="Y439" s="113" t="str">
        <f t="shared" si="440"/>
        <v/>
      </c>
      <c r="Z439" s="113" t="str">
        <f t="shared" si="440"/>
        <v/>
      </c>
      <c r="AA439" s="113" t="str">
        <f t="shared" si="440"/>
        <v/>
      </c>
      <c r="AB439" s="113" t="str">
        <f t="shared" si="440"/>
        <v/>
      </c>
      <c r="AC439" s="113" t="str">
        <f t="shared" si="440"/>
        <v/>
      </c>
      <c r="AD439" s="113" t="str">
        <f t="shared" si="440"/>
        <v/>
      </c>
      <c r="AE439" s="113" t="str">
        <f t="shared" si="440"/>
        <v/>
      </c>
      <c r="AF439" s="113" t="str">
        <f t="shared" si="440"/>
        <v/>
      </c>
      <c r="AG439" s="113" t="str">
        <f t="shared" si="440"/>
        <v/>
      </c>
      <c r="AH439" s="113" t="str">
        <f t="shared" si="440"/>
        <v/>
      </c>
      <c r="AI439" s="236" t="str">
        <f t="shared" si="440"/>
        <v/>
      </c>
      <c r="AJ439" s="8"/>
      <c r="AL439" s="32" t="s">
        <v>96</v>
      </c>
      <c r="AM439" s="25"/>
      <c r="AN439" s="33" t="s">
        <v>1</v>
      </c>
      <c r="AO439" s="25"/>
      <c r="AP439" s="112">
        <f t="shared" ref="AP439:BA440" si="441">IF(ISERROR(AP22/AP338),"",AP22/AP338)</f>
        <v>2.9647967479674793</v>
      </c>
      <c r="AQ439" s="113">
        <f t="shared" si="441"/>
        <v>4.3375362318840596</v>
      </c>
      <c r="AR439" s="113">
        <f t="shared" si="441"/>
        <v>3.6420719737043106</v>
      </c>
      <c r="AS439" s="113" t="str">
        <f t="shared" si="441"/>
        <v/>
      </c>
      <c r="AT439" s="113">
        <f t="shared" si="441"/>
        <v>4.1669902074975154</v>
      </c>
      <c r="AU439" s="113">
        <f t="shared" si="441"/>
        <v>4.9699999999999989</v>
      </c>
      <c r="AV439" s="113">
        <f t="shared" si="441"/>
        <v>3.5212872832385091</v>
      </c>
      <c r="AW439" s="113">
        <f t="shared" si="441"/>
        <v>5.2866666666666662</v>
      </c>
      <c r="AX439" s="113">
        <f t="shared" si="441"/>
        <v>1.9040554962646741</v>
      </c>
      <c r="AY439" s="113">
        <f t="shared" si="441"/>
        <v>4.291265060240959</v>
      </c>
      <c r="AZ439" s="113">
        <f t="shared" si="441"/>
        <v>3.9499999999999886</v>
      </c>
      <c r="BA439" s="236" t="str">
        <f t="shared" si="441"/>
        <v/>
      </c>
      <c r="BC439" s="39"/>
      <c r="BD439" s="36"/>
      <c r="BE439" s="36"/>
      <c r="BF439" s="36"/>
      <c r="BG439" s="39"/>
      <c r="BH439" s="39"/>
      <c r="BI439" s="39"/>
      <c r="BJ439" s="39"/>
    </row>
    <row r="440" spans="1:62" s="12" customFormat="1" ht="14.25" customHeight="1">
      <c r="A440" s="32"/>
      <c r="B440" s="25"/>
      <c r="C440" s="33" t="s">
        <v>13</v>
      </c>
      <c r="D440" s="25"/>
      <c r="E440" s="112">
        <f t="shared" si="439"/>
        <v>4.4936331617447847</v>
      </c>
      <c r="F440" s="113">
        <f t="shared" si="439"/>
        <v>4.5281702736540872</v>
      </c>
      <c r="G440" s="113">
        <f t="shared" si="439"/>
        <v>3.7140019130306818</v>
      </c>
      <c r="H440" s="113">
        <f t="shared" si="439"/>
        <v>3.7145840415715599</v>
      </c>
      <c r="I440" s="113">
        <f t="shared" si="439"/>
        <v>3.8184521168012782</v>
      </c>
      <c r="J440" s="113">
        <f t="shared" si="439"/>
        <v>3.6667908173630392</v>
      </c>
      <c r="K440" s="113">
        <f t="shared" si="439"/>
        <v>3.5890716395436382</v>
      </c>
      <c r="L440" s="236" t="str">
        <f t="shared" si="439"/>
        <v/>
      </c>
      <c r="M440" s="113" t="str">
        <f t="shared" si="439"/>
        <v/>
      </c>
      <c r="N440" s="113" t="str">
        <f t="shared" si="439"/>
        <v/>
      </c>
      <c r="O440" s="113" t="str">
        <f t="shared" si="439"/>
        <v/>
      </c>
      <c r="P440" s="114" t="str">
        <f t="shared" si="439"/>
        <v/>
      </c>
      <c r="T440" s="32"/>
      <c r="U440" s="25"/>
      <c r="V440" s="33" t="s">
        <v>13</v>
      </c>
      <c r="W440" s="25"/>
      <c r="X440" s="112" t="str">
        <f t="shared" si="440"/>
        <v/>
      </c>
      <c r="Y440" s="113" t="str">
        <f t="shared" si="440"/>
        <v/>
      </c>
      <c r="Z440" s="113" t="str">
        <f t="shared" si="440"/>
        <v/>
      </c>
      <c r="AA440" s="113" t="str">
        <f t="shared" si="440"/>
        <v/>
      </c>
      <c r="AB440" s="113" t="str">
        <f t="shared" si="440"/>
        <v/>
      </c>
      <c r="AC440" s="113" t="str">
        <f t="shared" si="440"/>
        <v/>
      </c>
      <c r="AD440" s="113" t="str">
        <f t="shared" si="440"/>
        <v/>
      </c>
      <c r="AE440" s="113" t="str">
        <f t="shared" si="440"/>
        <v/>
      </c>
      <c r="AF440" s="113" t="str">
        <f t="shared" si="440"/>
        <v/>
      </c>
      <c r="AG440" s="113" t="str">
        <f t="shared" si="440"/>
        <v/>
      </c>
      <c r="AH440" s="113" t="str">
        <f t="shared" si="440"/>
        <v/>
      </c>
      <c r="AI440" s="236" t="str">
        <f t="shared" si="440"/>
        <v/>
      </c>
      <c r="AJ440" s="8"/>
      <c r="AL440" s="32"/>
      <c r="AM440" s="25"/>
      <c r="AN440" s="33" t="s">
        <v>13</v>
      </c>
      <c r="AO440" s="25"/>
      <c r="AP440" s="112">
        <f t="shared" si="441"/>
        <v>2.9647967479674793</v>
      </c>
      <c r="AQ440" s="113">
        <f t="shared" si="441"/>
        <v>3.1336363636363633</v>
      </c>
      <c r="AR440" s="113">
        <f t="shared" si="441"/>
        <v>3.3040445861080356</v>
      </c>
      <c r="AS440" s="113">
        <f t="shared" si="441"/>
        <v>3.3040445861080356</v>
      </c>
      <c r="AT440" s="113">
        <f t="shared" si="441"/>
        <v>3.3894823746682463</v>
      </c>
      <c r="AU440" s="113">
        <f t="shared" si="441"/>
        <v>3.5138666675061168</v>
      </c>
      <c r="AV440" s="113">
        <f t="shared" si="441"/>
        <v>3.5146617988405864</v>
      </c>
      <c r="AW440" s="113">
        <f t="shared" si="441"/>
        <v>3.6836207173831039</v>
      </c>
      <c r="AX440" s="113">
        <f t="shared" si="441"/>
        <v>2.9241460611427308</v>
      </c>
      <c r="AY440" s="113">
        <f t="shared" si="441"/>
        <v>3.0021217228674173</v>
      </c>
      <c r="AZ440" s="113">
        <f t="shared" si="441"/>
        <v>3.0181309205747913</v>
      </c>
      <c r="BA440" s="236">
        <f t="shared" si="441"/>
        <v>3.0181309205747913</v>
      </c>
      <c r="BC440" s="39"/>
      <c r="BD440" s="36"/>
      <c r="BE440" s="36"/>
      <c r="BF440" s="36"/>
      <c r="BG440" s="39"/>
      <c r="BH440" s="39"/>
      <c r="BI440" s="39"/>
      <c r="BJ440" s="39"/>
    </row>
    <row r="441" spans="1:62" s="12" customFormat="1" ht="14.25" customHeight="1">
      <c r="A441" s="32"/>
      <c r="B441" s="25"/>
      <c r="C441" s="33"/>
      <c r="D441" s="25"/>
      <c r="E441" s="112"/>
      <c r="F441" s="113"/>
      <c r="G441" s="113"/>
      <c r="H441" s="113"/>
      <c r="I441" s="113"/>
      <c r="J441" s="113"/>
      <c r="K441" s="113"/>
      <c r="L441" s="236"/>
      <c r="M441" s="113"/>
      <c r="N441" s="113"/>
      <c r="O441" s="113"/>
      <c r="P441" s="114"/>
      <c r="T441" s="32"/>
      <c r="U441" s="25"/>
      <c r="V441" s="33"/>
      <c r="W441" s="25"/>
      <c r="X441" s="112"/>
      <c r="Y441" s="113"/>
      <c r="Z441" s="113"/>
      <c r="AA441" s="113"/>
      <c r="AB441" s="113"/>
      <c r="AC441" s="113"/>
      <c r="AD441" s="113"/>
      <c r="AE441" s="113"/>
      <c r="AF441" s="113"/>
      <c r="AG441" s="113"/>
      <c r="AH441" s="113"/>
      <c r="AI441" s="236"/>
      <c r="AJ441" s="8"/>
      <c r="AL441" s="32"/>
      <c r="AM441" s="25"/>
      <c r="AN441" s="33"/>
      <c r="AO441" s="25"/>
      <c r="AP441" s="112"/>
      <c r="AQ441" s="113"/>
      <c r="AR441" s="113"/>
      <c r="AS441" s="113"/>
      <c r="AT441" s="113"/>
      <c r="AU441" s="113"/>
      <c r="AV441" s="113"/>
      <c r="AW441" s="113"/>
      <c r="AX441" s="113"/>
      <c r="AY441" s="113"/>
      <c r="AZ441" s="113"/>
      <c r="BA441" s="236"/>
      <c r="BC441" s="39"/>
      <c r="BD441" s="36"/>
      <c r="BE441" s="36"/>
      <c r="BF441" s="36"/>
      <c r="BG441" s="39"/>
      <c r="BH441" s="39"/>
      <c r="BI441" s="39"/>
      <c r="BJ441" s="39"/>
    </row>
    <row r="442" spans="1:62" s="12" customFormat="1" ht="14.25" customHeight="1">
      <c r="A442" s="32" t="s">
        <v>97</v>
      </c>
      <c r="B442" s="25"/>
      <c r="C442" s="33" t="s">
        <v>1</v>
      </c>
      <c r="D442" s="25"/>
      <c r="E442" s="112">
        <f t="shared" ref="E442:P443" si="442">IF(ISERROR(E25/E341),"",E25/E341)</f>
        <v>5.3685950413223145</v>
      </c>
      <c r="F442" s="113">
        <f t="shared" si="442"/>
        <v>13.24999999999998</v>
      </c>
      <c r="G442" s="113">
        <f t="shared" si="442"/>
        <v>18.526190476190482</v>
      </c>
      <c r="H442" s="113">
        <f t="shared" si="442"/>
        <v>5.4222222222222216</v>
      </c>
      <c r="I442" s="113" t="str">
        <f t="shared" si="442"/>
        <v/>
      </c>
      <c r="J442" s="113" t="str">
        <f t="shared" si="442"/>
        <v/>
      </c>
      <c r="K442" s="113">
        <f t="shared" si="442"/>
        <v>17.509615384615383</v>
      </c>
      <c r="L442" s="236">
        <f t="shared" si="442"/>
        <v>9.3926984126984134</v>
      </c>
      <c r="M442" s="113" t="str">
        <f t="shared" si="442"/>
        <v/>
      </c>
      <c r="N442" s="113" t="str">
        <f t="shared" si="442"/>
        <v/>
      </c>
      <c r="O442" s="113" t="str">
        <f t="shared" si="442"/>
        <v/>
      </c>
      <c r="P442" s="114" t="str">
        <f t="shared" si="442"/>
        <v/>
      </c>
      <c r="T442" s="32" t="s">
        <v>97</v>
      </c>
      <c r="U442" s="25"/>
      <c r="V442" s="33" t="s">
        <v>1</v>
      </c>
      <c r="W442" s="25"/>
      <c r="X442" s="112" t="str">
        <f t="shared" ref="X442:AI443" si="443">IF(ISERROR(X25/X341),"",X25/X341)</f>
        <v/>
      </c>
      <c r="Y442" s="113" t="str">
        <f t="shared" si="443"/>
        <v/>
      </c>
      <c r="Z442" s="113" t="str">
        <f t="shared" si="443"/>
        <v/>
      </c>
      <c r="AA442" s="113" t="str">
        <f t="shared" si="443"/>
        <v/>
      </c>
      <c r="AB442" s="113" t="str">
        <f t="shared" si="443"/>
        <v/>
      </c>
      <c r="AC442" s="113" t="str">
        <f t="shared" si="443"/>
        <v/>
      </c>
      <c r="AD442" s="113" t="str">
        <f t="shared" si="443"/>
        <v/>
      </c>
      <c r="AE442" s="113" t="str">
        <f t="shared" si="443"/>
        <v/>
      </c>
      <c r="AF442" s="113" t="str">
        <f t="shared" si="443"/>
        <v/>
      </c>
      <c r="AG442" s="113" t="str">
        <f t="shared" si="443"/>
        <v/>
      </c>
      <c r="AH442" s="113" t="str">
        <f t="shared" si="443"/>
        <v/>
      </c>
      <c r="AI442" s="236" t="str">
        <f t="shared" si="443"/>
        <v/>
      </c>
      <c r="AJ442" s="8"/>
      <c r="AL442" s="32" t="s">
        <v>97</v>
      </c>
      <c r="AM442" s="25"/>
      <c r="AN442" s="33" t="s">
        <v>1</v>
      </c>
      <c r="AO442" s="25"/>
      <c r="AP442" s="112">
        <f t="shared" ref="AP442:BA443" si="444">IF(ISERROR(AP25/AP341),"",AP25/AP341)</f>
        <v>4.4000000000000004</v>
      </c>
      <c r="AQ442" s="113">
        <f t="shared" si="444"/>
        <v>4.4249999999999989</v>
      </c>
      <c r="AR442" s="113">
        <f t="shared" si="444"/>
        <v>7.1384968684759924</v>
      </c>
      <c r="AS442" s="113">
        <f t="shared" si="444"/>
        <v>9.8947552447552489</v>
      </c>
      <c r="AT442" s="113">
        <f t="shared" si="444"/>
        <v>4.3937500000000016</v>
      </c>
      <c r="AU442" s="113">
        <f t="shared" si="444"/>
        <v>8.8354014598540154</v>
      </c>
      <c r="AV442" s="113" t="str">
        <f t="shared" si="444"/>
        <v/>
      </c>
      <c r="AW442" s="113">
        <f t="shared" si="444"/>
        <v>3.1200000000000161</v>
      </c>
      <c r="AX442" s="113">
        <f t="shared" si="444"/>
        <v>5.051037344398341</v>
      </c>
      <c r="AY442" s="113" t="str">
        <f t="shared" si="444"/>
        <v/>
      </c>
      <c r="AZ442" s="113">
        <f t="shared" si="444"/>
        <v>6.5435897435897514</v>
      </c>
      <c r="BA442" s="236">
        <f t="shared" si="444"/>
        <v>11.186936416184965</v>
      </c>
      <c r="BC442" s="39"/>
      <c r="BD442" s="36"/>
      <c r="BE442" s="36"/>
      <c r="BF442" s="36"/>
      <c r="BG442" s="39"/>
      <c r="BH442" s="39"/>
      <c r="BI442" s="39"/>
      <c r="BJ442" s="39"/>
    </row>
    <row r="443" spans="1:62" s="12" customFormat="1" ht="14.25" customHeight="1">
      <c r="A443" s="32"/>
      <c r="B443" s="25"/>
      <c r="C443" s="33" t="s">
        <v>13</v>
      </c>
      <c r="D443" s="25"/>
      <c r="E443" s="112">
        <f t="shared" si="442"/>
        <v>5.3685950413223145</v>
      </c>
      <c r="F443" s="113">
        <f t="shared" si="442"/>
        <v>5.9702290076335878</v>
      </c>
      <c r="G443" s="113">
        <f t="shared" si="442"/>
        <v>9.0184971098265905</v>
      </c>
      <c r="H443" s="113">
        <f t="shared" si="442"/>
        <v>7.7878326996197718</v>
      </c>
      <c r="I443" s="113">
        <f t="shared" si="442"/>
        <v>7.7878326996197718</v>
      </c>
      <c r="J443" s="113">
        <f t="shared" si="442"/>
        <v>7.7878326996197718</v>
      </c>
      <c r="K443" s="113">
        <f t="shared" si="442"/>
        <v>9.3926984126984134</v>
      </c>
      <c r="L443" s="236" t="str">
        <f t="shared" si="442"/>
        <v/>
      </c>
      <c r="M443" s="113" t="str">
        <f t="shared" si="442"/>
        <v/>
      </c>
      <c r="N443" s="113" t="str">
        <f t="shared" si="442"/>
        <v/>
      </c>
      <c r="O443" s="113" t="str">
        <f t="shared" si="442"/>
        <v/>
      </c>
      <c r="P443" s="114" t="str">
        <f t="shared" si="442"/>
        <v/>
      </c>
      <c r="T443" s="32"/>
      <c r="U443" s="25"/>
      <c r="V443" s="33" t="s">
        <v>13</v>
      </c>
      <c r="W443" s="25"/>
      <c r="X443" s="112" t="str">
        <f t="shared" si="443"/>
        <v/>
      </c>
      <c r="Y443" s="113" t="str">
        <f t="shared" si="443"/>
        <v/>
      </c>
      <c r="Z443" s="113" t="str">
        <f t="shared" si="443"/>
        <v/>
      </c>
      <c r="AA443" s="113" t="str">
        <f t="shared" si="443"/>
        <v/>
      </c>
      <c r="AB443" s="113" t="str">
        <f t="shared" si="443"/>
        <v/>
      </c>
      <c r="AC443" s="113" t="str">
        <f t="shared" si="443"/>
        <v/>
      </c>
      <c r="AD443" s="113" t="str">
        <f t="shared" si="443"/>
        <v/>
      </c>
      <c r="AE443" s="113" t="str">
        <f t="shared" si="443"/>
        <v/>
      </c>
      <c r="AF443" s="113" t="str">
        <f t="shared" si="443"/>
        <v/>
      </c>
      <c r="AG443" s="113" t="str">
        <f t="shared" si="443"/>
        <v/>
      </c>
      <c r="AH443" s="113" t="str">
        <f t="shared" si="443"/>
        <v/>
      </c>
      <c r="AI443" s="236" t="str">
        <f t="shared" si="443"/>
        <v/>
      </c>
      <c r="AJ443" s="8"/>
      <c r="AL443" s="32"/>
      <c r="AM443" s="25"/>
      <c r="AN443" s="33" t="s">
        <v>13</v>
      </c>
      <c r="AO443" s="25"/>
      <c r="AP443" s="112">
        <f t="shared" si="444"/>
        <v>4.4000000000000004</v>
      </c>
      <c r="AQ443" s="113">
        <f t="shared" si="444"/>
        <v>4.4084566596194499</v>
      </c>
      <c r="AR443" s="113">
        <f t="shared" si="444"/>
        <v>5.7820798319327738</v>
      </c>
      <c r="AS443" s="113">
        <f t="shared" si="444"/>
        <v>6.3191689497716901</v>
      </c>
      <c r="AT443" s="113">
        <f t="shared" si="444"/>
        <v>6.0736972111553795</v>
      </c>
      <c r="AU443" s="113">
        <f t="shared" si="444"/>
        <v>6.5686003924133427</v>
      </c>
      <c r="AV443" s="113">
        <f t="shared" si="444"/>
        <v>6.5686003924133427</v>
      </c>
      <c r="AW443" s="113">
        <f t="shared" si="444"/>
        <v>6.5022386144964734</v>
      </c>
      <c r="AX443" s="113">
        <f t="shared" si="444"/>
        <v>6.1595247427731517</v>
      </c>
      <c r="AY443" s="113">
        <f t="shared" si="444"/>
        <v>6.1595247427731517</v>
      </c>
      <c r="AZ443" s="113">
        <f t="shared" si="444"/>
        <v>6.1667259615384626</v>
      </c>
      <c r="BA443" s="236">
        <f t="shared" si="444"/>
        <v>6.5522103861517982</v>
      </c>
      <c r="BC443" s="39"/>
      <c r="BD443" s="36"/>
      <c r="BE443" s="36"/>
      <c r="BF443" s="36"/>
      <c r="BG443" s="39"/>
      <c r="BH443" s="39"/>
      <c r="BI443" s="39"/>
      <c r="BJ443" s="39"/>
    </row>
    <row r="444" spans="1:62" s="12" customFormat="1" ht="14.25" customHeight="1">
      <c r="A444" s="70"/>
      <c r="B444" s="25"/>
      <c r="C444" s="33"/>
      <c r="D444" s="25"/>
      <c r="E444" s="112"/>
      <c r="F444" s="113"/>
      <c r="G444" s="113"/>
      <c r="H444" s="113"/>
      <c r="I444" s="113"/>
      <c r="J444" s="113"/>
      <c r="K444" s="113"/>
      <c r="L444" s="236"/>
      <c r="M444" s="113"/>
      <c r="N444" s="113"/>
      <c r="O444" s="113"/>
      <c r="P444" s="114"/>
      <c r="T444" s="70"/>
      <c r="U444" s="25"/>
      <c r="V444" s="33"/>
      <c r="W444" s="25"/>
      <c r="X444" s="112"/>
      <c r="Y444" s="113"/>
      <c r="Z444" s="113"/>
      <c r="AA444" s="113"/>
      <c r="AB444" s="113"/>
      <c r="AC444" s="113"/>
      <c r="AD444" s="113"/>
      <c r="AE444" s="113"/>
      <c r="AF444" s="113"/>
      <c r="AG444" s="113"/>
      <c r="AH444" s="113"/>
      <c r="AI444" s="236"/>
      <c r="AJ444" s="8"/>
      <c r="AL444" s="70"/>
      <c r="AM444" s="25"/>
      <c r="AN444" s="33"/>
      <c r="AO444" s="25"/>
      <c r="AP444" s="112"/>
      <c r="AQ444" s="113"/>
      <c r="AR444" s="113"/>
      <c r="AS444" s="113"/>
      <c r="AT444" s="113"/>
      <c r="AU444" s="113"/>
      <c r="AV444" s="113"/>
      <c r="AW444" s="113"/>
      <c r="AX444" s="113"/>
      <c r="AY444" s="113"/>
      <c r="AZ444" s="113"/>
      <c r="BA444" s="236"/>
      <c r="BC444" s="39"/>
      <c r="BD444" s="36"/>
      <c r="BE444" s="36"/>
      <c r="BF444" s="36"/>
      <c r="BG444" s="39"/>
      <c r="BH444" s="39"/>
      <c r="BI444" s="39"/>
      <c r="BJ444" s="39"/>
    </row>
    <row r="445" spans="1:62" s="12" customFormat="1" ht="14.25" customHeight="1">
      <c r="A445" s="32" t="s">
        <v>98</v>
      </c>
      <c r="B445" s="25"/>
      <c r="C445" s="33" t="s">
        <v>1</v>
      </c>
      <c r="D445" s="25"/>
      <c r="E445" s="112">
        <f t="shared" ref="E445:P446" si="445">IF(ISERROR(E28/E344),"",E28/E344)</f>
        <v>5.5114341085271317</v>
      </c>
      <c r="F445" s="113">
        <f t="shared" si="445"/>
        <v>5.2911262798634819</v>
      </c>
      <c r="G445" s="113">
        <f t="shared" si="445"/>
        <v>5.8101391650099394</v>
      </c>
      <c r="H445" s="113">
        <f t="shared" si="445"/>
        <v>5.6261923688394262</v>
      </c>
      <c r="I445" s="113">
        <f t="shared" si="445"/>
        <v>2.9523648648648653</v>
      </c>
      <c r="J445" s="113">
        <f t="shared" si="445"/>
        <v>6.3014332965821387</v>
      </c>
      <c r="K445" s="113">
        <f t="shared" si="445"/>
        <v>4.8882644628099214</v>
      </c>
      <c r="L445" s="236">
        <f t="shared" si="445"/>
        <v>5.3504208594392759</v>
      </c>
      <c r="M445" s="113" t="str">
        <f t="shared" si="445"/>
        <v/>
      </c>
      <c r="N445" s="113" t="str">
        <f t="shared" si="445"/>
        <v/>
      </c>
      <c r="O445" s="113" t="str">
        <f t="shared" si="445"/>
        <v/>
      </c>
      <c r="P445" s="114" t="str">
        <f t="shared" si="445"/>
        <v/>
      </c>
      <c r="T445" s="32" t="s">
        <v>98</v>
      </c>
      <c r="U445" s="25"/>
      <c r="V445" s="33" t="s">
        <v>1</v>
      </c>
      <c r="W445" s="25"/>
      <c r="X445" s="112" t="str">
        <f t="shared" ref="X445:AI446" si="446">IF(ISERROR(X28/X344),"",X28/X344)</f>
        <v/>
      </c>
      <c r="Y445" s="113" t="str">
        <f t="shared" si="446"/>
        <v/>
      </c>
      <c r="Z445" s="113" t="str">
        <f t="shared" si="446"/>
        <v/>
      </c>
      <c r="AA445" s="113" t="str">
        <f t="shared" si="446"/>
        <v/>
      </c>
      <c r="AB445" s="113" t="str">
        <f t="shared" si="446"/>
        <v/>
      </c>
      <c r="AC445" s="113" t="str">
        <f t="shared" si="446"/>
        <v/>
      </c>
      <c r="AD445" s="113" t="str">
        <f t="shared" si="446"/>
        <v/>
      </c>
      <c r="AE445" s="113" t="str">
        <f t="shared" si="446"/>
        <v/>
      </c>
      <c r="AF445" s="113" t="str">
        <f t="shared" si="446"/>
        <v/>
      </c>
      <c r="AG445" s="113" t="str">
        <f t="shared" si="446"/>
        <v/>
      </c>
      <c r="AH445" s="113" t="str">
        <f t="shared" si="446"/>
        <v/>
      </c>
      <c r="AI445" s="236" t="str">
        <f t="shared" si="446"/>
        <v/>
      </c>
      <c r="AJ445" s="8"/>
      <c r="AL445" s="32" t="s">
        <v>98</v>
      </c>
      <c r="AM445" s="25"/>
      <c r="AN445" s="33" t="s">
        <v>1</v>
      </c>
      <c r="AO445" s="25"/>
      <c r="AP445" s="112">
        <f t="shared" ref="AP445:BA446" si="447">IF(ISERROR(AP28/AP344),"",AP28/AP344)</f>
        <v>5.3113427561837456</v>
      </c>
      <c r="AQ445" s="113">
        <f t="shared" si="447"/>
        <v>3.645471698113206</v>
      </c>
      <c r="AR445" s="113">
        <f t="shared" si="447"/>
        <v>4.7343256301628012</v>
      </c>
      <c r="AS445" s="113">
        <f t="shared" si="447"/>
        <v>5.9210770975056706</v>
      </c>
      <c r="AT445" s="113">
        <f t="shared" si="447"/>
        <v>4.1372364672364643</v>
      </c>
      <c r="AU445" s="113">
        <f t="shared" si="447"/>
        <v>4.6972463768115951</v>
      </c>
      <c r="AV445" s="113">
        <f t="shared" si="447"/>
        <v>5.163670944008846</v>
      </c>
      <c r="AW445" s="113">
        <f t="shared" si="447"/>
        <v>7.4747474747474785</v>
      </c>
      <c r="AX445" s="113">
        <f t="shared" si="447"/>
        <v>4.0574336283185852</v>
      </c>
      <c r="AY445" s="113">
        <f t="shared" si="447"/>
        <v>4.9574045801526747</v>
      </c>
      <c r="AZ445" s="113">
        <f t="shared" si="447"/>
        <v>5.0491258200524136</v>
      </c>
      <c r="BA445" s="236">
        <f t="shared" si="447"/>
        <v>6.3213084112149636</v>
      </c>
      <c r="BC445" s="39"/>
      <c r="BD445" s="36"/>
      <c r="BE445" s="36"/>
      <c r="BF445" s="36"/>
      <c r="BG445" s="39"/>
      <c r="BH445" s="39"/>
      <c r="BI445" s="39"/>
      <c r="BJ445" s="39"/>
    </row>
    <row r="446" spans="1:62" s="12" customFormat="1" ht="14.25" customHeight="1">
      <c r="A446" s="32"/>
      <c r="B446" s="25"/>
      <c r="C446" s="33" t="s">
        <v>13</v>
      </c>
      <c r="D446" s="25"/>
      <c r="E446" s="112">
        <f t="shared" si="445"/>
        <v>5.5114341085271317</v>
      </c>
      <c r="F446" s="113">
        <f t="shared" si="445"/>
        <v>5.3942831215970966</v>
      </c>
      <c r="G446" s="113">
        <f t="shared" si="445"/>
        <v>5.524610591900311</v>
      </c>
      <c r="H446" s="113">
        <f t="shared" si="445"/>
        <v>5.5488568447016409</v>
      </c>
      <c r="I446" s="113">
        <f t="shared" si="445"/>
        <v>5.2291822643706842</v>
      </c>
      <c r="J446" s="113">
        <f t="shared" si="445"/>
        <v>5.3993421282849843</v>
      </c>
      <c r="K446" s="113">
        <f t="shared" si="445"/>
        <v>5.3504208594392759</v>
      </c>
      <c r="L446" s="236" t="str">
        <f t="shared" si="445"/>
        <v/>
      </c>
      <c r="M446" s="113" t="str">
        <f t="shared" si="445"/>
        <v/>
      </c>
      <c r="N446" s="113" t="str">
        <f t="shared" si="445"/>
        <v/>
      </c>
      <c r="O446" s="113" t="str">
        <f t="shared" si="445"/>
        <v/>
      </c>
      <c r="P446" s="114" t="str">
        <f t="shared" si="445"/>
        <v/>
      </c>
      <c r="T446" s="32"/>
      <c r="U446" s="25"/>
      <c r="V446" s="33" t="s">
        <v>13</v>
      </c>
      <c r="W446" s="25"/>
      <c r="X446" s="112" t="str">
        <f t="shared" si="446"/>
        <v/>
      </c>
      <c r="Y446" s="113" t="str">
        <f t="shared" si="446"/>
        <v/>
      </c>
      <c r="Z446" s="113" t="str">
        <f t="shared" si="446"/>
        <v/>
      </c>
      <c r="AA446" s="113" t="str">
        <f t="shared" si="446"/>
        <v/>
      </c>
      <c r="AB446" s="113" t="str">
        <f t="shared" si="446"/>
        <v/>
      </c>
      <c r="AC446" s="113" t="str">
        <f t="shared" si="446"/>
        <v/>
      </c>
      <c r="AD446" s="113" t="str">
        <f t="shared" si="446"/>
        <v/>
      </c>
      <c r="AE446" s="113" t="str">
        <f t="shared" si="446"/>
        <v/>
      </c>
      <c r="AF446" s="113" t="str">
        <f t="shared" si="446"/>
        <v/>
      </c>
      <c r="AG446" s="113" t="str">
        <f t="shared" si="446"/>
        <v/>
      </c>
      <c r="AH446" s="113" t="str">
        <f t="shared" si="446"/>
        <v/>
      </c>
      <c r="AI446" s="236" t="str">
        <f t="shared" si="446"/>
        <v/>
      </c>
      <c r="AJ446" s="8"/>
      <c r="AL446" s="32"/>
      <c r="AM446" s="25"/>
      <c r="AN446" s="33" t="s">
        <v>13</v>
      </c>
      <c r="AO446" s="25"/>
      <c r="AP446" s="112">
        <f t="shared" si="447"/>
        <v>5.3113427561837456</v>
      </c>
      <c r="AQ446" s="113">
        <f t="shared" si="447"/>
        <v>5.048571428571428</v>
      </c>
      <c r="AR446" s="113">
        <f t="shared" si="447"/>
        <v>4.9050926075677497</v>
      </c>
      <c r="AS446" s="113">
        <f t="shared" si="447"/>
        <v>5.1721675282066935</v>
      </c>
      <c r="AT446" s="113">
        <f t="shared" si="447"/>
        <v>4.9930992361294591</v>
      </c>
      <c r="AU446" s="113">
        <f t="shared" si="447"/>
        <v>4.9500976569082784</v>
      </c>
      <c r="AV446" s="113">
        <f t="shared" si="447"/>
        <v>4.9849712637195296</v>
      </c>
      <c r="AW446" s="113">
        <f t="shared" si="447"/>
        <v>5.1474104662136169</v>
      </c>
      <c r="AX446" s="113">
        <f t="shared" si="447"/>
        <v>4.897250250835782</v>
      </c>
      <c r="AY446" s="113">
        <f t="shared" si="447"/>
        <v>4.9018679277655854</v>
      </c>
      <c r="AZ446" s="113">
        <f t="shared" si="447"/>
        <v>4.9098872618376408</v>
      </c>
      <c r="BA446" s="236">
        <f t="shared" si="447"/>
        <v>4.9888811661688521</v>
      </c>
      <c r="BC446" s="39"/>
      <c r="BD446" s="36"/>
      <c r="BE446" s="36"/>
      <c r="BF446" s="36"/>
      <c r="BG446" s="39"/>
      <c r="BH446" s="39"/>
      <c r="BI446" s="39"/>
      <c r="BJ446" s="39"/>
    </row>
    <row r="447" spans="1:62" s="12" customFormat="1" ht="14.25" customHeight="1">
      <c r="A447" s="32"/>
      <c r="B447" s="25"/>
      <c r="C447" s="33"/>
      <c r="D447" s="25"/>
      <c r="E447" s="112"/>
      <c r="F447" s="113"/>
      <c r="G447" s="113"/>
      <c r="H447" s="113"/>
      <c r="I447" s="113"/>
      <c r="J447" s="113"/>
      <c r="K447" s="113"/>
      <c r="L447" s="236"/>
      <c r="M447" s="113"/>
      <c r="N447" s="113"/>
      <c r="O447" s="113"/>
      <c r="P447" s="114"/>
      <c r="T447" s="32"/>
      <c r="U447" s="25"/>
      <c r="V447" s="33"/>
      <c r="W447" s="25"/>
      <c r="X447" s="112"/>
      <c r="Y447" s="113"/>
      <c r="Z447" s="113"/>
      <c r="AA447" s="113"/>
      <c r="AB447" s="113"/>
      <c r="AC447" s="113"/>
      <c r="AD447" s="113"/>
      <c r="AE447" s="113"/>
      <c r="AF447" s="113"/>
      <c r="AG447" s="113"/>
      <c r="AH447" s="113"/>
      <c r="AI447" s="236"/>
      <c r="AJ447" s="8"/>
      <c r="AL447" s="32"/>
      <c r="AM447" s="25"/>
      <c r="AN447" s="33"/>
      <c r="AO447" s="25"/>
      <c r="AP447" s="112"/>
      <c r="AQ447" s="113"/>
      <c r="AR447" s="113"/>
      <c r="AS447" s="113"/>
      <c r="AT447" s="113"/>
      <c r="AU447" s="113"/>
      <c r="AV447" s="113"/>
      <c r="AW447" s="113"/>
      <c r="AX447" s="113"/>
      <c r="AY447" s="113"/>
      <c r="AZ447" s="113"/>
      <c r="BA447" s="236"/>
      <c r="BC447" s="39"/>
      <c r="BD447" s="36"/>
      <c r="BE447" s="36"/>
      <c r="BF447" s="36"/>
      <c r="BG447" s="39"/>
      <c r="BH447" s="39"/>
      <c r="BI447" s="39"/>
      <c r="BJ447" s="39"/>
    </row>
    <row r="448" spans="1:62" s="12" customFormat="1" ht="14.25" customHeight="1">
      <c r="A448" s="70" t="s">
        <v>99</v>
      </c>
      <c r="B448" s="25"/>
      <c r="C448" s="33" t="s">
        <v>1</v>
      </c>
      <c r="D448" s="25"/>
      <c r="E448" s="112">
        <f t="shared" ref="E448:P449" si="448">IF(ISERROR(E31/E347),"",E31/E347)</f>
        <v>23.33215171924849</v>
      </c>
      <c r="F448" s="113">
        <f t="shared" si="448"/>
        <v>17.365948037589835</v>
      </c>
      <c r="G448" s="113">
        <f t="shared" si="448"/>
        <v>14.665951742627346</v>
      </c>
      <c r="H448" s="113">
        <f t="shared" si="448"/>
        <v>23.999999999999982</v>
      </c>
      <c r="I448" s="113">
        <f t="shared" si="448"/>
        <v>16.920320855614982</v>
      </c>
      <c r="J448" s="113">
        <f t="shared" si="448"/>
        <v>22.622317596566518</v>
      </c>
      <c r="K448" s="113">
        <f t="shared" si="448"/>
        <v>6.0899999999998258</v>
      </c>
      <c r="L448" s="236">
        <f t="shared" si="448"/>
        <v>19.308268453730165</v>
      </c>
      <c r="M448" s="113" t="str">
        <f t="shared" si="448"/>
        <v/>
      </c>
      <c r="N448" s="113" t="str">
        <f t="shared" si="448"/>
        <v/>
      </c>
      <c r="O448" s="113" t="str">
        <f t="shared" si="448"/>
        <v/>
      </c>
      <c r="P448" s="114" t="str">
        <f t="shared" si="448"/>
        <v/>
      </c>
      <c r="T448" s="70" t="s">
        <v>99</v>
      </c>
      <c r="U448" s="25"/>
      <c r="V448" s="33" t="s">
        <v>1</v>
      </c>
      <c r="W448" s="25"/>
      <c r="X448" s="112" t="str">
        <f t="shared" ref="X448:AI449" si="449">IF(ISERROR(X31/X347),"",X31/X347)</f>
        <v/>
      </c>
      <c r="Y448" s="113" t="str">
        <f t="shared" si="449"/>
        <v/>
      </c>
      <c r="Z448" s="113" t="str">
        <f t="shared" si="449"/>
        <v/>
      </c>
      <c r="AA448" s="113" t="str">
        <f t="shared" si="449"/>
        <v/>
      </c>
      <c r="AB448" s="113" t="str">
        <f t="shared" si="449"/>
        <v/>
      </c>
      <c r="AC448" s="113" t="str">
        <f t="shared" si="449"/>
        <v/>
      </c>
      <c r="AD448" s="113" t="str">
        <f t="shared" si="449"/>
        <v/>
      </c>
      <c r="AE448" s="113" t="str">
        <f t="shared" si="449"/>
        <v/>
      </c>
      <c r="AF448" s="113" t="str">
        <f t="shared" si="449"/>
        <v/>
      </c>
      <c r="AG448" s="113" t="str">
        <f t="shared" si="449"/>
        <v/>
      </c>
      <c r="AH448" s="113" t="str">
        <f t="shared" si="449"/>
        <v/>
      </c>
      <c r="AI448" s="236" t="str">
        <f t="shared" si="449"/>
        <v/>
      </c>
      <c r="AJ448" s="8"/>
      <c r="AL448" s="70" t="s">
        <v>99</v>
      </c>
      <c r="AM448" s="25"/>
      <c r="AN448" s="33" t="s">
        <v>1</v>
      </c>
      <c r="AO448" s="25"/>
      <c r="AP448" s="112">
        <f t="shared" ref="AP448:BA449" si="450">IF(ISERROR(AP31/AP347),"",AP31/AP347)</f>
        <v>13.588079391360056</v>
      </c>
      <c r="AQ448" s="113">
        <f t="shared" si="450"/>
        <v>15.311789550263214</v>
      </c>
      <c r="AR448" s="113">
        <f t="shared" si="450"/>
        <v>20.761590041668121</v>
      </c>
      <c r="AS448" s="113">
        <f t="shared" si="450"/>
        <v>11.354952380952273</v>
      </c>
      <c r="AT448" s="113">
        <f t="shared" si="450"/>
        <v>14.84906786009406</v>
      </c>
      <c r="AU448" s="113">
        <f t="shared" si="450"/>
        <v>19.210890073700373</v>
      </c>
      <c r="AV448" s="113" t="str">
        <f t="shared" si="450"/>
        <v/>
      </c>
      <c r="AW448" s="113">
        <f t="shared" si="450"/>
        <v>18.149607530412496</v>
      </c>
      <c r="AX448" s="113">
        <f t="shared" si="450"/>
        <v>22.481682027649764</v>
      </c>
      <c r="AY448" s="113">
        <f t="shared" si="450"/>
        <v>13.865552017096125</v>
      </c>
      <c r="AZ448" s="113">
        <f t="shared" si="450"/>
        <v>14.372436004867478</v>
      </c>
      <c r="BA448" s="236" t="str">
        <f t="shared" si="450"/>
        <v/>
      </c>
      <c r="BC448" s="39"/>
      <c r="BD448" s="36"/>
      <c r="BE448" s="36"/>
      <c r="BF448" s="36"/>
      <c r="BG448" s="39"/>
      <c r="BH448" s="39"/>
      <c r="BI448" s="39"/>
      <c r="BJ448" s="39"/>
    </row>
    <row r="449" spans="1:62" s="12" customFormat="1" ht="14.25" customHeight="1">
      <c r="A449" s="32"/>
      <c r="B449" s="25"/>
      <c r="C449" s="33" t="s">
        <v>13</v>
      </c>
      <c r="D449" s="25"/>
      <c r="E449" s="112">
        <f t="shared" si="448"/>
        <v>23.33215171924849</v>
      </c>
      <c r="F449" s="113">
        <f t="shared" si="448"/>
        <v>21.001079913606912</v>
      </c>
      <c r="G449" s="113">
        <f t="shared" si="448"/>
        <v>19.181986143187068</v>
      </c>
      <c r="H449" s="113">
        <f t="shared" si="448"/>
        <v>19.680745341614905</v>
      </c>
      <c r="I449" s="113">
        <f t="shared" si="448"/>
        <v>19.114426769061986</v>
      </c>
      <c r="J449" s="113">
        <f t="shared" si="448"/>
        <v>19.439832785906241</v>
      </c>
      <c r="K449" s="113">
        <f t="shared" si="448"/>
        <v>19.308268453730165</v>
      </c>
      <c r="L449" s="236" t="str">
        <f t="shared" si="448"/>
        <v/>
      </c>
      <c r="M449" s="113" t="str">
        <f t="shared" si="448"/>
        <v/>
      </c>
      <c r="N449" s="113" t="str">
        <f t="shared" si="448"/>
        <v/>
      </c>
      <c r="O449" s="113" t="str">
        <f t="shared" si="448"/>
        <v/>
      </c>
      <c r="P449" s="114" t="str">
        <f t="shared" si="448"/>
        <v/>
      </c>
      <c r="T449" s="32"/>
      <c r="U449" s="25"/>
      <c r="V449" s="33" t="s">
        <v>13</v>
      </c>
      <c r="W449" s="25"/>
      <c r="X449" s="112" t="str">
        <f t="shared" si="449"/>
        <v/>
      </c>
      <c r="Y449" s="113" t="str">
        <f t="shared" si="449"/>
        <v/>
      </c>
      <c r="Z449" s="113" t="str">
        <f t="shared" si="449"/>
        <v/>
      </c>
      <c r="AA449" s="113" t="str">
        <f t="shared" si="449"/>
        <v/>
      </c>
      <c r="AB449" s="113" t="str">
        <f t="shared" si="449"/>
        <v/>
      </c>
      <c r="AC449" s="113" t="str">
        <f t="shared" si="449"/>
        <v/>
      </c>
      <c r="AD449" s="113" t="str">
        <f t="shared" si="449"/>
        <v/>
      </c>
      <c r="AE449" s="113" t="str">
        <f t="shared" si="449"/>
        <v/>
      </c>
      <c r="AF449" s="113" t="str">
        <f t="shared" si="449"/>
        <v/>
      </c>
      <c r="AG449" s="113" t="str">
        <f t="shared" si="449"/>
        <v/>
      </c>
      <c r="AH449" s="113" t="str">
        <f t="shared" si="449"/>
        <v/>
      </c>
      <c r="AI449" s="236" t="str">
        <f t="shared" si="449"/>
        <v/>
      </c>
      <c r="AJ449" s="8"/>
      <c r="AL449" s="32"/>
      <c r="AM449" s="25"/>
      <c r="AN449" s="33" t="s">
        <v>13</v>
      </c>
      <c r="AO449" s="25"/>
      <c r="AP449" s="112">
        <f t="shared" si="450"/>
        <v>13.588079391360056</v>
      </c>
      <c r="AQ449" s="113">
        <f t="shared" si="450"/>
        <v>14.41874468946723</v>
      </c>
      <c r="AR449" s="113">
        <f t="shared" si="450"/>
        <v>15.612208964093684</v>
      </c>
      <c r="AS449" s="113">
        <f t="shared" si="450"/>
        <v>15.539832947014396</v>
      </c>
      <c r="AT449" s="113">
        <f t="shared" si="450"/>
        <v>15.366322358437811</v>
      </c>
      <c r="AU449" s="113">
        <f t="shared" si="450"/>
        <v>15.874362316565394</v>
      </c>
      <c r="AV449" s="113">
        <f t="shared" si="450"/>
        <v>15.874362316565394</v>
      </c>
      <c r="AW449" s="113">
        <f t="shared" si="450"/>
        <v>16.190724232681223</v>
      </c>
      <c r="AX449" s="113">
        <f t="shared" si="450"/>
        <v>17.224228372115981</v>
      </c>
      <c r="AY449" s="113">
        <f t="shared" si="450"/>
        <v>16.799346187908085</v>
      </c>
      <c r="AZ449" s="113">
        <f t="shared" si="450"/>
        <v>16.714331131095154</v>
      </c>
      <c r="BA449" s="236">
        <f t="shared" si="450"/>
        <v>16.714331131095154</v>
      </c>
      <c r="BC449" s="39"/>
      <c r="BD449" s="36"/>
      <c r="BE449" s="36"/>
      <c r="BF449" s="36"/>
      <c r="BG449" s="39"/>
      <c r="BH449" s="39"/>
      <c r="BI449" s="39"/>
      <c r="BJ449" s="39"/>
    </row>
    <row r="450" spans="1:62" s="12" customFormat="1" ht="14.25" customHeight="1">
      <c r="A450" s="32"/>
      <c r="B450" s="25"/>
      <c r="C450" s="33"/>
      <c r="D450" s="25"/>
      <c r="E450" s="112"/>
      <c r="F450" s="113"/>
      <c r="G450" s="113"/>
      <c r="H450" s="113"/>
      <c r="I450" s="113"/>
      <c r="J450" s="113"/>
      <c r="K450" s="113"/>
      <c r="L450" s="236"/>
      <c r="M450" s="113"/>
      <c r="N450" s="113"/>
      <c r="O450" s="113"/>
      <c r="P450" s="114"/>
      <c r="T450" s="32"/>
      <c r="U450" s="25"/>
      <c r="V450" s="33"/>
      <c r="W450" s="25"/>
      <c r="X450" s="112"/>
      <c r="Y450" s="113"/>
      <c r="Z450" s="113"/>
      <c r="AA450" s="113"/>
      <c r="AB450" s="113"/>
      <c r="AC450" s="113"/>
      <c r="AD450" s="113"/>
      <c r="AE450" s="113"/>
      <c r="AF450" s="113"/>
      <c r="AG450" s="113"/>
      <c r="AH450" s="113"/>
      <c r="AI450" s="236"/>
      <c r="AJ450" s="8"/>
      <c r="AL450" s="32"/>
      <c r="AM450" s="25"/>
      <c r="AN450" s="33"/>
      <c r="AO450" s="25"/>
      <c r="AP450" s="112"/>
      <c r="AQ450" s="113"/>
      <c r="AR450" s="113"/>
      <c r="AS450" s="113"/>
      <c r="AT450" s="113"/>
      <c r="AU450" s="113"/>
      <c r="AV450" s="113"/>
      <c r="AW450" s="113"/>
      <c r="AX450" s="113"/>
      <c r="AY450" s="113"/>
      <c r="AZ450" s="113"/>
      <c r="BA450" s="236"/>
      <c r="BC450" s="39"/>
      <c r="BD450" s="36"/>
      <c r="BE450" s="36"/>
      <c r="BF450" s="36"/>
      <c r="BG450" s="39"/>
      <c r="BH450" s="39"/>
      <c r="BI450" s="39"/>
      <c r="BJ450" s="39"/>
    </row>
    <row r="451" spans="1:62" s="12" customFormat="1" ht="14.25" customHeight="1">
      <c r="A451" s="70" t="s">
        <v>100</v>
      </c>
      <c r="B451" s="38"/>
      <c r="C451" s="33" t="s">
        <v>1</v>
      </c>
      <c r="D451" s="38"/>
      <c r="E451" s="112">
        <f t="shared" ref="E451:P452" si="451">IF(ISERROR(E34/E350),"",E34/E350)</f>
        <v>3.1064841498559077</v>
      </c>
      <c r="F451" s="113">
        <f t="shared" si="451"/>
        <v>2.0802895322939867</v>
      </c>
      <c r="G451" s="113">
        <f t="shared" si="451"/>
        <v>6.6374193548387117</v>
      </c>
      <c r="H451" s="113">
        <f t="shared" si="451"/>
        <v>1.7973737544333721</v>
      </c>
      <c r="I451" s="113">
        <f t="shared" si="451"/>
        <v>3.0775282740534347</v>
      </c>
      <c r="J451" s="113">
        <f t="shared" si="451"/>
        <v>2.1780433574207896</v>
      </c>
      <c r="K451" s="113">
        <f t="shared" si="451"/>
        <v>3.4400000000000142</v>
      </c>
      <c r="L451" s="236">
        <f t="shared" si="451"/>
        <v>2.3220656561809734</v>
      </c>
      <c r="M451" s="113" t="str">
        <f t="shared" si="451"/>
        <v/>
      </c>
      <c r="N451" s="113" t="str">
        <f t="shared" si="451"/>
        <v/>
      </c>
      <c r="O451" s="113" t="str">
        <f t="shared" si="451"/>
        <v/>
      </c>
      <c r="P451" s="114" t="str">
        <f t="shared" si="451"/>
        <v/>
      </c>
      <c r="T451" s="70" t="s">
        <v>100</v>
      </c>
      <c r="U451" s="38"/>
      <c r="V451" s="33" t="s">
        <v>1</v>
      </c>
      <c r="W451" s="38"/>
      <c r="X451" s="112" t="str">
        <f t="shared" ref="X451:AI452" si="452">IF(ISERROR(X34/X350),"",X34/X350)</f>
        <v/>
      </c>
      <c r="Y451" s="113" t="str">
        <f t="shared" si="452"/>
        <v/>
      </c>
      <c r="Z451" s="113" t="str">
        <f t="shared" si="452"/>
        <v/>
      </c>
      <c r="AA451" s="113" t="str">
        <f t="shared" si="452"/>
        <v/>
      </c>
      <c r="AB451" s="113" t="str">
        <f t="shared" si="452"/>
        <v/>
      </c>
      <c r="AC451" s="113" t="str">
        <f t="shared" si="452"/>
        <v/>
      </c>
      <c r="AD451" s="113" t="str">
        <f t="shared" si="452"/>
        <v/>
      </c>
      <c r="AE451" s="113" t="str">
        <f t="shared" si="452"/>
        <v/>
      </c>
      <c r="AF451" s="113" t="str">
        <f t="shared" si="452"/>
        <v/>
      </c>
      <c r="AG451" s="113" t="str">
        <f t="shared" si="452"/>
        <v/>
      </c>
      <c r="AH451" s="113" t="str">
        <f t="shared" si="452"/>
        <v/>
      </c>
      <c r="AI451" s="236" t="str">
        <f t="shared" si="452"/>
        <v/>
      </c>
      <c r="AJ451" s="8"/>
      <c r="AL451" s="70" t="s">
        <v>100</v>
      </c>
      <c r="AM451" s="38"/>
      <c r="AN451" s="33" t="s">
        <v>1</v>
      </c>
      <c r="AO451" s="38"/>
      <c r="AP451" s="112">
        <f t="shared" ref="AP451:BA452" si="453">IF(ISERROR(AP34/AP350),"",AP34/AP350)</f>
        <v>2.242647058823529</v>
      </c>
      <c r="AQ451" s="113">
        <f t="shared" si="453"/>
        <v>1.8524120317820656</v>
      </c>
      <c r="AR451" s="113">
        <f t="shared" si="453"/>
        <v>2.5194065830906713</v>
      </c>
      <c r="AS451" s="113">
        <f t="shared" si="453"/>
        <v>5.7486956521738968</v>
      </c>
      <c r="AT451" s="113">
        <f t="shared" si="453"/>
        <v>5.5335606060606031</v>
      </c>
      <c r="AU451" s="113">
        <f t="shared" si="453"/>
        <v>2.2309122807017561</v>
      </c>
      <c r="AV451" s="113">
        <f t="shared" si="453"/>
        <v>2.4306260869565222</v>
      </c>
      <c r="AW451" s="113" t="str">
        <f t="shared" si="453"/>
        <v/>
      </c>
      <c r="AX451" s="113">
        <f t="shared" si="453"/>
        <v>2.2199170399867261</v>
      </c>
      <c r="AY451" s="113">
        <f t="shared" si="453"/>
        <v>2.048724027824719</v>
      </c>
      <c r="AZ451" s="113">
        <f t="shared" si="453"/>
        <v>3.155406504065053</v>
      </c>
      <c r="BA451" s="236">
        <f t="shared" si="453"/>
        <v>5.9500000000006112</v>
      </c>
      <c r="BC451" s="39"/>
      <c r="BD451" s="36"/>
      <c r="BE451" s="36"/>
      <c r="BF451" s="36"/>
      <c r="BG451" s="39"/>
      <c r="BH451" s="39"/>
      <c r="BI451" s="39"/>
      <c r="BJ451" s="39"/>
    </row>
    <row r="452" spans="1:62" s="12" customFormat="1" ht="14.25" customHeight="1">
      <c r="A452" s="32"/>
      <c r="B452" s="25"/>
      <c r="C452" s="33" t="s">
        <v>13</v>
      </c>
      <c r="D452" s="25"/>
      <c r="E452" s="112">
        <f t="shared" si="451"/>
        <v>3.1064841498559077</v>
      </c>
      <c r="F452" s="113">
        <f t="shared" si="451"/>
        <v>2.5276381909547738</v>
      </c>
      <c r="G452" s="113">
        <f t="shared" si="451"/>
        <v>2.8922724670864342</v>
      </c>
      <c r="H452" s="113">
        <f t="shared" si="451"/>
        <v>2.2621616367789277</v>
      </c>
      <c r="I452" s="113">
        <f t="shared" si="451"/>
        <v>2.3674320177758967</v>
      </c>
      <c r="J452" s="113">
        <f t="shared" si="451"/>
        <v>2.3152118936316959</v>
      </c>
      <c r="K452" s="113">
        <f t="shared" si="451"/>
        <v>2.3220656561809734</v>
      </c>
      <c r="L452" s="236" t="str">
        <f t="shared" si="451"/>
        <v/>
      </c>
      <c r="M452" s="113" t="str">
        <f t="shared" si="451"/>
        <v/>
      </c>
      <c r="N452" s="113" t="str">
        <f t="shared" si="451"/>
        <v/>
      </c>
      <c r="O452" s="113" t="str">
        <f t="shared" si="451"/>
        <v/>
      </c>
      <c r="P452" s="114" t="str">
        <f t="shared" si="451"/>
        <v/>
      </c>
      <c r="T452" s="32"/>
      <c r="U452" s="25"/>
      <c r="V452" s="33" t="s">
        <v>13</v>
      </c>
      <c r="W452" s="25"/>
      <c r="X452" s="112" t="str">
        <f t="shared" si="452"/>
        <v/>
      </c>
      <c r="Y452" s="113" t="str">
        <f t="shared" si="452"/>
        <v/>
      </c>
      <c r="Z452" s="113" t="str">
        <f t="shared" si="452"/>
        <v/>
      </c>
      <c r="AA452" s="113" t="str">
        <f t="shared" si="452"/>
        <v/>
      </c>
      <c r="AB452" s="113" t="str">
        <f t="shared" si="452"/>
        <v/>
      </c>
      <c r="AC452" s="113" t="str">
        <f t="shared" si="452"/>
        <v/>
      </c>
      <c r="AD452" s="113" t="str">
        <f t="shared" si="452"/>
        <v/>
      </c>
      <c r="AE452" s="113" t="str">
        <f t="shared" si="452"/>
        <v/>
      </c>
      <c r="AF452" s="113" t="str">
        <f t="shared" si="452"/>
        <v/>
      </c>
      <c r="AG452" s="113" t="str">
        <f t="shared" si="452"/>
        <v/>
      </c>
      <c r="AH452" s="113" t="str">
        <f t="shared" si="452"/>
        <v/>
      </c>
      <c r="AI452" s="236" t="str">
        <f t="shared" si="452"/>
        <v/>
      </c>
      <c r="AJ452" s="8"/>
      <c r="AL452" s="32"/>
      <c r="AM452" s="25"/>
      <c r="AN452" s="33" t="s">
        <v>13</v>
      </c>
      <c r="AO452" s="25"/>
      <c r="AP452" s="112">
        <f t="shared" si="453"/>
        <v>2.242647058823529</v>
      </c>
      <c r="AQ452" s="113">
        <f t="shared" si="453"/>
        <v>1.9045968534906588</v>
      </c>
      <c r="AR452" s="113">
        <f t="shared" si="453"/>
        <v>2.1200322240159939</v>
      </c>
      <c r="AS452" s="113">
        <f t="shared" si="453"/>
        <v>2.2236052314388934</v>
      </c>
      <c r="AT452" s="113">
        <f t="shared" si="453"/>
        <v>2.3538250270847829</v>
      </c>
      <c r="AU452" s="113">
        <f t="shared" si="453"/>
        <v>2.344201906211326</v>
      </c>
      <c r="AV452" s="113">
        <f t="shared" si="453"/>
        <v>2.3505279800799701</v>
      </c>
      <c r="AW452" s="113">
        <f t="shared" si="453"/>
        <v>2.3505279800799701</v>
      </c>
      <c r="AX452" s="113">
        <f t="shared" si="453"/>
        <v>2.3143149589057224</v>
      </c>
      <c r="AY452" s="113">
        <f t="shared" si="453"/>
        <v>2.2733456174151758</v>
      </c>
      <c r="AZ452" s="113">
        <f t="shared" si="453"/>
        <v>2.3058693038913853</v>
      </c>
      <c r="BA452" s="236">
        <f t="shared" si="453"/>
        <v>2.3085983111316142</v>
      </c>
      <c r="BC452" s="39"/>
      <c r="BD452" s="36"/>
      <c r="BE452" s="36"/>
      <c r="BF452" s="36"/>
      <c r="BG452" s="39"/>
      <c r="BH452" s="39"/>
      <c r="BI452" s="39"/>
      <c r="BJ452" s="39"/>
    </row>
    <row r="453" spans="1:62" s="12" customFormat="1" ht="14.25" customHeight="1">
      <c r="A453" s="32"/>
      <c r="B453" s="25"/>
      <c r="C453" s="33"/>
      <c r="D453" s="25"/>
      <c r="E453" s="112"/>
      <c r="F453" s="113"/>
      <c r="G453" s="113"/>
      <c r="H453" s="113"/>
      <c r="I453" s="113"/>
      <c r="J453" s="113"/>
      <c r="K453" s="113"/>
      <c r="L453" s="236"/>
      <c r="M453" s="113"/>
      <c r="N453" s="113"/>
      <c r="O453" s="113"/>
      <c r="P453" s="114"/>
      <c r="T453" s="32"/>
      <c r="U453" s="25"/>
      <c r="V453" s="33"/>
      <c r="W453" s="25"/>
      <c r="X453" s="112"/>
      <c r="Y453" s="113"/>
      <c r="Z453" s="113"/>
      <c r="AA453" s="113"/>
      <c r="AB453" s="113"/>
      <c r="AC453" s="113"/>
      <c r="AD453" s="113"/>
      <c r="AE453" s="113"/>
      <c r="AF453" s="113"/>
      <c r="AG453" s="113"/>
      <c r="AH453" s="113"/>
      <c r="AI453" s="236"/>
      <c r="AJ453" s="8"/>
      <c r="AL453" s="32"/>
      <c r="AM453" s="25"/>
      <c r="AN453" s="33"/>
      <c r="AO453" s="25"/>
      <c r="AP453" s="112"/>
      <c r="AQ453" s="113"/>
      <c r="AR453" s="113"/>
      <c r="AS453" s="113"/>
      <c r="AT453" s="113"/>
      <c r="AU453" s="113"/>
      <c r="AV453" s="113"/>
      <c r="AW453" s="113"/>
      <c r="AX453" s="113"/>
      <c r="AY453" s="113"/>
      <c r="AZ453" s="113"/>
      <c r="BA453" s="236"/>
      <c r="BC453" s="39"/>
      <c r="BD453" s="36"/>
      <c r="BE453" s="36"/>
      <c r="BF453" s="36"/>
      <c r="BG453" s="39"/>
      <c r="BH453" s="39"/>
      <c r="BI453" s="39"/>
      <c r="BJ453" s="39"/>
    </row>
    <row r="454" spans="1:62" s="12" customFormat="1" ht="14.25" customHeight="1">
      <c r="A454" s="32" t="s">
        <v>101</v>
      </c>
      <c r="B454" s="25"/>
      <c r="C454" s="33" t="s">
        <v>1</v>
      </c>
      <c r="D454" s="25"/>
      <c r="E454" s="112">
        <f t="shared" ref="E454:P455" si="454">IF(ISERROR(E37/E353),"",E37/E353)</f>
        <v>7.1768032244480544</v>
      </c>
      <c r="F454" s="113">
        <f t="shared" si="454"/>
        <v>6.032974825670725</v>
      </c>
      <c r="G454" s="113">
        <f t="shared" si="454"/>
        <v>11.366719242902205</v>
      </c>
      <c r="H454" s="113" t="str">
        <f t="shared" si="454"/>
        <v/>
      </c>
      <c r="I454" s="113">
        <f t="shared" si="454"/>
        <v>9.0707692307692334</v>
      </c>
      <c r="J454" s="113">
        <f t="shared" si="454"/>
        <v>9.4200854700854677</v>
      </c>
      <c r="K454" s="113">
        <f t="shared" si="454"/>
        <v>10.119421487603313</v>
      </c>
      <c r="L454" s="236">
        <f t="shared" si="454"/>
        <v>8.3984481971702429</v>
      </c>
      <c r="M454" s="113" t="str">
        <f t="shared" si="454"/>
        <v/>
      </c>
      <c r="N454" s="113" t="str">
        <f t="shared" si="454"/>
        <v/>
      </c>
      <c r="O454" s="113" t="str">
        <f t="shared" si="454"/>
        <v/>
      </c>
      <c r="P454" s="114" t="str">
        <f t="shared" si="454"/>
        <v/>
      </c>
      <c r="T454" s="32" t="s">
        <v>101</v>
      </c>
      <c r="U454" s="25"/>
      <c r="V454" s="33" t="s">
        <v>1</v>
      </c>
      <c r="W454" s="25"/>
      <c r="X454" s="112" t="str">
        <f t="shared" ref="X454:AI455" si="455">IF(ISERROR(X37/X353),"",X37/X353)</f>
        <v/>
      </c>
      <c r="Y454" s="113" t="str">
        <f t="shared" si="455"/>
        <v/>
      </c>
      <c r="Z454" s="113" t="str">
        <f t="shared" si="455"/>
        <v/>
      </c>
      <c r="AA454" s="113" t="str">
        <f t="shared" si="455"/>
        <v/>
      </c>
      <c r="AB454" s="113" t="str">
        <f t="shared" si="455"/>
        <v/>
      </c>
      <c r="AC454" s="113" t="str">
        <f t="shared" si="455"/>
        <v/>
      </c>
      <c r="AD454" s="113" t="str">
        <f t="shared" si="455"/>
        <v/>
      </c>
      <c r="AE454" s="113" t="str">
        <f t="shared" si="455"/>
        <v/>
      </c>
      <c r="AF454" s="113" t="str">
        <f t="shared" si="455"/>
        <v/>
      </c>
      <c r="AG454" s="113" t="str">
        <f t="shared" si="455"/>
        <v/>
      </c>
      <c r="AH454" s="113" t="str">
        <f t="shared" si="455"/>
        <v/>
      </c>
      <c r="AI454" s="236" t="str">
        <f t="shared" si="455"/>
        <v/>
      </c>
      <c r="AJ454" s="8"/>
      <c r="AL454" s="32" t="s">
        <v>101</v>
      </c>
      <c r="AM454" s="25"/>
      <c r="AN454" s="33" t="s">
        <v>1</v>
      </c>
      <c r="AO454" s="25"/>
      <c r="AP454" s="112">
        <f t="shared" ref="AP454:BA455" si="456">IF(ISERROR(AP37/AP353),"",AP37/AP353)</f>
        <v>10.254821070538913</v>
      </c>
      <c r="AQ454" s="113">
        <f t="shared" si="456"/>
        <v>6.0159999999999991</v>
      </c>
      <c r="AR454" s="113">
        <f t="shared" si="456"/>
        <v>10.233684210526315</v>
      </c>
      <c r="AS454" s="113">
        <f t="shared" si="456"/>
        <v>10.19374203415753</v>
      </c>
      <c r="AT454" s="113">
        <f t="shared" si="456"/>
        <v>11.129112646288757</v>
      </c>
      <c r="AU454" s="113">
        <f t="shared" si="456"/>
        <v>8.695999999999998</v>
      </c>
      <c r="AV454" s="113">
        <f t="shared" si="456"/>
        <v>9.8932019704433554</v>
      </c>
      <c r="AW454" s="113">
        <f t="shared" si="456"/>
        <v>10.809486166007895</v>
      </c>
      <c r="AX454" s="113">
        <f t="shared" si="456"/>
        <v>9.1150000000000073</v>
      </c>
      <c r="AY454" s="113">
        <f t="shared" si="456"/>
        <v>8.6399999999999757</v>
      </c>
      <c r="AZ454" s="113">
        <f t="shared" si="456"/>
        <v>7.0199999999999649</v>
      </c>
      <c r="BA454" s="236">
        <f t="shared" si="456"/>
        <v>12.203200000000015</v>
      </c>
      <c r="BC454" s="39"/>
      <c r="BD454" s="36"/>
      <c r="BE454" s="36"/>
      <c r="BF454" s="36"/>
      <c r="BG454" s="39"/>
      <c r="BH454" s="39"/>
      <c r="BI454" s="39"/>
      <c r="BJ454" s="39"/>
    </row>
    <row r="455" spans="1:62" s="12" customFormat="1" ht="14.25" customHeight="1">
      <c r="A455" s="32"/>
      <c r="B455" s="25"/>
      <c r="C455" s="33" t="s">
        <v>13</v>
      </c>
      <c r="D455" s="25"/>
      <c r="E455" s="112">
        <f t="shared" si="454"/>
        <v>7.1768032244480544</v>
      </c>
      <c r="F455" s="113">
        <f t="shared" si="454"/>
        <v>6.5997913250857057</v>
      </c>
      <c r="G455" s="113">
        <f t="shared" si="454"/>
        <v>7.357527892691488</v>
      </c>
      <c r="H455" s="113">
        <f t="shared" si="454"/>
        <v>7.357527892691488</v>
      </c>
      <c r="I455" s="113">
        <f t="shared" si="454"/>
        <v>7.7786707005767237</v>
      </c>
      <c r="J455" s="113">
        <f t="shared" si="454"/>
        <v>8.0760238445459471</v>
      </c>
      <c r="K455" s="113">
        <f t="shared" si="454"/>
        <v>8.3984481971702429</v>
      </c>
      <c r="L455" s="236" t="str">
        <f t="shared" si="454"/>
        <v/>
      </c>
      <c r="M455" s="113" t="str">
        <f t="shared" si="454"/>
        <v/>
      </c>
      <c r="N455" s="113" t="str">
        <f t="shared" si="454"/>
        <v/>
      </c>
      <c r="O455" s="113" t="str">
        <f t="shared" si="454"/>
        <v/>
      </c>
      <c r="P455" s="114" t="str">
        <f t="shared" si="454"/>
        <v/>
      </c>
      <c r="T455" s="32"/>
      <c r="U455" s="25"/>
      <c r="V455" s="33" t="s">
        <v>13</v>
      </c>
      <c r="W455" s="25"/>
      <c r="X455" s="112" t="str">
        <f t="shared" si="455"/>
        <v/>
      </c>
      <c r="Y455" s="113" t="str">
        <f t="shared" si="455"/>
        <v/>
      </c>
      <c r="Z455" s="113" t="str">
        <f t="shared" si="455"/>
        <v/>
      </c>
      <c r="AA455" s="113" t="str">
        <f t="shared" si="455"/>
        <v/>
      </c>
      <c r="AB455" s="113" t="str">
        <f t="shared" si="455"/>
        <v/>
      </c>
      <c r="AC455" s="113" t="str">
        <f t="shared" si="455"/>
        <v/>
      </c>
      <c r="AD455" s="113" t="str">
        <f t="shared" si="455"/>
        <v/>
      </c>
      <c r="AE455" s="113" t="str">
        <f t="shared" si="455"/>
        <v/>
      </c>
      <c r="AF455" s="113" t="str">
        <f t="shared" si="455"/>
        <v/>
      </c>
      <c r="AG455" s="113" t="str">
        <f t="shared" si="455"/>
        <v/>
      </c>
      <c r="AH455" s="113" t="str">
        <f t="shared" si="455"/>
        <v/>
      </c>
      <c r="AI455" s="236" t="str">
        <f t="shared" si="455"/>
        <v/>
      </c>
      <c r="AJ455" s="8"/>
      <c r="AL455" s="32"/>
      <c r="AM455" s="25"/>
      <c r="AN455" s="33" t="s">
        <v>13</v>
      </c>
      <c r="AO455" s="25"/>
      <c r="AP455" s="112">
        <f t="shared" si="456"/>
        <v>10.254821070538913</v>
      </c>
      <c r="AQ455" s="113">
        <f t="shared" si="456"/>
        <v>7.8067737878282282</v>
      </c>
      <c r="AR455" s="113">
        <f t="shared" si="456"/>
        <v>8.2825501970738138</v>
      </c>
      <c r="AS455" s="113">
        <f t="shared" si="456"/>
        <v>8.5488713258147584</v>
      </c>
      <c r="AT455" s="113">
        <f t="shared" si="456"/>
        <v>9.0231527250693606</v>
      </c>
      <c r="AU455" s="113">
        <f t="shared" si="456"/>
        <v>8.9647224398526397</v>
      </c>
      <c r="AV455" s="113">
        <f t="shared" si="456"/>
        <v>9.1454585205599255</v>
      </c>
      <c r="AW455" s="113">
        <f t="shared" si="456"/>
        <v>9.3254720127523392</v>
      </c>
      <c r="AX455" s="113">
        <f t="shared" si="456"/>
        <v>9.3058834113827533</v>
      </c>
      <c r="AY455" s="113">
        <f t="shared" si="456"/>
        <v>9.2907422875134333</v>
      </c>
      <c r="AZ455" s="113">
        <f t="shared" si="456"/>
        <v>9.2402571897367167</v>
      </c>
      <c r="BA455" s="236">
        <f t="shared" si="456"/>
        <v>9.3714208409651416</v>
      </c>
      <c r="BC455" s="39"/>
      <c r="BD455" s="36"/>
      <c r="BE455" s="36"/>
      <c r="BF455" s="36"/>
      <c r="BG455" s="39"/>
      <c r="BH455" s="39"/>
      <c r="BI455" s="39"/>
      <c r="BJ455" s="39"/>
    </row>
    <row r="456" spans="1:62" s="12" customFormat="1" ht="14.25" customHeight="1">
      <c r="A456" s="33"/>
      <c r="B456" s="25"/>
      <c r="C456" s="33"/>
      <c r="D456" s="25"/>
      <c r="E456" s="112"/>
      <c r="F456" s="113"/>
      <c r="G456" s="113"/>
      <c r="H456" s="113"/>
      <c r="I456" s="113"/>
      <c r="J456" s="113"/>
      <c r="K456" s="113"/>
      <c r="L456" s="236"/>
      <c r="M456" s="113"/>
      <c r="N456" s="113"/>
      <c r="O456" s="113"/>
      <c r="P456" s="114"/>
      <c r="T456" s="33"/>
      <c r="U456" s="25"/>
      <c r="V456" s="33"/>
      <c r="W456" s="25"/>
      <c r="X456" s="112"/>
      <c r="Y456" s="113"/>
      <c r="Z456" s="113"/>
      <c r="AA456" s="113"/>
      <c r="AB456" s="113"/>
      <c r="AC456" s="113"/>
      <c r="AD456" s="113"/>
      <c r="AE456" s="113"/>
      <c r="AF456" s="113"/>
      <c r="AG456" s="113"/>
      <c r="AH456" s="113"/>
      <c r="AI456" s="236"/>
      <c r="AJ456" s="8"/>
      <c r="AL456" s="33"/>
      <c r="AM456" s="25"/>
      <c r="AN456" s="33"/>
      <c r="AO456" s="25"/>
      <c r="AP456" s="112"/>
      <c r="AQ456" s="113"/>
      <c r="AR456" s="113"/>
      <c r="AS456" s="113"/>
      <c r="AT456" s="113"/>
      <c r="AU456" s="113"/>
      <c r="AV456" s="113"/>
      <c r="AW456" s="113"/>
      <c r="AX456" s="113"/>
      <c r="AY456" s="113"/>
      <c r="AZ456" s="113"/>
      <c r="BA456" s="236"/>
      <c r="BC456" s="39"/>
      <c r="BD456" s="36"/>
      <c r="BE456" s="36"/>
      <c r="BF456" s="36"/>
      <c r="BG456" s="39"/>
      <c r="BH456" s="39"/>
      <c r="BI456" s="39"/>
      <c r="BJ456" s="39"/>
    </row>
    <row r="457" spans="1:62" s="12" customFormat="1" ht="14.25" hidden="1" customHeight="1">
      <c r="A457" s="10"/>
      <c r="B457" s="25"/>
      <c r="C457" s="33" t="s">
        <v>1</v>
      </c>
      <c r="D457" s="25"/>
      <c r="E457" s="112" t="str">
        <f t="shared" ref="E457:P458" si="457">IF(ISERROR(E40/E356),"",E40/E356)</f>
        <v/>
      </c>
      <c r="F457" s="113" t="str">
        <f t="shared" si="457"/>
        <v/>
      </c>
      <c r="G457" s="113" t="str">
        <f t="shared" si="457"/>
        <v/>
      </c>
      <c r="H457" s="113" t="str">
        <f t="shared" si="457"/>
        <v/>
      </c>
      <c r="I457" s="113" t="str">
        <f t="shared" si="457"/>
        <v/>
      </c>
      <c r="J457" s="113" t="str">
        <f t="shared" si="457"/>
        <v/>
      </c>
      <c r="K457" s="113" t="str">
        <f t="shared" si="457"/>
        <v/>
      </c>
      <c r="L457" s="236" t="str">
        <f t="shared" si="457"/>
        <v/>
      </c>
      <c r="M457" s="113" t="str">
        <f t="shared" si="457"/>
        <v/>
      </c>
      <c r="N457" s="113" t="str">
        <f t="shared" si="457"/>
        <v/>
      </c>
      <c r="O457" s="113" t="str">
        <f t="shared" si="457"/>
        <v/>
      </c>
      <c r="P457" s="114" t="str">
        <f t="shared" si="457"/>
        <v/>
      </c>
      <c r="T457" s="10"/>
      <c r="U457" s="25"/>
      <c r="V457" s="33" t="s">
        <v>1</v>
      </c>
      <c r="W457" s="25"/>
      <c r="X457" s="112" t="str">
        <f t="shared" ref="X457:AI458" si="458">IF(ISERROR(X40/X356),"",X40/X356)</f>
        <v/>
      </c>
      <c r="Y457" s="113" t="str">
        <f t="shared" si="458"/>
        <v/>
      </c>
      <c r="Z457" s="113" t="str">
        <f t="shared" si="458"/>
        <v/>
      </c>
      <c r="AA457" s="113" t="str">
        <f t="shared" si="458"/>
        <v/>
      </c>
      <c r="AB457" s="113" t="str">
        <f t="shared" si="458"/>
        <v/>
      </c>
      <c r="AC457" s="113" t="str">
        <f t="shared" si="458"/>
        <v/>
      </c>
      <c r="AD457" s="113" t="str">
        <f t="shared" si="458"/>
        <v/>
      </c>
      <c r="AE457" s="113" t="str">
        <f t="shared" si="458"/>
        <v/>
      </c>
      <c r="AF457" s="113" t="str">
        <f t="shared" si="458"/>
        <v/>
      </c>
      <c r="AG457" s="113" t="str">
        <f t="shared" si="458"/>
        <v/>
      </c>
      <c r="AH457" s="113" t="str">
        <f t="shared" si="458"/>
        <v/>
      </c>
      <c r="AI457" s="236" t="str">
        <f t="shared" si="458"/>
        <v/>
      </c>
      <c r="AJ457" s="8"/>
      <c r="AL457" s="10"/>
      <c r="AM457" s="25"/>
      <c r="AN457" s="33" t="s">
        <v>1</v>
      </c>
      <c r="AO457" s="25"/>
      <c r="AP457" s="112" t="str">
        <f t="shared" ref="AP457:BA458" si="459">IF(ISERROR(AP40/AP356),"",AP40/AP356)</f>
        <v/>
      </c>
      <c r="AQ457" s="113" t="str">
        <f t="shared" si="459"/>
        <v/>
      </c>
      <c r="AR457" s="113" t="str">
        <f t="shared" si="459"/>
        <v/>
      </c>
      <c r="AS457" s="113" t="str">
        <f t="shared" si="459"/>
        <v/>
      </c>
      <c r="AT457" s="113" t="str">
        <f t="shared" si="459"/>
        <v/>
      </c>
      <c r="AU457" s="113" t="str">
        <f t="shared" si="459"/>
        <v/>
      </c>
      <c r="AV457" s="113" t="str">
        <f t="shared" si="459"/>
        <v/>
      </c>
      <c r="AW457" s="113" t="str">
        <f t="shared" si="459"/>
        <v/>
      </c>
      <c r="AX457" s="113" t="str">
        <f t="shared" si="459"/>
        <v/>
      </c>
      <c r="AY457" s="113" t="str">
        <f t="shared" si="459"/>
        <v/>
      </c>
      <c r="AZ457" s="113" t="str">
        <f t="shared" si="459"/>
        <v/>
      </c>
      <c r="BA457" s="236" t="str">
        <f t="shared" si="459"/>
        <v/>
      </c>
      <c r="BC457" s="39"/>
      <c r="BD457" s="36"/>
      <c r="BE457" s="36"/>
      <c r="BF457" s="36"/>
      <c r="BG457" s="39"/>
      <c r="BH457" s="39"/>
      <c r="BI457" s="39"/>
      <c r="BJ457" s="39"/>
    </row>
    <row r="458" spans="1:62" s="12" customFormat="1" ht="14.25" hidden="1" customHeight="1">
      <c r="A458" s="32"/>
      <c r="B458" s="25"/>
      <c r="C458" s="33" t="s">
        <v>13</v>
      </c>
      <c r="D458" s="25"/>
      <c r="E458" s="112" t="str">
        <f t="shared" si="457"/>
        <v/>
      </c>
      <c r="F458" s="113" t="str">
        <f t="shared" si="457"/>
        <v/>
      </c>
      <c r="G458" s="113" t="str">
        <f t="shared" si="457"/>
        <v/>
      </c>
      <c r="H458" s="113" t="str">
        <f t="shared" si="457"/>
        <v/>
      </c>
      <c r="I458" s="113" t="str">
        <f t="shared" si="457"/>
        <v/>
      </c>
      <c r="J458" s="113" t="str">
        <f t="shared" si="457"/>
        <v/>
      </c>
      <c r="K458" s="113" t="str">
        <f t="shared" si="457"/>
        <v/>
      </c>
      <c r="L458" s="236" t="str">
        <f t="shared" si="457"/>
        <v/>
      </c>
      <c r="M458" s="113" t="str">
        <f t="shared" si="457"/>
        <v/>
      </c>
      <c r="N458" s="113" t="str">
        <f t="shared" si="457"/>
        <v/>
      </c>
      <c r="O458" s="113" t="str">
        <f t="shared" si="457"/>
        <v/>
      </c>
      <c r="P458" s="114" t="str">
        <f t="shared" si="457"/>
        <v/>
      </c>
      <c r="T458" s="32"/>
      <c r="U458" s="25"/>
      <c r="V458" s="33" t="s">
        <v>13</v>
      </c>
      <c r="W458" s="25"/>
      <c r="X458" s="112" t="str">
        <f t="shared" si="458"/>
        <v/>
      </c>
      <c r="Y458" s="113" t="str">
        <f t="shared" si="458"/>
        <v/>
      </c>
      <c r="Z458" s="113" t="str">
        <f t="shared" si="458"/>
        <v/>
      </c>
      <c r="AA458" s="113" t="str">
        <f t="shared" si="458"/>
        <v/>
      </c>
      <c r="AB458" s="113" t="str">
        <f t="shared" si="458"/>
        <v/>
      </c>
      <c r="AC458" s="113" t="str">
        <f t="shared" si="458"/>
        <v/>
      </c>
      <c r="AD458" s="113" t="str">
        <f t="shared" si="458"/>
        <v/>
      </c>
      <c r="AE458" s="113" t="str">
        <f t="shared" si="458"/>
        <v/>
      </c>
      <c r="AF458" s="113" t="str">
        <f t="shared" si="458"/>
        <v/>
      </c>
      <c r="AG458" s="113" t="str">
        <f t="shared" si="458"/>
        <v/>
      </c>
      <c r="AH458" s="113" t="str">
        <f t="shared" si="458"/>
        <v/>
      </c>
      <c r="AI458" s="236" t="str">
        <f t="shared" si="458"/>
        <v/>
      </c>
      <c r="AJ458" s="8"/>
      <c r="AL458" s="32"/>
      <c r="AM458" s="25"/>
      <c r="AN458" s="33" t="s">
        <v>13</v>
      </c>
      <c r="AO458" s="25"/>
      <c r="AP458" s="112" t="str">
        <f t="shared" si="459"/>
        <v/>
      </c>
      <c r="AQ458" s="113" t="str">
        <f t="shared" si="459"/>
        <v/>
      </c>
      <c r="AR458" s="113" t="str">
        <f t="shared" si="459"/>
        <v/>
      </c>
      <c r="AS458" s="113" t="str">
        <f t="shared" si="459"/>
        <v/>
      </c>
      <c r="AT458" s="113" t="str">
        <f t="shared" si="459"/>
        <v/>
      </c>
      <c r="AU458" s="113" t="str">
        <f t="shared" si="459"/>
        <v/>
      </c>
      <c r="AV458" s="113" t="str">
        <f t="shared" si="459"/>
        <v/>
      </c>
      <c r="AW458" s="113" t="str">
        <f t="shared" si="459"/>
        <v/>
      </c>
      <c r="AX458" s="113" t="str">
        <f t="shared" si="459"/>
        <v/>
      </c>
      <c r="AY458" s="113" t="str">
        <f t="shared" si="459"/>
        <v/>
      </c>
      <c r="AZ458" s="113" t="str">
        <f t="shared" si="459"/>
        <v/>
      </c>
      <c r="BA458" s="236" t="str">
        <f t="shared" si="459"/>
        <v/>
      </c>
      <c r="BC458" s="39"/>
      <c r="BD458" s="36"/>
      <c r="BE458" s="36"/>
      <c r="BF458" s="36"/>
      <c r="BG458" s="39"/>
      <c r="BH458" s="39"/>
      <c r="BI458" s="39"/>
      <c r="BJ458" s="39"/>
    </row>
    <row r="459" spans="1:62" s="12" customFormat="1" ht="14.25" hidden="1" customHeight="1">
      <c r="A459" s="77"/>
      <c r="B459" s="25"/>
      <c r="C459" s="33"/>
      <c r="D459" s="25"/>
      <c r="E459" s="112"/>
      <c r="F459" s="113"/>
      <c r="G459" s="113"/>
      <c r="H459" s="113"/>
      <c r="I459" s="113"/>
      <c r="J459" s="113"/>
      <c r="K459" s="113"/>
      <c r="L459" s="236"/>
      <c r="M459" s="113"/>
      <c r="N459" s="113"/>
      <c r="O459" s="113"/>
      <c r="P459" s="114"/>
      <c r="T459" s="77"/>
      <c r="U459" s="25"/>
      <c r="V459" s="33"/>
      <c r="W459" s="25"/>
      <c r="X459" s="112"/>
      <c r="Y459" s="113"/>
      <c r="Z459" s="113"/>
      <c r="AA459" s="113"/>
      <c r="AB459" s="113"/>
      <c r="AC459" s="113"/>
      <c r="AD459" s="113"/>
      <c r="AE459" s="113"/>
      <c r="AF459" s="113"/>
      <c r="AG459" s="113"/>
      <c r="AH459" s="113"/>
      <c r="AI459" s="236"/>
      <c r="AJ459" s="8"/>
      <c r="AL459" s="77"/>
      <c r="AM459" s="25"/>
      <c r="AN459" s="33"/>
      <c r="AO459" s="25"/>
      <c r="AP459" s="112"/>
      <c r="AQ459" s="113"/>
      <c r="AR459" s="113"/>
      <c r="AS459" s="113"/>
      <c r="AT459" s="113"/>
      <c r="AU459" s="113"/>
      <c r="AV459" s="113"/>
      <c r="AW459" s="113"/>
      <c r="AX459" s="113"/>
      <c r="AY459" s="113"/>
      <c r="AZ459" s="113"/>
      <c r="BA459" s="236"/>
      <c r="BC459" s="39"/>
      <c r="BD459" s="36"/>
      <c r="BE459" s="36"/>
      <c r="BF459" s="36"/>
      <c r="BG459" s="39"/>
      <c r="BH459" s="39"/>
      <c r="BI459" s="39"/>
      <c r="BJ459" s="39"/>
    </row>
    <row r="460" spans="1:62" s="12" customFormat="1" ht="14.25" hidden="1" customHeight="1">
      <c r="A460" s="32"/>
      <c r="B460" s="25"/>
      <c r="C460" s="33" t="s">
        <v>1</v>
      </c>
      <c r="D460" s="25"/>
      <c r="E460" s="112" t="str">
        <f t="shared" ref="E460:P461" si="460">IF(ISERROR(E43/E359),"",E43/E359)</f>
        <v/>
      </c>
      <c r="F460" s="113" t="str">
        <f t="shared" si="460"/>
        <v/>
      </c>
      <c r="G460" s="113" t="str">
        <f t="shared" si="460"/>
        <v/>
      </c>
      <c r="H460" s="113" t="str">
        <f t="shared" si="460"/>
        <v/>
      </c>
      <c r="I460" s="113" t="str">
        <f t="shared" si="460"/>
        <v/>
      </c>
      <c r="J460" s="113" t="str">
        <f t="shared" si="460"/>
        <v/>
      </c>
      <c r="K460" s="113" t="str">
        <f t="shared" si="460"/>
        <v/>
      </c>
      <c r="L460" s="236" t="str">
        <f t="shared" si="460"/>
        <v/>
      </c>
      <c r="M460" s="113" t="str">
        <f t="shared" si="460"/>
        <v/>
      </c>
      <c r="N460" s="113" t="str">
        <f t="shared" si="460"/>
        <v/>
      </c>
      <c r="O460" s="113" t="str">
        <f t="shared" si="460"/>
        <v/>
      </c>
      <c r="P460" s="114" t="str">
        <f t="shared" si="460"/>
        <v/>
      </c>
      <c r="T460" s="32"/>
      <c r="U460" s="25"/>
      <c r="V460" s="33" t="s">
        <v>1</v>
      </c>
      <c r="W460" s="25"/>
      <c r="X460" s="112" t="str">
        <f t="shared" ref="X460:AI461" si="461">IF(ISERROR(X43/X359),"",X43/X359)</f>
        <v/>
      </c>
      <c r="Y460" s="113" t="str">
        <f t="shared" si="461"/>
        <v/>
      </c>
      <c r="Z460" s="113" t="str">
        <f t="shared" si="461"/>
        <v/>
      </c>
      <c r="AA460" s="113" t="str">
        <f t="shared" si="461"/>
        <v/>
      </c>
      <c r="AB460" s="113" t="str">
        <f t="shared" si="461"/>
        <v/>
      </c>
      <c r="AC460" s="113" t="str">
        <f t="shared" si="461"/>
        <v/>
      </c>
      <c r="AD460" s="113" t="str">
        <f t="shared" si="461"/>
        <v/>
      </c>
      <c r="AE460" s="113" t="str">
        <f t="shared" si="461"/>
        <v/>
      </c>
      <c r="AF460" s="113" t="str">
        <f t="shared" si="461"/>
        <v/>
      </c>
      <c r="AG460" s="113" t="str">
        <f t="shared" si="461"/>
        <v/>
      </c>
      <c r="AH460" s="113" t="str">
        <f t="shared" si="461"/>
        <v/>
      </c>
      <c r="AI460" s="236" t="str">
        <f t="shared" si="461"/>
        <v/>
      </c>
      <c r="AJ460" s="8"/>
      <c r="AL460" s="32"/>
      <c r="AM460" s="25"/>
      <c r="AN460" s="33" t="s">
        <v>1</v>
      </c>
      <c r="AO460" s="25"/>
      <c r="AP460" s="112" t="str">
        <f t="shared" ref="AP460:BA461" si="462">IF(ISERROR(AP43/AP359),"",AP43/AP359)</f>
        <v/>
      </c>
      <c r="AQ460" s="113" t="str">
        <f t="shared" si="462"/>
        <v/>
      </c>
      <c r="AR460" s="113" t="str">
        <f t="shared" si="462"/>
        <v/>
      </c>
      <c r="AS460" s="113" t="str">
        <f t="shared" si="462"/>
        <v/>
      </c>
      <c r="AT460" s="113" t="str">
        <f t="shared" si="462"/>
        <v/>
      </c>
      <c r="AU460" s="113" t="str">
        <f t="shared" si="462"/>
        <v/>
      </c>
      <c r="AV460" s="113" t="str">
        <f t="shared" si="462"/>
        <v/>
      </c>
      <c r="AW460" s="113" t="str">
        <f t="shared" si="462"/>
        <v/>
      </c>
      <c r="AX460" s="113" t="str">
        <f t="shared" si="462"/>
        <v/>
      </c>
      <c r="AY460" s="113" t="str">
        <f t="shared" si="462"/>
        <v/>
      </c>
      <c r="AZ460" s="113" t="str">
        <f t="shared" si="462"/>
        <v/>
      </c>
      <c r="BA460" s="236" t="str">
        <f t="shared" si="462"/>
        <v/>
      </c>
      <c r="BC460" s="39"/>
      <c r="BD460" s="36"/>
      <c r="BE460" s="36"/>
      <c r="BF460" s="36"/>
      <c r="BG460" s="39"/>
      <c r="BH460" s="39"/>
      <c r="BI460" s="39"/>
      <c r="BJ460" s="39"/>
    </row>
    <row r="461" spans="1:62" s="12" customFormat="1" ht="14.25" hidden="1" customHeight="1">
      <c r="A461" s="77"/>
      <c r="B461" s="25"/>
      <c r="C461" s="33" t="s">
        <v>13</v>
      </c>
      <c r="D461" s="25"/>
      <c r="E461" s="112" t="str">
        <f t="shared" si="460"/>
        <v/>
      </c>
      <c r="F461" s="113" t="str">
        <f t="shared" si="460"/>
        <v/>
      </c>
      <c r="G461" s="113" t="str">
        <f t="shared" si="460"/>
        <v/>
      </c>
      <c r="H461" s="113" t="str">
        <f t="shared" si="460"/>
        <v/>
      </c>
      <c r="I461" s="113" t="str">
        <f t="shared" si="460"/>
        <v/>
      </c>
      <c r="J461" s="113" t="str">
        <f t="shared" si="460"/>
        <v/>
      </c>
      <c r="K461" s="113" t="str">
        <f t="shared" si="460"/>
        <v/>
      </c>
      <c r="L461" s="236" t="str">
        <f t="shared" si="460"/>
        <v/>
      </c>
      <c r="M461" s="113" t="str">
        <f t="shared" si="460"/>
        <v/>
      </c>
      <c r="N461" s="113" t="str">
        <f t="shared" si="460"/>
        <v/>
      </c>
      <c r="O461" s="113" t="str">
        <f t="shared" si="460"/>
        <v/>
      </c>
      <c r="P461" s="114" t="str">
        <f t="shared" si="460"/>
        <v/>
      </c>
      <c r="T461" s="77"/>
      <c r="U461" s="25"/>
      <c r="V461" s="33" t="s">
        <v>13</v>
      </c>
      <c r="W461" s="25"/>
      <c r="X461" s="112" t="str">
        <f t="shared" si="461"/>
        <v/>
      </c>
      <c r="Y461" s="113" t="str">
        <f t="shared" si="461"/>
        <v/>
      </c>
      <c r="Z461" s="113" t="str">
        <f t="shared" si="461"/>
        <v/>
      </c>
      <c r="AA461" s="113" t="str">
        <f t="shared" si="461"/>
        <v/>
      </c>
      <c r="AB461" s="113" t="str">
        <f t="shared" si="461"/>
        <v/>
      </c>
      <c r="AC461" s="113" t="str">
        <f t="shared" si="461"/>
        <v/>
      </c>
      <c r="AD461" s="113" t="str">
        <f t="shared" si="461"/>
        <v/>
      </c>
      <c r="AE461" s="113" t="str">
        <f t="shared" si="461"/>
        <v/>
      </c>
      <c r="AF461" s="113" t="str">
        <f t="shared" si="461"/>
        <v/>
      </c>
      <c r="AG461" s="113" t="str">
        <f t="shared" si="461"/>
        <v/>
      </c>
      <c r="AH461" s="113" t="str">
        <f t="shared" si="461"/>
        <v/>
      </c>
      <c r="AI461" s="236" t="str">
        <f t="shared" si="461"/>
        <v/>
      </c>
      <c r="AJ461" s="8"/>
      <c r="AL461" s="77"/>
      <c r="AM461" s="25"/>
      <c r="AN461" s="33" t="s">
        <v>13</v>
      </c>
      <c r="AO461" s="25"/>
      <c r="AP461" s="112" t="str">
        <f t="shared" si="462"/>
        <v/>
      </c>
      <c r="AQ461" s="113" t="str">
        <f t="shared" si="462"/>
        <v/>
      </c>
      <c r="AR461" s="113" t="str">
        <f t="shared" si="462"/>
        <v/>
      </c>
      <c r="AS461" s="113" t="str">
        <f t="shared" si="462"/>
        <v/>
      </c>
      <c r="AT461" s="113" t="str">
        <f t="shared" si="462"/>
        <v/>
      </c>
      <c r="AU461" s="113" t="str">
        <f t="shared" si="462"/>
        <v/>
      </c>
      <c r="AV461" s="113" t="str">
        <f t="shared" si="462"/>
        <v/>
      </c>
      <c r="AW461" s="113" t="str">
        <f t="shared" si="462"/>
        <v/>
      </c>
      <c r="AX461" s="113" t="str">
        <f t="shared" si="462"/>
        <v/>
      </c>
      <c r="AY461" s="113" t="str">
        <f t="shared" si="462"/>
        <v/>
      </c>
      <c r="AZ461" s="113" t="str">
        <f t="shared" si="462"/>
        <v/>
      </c>
      <c r="BA461" s="236" t="str">
        <f t="shared" si="462"/>
        <v/>
      </c>
      <c r="BC461" s="39"/>
      <c r="BD461" s="36"/>
      <c r="BE461" s="36"/>
      <c r="BF461" s="36"/>
      <c r="BG461" s="39"/>
      <c r="BH461" s="39"/>
      <c r="BI461" s="39"/>
      <c r="BJ461" s="39"/>
    </row>
    <row r="462" spans="1:62" s="12" customFormat="1" ht="14.25" hidden="1" customHeight="1">
      <c r="A462" s="77"/>
      <c r="B462" s="25"/>
      <c r="C462" s="33"/>
      <c r="D462" s="25"/>
      <c r="E462" s="112"/>
      <c r="F462" s="113"/>
      <c r="G462" s="113"/>
      <c r="H462" s="113"/>
      <c r="I462" s="113"/>
      <c r="J462" s="113"/>
      <c r="K462" s="113"/>
      <c r="L462" s="236"/>
      <c r="M462" s="113"/>
      <c r="N462" s="113"/>
      <c r="O462" s="113"/>
      <c r="P462" s="114"/>
      <c r="T462" s="77"/>
      <c r="U462" s="25"/>
      <c r="V462" s="33"/>
      <c r="W462" s="25"/>
      <c r="X462" s="112"/>
      <c r="Y462" s="113"/>
      <c r="Z462" s="113"/>
      <c r="AA462" s="113"/>
      <c r="AB462" s="113"/>
      <c r="AC462" s="113"/>
      <c r="AD462" s="113"/>
      <c r="AE462" s="113"/>
      <c r="AF462" s="113"/>
      <c r="AG462" s="113"/>
      <c r="AH462" s="113"/>
      <c r="AI462" s="236"/>
      <c r="AJ462" s="8"/>
      <c r="AL462" s="77"/>
      <c r="AM462" s="25"/>
      <c r="AN462" s="33"/>
      <c r="AO462" s="25"/>
      <c r="AP462" s="112"/>
      <c r="AQ462" s="113"/>
      <c r="AR462" s="113"/>
      <c r="AS462" s="113"/>
      <c r="AT462" s="113"/>
      <c r="AU462" s="113"/>
      <c r="AV462" s="113"/>
      <c r="AW462" s="113"/>
      <c r="AX462" s="113"/>
      <c r="AY462" s="113"/>
      <c r="AZ462" s="113"/>
      <c r="BA462" s="236"/>
      <c r="BC462" s="39"/>
      <c r="BD462" s="36"/>
      <c r="BE462" s="36"/>
      <c r="BF462" s="36"/>
      <c r="BG462" s="39"/>
      <c r="BH462" s="39"/>
      <c r="BI462" s="39"/>
      <c r="BJ462" s="39"/>
    </row>
    <row r="463" spans="1:62" s="12" customFormat="1" ht="14.25" hidden="1" customHeight="1">
      <c r="A463" s="32"/>
      <c r="B463" s="25"/>
      <c r="C463" s="33" t="s">
        <v>1</v>
      </c>
      <c r="D463" s="25"/>
      <c r="E463" s="112" t="str">
        <f t="shared" ref="E463:P464" si="463">IF(ISERROR(E46/E362),"",E46/E362)</f>
        <v/>
      </c>
      <c r="F463" s="113" t="str">
        <f t="shared" si="463"/>
        <v/>
      </c>
      <c r="G463" s="113" t="str">
        <f t="shared" si="463"/>
        <v/>
      </c>
      <c r="H463" s="113" t="str">
        <f t="shared" si="463"/>
        <v/>
      </c>
      <c r="I463" s="113" t="str">
        <f t="shared" si="463"/>
        <v/>
      </c>
      <c r="J463" s="113" t="str">
        <f t="shared" si="463"/>
        <v/>
      </c>
      <c r="K463" s="113" t="str">
        <f t="shared" si="463"/>
        <v/>
      </c>
      <c r="L463" s="236" t="str">
        <f t="shared" si="463"/>
        <v/>
      </c>
      <c r="M463" s="113" t="str">
        <f t="shared" si="463"/>
        <v/>
      </c>
      <c r="N463" s="113" t="str">
        <f t="shared" si="463"/>
        <v/>
      </c>
      <c r="O463" s="113" t="str">
        <f t="shared" si="463"/>
        <v/>
      </c>
      <c r="P463" s="114" t="str">
        <f t="shared" si="463"/>
        <v/>
      </c>
      <c r="T463" s="32"/>
      <c r="U463" s="25"/>
      <c r="V463" s="33" t="s">
        <v>1</v>
      </c>
      <c r="W463" s="25"/>
      <c r="X463" s="112" t="str">
        <f t="shared" ref="X463:AI464" si="464">IF(ISERROR(X46/X362),"",X46/X362)</f>
        <v/>
      </c>
      <c r="Y463" s="113" t="str">
        <f t="shared" si="464"/>
        <v/>
      </c>
      <c r="Z463" s="113" t="str">
        <f t="shared" si="464"/>
        <v/>
      </c>
      <c r="AA463" s="113" t="str">
        <f t="shared" si="464"/>
        <v/>
      </c>
      <c r="AB463" s="113" t="str">
        <f t="shared" si="464"/>
        <v/>
      </c>
      <c r="AC463" s="113" t="str">
        <f t="shared" si="464"/>
        <v/>
      </c>
      <c r="AD463" s="113" t="str">
        <f t="shared" si="464"/>
        <v/>
      </c>
      <c r="AE463" s="113" t="str">
        <f t="shared" si="464"/>
        <v/>
      </c>
      <c r="AF463" s="113" t="str">
        <f t="shared" si="464"/>
        <v/>
      </c>
      <c r="AG463" s="113" t="str">
        <f t="shared" si="464"/>
        <v/>
      </c>
      <c r="AH463" s="113" t="str">
        <f t="shared" si="464"/>
        <v/>
      </c>
      <c r="AI463" s="236" t="str">
        <f t="shared" si="464"/>
        <v/>
      </c>
      <c r="AJ463" s="8"/>
      <c r="AL463" s="32"/>
      <c r="AM463" s="25"/>
      <c r="AN463" s="33" t="s">
        <v>1</v>
      </c>
      <c r="AO463" s="25"/>
      <c r="AP463" s="112" t="str">
        <f t="shared" ref="AP463:BA464" si="465">IF(ISERROR(AP46/AP362),"",AP46/AP362)</f>
        <v/>
      </c>
      <c r="AQ463" s="113" t="str">
        <f t="shared" si="465"/>
        <v/>
      </c>
      <c r="AR463" s="113" t="str">
        <f t="shared" si="465"/>
        <v/>
      </c>
      <c r="AS463" s="113" t="str">
        <f t="shared" si="465"/>
        <v/>
      </c>
      <c r="AT463" s="113" t="str">
        <f t="shared" si="465"/>
        <v/>
      </c>
      <c r="AU463" s="113" t="str">
        <f t="shared" si="465"/>
        <v/>
      </c>
      <c r="AV463" s="113" t="str">
        <f t="shared" si="465"/>
        <v/>
      </c>
      <c r="AW463" s="113" t="str">
        <f t="shared" si="465"/>
        <v/>
      </c>
      <c r="AX463" s="113" t="str">
        <f t="shared" si="465"/>
        <v/>
      </c>
      <c r="AY463" s="113" t="str">
        <f t="shared" si="465"/>
        <v/>
      </c>
      <c r="AZ463" s="113" t="str">
        <f t="shared" si="465"/>
        <v/>
      </c>
      <c r="BA463" s="236" t="str">
        <f t="shared" si="465"/>
        <v/>
      </c>
      <c r="BC463" s="39"/>
      <c r="BD463" s="36"/>
      <c r="BE463" s="36"/>
      <c r="BF463" s="36"/>
      <c r="BG463" s="39"/>
      <c r="BH463" s="39"/>
      <c r="BI463" s="39"/>
      <c r="BJ463" s="39"/>
    </row>
    <row r="464" spans="1:62" s="12" customFormat="1" ht="14.25" hidden="1" customHeight="1">
      <c r="A464" s="32"/>
      <c r="B464" s="25"/>
      <c r="C464" s="33" t="s">
        <v>13</v>
      </c>
      <c r="D464" s="25"/>
      <c r="E464" s="112" t="str">
        <f t="shared" si="463"/>
        <v/>
      </c>
      <c r="F464" s="113" t="str">
        <f t="shared" si="463"/>
        <v/>
      </c>
      <c r="G464" s="113" t="str">
        <f t="shared" si="463"/>
        <v/>
      </c>
      <c r="H464" s="113" t="str">
        <f t="shared" si="463"/>
        <v/>
      </c>
      <c r="I464" s="113" t="str">
        <f t="shared" si="463"/>
        <v/>
      </c>
      <c r="J464" s="113" t="str">
        <f t="shared" si="463"/>
        <v/>
      </c>
      <c r="K464" s="113" t="str">
        <f t="shared" si="463"/>
        <v/>
      </c>
      <c r="L464" s="236" t="str">
        <f t="shared" si="463"/>
        <v/>
      </c>
      <c r="M464" s="113" t="str">
        <f t="shared" si="463"/>
        <v/>
      </c>
      <c r="N464" s="113" t="str">
        <f t="shared" si="463"/>
        <v/>
      </c>
      <c r="O464" s="113" t="str">
        <f t="shared" si="463"/>
        <v/>
      </c>
      <c r="P464" s="114" t="str">
        <f t="shared" si="463"/>
        <v/>
      </c>
      <c r="T464" s="32"/>
      <c r="U464" s="25"/>
      <c r="V464" s="33" t="s">
        <v>13</v>
      </c>
      <c r="W464" s="25"/>
      <c r="X464" s="112" t="str">
        <f t="shared" si="464"/>
        <v/>
      </c>
      <c r="Y464" s="113" t="str">
        <f t="shared" si="464"/>
        <v/>
      </c>
      <c r="Z464" s="113" t="str">
        <f t="shared" si="464"/>
        <v/>
      </c>
      <c r="AA464" s="113" t="str">
        <f t="shared" si="464"/>
        <v/>
      </c>
      <c r="AB464" s="113" t="str">
        <f t="shared" si="464"/>
        <v/>
      </c>
      <c r="AC464" s="113" t="str">
        <f t="shared" si="464"/>
        <v/>
      </c>
      <c r="AD464" s="113" t="str">
        <f t="shared" si="464"/>
        <v/>
      </c>
      <c r="AE464" s="113" t="str">
        <f t="shared" si="464"/>
        <v/>
      </c>
      <c r="AF464" s="113" t="str">
        <f t="shared" si="464"/>
        <v/>
      </c>
      <c r="AG464" s="113" t="str">
        <f t="shared" si="464"/>
        <v/>
      </c>
      <c r="AH464" s="113" t="str">
        <f t="shared" si="464"/>
        <v/>
      </c>
      <c r="AI464" s="236" t="str">
        <f t="shared" si="464"/>
        <v/>
      </c>
      <c r="AJ464" s="8"/>
      <c r="AL464" s="32"/>
      <c r="AM464" s="25"/>
      <c r="AN464" s="33" t="s">
        <v>13</v>
      </c>
      <c r="AO464" s="25"/>
      <c r="AP464" s="112" t="str">
        <f t="shared" si="465"/>
        <v/>
      </c>
      <c r="AQ464" s="113" t="str">
        <f t="shared" si="465"/>
        <v/>
      </c>
      <c r="AR464" s="113" t="str">
        <f t="shared" si="465"/>
        <v/>
      </c>
      <c r="AS464" s="113" t="str">
        <f t="shared" si="465"/>
        <v/>
      </c>
      <c r="AT464" s="113" t="str">
        <f t="shared" si="465"/>
        <v/>
      </c>
      <c r="AU464" s="113" t="str">
        <f t="shared" si="465"/>
        <v/>
      </c>
      <c r="AV464" s="113" t="str">
        <f t="shared" si="465"/>
        <v/>
      </c>
      <c r="AW464" s="113" t="str">
        <f t="shared" si="465"/>
        <v/>
      </c>
      <c r="AX464" s="113" t="str">
        <f t="shared" si="465"/>
        <v/>
      </c>
      <c r="AY464" s="113" t="str">
        <f t="shared" si="465"/>
        <v/>
      </c>
      <c r="AZ464" s="113" t="str">
        <f t="shared" si="465"/>
        <v/>
      </c>
      <c r="BA464" s="236" t="str">
        <f t="shared" si="465"/>
        <v/>
      </c>
      <c r="BC464" s="39"/>
      <c r="BD464" s="36"/>
      <c r="BE464" s="36"/>
      <c r="BF464" s="36"/>
      <c r="BG464" s="39"/>
      <c r="BH464" s="39"/>
      <c r="BI464" s="39"/>
      <c r="BJ464" s="39"/>
    </row>
    <row r="465" spans="1:62" s="12" customFormat="1" ht="14.25" hidden="1" customHeight="1">
      <c r="A465" s="77"/>
      <c r="B465" s="25"/>
      <c r="C465" s="33"/>
      <c r="D465" s="25"/>
      <c r="E465" s="112"/>
      <c r="F465" s="113"/>
      <c r="G465" s="113"/>
      <c r="H465" s="113"/>
      <c r="I465" s="113"/>
      <c r="J465" s="113"/>
      <c r="K465" s="113"/>
      <c r="L465" s="236"/>
      <c r="M465" s="113"/>
      <c r="N465" s="113"/>
      <c r="O465" s="113"/>
      <c r="P465" s="114"/>
      <c r="T465" s="77"/>
      <c r="U465" s="25"/>
      <c r="V465" s="33"/>
      <c r="W465" s="25"/>
      <c r="X465" s="112"/>
      <c r="Y465" s="113"/>
      <c r="Z465" s="113"/>
      <c r="AA465" s="113"/>
      <c r="AB465" s="113"/>
      <c r="AC465" s="113"/>
      <c r="AD465" s="113"/>
      <c r="AE465" s="113"/>
      <c r="AF465" s="113"/>
      <c r="AG465" s="113"/>
      <c r="AH465" s="113"/>
      <c r="AI465" s="236"/>
      <c r="AJ465" s="8"/>
      <c r="AL465" s="77"/>
      <c r="AM465" s="25"/>
      <c r="AN465" s="33"/>
      <c r="AO465" s="25"/>
      <c r="AP465" s="112"/>
      <c r="AQ465" s="113"/>
      <c r="AR465" s="113"/>
      <c r="AS465" s="113"/>
      <c r="AT465" s="113"/>
      <c r="AU465" s="113"/>
      <c r="AV465" s="113"/>
      <c r="AW465" s="113"/>
      <c r="AX465" s="113"/>
      <c r="AY465" s="113"/>
      <c r="AZ465" s="113"/>
      <c r="BA465" s="236"/>
      <c r="BC465" s="39"/>
      <c r="BD465" s="36"/>
      <c r="BE465" s="36"/>
      <c r="BF465" s="36"/>
      <c r="BG465" s="39"/>
      <c r="BH465" s="39"/>
      <c r="BI465" s="39"/>
      <c r="BJ465" s="39"/>
    </row>
    <row r="466" spans="1:62" s="12" customFormat="1" ht="14.25" hidden="1" customHeight="1">
      <c r="A466" s="32"/>
      <c r="B466" s="25"/>
      <c r="C466" s="33" t="s">
        <v>1</v>
      </c>
      <c r="D466" s="25"/>
      <c r="E466" s="112" t="str">
        <f t="shared" ref="E466:P467" si="466">IF(ISERROR(E49/E365),"",E49/E365)</f>
        <v/>
      </c>
      <c r="F466" s="113" t="str">
        <f t="shared" si="466"/>
        <v/>
      </c>
      <c r="G466" s="113" t="str">
        <f t="shared" si="466"/>
        <v/>
      </c>
      <c r="H466" s="113" t="str">
        <f t="shared" si="466"/>
        <v/>
      </c>
      <c r="I466" s="113" t="str">
        <f t="shared" si="466"/>
        <v/>
      </c>
      <c r="J466" s="113" t="str">
        <f t="shared" si="466"/>
        <v/>
      </c>
      <c r="K466" s="113" t="str">
        <f t="shared" si="466"/>
        <v/>
      </c>
      <c r="L466" s="236" t="str">
        <f t="shared" si="466"/>
        <v/>
      </c>
      <c r="M466" s="113" t="str">
        <f t="shared" si="466"/>
        <v/>
      </c>
      <c r="N466" s="113" t="str">
        <f t="shared" si="466"/>
        <v/>
      </c>
      <c r="O466" s="113" t="str">
        <f t="shared" si="466"/>
        <v/>
      </c>
      <c r="P466" s="114" t="str">
        <f t="shared" si="466"/>
        <v/>
      </c>
      <c r="T466" s="32"/>
      <c r="U466" s="25"/>
      <c r="V466" s="33" t="s">
        <v>1</v>
      </c>
      <c r="W466" s="25"/>
      <c r="X466" s="112" t="str">
        <f t="shared" ref="X466:AI467" si="467">IF(ISERROR(X49/X365),"",X49/X365)</f>
        <v/>
      </c>
      <c r="Y466" s="113" t="str">
        <f t="shared" si="467"/>
        <v/>
      </c>
      <c r="Z466" s="113" t="str">
        <f t="shared" si="467"/>
        <v/>
      </c>
      <c r="AA466" s="113" t="str">
        <f t="shared" si="467"/>
        <v/>
      </c>
      <c r="AB466" s="113" t="str">
        <f t="shared" si="467"/>
        <v/>
      </c>
      <c r="AC466" s="113" t="str">
        <f t="shared" si="467"/>
        <v/>
      </c>
      <c r="AD466" s="113" t="str">
        <f t="shared" si="467"/>
        <v/>
      </c>
      <c r="AE466" s="113" t="str">
        <f t="shared" si="467"/>
        <v/>
      </c>
      <c r="AF466" s="113" t="str">
        <f t="shared" si="467"/>
        <v/>
      </c>
      <c r="AG466" s="113" t="str">
        <f t="shared" si="467"/>
        <v/>
      </c>
      <c r="AH466" s="113" t="str">
        <f t="shared" si="467"/>
        <v/>
      </c>
      <c r="AI466" s="236" t="str">
        <f t="shared" si="467"/>
        <v/>
      </c>
      <c r="AJ466" s="8"/>
      <c r="AL466" s="32"/>
      <c r="AM466" s="25"/>
      <c r="AN466" s="33" t="s">
        <v>1</v>
      </c>
      <c r="AO466" s="25"/>
      <c r="AP466" s="112" t="str">
        <f t="shared" ref="AP466:BA467" si="468">IF(ISERROR(AP49/AP365),"",AP49/AP365)</f>
        <v/>
      </c>
      <c r="AQ466" s="113" t="str">
        <f t="shared" si="468"/>
        <v/>
      </c>
      <c r="AR466" s="113" t="str">
        <f t="shared" si="468"/>
        <v/>
      </c>
      <c r="AS466" s="113" t="str">
        <f t="shared" si="468"/>
        <v/>
      </c>
      <c r="AT466" s="113" t="str">
        <f t="shared" si="468"/>
        <v/>
      </c>
      <c r="AU466" s="113" t="str">
        <f t="shared" si="468"/>
        <v/>
      </c>
      <c r="AV466" s="113" t="str">
        <f t="shared" si="468"/>
        <v/>
      </c>
      <c r="AW466" s="113" t="str">
        <f t="shared" si="468"/>
        <v/>
      </c>
      <c r="AX466" s="113" t="str">
        <f t="shared" si="468"/>
        <v/>
      </c>
      <c r="AY466" s="113" t="str">
        <f t="shared" si="468"/>
        <v/>
      </c>
      <c r="AZ466" s="113" t="str">
        <f t="shared" si="468"/>
        <v/>
      </c>
      <c r="BA466" s="236" t="str">
        <f t="shared" si="468"/>
        <v/>
      </c>
      <c r="BC466" s="39"/>
      <c r="BD466" s="36"/>
      <c r="BE466" s="36"/>
      <c r="BF466" s="36"/>
      <c r="BG466" s="39"/>
      <c r="BH466" s="39"/>
      <c r="BI466" s="39"/>
      <c r="BJ466" s="39"/>
    </row>
    <row r="467" spans="1:62" s="12" customFormat="1" ht="14.25" hidden="1" customHeight="1">
      <c r="A467" s="70"/>
      <c r="B467" s="25"/>
      <c r="C467" s="33" t="s">
        <v>13</v>
      </c>
      <c r="D467" s="25"/>
      <c r="E467" s="112" t="str">
        <f t="shared" si="466"/>
        <v/>
      </c>
      <c r="F467" s="113" t="str">
        <f t="shared" si="466"/>
        <v/>
      </c>
      <c r="G467" s="113" t="str">
        <f t="shared" si="466"/>
        <v/>
      </c>
      <c r="H467" s="113" t="str">
        <f t="shared" si="466"/>
        <v/>
      </c>
      <c r="I467" s="113" t="str">
        <f t="shared" si="466"/>
        <v/>
      </c>
      <c r="J467" s="113" t="str">
        <f t="shared" si="466"/>
        <v/>
      </c>
      <c r="K467" s="113" t="str">
        <f t="shared" si="466"/>
        <v/>
      </c>
      <c r="L467" s="236" t="str">
        <f t="shared" si="466"/>
        <v/>
      </c>
      <c r="M467" s="113" t="str">
        <f t="shared" si="466"/>
        <v/>
      </c>
      <c r="N467" s="113" t="str">
        <f t="shared" si="466"/>
        <v/>
      </c>
      <c r="O467" s="113" t="str">
        <f t="shared" si="466"/>
        <v/>
      </c>
      <c r="P467" s="114" t="str">
        <f t="shared" si="466"/>
        <v/>
      </c>
      <c r="T467" s="70"/>
      <c r="U467" s="25"/>
      <c r="V467" s="33" t="s">
        <v>13</v>
      </c>
      <c r="W467" s="25"/>
      <c r="X467" s="112" t="str">
        <f t="shared" si="467"/>
        <v/>
      </c>
      <c r="Y467" s="113" t="str">
        <f t="shared" si="467"/>
        <v/>
      </c>
      <c r="Z467" s="113" t="str">
        <f t="shared" si="467"/>
        <v/>
      </c>
      <c r="AA467" s="113" t="str">
        <f t="shared" si="467"/>
        <v/>
      </c>
      <c r="AB467" s="113" t="str">
        <f t="shared" si="467"/>
        <v/>
      </c>
      <c r="AC467" s="113" t="str">
        <f t="shared" si="467"/>
        <v/>
      </c>
      <c r="AD467" s="113" t="str">
        <f t="shared" si="467"/>
        <v/>
      </c>
      <c r="AE467" s="113" t="str">
        <f t="shared" si="467"/>
        <v/>
      </c>
      <c r="AF467" s="113" t="str">
        <f t="shared" si="467"/>
        <v/>
      </c>
      <c r="AG467" s="113" t="str">
        <f t="shared" si="467"/>
        <v/>
      </c>
      <c r="AH467" s="113" t="str">
        <f t="shared" si="467"/>
        <v/>
      </c>
      <c r="AI467" s="236" t="str">
        <f t="shared" si="467"/>
        <v/>
      </c>
      <c r="AJ467" s="8"/>
      <c r="AL467" s="70"/>
      <c r="AM467" s="25"/>
      <c r="AN467" s="33" t="s">
        <v>13</v>
      </c>
      <c r="AO467" s="25"/>
      <c r="AP467" s="112" t="str">
        <f t="shared" si="468"/>
        <v/>
      </c>
      <c r="AQ467" s="113" t="str">
        <f t="shared" si="468"/>
        <v/>
      </c>
      <c r="AR467" s="113" t="str">
        <f t="shared" si="468"/>
        <v/>
      </c>
      <c r="AS467" s="113" t="str">
        <f t="shared" si="468"/>
        <v/>
      </c>
      <c r="AT467" s="113" t="str">
        <f t="shared" si="468"/>
        <v/>
      </c>
      <c r="AU467" s="113" t="str">
        <f t="shared" si="468"/>
        <v/>
      </c>
      <c r="AV467" s="113" t="str">
        <f t="shared" si="468"/>
        <v/>
      </c>
      <c r="AW467" s="113" t="str">
        <f t="shared" si="468"/>
        <v/>
      </c>
      <c r="AX467" s="113" t="str">
        <f t="shared" si="468"/>
        <v/>
      </c>
      <c r="AY467" s="113" t="str">
        <f t="shared" si="468"/>
        <v/>
      </c>
      <c r="AZ467" s="113" t="str">
        <f t="shared" si="468"/>
        <v/>
      </c>
      <c r="BA467" s="236" t="str">
        <f t="shared" si="468"/>
        <v/>
      </c>
      <c r="BC467" s="39"/>
      <c r="BD467" s="36"/>
      <c r="BE467" s="36"/>
      <c r="BF467" s="36"/>
      <c r="BG467" s="39"/>
      <c r="BH467" s="39"/>
      <c r="BI467" s="39"/>
      <c r="BJ467" s="39"/>
    </row>
    <row r="468" spans="1:62" s="12" customFormat="1" ht="14.25" hidden="1" customHeight="1">
      <c r="A468" s="32"/>
      <c r="B468" s="25"/>
      <c r="C468" s="33"/>
      <c r="D468" s="25"/>
      <c r="E468" s="112"/>
      <c r="F468" s="113"/>
      <c r="G468" s="113"/>
      <c r="H468" s="113"/>
      <c r="I468" s="113"/>
      <c r="J468" s="113"/>
      <c r="K468" s="113"/>
      <c r="L468" s="236"/>
      <c r="M468" s="113"/>
      <c r="N468" s="113"/>
      <c r="O468" s="113"/>
      <c r="P468" s="114"/>
      <c r="T468" s="32"/>
      <c r="U468" s="25"/>
      <c r="V468" s="33"/>
      <c r="W468" s="25"/>
      <c r="X468" s="112"/>
      <c r="Y468" s="113"/>
      <c r="Z468" s="113"/>
      <c r="AA468" s="113"/>
      <c r="AB468" s="113"/>
      <c r="AC468" s="113"/>
      <c r="AD468" s="113"/>
      <c r="AE468" s="113"/>
      <c r="AF468" s="113"/>
      <c r="AG468" s="113"/>
      <c r="AH468" s="113"/>
      <c r="AI468" s="236"/>
      <c r="AJ468" s="8"/>
      <c r="AL468" s="32"/>
      <c r="AM468" s="25"/>
      <c r="AN468" s="33"/>
      <c r="AO468" s="25"/>
      <c r="AP468" s="112"/>
      <c r="AQ468" s="113"/>
      <c r="AR468" s="113"/>
      <c r="AS468" s="113"/>
      <c r="AT468" s="113"/>
      <c r="AU468" s="113"/>
      <c r="AV468" s="113"/>
      <c r="AW468" s="113"/>
      <c r="AX468" s="113"/>
      <c r="AY468" s="113"/>
      <c r="AZ468" s="113"/>
      <c r="BA468" s="236"/>
      <c r="BC468" s="39"/>
      <c r="BD468" s="36"/>
      <c r="BE468" s="36"/>
      <c r="BF468" s="36"/>
      <c r="BG468" s="39"/>
      <c r="BH468" s="39"/>
      <c r="BI468" s="39"/>
      <c r="BJ468" s="39"/>
    </row>
    <row r="469" spans="1:62" s="12" customFormat="1" ht="14.25" hidden="1" customHeight="1">
      <c r="A469" s="32"/>
      <c r="B469" s="25"/>
      <c r="C469" s="33" t="s">
        <v>1</v>
      </c>
      <c r="D469" s="25"/>
      <c r="E469" s="112" t="str">
        <f t="shared" ref="E469:P470" si="469">IF(ISERROR(E52/E368),"",E52/E368)</f>
        <v/>
      </c>
      <c r="F469" s="113" t="str">
        <f t="shared" si="469"/>
        <v/>
      </c>
      <c r="G469" s="113" t="str">
        <f t="shared" si="469"/>
        <v/>
      </c>
      <c r="H469" s="113" t="str">
        <f t="shared" si="469"/>
        <v/>
      </c>
      <c r="I469" s="113" t="str">
        <f t="shared" si="469"/>
        <v/>
      </c>
      <c r="J469" s="113" t="str">
        <f t="shared" si="469"/>
        <v/>
      </c>
      <c r="K469" s="113" t="str">
        <f t="shared" si="469"/>
        <v/>
      </c>
      <c r="L469" s="236" t="str">
        <f t="shared" si="469"/>
        <v/>
      </c>
      <c r="M469" s="113" t="str">
        <f t="shared" si="469"/>
        <v/>
      </c>
      <c r="N469" s="113" t="str">
        <f t="shared" si="469"/>
        <v/>
      </c>
      <c r="O469" s="113" t="str">
        <f t="shared" si="469"/>
        <v/>
      </c>
      <c r="P469" s="114" t="str">
        <f t="shared" si="469"/>
        <v/>
      </c>
      <c r="T469" s="32"/>
      <c r="U469" s="25"/>
      <c r="V469" s="33" t="s">
        <v>1</v>
      </c>
      <c r="W469" s="25"/>
      <c r="X469" s="112" t="str">
        <f t="shared" ref="X469:AI470" si="470">IF(ISERROR(X52/X368),"",X52/X368)</f>
        <v/>
      </c>
      <c r="Y469" s="113" t="str">
        <f t="shared" si="470"/>
        <v/>
      </c>
      <c r="Z469" s="113" t="str">
        <f t="shared" si="470"/>
        <v/>
      </c>
      <c r="AA469" s="113" t="str">
        <f t="shared" si="470"/>
        <v/>
      </c>
      <c r="AB469" s="113" t="str">
        <f t="shared" si="470"/>
        <v/>
      </c>
      <c r="AC469" s="113" t="str">
        <f t="shared" si="470"/>
        <v/>
      </c>
      <c r="AD469" s="113" t="str">
        <f t="shared" si="470"/>
        <v/>
      </c>
      <c r="AE469" s="113" t="str">
        <f t="shared" si="470"/>
        <v/>
      </c>
      <c r="AF469" s="113" t="str">
        <f t="shared" si="470"/>
        <v/>
      </c>
      <c r="AG469" s="113" t="str">
        <f t="shared" si="470"/>
        <v/>
      </c>
      <c r="AH469" s="113" t="str">
        <f t="shared" si="470"/>
        <v/>
      </c>
      <c r="AI469" s="236" t="str">
        <f t="shared" si="470"/>
        <v/>
      </c>
      <c r="AJ469" s="8"/>
      <c r="AL469" s="32"/>
      <c r="AM469" s="25"/>
      <c r="AN469" s="33" t="s">
        <v>1</v>
      </c>
      <c r="AO469" s="25"/>
      <c r="AP469" s="112" t="str">
        <f t="shared" ref="AP469:BA470" si="471">IF(ISERROR(AP52/AP368),"",AP52/AP368)</f>
        <v/>
      </c>
      <c r="AQ469" s="113" t="str">
        <f t="shared" si="471"/>
        <v/>
      </c>
      <c r="AR469" s="113" t="str">
        <f t="shared" si="471"/>
        <v/>
      </c>
      <c r="AS469" s="113" t="str">
        <f t="shared" si="471"/>
        <v/>
      </c>
      <c r="AT469" s="113" t="str">
        <f t="shared" si="471"/>
        <v/>
      </c>
      <c r="AU469" s="113" t="str">
        <f t="shared" si="471"/>
        <v/>
      </c>
      <c r="AV469" s="113" t="str">
        <f t="shared" si="471"/>
        <v/>
      </c>
      <c r="AW469" s="113" t="str">
        <f t="shared" si="471"/>
        <v/>
      </c>
      <c r="AX469" s="113" t="str">
        <f t="shared" si="471"/>
        <v/>
      </c>
      <c r="AY469" s="113" t="str">
        <f t="shared" si="471"/>
        <v/>
      </c>
      <c r="AZ469" s="113" t="str">
        <f t="shared" si="471"/>
        <v/>
      </c>
      <c r="BA469" s="236" t="str">
        <f t="shared" si="471"/>
        <v/>
      </c>
      <c r="BC469" s="39"/>
      <c r="BD469" s="36"/>
      <c r="BE469" s="36"/>
      <c r="BF469" s="36"/>
      <c r="BG469" s="39"/>
      <c r="BH469" s="39"/>
      <c r="BI469" s="39"/>
      <c r="BJ469" s="39"/>
    </row>
    <row r="470" spans="1:62" s="12" customFormat="1" ht="14.25" hidden="1" customHeight="1">
      <c r="A470" s="131"/>
      <c r="B470" s="25"/>
      <c r="C470" s="33" t="s">
        <v>13</v>
      </c>
      <c r="D470" s="25"/>
      <c r="E470" s="112" t="str">
        <f t="shared" si="469"/>
        <v/>
      </c>
      <c r="F470" s="113" t="str">
        <f t="shared" si="469"/>
        <v/>
      </c>
      <c r="G470" s="113" t="str">
        <f t="shared" si="469"/>
        <v/>
      </c>
      <c r="H470" s="113" t="str">
        <f t="shared" si="469"/>
        <v/>
      </c>
      <c r="I470" s="113" t="str">
        <f t="shared" si="469"/>
        <v/>
      </c>
      <c r="J470" s="113" t="str">
        <f t="shared" si="469"/>
        <v/>
      </c>
      <c r="K470" s="113" t="str">
        <f t="shared" si="469"/>
        <v/>
      </c>
      <c r="L470" s="236" t="str">
        <f t="shared" si="469"/>
        <v/>
      </c>
      <c r="M470" s="113" t="str">
        <f t="shared" si="469"/>
        <v/>
      </c>
      <c r="N470" s="113" t="str">
        <f t="shared" si="469"/>
        <v/>
      </c>
      <c r="O470" s="113" t="str">
        <f t="shared" si="469"/>
        <v/>
      </c>
      <c r="P470" s="114" t="str">
        <f t="shared" si="469"/>
        <v/>
      </c>
      <c r="T470" s="131"/>
      <c r="U470" s="25"/>
      <c r="V470" s="33" t="s">
        <v>13</v>
      </c>
      <c r="W470" s="25"/>
      <c r="X470" s="112" t="str">
        <f t="shared" si="470"/>
        <v/>
      </c>
      <c r="Y470" s="113" t="str">
        <f t="shared" si="470"/>
        <v/>
      </c>
      <c r="Z470" s="113" t="str">
        <f t="shared" si="470"/>
        <v/>
      </c>
      <c r="AA470" s="113" t="str">
        <f t="shared" si="470"/>
        <v/>
      </c>
      <c r="AB470" s="113" t="str">
        <f t="shared" si="470"/>
        <v/>
      </c>
      <c r="AC470" s="113" t="str">
        <f t="shared" si="470"/>
        <v/>
      </c>
      <c r="AD470" s="113" t="str">
        <f t="shared" si="470"/>
        <v/>
      </c>
      <c r="AE470" s="113" t="str">
        <f t="shared" si="470"/>
        <v/>
      </c>
      <c r="AF470" s="113" t="str">
        <f t="shared" si="470"/>
        <v/>
      </c>
      <c r="AG470" s="113" t="str">
        <f t="shared" si="470"/>
        <v/>
      </c>
      <c r="AH470" s="113" t="str">
        <f t="shared" si="470"/>
        <v/>
      </c>
      <c r="AI470" s="236" t="str">
        <f t="shared" si="470"/>
        <v/>
      </c>
      <c r="AJ470" s="8"/>
      <c r="AL470" s="131"/>
      <c r="AM470" s="25"/>
      <c r="AN470" s="33" t="s">
        <v>13</v>
      </c>
      <c r="AO470" s="25"/>
      <c r="AP470" s="112" t="str">
        <f t="shared" si="471"/>
        <v/>
      </c>
      <c r="AQ470" s="113" t="str">
        <f t="shared" si="471"/>
        <v/>
      </c>
      <c r="AR470" s="113" t="str">
        <f t="shared" si="471"/>
        <v/>
      </c>
      <c r="AS470" s="113" t="str">
        <f t="shared" si="471"/>
        <v/>
      </c>
      <c r="AT470" s="113" t="str">
        <f t="shared" si="471"/>
        <v/>
      </c>
      <c r="AU470" s="113" t="str">
        <f t="shared" si="471"/>
        <v/>
      </c>
      <c r="AV470" s="113" t="str">
        <f t="shared" si="471"/>
        <v/>
      </c>
      <c r="AW470" s="113" t="str">
        <f t="shared" si="471"/>
        <v/>
      </c>
      <c r="AX470" s="113" t="str">
        <f t="shared" si="471"/>
        <v/>
      </c>
      <c r="AY470" s="113" t="str">
        <f t="shared" si="471"/>
        <v/>
      </c>
      <c r="AZ470" s="113" t="str">
        <f t="shared" si="471"/>
        <v/>
      </c>
      <c r="BA470" s="236" t="str">
        <f t="shared" si="471"/>
        <v/>
      </c>
      <c r="BC470" s="39"/>
      <c r="BD470" s="36"/>
      <c r="BE470" s="36"/>
      <c r="BF470" s="36"/>
      <c r="BG470" s="39"/>
      <c r="BH470" s="39"/>
      <c r="BI470" s="39"/>
      <c r="BJ470" s="39"/>
    </row>
    <row r="471" spans="1:62" s="12" customFormat="1" ht="14.25" hidden="1" customHeight="1">
      <c r="A471" s="70"/>
      <c r="B471" s="25"/>
      <c r="C471" s="33"/>
      <c r="D471" s="25"/>
      <c r="E471" s="112"/>
      <c r="F471" s="113"/>
      <c r="G471" s="113"/>
      <c r="H471" s="113"/>
      <c r="I471" s="113"/>
      <c r="J471" s="113"/>
      <c r="K471" s="113"/>
      <c r="L471" s="236"/>
      <c r="M471" s="113"/>
      <c r="N471" s="113"/>
      <c r="O471" s="113"/>
      <c r="P471" s="114"/>
      <c r="T471" s="70"/>
      <c r="U471" s="25"/>
      <c r="V471" s="33"/>
      <c r="W471" s="25"/>
      <c r="X471" s="112"/>
      <c r="Y471" s="113"/>
      <c r="Z471" s="113"/>
      <c r="AA471" s="113"/>
      <c r="AB471" s="113"/>
      <c r="AC471" s="113"/>
      <c r="AD471" s="113"/>
      <c r="AE471" s="113"/>
      <c r="AF471" s="113"/>
      <c r="AG471" s="113"/>
      <c r="AH471" s="113"/>
      <c r="AI471" s="236"/>
      <c r="AJ471" s="8"/>
      <c r="AL471" s="70"/>
      <c r="AM471" s="25"/>
      <c r="AN471" s="33"/>
      <c r="AO471" s="25"/>
      <c r="AP471" s="112"/>
      <c r="AQ471" s="113"/>
      <c r="AR471" s="113"/>
      <c r="AS471" s="113"/>
      <c r="AT471" s="113"/>
      <c r="AU471" s="113"/>
      <c r="AV471" s="113"/>
      <c r="AW471" s="113"/>
      <c r="AX471" s="113"/>
      <c r="AY471" s="113"/>
      <c r="AZ471" s="113"/>
      <c r="BA471" s="236"/>
      <c r="BC471" s="39"/>
      <c r="BD471" s="36"/>
      <c r="BE471" s="36"/>
      <c r="BF471" s="36"/>
      <c r="BG471" s="39"/>
      <c r="BH471" s="39"/>
      <c r="BI471" s="39"/>
      <c r="BJ471" s="39"/>
    </row>
    <row r="472" spans="1:62" s="12" customFormat="1" ht="14.25" hidden="1" customHeight="1">
      <c r="A472" s="32"/>
      <c r="B472" s="25"/>
      <c r="C472" s="33" t="s">
        <v>1</v>
      </c>
      <c r="D472" s="25"/>
      <c r="E472" s="112" t="str">
        <f t="shared" ref="E472:P473" si="472">IF(ISERROR(E55/E371),"",E55/E371)</f>
        <v/>
      </c>
      <c r="F472" s="113" t="str">
        <f t="shared" si="472"/>
        <v/>
      </c>
      <c r="G472" s="113" t="str">
        <f t="shared" si="472"/>
        <v/>
      </c>
      <c r="H472" s="113" t="str">
        <f t="shared" si="472"/>
        <v/>
      </c>
      <c r="I472" s="113" t="str">
        <f t="shared" si="472"/>
        <v/>
      </c>
      <c r="J472" s="113" t="str">
        <f t="shared" si="472"/>
        <v/>
      </c>
      <c r="K472" s="113" t="str">
        <f t="shared" si="472"/>
        <v/>
      </c>
      <c r="L472" s="236" t="str">
        <f t="shared" si="472"/>
        <v/>
      </c>
      <c r="M472" s="113" t="str">
        <f t="shared" si="472"/>
        <v/>
      </c>
      <c r="N472" s="113" t="str">
        <f t="shared" si="472"/>
        <v/>
      </c>
      <c r="O472" s="113" t="str">
        <f t="shared" si="472"/>
        <v/>
      </c>
      <c r="P472" s="114" t="str">
        <f t="shared" si="472"/>
        <v/>
      </c>
      <c r="T472" s="32"/>
      <c r="U472" s="25"/>
      <c r="V472" s="33" t="s">
        <v>1</v>
      </c>
      <c r="W472" s="25"/>
      <c r="X472" s="112" t="str">
        <f t="shared" ref="X472:AI473" si="473">IF(ISERROR(X55/X371),"",X55/X371)</f>
        <v/>
      </c>
      <c r="Y472" s="113" t="str">
        <f t="shared" si="473"/>
        <v/>
      </c>
      <c r="Z472" s="113" t="str">
        <f t="shared" si="473"/>
        <v/>
      </c>
      <c r="AA472" s="113" t="str">
        <f t="shared" si="473"/>
        <v/>
      </c>
      <c r="AB472" s="113" t="str">
        <f t="shared" si="473"/>
        <v/>
      </c>
      <c r="AC472" s="113" t="str">
        <f t="shared" si="473"/>
        <v/>
      </c>
      <c r="AD472" s="113" t="str">
        <f t="shared" si="473"/>
        <v/>
      </c>
      <c r="AE472" s="113" t="str">
        <f t="shared" si="473"/>
        <v/>
      </c>
      <c r="AF472" s="113" t="str">
        <f t="shared" si="473"/>
        <v/>
      </c>
      <c r="AG472" s="113" t="str">
        <f t="shared" si="473"/>
        <v/>
      </c>
      <c r="AH472" s="113" t="str">
        <f t="shared" si="473"/>
        <v/>
      </c>
      <c r="AI472" s="236" t="str">
        <f t="shared" si="473"/>
        <v/>
      </c>
      <c r="AJ472" s="8"/>
      <c r="AL472" s="32"/>
      <c r="AM472" s="25"/>
      <c r="AN472" s="33" t="s">
        <v>1</v>
      </c>
      <c r="AO472" s="25"/>
      <c r="AP472" s="112" t="str">
        <f t="shared" ref="AP472:BA473" si="474">IF(ISERROR(AP55/AP371),"",AP55/AP371)</f>
        <v/>
      </c>
      <c r="AQ472" s="113" t="str">
        <f t="shared" si="474"/>
        <v/>
      </c>
      <c r="AR472" s="113" t="str">
        <f t="shared" si="474"/>
        <v/>
      </c>
      <c r="AS472" s="113" t="str">
        <f t="shared" si="474"/>
        <v/>
      </c>
      <c r="AT472" s="113" t="str">
        <f t="shared" si="474"/>
        <v/>
      </c>
      <c r="AU472" s="113" t="str">
        <f t="shared" si="474"/>
        <v/>
      </c>
      <c r="AV472" s="113" t="str">
        <f t="shared" si="474"/>
        <v/>
      </c>
      <c r="AW472" s="113" t="str">
        <f t="shared" si="474"/>
        <v/>
      </c>
      <c r="AX472" s="113" t="str">
        <f t="shared" si="474"/>
        <v/>
      </c>
      <c r="AY472" s="113" t="str">
        <f t="shared" si="474"/>
        <v/>
      </c>
      <c r="AZ472" s="113" t="str">
        <f t="shared" si="474"/>
        <v/>
      </c>
      <c r="BA472" s="236" t="str">
        <f t="shared" si="474"/>
        <v/>
      </c>
      <c r="BC472" s="39"/>
      <c r="BD472" s="36"/>
      <c r="BE472" s="36"/>
      <c r="BF472" s="36"/>
      <c r="BG472" s="39"/>
      <c r="BH472" s="39"/>
      <c r="BI472" s="39"/>
      <c r="BJ472" s="39"/>
    </row>
    <row r="473" spans="1:62" s="12" customFormat="1" ht="14.25" hidden="1" customHeight="1">
      <c r="A473" s="131"/>
      <c r="B473" s="25"/>
      <c r="C473" s="33" t="s">
        <v>13</v>
      </c>
      <c r="D473" s="25"/>
      <c r="E473" s="112" t="str">
        <f t="shared" si="472"/>
        <v/>
      </c>
      <c r="F473" s="113" t="str">
        <f t="shared" si="472"/>
        <v/>
      </c>
      <c r="G473" s="113" t="str">
        <f t="shared" si="472"/>
        <v/>
      </c>
      <c r="H473" s="113" t="str">
        <f t="shared" si="472"/>
        <v/>
      </c>
      <c r="I473" s="113" t="str">
        <f t="shared" si="472"/>
        <v/>
      </c>
      <c r="J473" s="113" t="str">
        <f t="shared" si="472"/>
        <v/>
      </c>
      <c r="K473" s="113" t="str">
        <f t="shared" si="472"/>
        <v/>
      </c>
      <c r="L473" s="236" t="str">
        <f t="shared" si="472"/>
        <v/>
      </c>
      <c r="M473" s="113" t="str">
        <f t="shared" si="472"/>
        <v/>
      </c>
      <c r="N473" s="113" t="str">
        <f t="shared" si="472"/>
        <v/>
      </c>
      <c r="O473" s="113" t="str">
        <f t="shared" si="472"/>
        <v/>
      </c>
      <c r="P473" s="114" t="str">
        <f t="shared" si="472"/>
        <v/>
      </c>
      <c r="T473" s="131"/>
      <c r="U473" s="25"/>
      <c r="V473" s="33" t="s">
        <v>13</v>
      </c>
      <c r="W473" s="25"/>
      <c r="X473" s="112" t="str">
        <f t="shared" si="473"/>
        <v/>
      </c>
      <c r="Y473" s="113" t="str">
        <f t="shared" si="473"/>
        <v/>
      </c>
      <c r="Z473" s="113" t="str">
        <f t="shared" si="473"/>
        <v/>
      </c>
      <c r="AA473" s="113" t="str">
        <f t="shared" si="473"/>
        <v/>
      </c>
      <c r="AB473" s="113" t="str">
        <f t="shared" si="473"/>
        <v/>
      </c>
      <c r="AC473" s="113" t="str">
        <f t="shared" si="473"/>
        <v/>
      </c>
      <c r="AD473" s="113" t="str">
        <f t="shared" si="473"/>
        <v/>
      </c>
      <c r="AE473" s="113" t="str">
        <f t="shared" si="473"/>
        <v/>
      </c>
      <c r="AF473" s="113" t="str">
        <f t="shared" si="473"/>
        <v/>
      </c>
      <c r="AG473" s="113" t="str">
        <f t="shared" si="473"/>
        <v/>
      </c>
      <c r="AH473" s="113" t="str">
        <f t="shared" si="473"/>
        <v/>
      </c>
      <c r="AI473" s="236" t="str">
        <f t="shared" si="473"/>
        <v/>
      </c>
      <c r="AJ473" s="8"/>
      <c r="AL473" s="131"/>
      <c r="AM473" s="25"/>
      <c r="AN473" s="33" t="s">
        <v>13</v>
      </c>
      <c r="AO473" s="25"/>
      <c r="AP473" s="112" t="str">
        <f t="shared" si="474"/>
        <v/>
      </c>
      <c r="AQ473" s="113" t="str">
        <f t="shared" si="474"/>
        <v/>
      </c>
      <c r="AR473" s="113" t="str">
        <f t="shared" si="474"/>
        <v/>
      </c>
      <c r="AS473" s="113" t="str">
        <f t="shared" si="474"/>
        <v/>
      </c>
      <c r="AT473" s="113" t="str">
        <f t="shared" si="474"/>
        <v/>
      </c>
      <c r="AU473" s="113" t="str">
        <f t="shared" si="474"/>
        <v/>
      </c>
      <c r="AV473" s="113" t="str">
        <f t="shared" si="474"/>
        <v/>
      </c>
      <c r="AW473" s="113" t="str">
        <f t="shared" si="474"/>
        <v/>
      </c>
      <c r="AX473" s="113" t="str">
        <f t="shared" si="474"/>
        <v/>
      </c>
      <c r="AY473" s="113" t="str">
        <f t="shared" si="474"/>
        <v/>
      </c>
      <c r="AZ473" s="113" t="str">
        <f t="shared" si="474"/>
        <v/>
      </c>
      <c r="BA473" s="236" t="str">
        <f t="shared" si="474"/>
        <v/>
      </c>
      <c r="BC473" s="39"/>
      <c r="BD473" s="36"/>
      <c r="BE473" s="36"/>
      <c r="BF473" s="36"/>
      <c r="BG473" s="39"/>
      <c r="BH473" s="39"/>
      <c r="BI473" s="39"/>
      <c r="BJ473" s="39"/>
    </row>
    <row r="474" spans="1:62" s="12" customFormat="1" ht="14.25" hidden="1" customHeight="1">
      <c r="A474" s="70"/>
      <c r="B474" s="25"/>
      <c r="C474" s="33"/>
      <c r="D474" s="25"/>
      <c r="E474" s="112"/>
      <c r="F474" s="113"/>
      <c r="G474" s="113"/>
      <c r="H474" s="113"/>
      <c r="I474" s="113"/>
      <c r="J474" s="113"/>
      <c r="K474" s="113"/>
      <c r="L474" s="236"/>
      <c r="M474" s="113"/>
      <c r="N474" s="113"/>
      <c r="O474" s="113"/>
      <c r="P474" s="114"/>
      <c r="T474" s="70"/>
      <c r="U474" s="25"/>
      <c r="V474" s="33"/>
      <c r="W474" s="25"/>
      <c r="X474" s="112"/>
      <c r="Y474" s="113"/>
      <c r="Z474" s="113"/>
      <c r="AA474" s="113"/>
      <c r="AB474" s="113"/>
      <c r="AC474" s="113"/>
      <c r="AD474" s="113"/>
      <c r="AE474" s="113"/>
      <c r="AF474" s="113"/>
      <c r="AG474" s="113"/>
      <c r="AH474" s="113"/>
      <c r="AI474" s="236"/>
      <c r="AJ474" s="8"/>
      <c r="AL474" s="70"/>
      <c r="AM474" s="25"/>
      <c r="AN474" s="33"/>
      <c r="AO474" s="25"/>
      <c r="AP474" s="112"/>
      <c r="AQ474" s="113"/>
      <c r="AR474" s="113"/>
      <c r="AS474" s="113"/>
      <c r="AT474" s="113"/>
      <c r="AU474" s="113"/>
      <c r="AV474" s="113"/>
      <c r="AW474" s="113"/>
      <c r="AX474" s="113"/>
      <c r="AY474" s="113"/>
      <c r="AZ474" s="113"/>
      <c r="BA474" s="236"/>
      <c r="BC474" s="39"/>
      <c r="BD474" s="36"/>
      <c r="BE474" s="36"/>
      <c r="BF474" s="36"/>
      <c r="BG474" s="39"/>
      <c r="BH474" s="39"/>
      <c r="BI474" s="39"/>
      <c r="BJ474" s="39"/>
    </row>
    <row r="475" spans="1:62" s="12" customFormat="1" ht="14.25" hidden="1" customHeight="1">
      <c r="A475" s="32"/>
      <c r="B475" s="25"/>
      <c r="C475" s="33" t="s">
        <v>1</v>
      </c>
      <c r="D475" s="25"/>
      <c r="E475" s="112" t="str">
        <f t="shared" ref="E475:P476" si="475">IF(ISERROR(E58/E374),"",E58/E374)</f>
        <v/>
      </c>
      <c r="F475" s="113" t="str">
        <f t="shared" si="475"/>
        <v/>
      </c>
      <c r="G475" s="113" t="str">
        <f t="shared" si="475"/>
        <v/>
      </c>
      <c r="H475" s="113" t="str">
        <f t="shared" si="475"/>
        <v/>
      </c>
      <c r="I475" s="113" t="str">
        <f t="shared" si="475"/>
        <v/>
      </c>
      <c r="J475" s="113" t="str">
        <f t="shared" si="475"/>
        <v/>
      </c>
      <c r="K475" s="113" t="str">
        <f t="shared" si="475"/>
        <v/>
      </c>
      <c r="L475" s="236" t="str">
        <f t="shared" si="475"/>
        <v/>
      </c>
      <c r="M475" s="113" t="str">
        <f t="shared" si="475"/>
        <v/>
      </c>
      <c r="N475" s="113" t="str">
        <f t="shared" si="475"/>
        <v/>
      </c>
      <c r="O475" s="113" t="str">
        <f t="shared" si="475"/>
        <v/>
      </c>
      <c r="P475" s="114" t="str">
        <f t="shared" si="475"/>
        <v/>
      </c>
      <c r="T475" s="32"/>
      <c r="U475" s="25"/>
      <c r="V475" s="33" t="s">
        <v>1</v>
      </c>
      <c r="W475" s="25"/>
      <c r="X475" s="112" t="str">
        <f t="shared" ref="X475:AI476" si="476">IF(ISERROR(X58/X374),"",X58/X374)</f>
        <v/>
      </c>
      <c r="Y475" s="113" t="str">
        <f t="shared" si="476"/>
        <v/>
      </c>
      <c r="Z475" s="113" t="str">
        <f t="shared" si="476"/>
        <v/>
      </c>
      <c r="AA475" s="113" t="str">
        <f t="shared" si="476"/>
        <v/>
      </c>
      <c r="AB475" s="113" t="str">
        <f t="shared" si="476"/>
        <v/>
      </c>
      <c r="AC475" s="113" t="str">
        <f t="shared" si="476"/>
        <v/>
      </c>
      <c r="AD475" s="113" t="str">
        <f t="shared" si="476"/>
        <v/>
      </c>
      <c r="AE475" s="113" t="str">
        <f t="shared" si="476"/>
        <v/>
      </c>
      <c r="AF475" s="113" t="str">
        <f t="shared" si="476"/>
        <v/>
      </c>
      <c r="AG475" s="113" t="str">
        <f t="shared" si="476"/>
        <v/>
      </c>
      <c r="AH475" s="113" t="str">
        <f t="shared" si="476"/>
        <v/>
      </c>
      <c r="AI475" s="236" t="str">
        <f t="shared" si="476"/>
        <v/>
      </c>
      <c r="AJ475" s="8"/>
      <c r="AL475" s="32"/>
      <c r="AM475" s="25"/>
      <c r="AN475" s="33" t="s">
        <v>1</v>
      </c>
      <c r="AO475" s="25"/>
      <c r="AP475" s="112" t="str">
        <f t="shared" ref="AP475:BA476" si="477">IF(ISERROR(AP58/AP374),"",AP58/AP374)</f>
        <v/>
      </c>
      <c r="AQ475" s="113" t="str">
        <f t="shared" si="477"/>
        <v/>
      </c>
      <c r="AR475" s="113" t="str">
        <f t="shared" si="477"/>
        <v/>
      </c>
      <c r="AS475" s="113" t="str">
        <f t="shared" si="477"/>
        <v/>
      </c>
      <c r="AT475" s="113" t="str">
        <f t="shared" si="477"/>
        <v/>
      </c>
      <c r="AU475" s="113" t="str">
        <f t="shared" si="477"/>
        <v/>
      </c>
      <c r="AV475" s="113" t="str">
        <f t="shared" si="477"/>
        <v/>
      </c>
      <c r="AW475" s="113" t="str">
        <f t="shared" si="477"/>
        <v/>
      </c>
      <c r="AX475" s="113" t="str">
        <f t="shared" si="477"/>
        <v/>
      </c>
      <c r="AY475" s="113" t="str">
        <f t="shared" si="477"/>
        <v/>
      </c>
      <c r="AZ475" s="113" t="str">
        <f t="shared" si="477"/>
        <v/>
      </c>
      <c r="BA475" s="236" t="str">
        <f t="shared" si="477"/>
        <v/>
      </c>
      <c r="BC475" s="39"/>
      <c r="BD475" s="36"/>
      <c r="BE475" s="36"/>
      <c r="BF475" s="36"/>
      <c r="BG475" s="39"/>
      <c r="BH475" s="39"/>
      <c r="BI475" s="39"/>
      <c r="BJ475" s="39"/>
    </row>
    <row r="476" spans="1:62" s="12" customFormat="1" ht="14.25" hidden="1" customHeight="1">
      <c r="A476" s="32"/>
      <c r="B476" s="25"/>
      <c r="C476" s="33" t="s">
        <v>13</v>
      </c>
      <c r="D476" s="25"/>
      <c r="E476" s="112" t="str">
        <f t="shared" si="475"/>
        <v/>
      </c>
      <c r="F476" s="113" t="str">
        <f t="shared" si="475"/>
        <v/>
      </c>
      <c r="G476" s="113" t="str">
        <f t="shared" si="475"/>
        <v/>
      </c>
      <c r="H476" s="113" t="str">
        <f t="shared" si="475"/>
        <v/>
      </c>
      <c r="I476" s="113" t="str">
        <f t="shared" si="475"/>
        <v/>
      </c>
      <c r="J476" s="113" t="str">
        <f t="shared" si="475"/>
        <v/>
      </c>
      <c r="K476" s="113" t="str">
        <f t="shared" si="475"/>
        <v/>
      </c>
      <c r="L476" s="236" t="str">
        <f t="shared" si="475"/>
        <v/>
      </c>
      <c r="M476" s="113" t="str">
        <f t="shared" si="475"/>
        <v/>
      </c>
      <c r="N476" s="113" t="str">
        <f t="shared" si="475"/>
        <v/>
      </c>
      <c r="O476" s="113" t="str">
        <f t="shared" si="475"/>
        <v/>
      </c>
      <c r="P476" s="114" t="str">
        <f t="shared" si="475"/>
        <v/>
      </c>
      <c r="T476" s="32"/>
      <c r="U476" s="25"/>
      <c r="V476" s="33" t="s">
        <v>13</v>
      </c>
      <c r="W476" s="25"/>
      <c r="X476" s="112" t="str">
        <f t="shared" si="476"/>
        <v/>
      </c>
      <c r="Y476" s="113" t="str">
        <f t="shared" si="476"/>
        <v/>
      </c>
      <c r="Z476" s="113" t="str">
        <f t="shared" si="476"/>
        <v/>
      </c>
      <c r="AA476" s="113" t="str">
        <f t="shared" si="476"/>
        <v/>
      </c>
      <c r="AB476" s="113" t="str">
        <f t="shared" si="476"/>
        <v/>
      </c>
      <c r="AC476" s="113" t="str">
        <f t="shared" si="476"/>
        <v/>
      </c>
      <c r="AD476" s="113" t="str">
        <f t="shared" si="476"/>
        <v/>
      </c>
      <c r="AE476" s="113" t="str">
        <f t="shared" si="476"/>
        <v/>
      </c>
      <c r="AF476" s="113" t="str">
        <f t="shared" si="476"/>
        <v/>
      </c>
      <c r="AG476" s="113" t="str">
        <f t="shared" si="476"/>
        <v/>
      </c>
      <c r="AH476" s="113" t="str">
        <f t="shared" si="476"/>
        <v/>
      </c>
      <c r="AI476" s="236" t="str">
        <f t="shared" si="476"/>
        <v/>
      </c>
      <c r="AJ476" s="8"/>
      <c r="AL476" s="32"/>
      <c r="AM476" s="25"/>
      <c r="AN476" s="33" t="s">
        <v>13</v>
      </c>
      <c r="AO476" s="25"/>
      <c r="AP476" s="112" t="str">
        <f t="shared" si="477"/>
        <v/>
      </c>
      <c r="AQ476" s="113" t="str">
        <f t="shared" si="477"/>
        <v/>
      </c>
      <c r="AR476" s="113" t="str">
        <f t="shared" si="477"/>
        <v/>
      </c>
      <c r="AS476" s="113" t="str">
        <f t="shared" si="477"/>
        <v/>
      </c>
      <c r="AT476" s="113" t="str">
        <f t="shared" si="477"/>
        <v/>
      </c>
      <c r="AU476" s="113" t="str">
        <f t="shared" si="477"/>
        <v/>
      </c>
      <c r="AV476" s="113" t="str">
        <f t="shared" si="477"/>
        <v/>
      </c>
      <c r="AW476" s="113" t="str">
        <f t="shared" si="477"/>
        <v/>
      </c>
      <c r="AX476" s="113" t="str">
        <f t="shared" si="477"/>
        <v/>
      </c>
      <c r="AY476" s="113" t="str">
        <f t="shared" si="477"/>
        <v/>
      </c>
      <c r="AZ476" s="113" t="str">
        <f t="shared" si="477"/>
        <v/>
      </c>
      <c r="BA476" s="236" t="str">
        <f t="shared" si="477"/>
        <v/>
      </c>
      <c r="BC476" s="39"/>
      <c r="BD476" s="36"/>
      <c r="BE476" s="36"/>
      <c r="BF476" s="36"/>
      <c r="BG476" s="39"/>
      <c r="BH476" s="39"/>
      <c r="BI476" s="39"/>
      <c r="BJ476" s="39"/>
    </row>
    <row r="477" spans="1:62" s="12" customFormat="1" ht="14.25" hidden="1" customHeight="1">
      <c r="A477" s="33"/>
      <c r="B477" s="25"/>
      <c r="C477" s="33"/>
      <c r="D477" s="25"/>
      <c r="E477" s="112"/>
      <c r="F477" s="113"/>
      <c r="G477" s="113"/>
      <c r="H477" s="113"/>
      <c r="I477" s="113"/>
      <c r="J477" s="113"/>
      <c r="K477" s="113"/>
      <c r="L477" s="236"/>
      <c r="M477" s="113"/>
      <c r="N477" s="113"/>
      <c r="O477" s="113"/>
      <c r="P477" s="114"/>
      <c r="T477" s="33"/>
      <c r="U477" s="25"/>
      <c r="V477" s="33"/>
      <c r="W477" s="25"/>
      <c r="X477" s="112"/>
      <c r="Y477" s="113"/>
      <c r="Z477" s="113"/>
      <c r="AA477" s="113"/>
      <c r="AB477" s="113"/>
      <c r="AC477" s="113"/>
      <c r="AD477" s="113"/>
      <c r="AE477" s="113"/>
      <c r="AF477" s="113"/>
      <c r="AG477" s="113"/>
      <c r="AH477" s="113"/>
      <c r="AI477" s="236"/>
      <c r="AJ477" s="8"/>
      <c r="AL477" s="33"/>
      <c r="AM477" s="25"/>
      <c r="AN477" s="33"/>
      <c r="AO477" s="25"/>
      <c r="AP477" s="112"/>
      <c r="AQ477" s="113"/>
      <c r="AR477" s="113"/>
      <c r="AS477" s="113"/>
      <c r="AT477" s="113"/>
      <c r="AU477" s="113"/>
      <c r="AV477" s="113"/>
      <c r="AW477" s="113"/>
      <c r="AX477" s="113"/>
      <c r="AY477" s="113"/>
      <c r="AZ477" s="113"/>
      <c r="BA477" s="236"/>
      <c r="BC477" s="39"/>
      <c r="BD477" s="36"/>
      <c r="BE477" s="36"/>
      <c r="BF477" s="36"/>
      <c r="BG477" s="39"/>
      <c r="BH477" s="39"/>
      <c r="BI477" s="39"/>
      <c r="BJ477" s="39"/>
    </row>
    <row r="478" spans="1:62" s="12" customFormat="1" ht="14.25" hidden="1" customHeight="1">
      <c r="A478" s="32"/>
      <c r="B478" s="25"/>
      <c r="C478" s="33" t="s">
        <v>1</v>
      </c>
      <c r="D478" s="25"/>
      <c r="E478" s="112" t="str">
        <f>IF(ISERROR(E61/E377),"",E61/E377)</f>
        <v/>
      </c>
      <c r="F478" s="113" t="str">
        <f>IF(ISERROR(F61/F377),"",F61/F377)</f>
        <v/>
      </c>
      <c r="G478" s="113" t="str">
        <f t="shared" ref="G478:P479" si="478">IF(ISERROR(G61/G377),"",G61/G377)</f>
        <v/>
      </c>
      <c r="H478" s="113" t="str">
        <f t="shared" si="478"/>
        <v/>
      </c>
      <c r="I478" s="113" t="str">
        <f t="shared" si="478"/>
        <v/>
      </c>
      <c r="J478" s="113" t="str">
        <f t="shared" si="478"/>
        <v/>
      </c>
      <c r="K478" s="113" t="str">
        <f t="shared" si="478"/>
        <v/>
      </c>
      <c r="L478" s="236" t="str">
        <f t="shared" si="478"/>
        <v/>
      </c>
      <c r="M478" s="113" t="str">
        <f t="shared" si="478"/>
        <v/>
      </c>
      <c r="N478" s="113" t="str">
        <f t="shared" si="478"/>
        <v/>
      </c>
      <c r="O478" s="113" t="str">
        <f t="shared" si="478"/>
        <v/>
      </c>
      <c r="P478" s="114" t="str">
        <f t="shared" si="478"/>
        <v/>
      </c>
      <c r="T478" s="32"/>
      <c r="U478" s="25"/>
      <c r="V478" s="33" t="s">
        <v>1</v>
      </c>
      <c r="W478" s="25"/>
      <c r="X478" s="112" t="str">
        <f>IF(ISERROR(X61/X377),"",X61/X377)</f>
        <v/>
      </c>
      <c r="Y478" s="113" t="str">
        <f>IF(ISERROR(Y61/Y377),"",Y61/Y377)</f>
        <v/>
      </c>
      <c r="Z478" s="113" t="str">
        <f t="shared" ref="Z478:AI479" si="479">IF(ISERROR(Z61/Z377),"",Z61/Z377)</f>
        <v/>
      </c>
      <c r="AA478" s="113" t="str">
        <f t="shared" si="479"/>
        <v/>
      </c>
      <c r="AB478" s="113" t="str">
        <f t="shared" si="479"/>
        <v/>
      </c>
      <c r="AC478" s="113" t="str">
        <f t="shared" si="479"/>
        <v/>
      </c>
      <c r="AD478" s="113" t="str">
        <f t="shared" si="479"/>
        <v/>
      </c>
      <c r="AE478" s="113" t="str">
        <f t="shared" si="479"/>
        <v/>
      </c>
      <c r="AF478" s="113" t="str">
        <f t="shared" si="479"/>
        <v/>
      </c>
      <c r="AG478" s="113" t="str">
        <f t="shared" si="479"/>
        <v/>
      </c>
      <c r="AH478" s="113" t="str">
        <f t="shared" si="479"/>
        <v/>
      </c>
      <c r="AI478" s="236" t="str">
        <f t="shared" si="479"/>
        <v/>
      </c>
      <c r="AJ478" s="8"/>
      <c r="AL478" s="32"/>
      <c r="AM478" s="25"/>
      <c r="AN478" s="33" t="s">
        <v>1</v>
      </c>
      <c r="AO478" s="25"/>
      <c r="AP478" s="112" t="str">
        <f t="shared" ref="AP478:BA479" si="480">IF(ISERROR(AP61/AP377),"",AP61/AP377)</f>
        <v/>
      </c>
      <c r="AQ478" s="113" t="str">
        <f t="shared" si="480"/>
        <v/>
      </c>
      <c r="AR478" s="113" t="str">
        <f t="shared" si="480"/>
        <v/>
      </c>
      <c r="AS478" s="113" t="str">
        <f t="shared" si="480"/>
        <v/>
      </c>
      <c r="AT478" s="113" t="str">
        <f t="shared" si="480"/>
        <v/>
      </c>
      <c r="AU478" s="113" t="str">
        <f t="shared" si="480"/>
        <v/>
      </c>
      <c r="AV478" s="113" t="str">
        <f t="shared" si="480"/>
        <v/>
      </c>
      <c r="AW478" s="113" t="str">
        <f t="shared" si="480"/>
        <v/>
      </c>
      <c r="AX478" s="113" t="str">
        <f t="shared" si="480"/>
        <v/>
      </c>
      <c r="AY478" s="113" t="str">
        <f t="shared" si="480"/>
        <v/>
      </c>
      <c r="AZ478" s="113" t="str">
        <f t="shared" si="480"/>
        <v/>
      </c>
      <c r="BA478" s="236" t="str">
        <f t="shared" si="480"/>
        <v/>
      </c>
      <c r="BC478" s="39"/>
      <c r="BD478" s="36"/>
      <c r="BE478" s="36"/>
      <c r="BF478" s="36"/>
      <c r="BG478" s="39"/>
      <c r="BH478" s="39"/>
      <c r="BI478" s="39"/>
      <c r="BJ478" s="39"/>
    </row>
    <row r="479" spans="1:62" s="12" customFormat="1" ht="14.25" hidden="1" customHeight="1">
      <c r="A479" s="70"/>
      <c r="B479" s="25"/>
      <c r="C479" s="33" t="s">
        <v>13</v>
      </c>
      <c r="D479" s="25"/>
      <c r="E479" s="112" t="str">
        <f>IF(ISERROR(E62/E378),"",E62/E378)</f>
        <v/>
      </c>
      <c r="F479" s="113" t="str">
        <f>IF(ISERROR(F62/F378),"",F62/F378)</f>
        <v/>
      </c>
      <c r="G479" s="113" t="str">
        <f t="shared" si="478"/>
        <v/>
      </c>
      <c r="H479" s="113" t="str">
        <f t="shared" si="478"/>
        <v/>
      </c>
      <c r="I479" s="113" t="str">
        <f t="shared" si="478"/>
        <v/>
      </c>
      <c r="J479" s="113" t="str">
        <f t="shared" si="478"/>
        <v/>
      </c>
      <c r="K479" s="113" t="str">
        <f t="shared" si="478"/>
        <v/>
      </c>
      <c r="L479" s="236" t="str">
        <f t="shared" si="478"/>
        <v/>
      </c>
      <c r="M479" s="113" t="str">
        <f t="shared" si="478"/>
        <v/>
      </c>
      <c r="N479" s="113" t="str">
        <f t="shared" si="478"/>
        <v/>
      </c>
      <c r="O479" s="113" t="str">
        <f t="shared" si="478"/>
        <v/>
      </c>
      <c r="P479" s="114" t="str">
        <f t="shared" si="478"/>
        <v/>
      </c>
      <c r="T479" s="70"/>
      <c r="U479" s="25"/>
      <c r="V479" s="33" t="s">
        <v>13</v>
      </c>
      <c r="W479" s="25"/>
      <c r="X479" s="112" t="str">
        <f>IF(ISERROR(X62/X378),"",X62/X378)</f>
        <v/>
      </c>
      <c r="Y479" s="113" t="str">
        <f>IF(ISERROR(Y62/Y378),"",Y62/Y378)</f>
        <v/>
      </c>
      <c r="Z479" s="113" t="str">
        <f t="shared" si="479"/>
        <v/>
      </c>
      <c r="AA479" s="113" t="str">
        <f t="shared" si="479"/>
        <v/>
      </c>
      <c r="AB479" s="113" t="str">
        <f t="shared" si="479"/>
        <v/>
      </c>
      <c r="AC479" s="113" t="str">
        <f t="shared" si="479"/>
        <v/>
      </c>
      <c r="AD479" s="113" t="str">
        <f t="shared" si="479"/>
        <v/>
      </c>
      <c r="AE479" s="113" t="str">
        <f t="shared" si="479"/>
        <v/>
      </c>
      <c r="AF479" s="113" t="str">
        <f t="shared" si="479"/>
        <v/>
      </c>
      <c r="AG479" s="113" t="str">
        <f t="shared" si="479"/>
        <v/>
      </c>
      <c r="AH479" s="113" t="str">
        <f t="shared" si="479"/>
        <v/>
      </c>
      <c r="AI479" s="236" t="str">
        <f t="shared" si="479"/>
        <v/>
      </c>
      <c r="AJ479" s="8"/>
      <c r="AL479" s="70"/>
      <c r="AM479" s="25"/>
      <c r="AN479" s="33" t="s">
        <v>13</v>
      </c>
      <c r="AO479" s="25"/>
      <c r="AP479" s="112" t="str">
        <f t="shared" si="480"/>
        <v/>
      </c>
      <c r="AQ479" s="113" t="str">
        <f t="shared" si="480"/>
        <v/>
      </c>
      <c r="AR479" s="113" t="str">
        <f t="shared" si="480"/>
        <v/>
      </c>
      <c r="AS479" s="113" t="str">
        <f t="shared" si="480"/>
        <v/>
      </c>
      <c r="AT479" s="113" t="str">
        <f t="shared" si="480"/>
        <v/>
      </c>
      <c r="AU479" s="113" t="str">
        <f t="shared" si="480"/>
        <v/>
      </c>
      <c r="AV479" s="113" t="str">
        <f t="shared" si="480"/>
        <v/>
      </c>
      <c r="AW479" s="113" t="str">
        <f t="shared" si="480"/>
        <v/>
      </c>
      <c r="AX479" s="113" t="str">
        <f t="shared" si="480"/>
        <v/>
      </c>
      <c r="AY479" s="113" t="str">
        <f t="shared" si="480"/>
        <v/>
      </c>
      <c r="AZ479" s="113" t="str">
        <f t="shared" si="480"/>
        <v/>
      </c>
      <c r="BA479" s="236" t="str">
        <f t="shared" si="480"/>
        <v/>
      </c>
      <c r="BC479" s="39"/>
      <c r="BD479" s="36"/>
      <c r="BE479" s="36"/>
      <c r="BF479" s="36"/>
      <c r="BG479" s="39"/>
      <c r="BH479" s="39"/>
      <c r="BI479" s="39"/>
      <c r="BJ479" s="39"/>
    </row>
    <row r="480" spans="1:62" s="12" customFormat="1" ht="14.25" hidden="1" customHeight="1">
      <c r="A480" s="33"/>
      <c r="B480" s="25"/>
      <c r="C480" s="33"/>
      <c r="D480" s="25"/>
      <c r="E480" s="112"/>
      <c r="F480" s="113"/>
      <c r="G480" s="113"/>
      <c r="H480" s="113"/>
      <c r="I480" s="113"/>
      <c r="J480" s="113"/>
      <c r="K480" s="113"/>
      <c r="L480" s="236"/>
      <c r="M480" s="113"/>
      <c r="N480" s="113"/>
      <c r="O480" s="113"/>
      <c r="P480" s="114"/>
      <c r="T480" s="33"/>
      <c r="U480" s="25"/>
      <c r="V480" s="33"/>
      <c r="W480" s="25"/>
      <c r="X480" s="112"/>
      <c r="Y480" s="113"/>
      <c r="Z480" s="113"/>
      <c r="AA480" s="113"/>
      <c r="AB480" s="113"/>
      <c r="AC480" s="113"/>
      <c r="AD480" s="113"/>
      <c r="AE480" s="113"/>
      <c r="AF480" s="113"/>
      <c r="AG480" s="113"/>
      <c r="AH480" s="113"/>
      <c r="AI480" s="236"/>
      <c r="AJ480" s="8"/>
      <c r="AL480" s="33"/>
      <c r="AM480" s="25"/>
      <c r="AN480" s="33"/>
      <c r="AO480" s="25"/>
      <c r="AP480" s="112"/>
      <c r="AQ480" s="113"/>
      <c r="AR480" s="113"/>
      <c r="AS480" s="113"/>
      <c r="AT480" s="113"/>
      <c r="AU480" s="113"/>
      <c r="AV480" s="113"/>
      <c r="AW480" s="113"/>
      <c r="AX480" s="113"/>
      <c r="AY480" s="113"/>
      <c r="AZ480" s="113"/>
      <c r="BA480" s="236"/>
      <c r="BC480" s="39"/>
      <c r="BD480" s="36"/>
      <c r="BE480" s="36"/>
      <c r="BF480" s="36"/>
      <c r="BG480" s="39"/>
      <c r="BH480" s="39"/>
      <c r="BI480" s="39"/>
      <c r="BJ480" s="39"/>
    </row>
    <row r="481" spans="1:62" s="12" customFormat="1" ht="14.25" hidden="1" customHeight="1">
      <c r="A481" s="32"/>
      <c r="B481" s="25"/>
      <c r="C481" s="33" t="s">
        <v>1</v>
      </c>
      <c r="D481" s="25"/>
      <c r="E481" s="112" t="str">
        <f>IF(ISERROR(E64/E380),"",E64/E380)</f>
        <v/>
      </c>
      <c r="F481" s="113" t="str">
        <f>IF(ISERROR(F64/F380),"",F64/F380)</f>
        <v/>
      </c>
      <c r="G481" s="113" t="str">
        <f t="shared" ref="G481:P482" si="481">IF(ISERROR(G64/G380),"",G64/G380)</f>
        <v/>
      </c>
      <c r="H481" s="113" t="str">
        <f t="shared" si="481"/>
        <v/>
      </c>
      <c r="I481" s="113" t="str">
        <f t="shared" si="481"/>
        <v/>
      </c>
      <c r="J481" s="113" t="str">
        <f t="shared" si="481"/>
        <v/>
      </c>
      <c r="K481" s="113" t="str">
        <f t="shared" si="481"/>
        <v/>
      </c>
      <c r="L481" s="236" t="str">
        <f t="shared" si="481"/>
        <v/>
      </c>
      <c r="M481" s="113" t="str">
        <f t="shared" si="481"/>
        <v/>
      </c>
      <c r="N481" s="113" t="str">
        <f t="shared" si="481"/>
        <v/>
      </c>
      <c r="O481" s="113" t="str">
        <f t="shared" si="481"/>
        <v/>
      </c>
      <c r="P481" s="114" t="str">
        <f t="shared" si="481"/>
        <v/>
      </c>
      <c r="T481" s="32"/>
      <c r="U481" s="25"/>
      <c r="V481" s="33" t="s">
        <v>1</v>
      </c>
      <c r="W481" s="25"/>
      <c r="X481" s="112" t="str">
        <f>IF(ISERROR(X64/X380),"",X64/X380)</f>
        <v/>
      </c>
      <c r="Y481" s="113" t="str">
        <f>IF(ISERROR(Y64/Y380),"",Y64/Y380)</f>
        <v/>
      </c>
      <c r="Z481" s="113" t="str">
        <f t="shared" ref="Z481:AI482" si="482">IF(ISERROR(Z64/Z380),"",Z64/Z380)</f>
        <v/>
      </c>
      <c r="AA481" s="113" t="str">
        <f t="shared" si="482"/>
        <v/>
      </c>
      <c r="AB481" s="113" t="str">
        <f t="shared" si="482"/>
        <v/>
      </c>
      <c r="AC481" s="113" t="str">
        <f t="shared" si="482"/>
        <v/>
      </c>
      <c r="AD481" s="113" t="str">
        <f t="shared" si="482"/>
        <v/>
      </c>
      <c r="AE481" s="113" t="str">
        <f t="shared" si="482"/>
        <v/>
      </c>
      <c r="AF481" s="113" t="str">
        <f t="shared" si="482"/>
        <v/>
      </c>
      <c r="AG481" s="113" t="str">
        <f t="shared" si="482"/>
        <v/>
      </c>
      <c r="AH481" s="113" t="str">
        <f t="shared" si="482"/>
        <v/>
      </c>
      <c r="AI481" s="236" t="str">
        <f t="shared" si="482"/>
        <v/>
      </c>
      <c r="AJ481" s="8"/>
      <c r="AL481" s="32"/>
      <c r="AM481" s="25"/>
      <c r="AN481" s="33" t="s">
        <v>1</v>
      </c>
      <c r="AO481" s="25"/>
      <c r="AP481" s="112" t="str">
        <f t="shared" ref="AP481:BA482" si="483">IF(ISERROR(AP64/AP380),"",AP64/AP380)</f>
        <v/>
      </c>
      <c r="AQ481" s="113" t="str">
        <f t="shared" si="483"/>
        <v/>
      </c>
      <c r="AR481" s="113" t="str">
        <f t="shared" si="483"/>
        <v/>
      </c>
      <c r="AS481" s="113" t="str">
        <f t="shared" si="483"/>
        <v/>
      </c>
      <c r="AT481" s="113" t="str">
        <f t="shared" si="483"/>
        <v/>
      </c>
      <c r="AU481" s="113" t="str">
        <f t="shared" si="483"/>
        <v/>
      </c>
      <c r="AV481" s="113" t="str">
        <f t="shared" si="483"/>
        <v/>
      </c>
      <c r="AW481" s="113" t="str">
        <f t="shared" si="483"/>
        <v/>
      </c>
      <c r="AX481" s="113" t="str">
        <f t="shared" si="483"/>
        <v/>
      </c>
      <c r="AY481" s="113" t="str">
        <f t="shared" si="483"/>
        <v/>
      </c>
      <c r="AZ481" s="113" t="str">
        <f t="shared" si="483"/>
        <v/>
      </c>
      <c r="BA481" s="236" t="str">
        <f t="shared" si="483"/>
        <v/>
      </c>
      <c r="BC481" s="39"/>
      <c r="BD481" s="36"/>
      <c r="BE481" s="36"/>
      <c r="BF481" s="36"/>
      <c r="BG481" s="39"/>
      <c r="BH481" s="39"/>
      <c r="BI481" s="39"/>
      <c r="BJ481" s="39"/>
    </row>
    <row r="482" spans="1:62" s="12" customFormat="1" ht="14.25" hidden="1" customHeight="1">
      <c r="A482" s="70"/>
      <c r="B482" s="25"/>
      <c r="C482" s="33" t="s">
        <v>13</v>
      </c>
      <c r="D482" s="25"/>
      <c r="E482" s="112" t="str">
        <f>IF(ISERROR(E65/E381),"",E65/E381)</f>
        <v/>
      </c>
      <c r="F482" s="113" t="str">
        <f>IF(ISERROR(F65/F381),"",F65/F381)</f>
        <v/>
      </c>
      <c r="G482" s="113" t="str">
        <f t="shared" si="481"/>
        <v/>
      </c>
      <c r="H482" s="113" t="str">
        <f t="shared" si="481"/>
        <v/>
      </c>
      <c r="I482" s="113" t="str">
        <f t="shared" si="481"/>
        <v/>
      </c>
      <c r="J482" s="113" t="str">
        <f t="shared" si="481"/>
        <v/>
      </c>
      <c r="K482" s="113" t="str">
        <f t="shared" si="481"/>
        <v/>
      </c>
      <c r="L482" s="236" t="str">
        <f t="shared" si="481"/>
        <v/>
      </c>
      <c r="M482" s="113" t="str">
        <f t="shared" si="481"/>
        <v/>
      </c>
      <c r="N482" s="113" t="str">
        <f t="shared" si="481"/>
        <v/>
      </c>
      <c r="O482" s="113" t="str">
        <f t="shared" si="481"/>
        <v/>
      </c>
      <c r="P482" s="114" t="str">
        <f t="shared" si="481"/>
        <v/>
      </c>
      <c r="T482" s="70"/>
      <c r="U482" s="25"/>
      <c r="V482" s="33" t="s">
        <v>13</v>
      </c>
      <c r="W482" s="25"/>
      <c r="X482" s="112" t="str">
        <f>IF(ISERROR(X65/X381),"",X65/X381)</f>
        <v/>
      </c>
      <c r="Y482" s="113" t="str">
        <f>IF(ISERROR(Y65/Y381),"",Y65/Y381)</f>
        <v/>
      </c>
      <c r="Z482" s="113" t="str">
        <f t="shared" si="482"/>
        <v/>
      </c>
      <c r="AA482" s="113" t="str">
        <f t="shared" si="482"/>
        <v/>
      </c>
      <c r="AB482" s="113" t="str">
        <f t="shared" si="482"/>
        <v/>
      </c>
      <c r="AC482" s="113" t="str">
        <f t="shared" si="482"/>
        <v/>
      </c>
      <c r="AD482" s="113" t="str">
        <f t="shared" si="482"/>
        <v/>
      </c>
      <c r="AE482" s="113" t="str">
        <f t="shared" si="482"/>
        <v/>
      </c>
      <c r="AF482" s="113" t="str">
        <f t="shared" si="482"/>
        <v/>
      </c>
      <c r="AG482" s="113" t="str">
        <f t="shared" si="482"/>
        <v/>
      </c>
      <c r="AH482" s="113" t="str">
        <f t="shared" si="482"/>
        <v/>
      </c>
      <c r="AI482" s="236" t="str">
        <f t="shared" si="482"/>
        <v/>
      </c>
      <c r="AJ482" s="8"/>
      <c r="AL482" s="70"/>
      <c r="AM482" s="25"/>
      <c r="AN482" s="33" t="s">
        <v>13</v>
      </c>
      <c r="AO482" s="25"/>
      <c r="AP482" s="112" t="str">
        <f t="shared" si="483"/>
        <v/>
      </c>
      <c r="AQ482" s="113" t="str">
        <f t="shared" si="483"/>
        <v/>
      </c>
      <c r="AR482" s="113" t="str">
        <f t="shared" si="483"/>
        <v/>
      </c>
      <c r="AS482" s="113" t="str">
        <f t="shared" si="483"/>
        <v/>
      </c>
      <c r="AT482" s="113" t="str">
        <f t="shared" si="483"/>
        <v/>
      </c>
      <c r="AU482" s="113" t="str">
        <f t="shared" si="483"/>
        <v/>
      </c>
      <c r="AV482" s="113" t="str">
        <f t="shared" si="483"/>
        <v/>
      </c>
      <c r="AW482" s="113" t="str">
        <f t="shared" si="483"/>
        <v/>
      </c>
      <c r="AX482" s="113" t="str">
        <f t="shared" si="483"/>
        <v/>
      </c>
      <c r="AY482" s="113" t="str">
        <f t="shared" si="483"/>
        <v/>
      </c>
      <c r="AZ482" s="113" t="str">
        <f t="shared" si="483"/>
        <v/>
      </c>
      <c r="BA482" s="236" t="str">
        <f t="shared" si="483"/>
        <v/>
      </c>
      <c r="BC482" s="39"/>
      <c r="BD482" s="36"/>
      <c r="BE482" s="36"/>
      <c r="BF482" s="36"/>
      <c r="BG482" s="39"/>
      <c r="BH482" s="39"/>
      <c r="BI482" s="39"/>
      <c r="BJ482" s="39"/>
    </row>
    <row r="483" spans="1:62" s="12" customFormat="1" ht="14.25" hidden="1" customHeight="1">
      <c r="A483" s="33"/>
      <c r="B483" s="25"/>
      <c r="C483" s="33"/>
      <c r="D483" s="25"/>
      <c r="E483" s="112"/>
      <c r="F483" s="113"/>
      <c r="G483" s="113"/>
      <c r="H483" s="113"/>
      <c r="I483" s="113"/>
      <c r="J483" s="113"/>
      <c r="K483" s="113"/>
      <c r="L483" s="236"/>
      <c r="M483" s="113"/>
      <c r="N483" s="113"/>
      <c r="O483" s="113"/>
      <c r="P483" s="114"/>
      <c r="T483" s="33"/>
      <c r="U483" s="25"/>
      <c r="V483" s="33"/>
      <c r="W483" s="25"/>
      <c r="X483" s="112"/>
      <c r="Y483" s="113"/>
      <c r="Z483" s="113"/>
      <c r="AA483" s="113"/>
      <c r="AB483" s="113"/>
      <c r="AC483" s="113"/>
      <c r="AD483" s="113"/>
      <c r="AE483" s="113"/>
      <c r="AF483" s="113"/>
      <c r="AG483" s="113"/>
      <c r="AH483" s="113"/>
      <c r="AI483" s="236"/>
      <c r="AJ483" s="8"/>
      <c r="AL483" s="33"/>
      <c r="AM483" s="25"/>
      <c r="AN483" s="33"/>
      <c r="AO483" s="25"/>
      <c r="AP483" s="112"/>
      <c r="AQ483" s="113"/>
      <c r="AR483" s="113"/>
      <c r="AS483" s="113"/>
      <c r="AT483" s="113"/>
      <c r="AU483" s="113"/>
      <c r="AV483" s="113"/>
      <c r="AW483" s="113"/>
      <c r="AX483" s="113"/>
      <c r="AY483" s="113"/>
      <c r="AZ483" s="113"/>
      <c r="BA483" s="236"/>
      <c r="BC483" s="39"/>
      <c r="BD483" s="36"/>
      <c r="BE483" s="36"/>
      <c r="BF483" s="36"/>
      <c r="BG483" s="39"/>
      <c r="BH483" s="39"/>
      <c r="BI483" s="39"/>
      <c r="BJ483" s="39"/>
    </row>
    <row r="484" spans="1:62" s="12" customFormat="1" ht="14.25" customHeight="1">
      <c r="A484" s="32" t="s">
        <v>40</v>
      </c>
      <c r="B484" s="25"/>
      <c r="C484" s="33" t="s">
        <v>1</v>
      </c>
      <c r="D484" s="25"/>
      <c r="E484" s="112">
        <f>IF(ISERROR(E67/E383),"",E67/E383)</f>
        <v>5.6064992075926616</v>
      </c>
      <c r="F484" s="113">
        <f>IF(ISERROR(F67/F383),"",F67/F383)</f>
        <v>4.9158879060609495</v>
      </c>
      <c r="G484" s="113">
        <f t="shared" ref="G484:P485" si="484">IF(ISERROR(G67/G383),"",G67/G383)</f>
        <v>5.0341677382355172</v>
      </c>
      <c r="H484" s="113">
        <f t="shared" si="484"/>
        <v>4.8549722632333143</v>
      </c>
      <c r="I484" s="113">
        <f t="shared" si="484"/>
        <v>5.175685332708527</v>
      </c>
      <c r="J484" s="113">
        <f t="shared" si="484"/>
        <v>5.0576126881980894</v>
      </c>
      <c r="K484" s="113">
        <f t="shared" si="484"/>
        <v>5.5551778822160243</v>
      </c>
      <c r="L484" s="236">
        <f t="shared" si="484"/>
        <v>5.2588847001384948</v>
      </c>
      <c r="M484" s="113">
        <f t="shared" si="484"/>
        <v>5.2588847001385055</v>
      </c>
      <c r="N484" s="113">
        <f t="shared" si="484"/>
        <v>5.2588847001385055</v>
      </c>
      <c r="O484" s="113">
        <f t="shared" si="484"/>
        <v>5.2588847001385002</v>
      </c>
      <c r="P484" s="114">
        <f t="shared" si="484"/>
        <v>5.2588847001384993</v>
      </c>
      <c r="T484" s="32" t="s">
        <v>40</v>
      </c>
      <c r="U484" s="25"/>
      <c r="V484" s="33" t="s">
        <v>1</v>
      </c>
      <c r="W484" s="25"/>
      <c r="X484" s="112">
        <f>IF(ISERROR(X67/X383),"",X67/X383)</f>
        <v>5.2588847001385055</v>
      </c>
      <c r="Y484" s="113">
        <f>IF(ISERROR(Y67/Y383),"",Y67/Y383)</f>
        <v>5.2588847001385055</v>
      </c>
      <c r="Z484" s="113">
        <f t="shared" ref="Z484:AI485" si="485">IF(ISERROR(Z67/Z383),"",Z67/Z383)</f>
        <v>5.2588847001385046</v>
      </c>
      <c r="AA484" s="113">
        <f t="shared" si="485"/>
        <v>5.2588847001385055</v>
      </c>
      <c r="AB484" s="113">
        <f t="shared" si="485"/>
        <v>5.2588847001385055</v>
      </c>
      <c r="AC484" s="113">
        <f t="shared" si="485"/>
        <v>5.2588847001385055</v>
      </c>
      <c r="AD484" s="113">
        <f t="shared" si="485"/>
        <v>5.2588847001385055</v>
      </c>
      <c r="AE484" s="113">
        <f t="shared" si="485"/>
        <v>5.258884700138502</v>
      </c>
      <c r="AF484" s="113">
        <f t="shared" si="485"/>
        <v>5.2588847001385055</v>
      </c>
      <c r="AG484" s="113">
        <f t="shared" si="485"/>
        <v>5.2588847001385055</v>
      </c>
      <c r="AH484" s="113">
        <f t="shared" si="485"/>
        <v>5.2588847001385002</v>
      </c>
      <c r="AI484" s="236">
        <f t="shared" si="485"/>
        <v>5.2588847001385117</v>
      </c>
      <c r="AJ484" s="8"/>
      <c r="AL484" s="32" t="s">
        <v>40</v>
      </c>
      <c r="AM484" s="25"/>
      <c r="AN484" s="33" t="s">
        <v>1</v>
      </c>
      <c r="AO484" s="25"/>
      <c r="AP484" s="112">
        <f t="shared" ref="AP484:BA485" si="486">IF(ISERROR(AP67/AP383),"",AP67/AP383)</f>
        <v>4.8441460216488155</v>
      </c>
      <c r="AQ484" s="113">
        <f t="shared" si="486"/>
        <v>6.6164082665923685</v>
      </c>
      <c r="AR484" s="113">
        <f t="shared" si="486"/>
        <v>4.5894041517854722</v>
      </c>
      <c r="AS484" s="113">
        <f t="shared" si="486"/>
        <v>5.326744995952458</v>
      </c>
      <c r="AT484" s="113">
        <f t="shared" si="486"/>
        <v>6.0172609084839017</v>
      </c>
      <c r="AU484" s="113">
        <f t="shared" si="486"/>
        <v>4.5387824825396876</v>
      </c>
      <c r="AV484" s="113">
        <f t="shared" si="486"/>
        <v>5.3435952105071856</v>
      </c>
      <c r="AW484" s="113">
        <f t="shared" si="486"/>
        <v>5.4643132979496238</v>
      </c>
      <c r="AX484" s="113">
        <f t="shared" si="486"/>
        <v>4.8426844654505734</v>
      </c>
      <c r="AY484" s="113">
        <f t="shared" si="486"/>
        <v>4.8177595191282556</v>
      </c>
      <c r="AZ484" s="113">
        <f t="shared" si="486"/>
        <v>5.0145248007077985</v>
      </c>
      <c r="BA484" s="236">
        <f t="shared" si="486"/>
        <v>5.3533170905818084</v>
      </c>
      <c r="BC484" s="39"/>
      <c r="BD484" s="36"/>
      <c r="BE484" s="36"/>
      <c r="BF484" s="36"/>
      <c r="BG484" s="39"/>
      <c r="BH484" s="39"/>
      <c r="BI484" s="39"/>
      <c r="BJ484" s="39"/>
    </row>
    <row r="485" spans="1:62" s="12" customFormat="1" ht="14.25" customHeight="1">
      <c r="A485" s="70"/>
      <c r="B485" s="25"/>
      <c r="C485" s="33" t="s">
        <v>13</v>
      </c>
      <c r="D485" s="25"/>
      <c r="E485" s="112">
        <f>IF(ISERROR(E68/E384),"",E68/E384)</f>
        <v>5.6064992075926616</v>
      </c>
      <c r="F485" s="113">
        <f>IF(ISERROR(F68/F384),"",F68/F384)</f>
        <v>5.2538141929818023</v>
      </c>
      <c r="G485" s="113">
        <f t="shared" si="484"/>
        <v>5.1843752434507326</v>
      </c>
      <c r="H485" s="113">
        <f t="shared" si="484"/>
        <v>5.0993476859014617</v>
      </c>
      <c r="I485" s="113">
        <f t="shared" si="484"/>
        <v>5.114082706365239</v>
      </c>
      <c r="J485" s="113">
        <f t="shared" si="484"/>
        <v>5.1048253364014506</v>
      </c>
      <c r="K485" s="113">
        <f t="shared" si="484"/>
        <v>5.1540245501262634</v>
      </c>
      <c r="L485" s="236">
        <f t="shared" si="484"/>
        <v>5.1611225796374693</v>
      </c>
      <c r="M485" s="113">
        <f t="shared" si="484"/>
        <v>5.1710337007251335</v>
      </c>
      <c r="N485" s="113">
        <f t="shared" si="484"/>
        <v>5.179120221387195</v>
      </c>
      <c r="O485" s="113">
        <f t="shared" si="484"/>
        <v>5.1852226318028496</v>
      </c>
      <c r="P485" s="114">
        <f t="shared" si="484"/>
        <v>5.1882258437313196</v>
      </c>
      <c r="T485" s="70"/>
      <c r="U485" s="25"/>
      <c r="V485" s="33" t="s">
        <v>13</v>
      </c>
      <c r="W485" s="25"/>
      <c r="X485" s="112">
        <f>IF(ISERROR(X68/X384),"",X68/X384)</f>
        <v>5.2588847001385055</v>
      </c>
      <c r="Y485" s="113">
        <f>IF(ISERROR(Y68/Y384),"",Y68/Y384)</f>
        <v>5.2588847001385055</v>
      </c>
      <c r="Z485" s="113">
        <f t="shared" si="485"/>
        <v>5.2588847001385046</v>
      </c>
      <c r="AA485" s="113">
        <f t="shared" si="485"/>
        <v>5.2588847001385055</v>
      </c>
      <c r="AB485" s="113">
        <f t="shared" si="485"/>
        <v>5.2588847001385055</v>
      </c>
      <c r="AC485" s="113">
        <f t="shared" si="485"/>
        <v>5.2588847001385055</v>
      </c>
      <c r="AD485" s="113">
        <f t="shared" si="485"/>
        <v>5.2588847001385055</v>
      </c>
      <c r="AE485" s="113">
        <f t="shared" si="485"/>
        <v>5.2588847001385055</v>
      </c>
      <c r="AF485" s="113">
        <f t="shared" si="485"/>
        <v>5.2588847001385055</v>
      </c>
      <c r="AG485" s="113">
        <f t="shared" si="485"/>
        <v>5.2588847001385055</v>
      </c>
      <c r="AH485" s="113">
        <f t="shared" si="485"/>
        <v>5.2588847001385046</v>
      </c>
      <c r="AI485" s="236">
        <f t="shared" si="485"/>
        <v>5.2588847001385055</v>
      </c>
      <c r="AJ485" s="8"/>
      <c r="AL485" s="70"/>
      <c r="AM485" s="25"/>
      <c r="AN485" s="33" t="s">
        <v>13</v>
      </c>
      <c r="AO485" s="25"/>
      <c r="AP485" s="112">
        <f t="shared" si="486"/>
        <v>4.8441460216488155</v>
      </c>
      <c r="AQ485" s="113">
        <f t="shared" si="486"/>
        <v>5.5496111486995243</v>
      </c>
      <c r="AR485" s="113">
        <f t="shared" si="486"/>
        <v>5.1936405893189441</v>
      </c>
      <c r="AS485" s="113">
        <f t="shared" si="486"/>
        <v>5.2218594544580466</v>
      </c>
      <c r="AT485" s="113">
        <f t="shared" si="486"/>
        <v>5.3567538115598596</v>
      </c>
      <c r="AU485" s="113">
        <f t="shared" si="486"/>
        <v>5.1768384535740593</v>
      </c>
      <c r="AV485" s="113">
        <f t="shared" si="486"/>
        <v>5.1984177593922318</v>
      </c>
      <c r="AW485" s="113">
        <f t="shared" si="486"/>
        <v>5.2167629017084538</v>
      </c>
      <c r="AX485" s="113">
        <f t="shared" si="486"/>
        <v>5.1654806332913505</v>
      </c>
      <c r="AY485" s="113">
        <f t="shared" si="486"/>
        <v>5.129636358918968</v>
      </c>
      <c r="AZ485" s="113">
        <f t="shared" si="486"/>
        <v>5.1208470589998614</v>
      </c>
      <c r="BA485" s="236">
        <f t="shared" si="486"/>
        <v>5.1293822670092961</v>
      </c>
      <c r="BC485" s="39"/>
      <c r="BD485" s="36"/>
      <c r="BE485" s="36"/>
      <c r="BF485" s="36"/>
      <c r="BG485" s="39"/>
      <c r="BH485" s="39"/>
      <c r="BI485" s="39"/>
      <c r="BJ485" s="39"/>
    </row>
    <row r="486" spans="1:62" s="12" customFormat="1" ht="14.25" customHeight="1">
      <c r="A486" s="32"/>
      <c r="B486" s="25"/>
      <c r="C486" s="33"/>
      <c r="D486" s="25"/>
      <c r="E486" s="112"/>
      <c r="F486" s="113"/>
      <c r="G486" s="113"/>
      <c r="H486" s="113"/>
      <c r="I486" s="113"/>
      <c r="J486" s="113"/>
      <c r="K486" s="113"/>
      <c r="L486" s="236"/>
      <c r="M486" s="113"/>
      <c r="N486" s="113"/>
      <c r="O486" s="113"/>
      <c r="P486" s="114"/>
      <c r="T486" s="32"/>
      <c r="U486" s="25"/>
      <c r="V486" s="33"/>
      <c r="W486" s="25"/>
      <c r="X486" s="112"/>
      <c r="Y486" s="113"/>
      <c r="Z486" s="113"/>
      <c r="AA486" s="113"/>
      <c r="AB486" s="113"/>
      <c r="AC486" s="113"/>
      <c r="AD486" s="113"/>
      <c r="AE486" s="113"/>
      <c r="AF486" s="113"/>
      <c r="AG486" s="113"/>
      <c r="AH486" s="113"/>
      <c r="AI486" s="236"/>
      <c r="AJ486" s="8"/>
      <c r="AL486" s="32"/>
      <c r="AM486" s="25"/>
      <c r="AN486" s="33"/>
      <c r="AO486" s="25"/>
      <c r="AP486" s="112"/>
      <c r="AQ486" s="113"/>
      <c r="AR486" s="113"/>
      <c r="AS486" s="113"/>
      <c r="AT486" s="113"/>
      <c r="AU486" s="113"/>
      <c r="AV486" s="113"/>
      <c r="AW486" s="113"/>
      <c r="AX486" s="113"/>
      <c r="AY486" s="113"/>
      <c r="AZ486" s="113"/>
      <c r="BA486" s="236"/>
      <c r="BC486" s="39"/>
      <c r="BD486" s="36"/>
      <c r="BE486" s="36"/>
      <c r="BF486" s="36"/>
      <c r="BG486" s="39"/>
      <c r="BH486" s="39"/>
      <c r="BI486" s="39"/>
      <c r="BJ486" s="39"/>
    </row>
    <row r="487" spans="1:62" s="12" customFormat="1" ht="14.25" hidden="1" customHeight="1">
      <c r="A487" s="32">
        <v>22</v>
      </c>
      <c r="B487" s="25"/>
      <c r="C487" s="33" t="s">
        <v>1</v>
      </c>
      <c r="D487" s="25"/>
      <c r="E487" s="112" t="str">
        <f>IF(ISERROR(E70/E386),"",E70/E386)</f>
        <v/>
      </c>
      <c r="F487" s="113" t="str">
        <f>IF(ISERROR(F70/F386),"",F70/F386)</f>
        <v/>
      </c>
      <c r="G487" s="113" t="str">
        <f t="shared" ref="G487:P488" si="487">IF(ISERROR(G70/G386),"",G70/G386)</f>
        <v/>
      </c>
      <c r="H487" s="113" t="str">
        <f t="shared" si="487"/>
        <v/>
      </c>
      <c r="I487" s="113" t="str">
        <f t="shared" si="487"/>
        <v/>
      </c>
      <c r="J487" s="113" t="str">
        <f t="shared" si="487"/>
        <v/>
      </c>
      <c r="K487" s="113" t="str">
        <f t="shared" si="487"/>
        <v/>
      </c>
      <c r="L487" s="236" t="str">
        <f t="shared" si="487"/>
        <v/>
      </c>
      <c r="M487" s="113" t="str">
        <f t="shared" si="487"/>
        <v/>
      </c>
      <c r="N487" s="113" t="str">
        <f t="shared" si="487"/>
        <v/>
      </c>
      <c r="O487" s="113" t="str">
        <f t="shared" si="487"/>
        <v/>
      </c>
      <c r="P487" s="114" t="str">
        <f t="shared" si="487"/>
        <v/>
      </c>
      <c r="T487" s="32">
        <v>22</v>
      </c>
      <c r="U487" s="25"/>
      <c r="V487" s="33" t="s">
        <v>1</v>
      </c>
      <c r="W487" s="25"/>
      <c r="X487" s="112" t="str">
        <f>IF(ISERROR(X70/X386),"",X70/X386)</f>
        <v/>
      </c>
      <c r="Y487" s="113" t="str">
        <f>IF(ISERROR(Y70/Y386),"",Y70/Y386)</f>
        <v/>
      </c>
      <c r="Z487" s="113" t="str">
        <f t="shared" ref="Z487:AI488" si="488">IF(ISERROR(Z70/Z386),"",Z70/Z386)</f>
        <v/>
      </c>
      <c r="AA487" s="113" t="str">
        <f t="shared" si="488"/>
        <v/>
      </c>
      <c r="AB487" s="113" t="str">
        <f t="shared" si="488"/>
        <v/>
      </c>
      <c r="AC487" s="113" t="str">
        <f t="shared" si="488"/>
        <v/>
      </c>
      <c r="AD487" s="113" t="str">
        <f t="shared" si="488"/>
        <v/>
      </c>
      <c r="AE487" s="113" t="str">
        <f t="shared" si="488"/>
        <v/>
      </c>
      <c r="AF487" s="113" t="str">
        <f t="shared" si="488"/>
        <v/>
      </c>
      <c r="AG487" s="113" t="str">
        <f t="shared" si="488"/>
        <v/>
      </c>
      <c r="AH487" s="113" t="str">
        <f t="shared" si="488"/>
        <v/>
      </c>
      <c r="AI487" s="236" t="str">
        <f t="shared" si="488"/>
        <v/>
      </c>
      <c r="AJ487" s="8"/>
      <c r="AL487" s="32">
        <v>22</v>
      </c>
      <c r="AM487" s="25"/>
      <c r="AN487" s="33" t="s">
        <v>1</v>
      </c>
      <c r="AO487" s="25"/>
      <c r="AP487" s="112" t="str">
        <f t="shared" ref="AP487:BA488" si="489">IF(ISERROR(AP70/AP386),"",AP70/AP386)</f>
        <v/>
      </c>
      <c r="AQ487" s="113" t="str">
        <f t="shared" si="489"/>
        <v/>
      </c>
      <c r="AR487" s="113" t="str">
        <f t="shared" si="489"/>
        <v/>
      </c>
      <c r="AS487" s="113" t="str">
        <f t="shared" si="489"/>
        <v/>
      </c>
      <c r="AT487" s="113" t="str">
        <f t="shared" si="489"/>
        <v/>
      </c>
      <c r="AU487" s="113" t="str">
        <f t="shared" si="489"/>
        <v/>
      </c>
      <c r="AV487" s="113" t="str">
        <f t="shared" si="489"/>
        <v/>
      </c>
      <c r="AW487" s="113" t="str">
        <f t="shared" si="489"/>
        <v/>
      </c>
      <c r="AX487" s="113" t="str">
        <f t="shared" si="489"/>
        <v/>
      </c>
      <c r="AY487" s="113" t="str">
        <f t="shared" si="489"/>
        <v/>
      </c>
      <c r="AZ487" s="113" t="str">
        <f t="shared" si="489"/>
        <v/>
      </c>
      <c r="BA487" s="236" t="str">
        <f t="shared" si="489"/>
        <v/>
      </c>
      <c r="BC487" s="39"/>
      <c r="BD487" s="36"/>
      <c r="BE487" s="36"/>
      <c r="BF487" s="36"/>
      <c r="BG487" s="39"/>
      <c r="BH487" s="39"/>
      <c r="BI487" s="39"/>
      <c r="BJ487" s="39"/>
    </row>
    <row r="488" spans="1:62" s="12" customFormat="1" ht="14.25" hidden="1" customHeight="1">
      <c r="A488" s="70"/>
      <c r="B488" s="25"/>
      <c r="C488" s="33" t="s">
        <v>13</v>
      </c>
      <c r="D488" s="25"/>
      <c r="E488" s="112" t="str">
        <f>IF(ISERROR(E71/E387),"",E71/E387)</f>
        <v/>
      </c>
      <c r="F488" s="113" t="str">
        <f>IF(ISERROR(F71/F387),"",F71/F387)</f>
        <v/>
      </c>
      <c r="G488" s="113" t="str">
        <f t="shared" si="487"/>
        <v/>
      </c>
      <c r="H488" s="113" t="str">
        <f t="shared" si="487"/>
        <v/>
      </c>
      <c r="I488" s="113" t="str">
        <f t="shared" si="487"/>
        <v/>
      </c>
      <c r="J488" s="113" t="str">
        <f t="shared" si="487"/>
        <v/>
      </c>
      <c r="K488" s="113" t="str">
        <f t="shared" si="487"/>
        <v/>
      </c>
      <c r="L488" s="236" t="str">
        <f t="shared" si="487"/>
        <v/>
      </c>
      <c r="M488" s="113" t="str">
        <f t="shared" si="487"/>
        <v/>
      </c>
      <c r="N488" s="113" t="str">
        <f t="shared" si="487"/>
        <v/>
      </c>
      <c r="O488" s="113" t="str">
        <f t="shared" si="487"/>
        <v/>
      </c>
      <c r="P488" s="114" t="str">
        <f t="shared" si="487"/>
        <v/>
      </c>
      <c r="T488" s="70"/>
      <c r="U488" s="25"/>
      <c r="V488" s="33" t="s">
        <v>13</v>
      </c>
      <c r="W488" s="25"/>
      <c r="X488" s="112" t="str">
        <f>IF(ISERROR(X71/X387),"",X71/X387)</f>
        <v/>
      </c>
      <c r="Y488" s="113" t="str">
        <f>IF(ISERROR(Y71/Y387),"",Y71/Y387)</f>
        <v/>
      </c>
      <c r="Z488" s="113" t="str">
        <f t="shared" si="488"/>
        <v/>
      </c>
      <c r="AA488" s="113" t="str">
        <f t="shared" si="488"/>
        <v/>
      </c>
      <c r="AB488" s="113" t="str">
        <f t="shared" si="488"/>
        <v/>
      </c>
      <c r="AC488" s="113" t="str">
        <f t="shared" si="488"/>
        <v/>
      </c>
      <c r="AD488" s="113" t="str">
        <f t="shared" si="488"/>
        <v/>
      </c>
      <c r="AE488" s="113" t="str">
        <f t="shared" si="488"/>
        <v/>
      </c>
      <c r="AF488" s="113" t="str">
        <f t="shared" si="488"/>
        <v/>
      </c>
      <c r="AG488" s="113" t="str">
        <f t="shared" si="488"/>
        <v/>
      </c>
      <c r="AH488" s="113" t="str">
        <f t="shared" si="488"/>
        <v/>
      </c>
      <c r="AI488" s="236" t="str">
        <f t="shared" si="488"/>
        <v/>
      </c>
      <c r="AJ488" s="8"/>
      <c r="AL488" s="70"/>
      <c r="AM488" s="25"/>
      <c r="AN488" s="33" t="s">
        <v>13</v>
      </c>
      <c r="AO488" s="25"/>
      <c r="AP488" s="112" t="str">
        <f t="shared" si="489"/>
        <v/>
      </c>
      <c r="AQ488" s="113" t="str">
        <f t="shared" si="489"/>
        <v/>
      </c>
      <c r="AR488" s="113" t="str">
        <f t="shared" si="489"/>
        <v/>
      </c>
      <c r="AS488" s="113" t="str">
        <f t="shared" si="489"/>
        <v/>
      </c>
      <c r="AT488" s="113" t="str">
        <f t="shared" si="489"/>
        <v/>
      </c>
      <c r="AU488" s="113" t="str">
        <f t="shared" si="489"/>
        <v/>
      </c>
      <c r="AV488" s="113" t="str">
        <f t="shared" si="489"/>
        <v/>
      </c>
      <c r="AW488" s="113" t="str">
        <f t="shared" si="489"/>
        <v/>
      </c>
      <c r="AX488" s="113" t="str">
        <f t="shared" si="489"/>
        <v/>
      </c>
      <c r="AY488" s="113" t="str">
        <f t="shared" si="489"/>
        <v/>
      </c>
      <c r="AZ488" s="113" t="str">
        <f t="shared" si="489"/>
        <v/>
      </c>
      <c r="BA488" s="236" t="str">
        <f t="shared" si="489"/>
        <v/>
      </c>
      <c r="BC488" s="39"/>
      <c r="BD488" s="36"/>
      <c r="BE488" s="36"/>
      <c r="BF488" s="36"/>
      <c r="BG488" s="39"/>
      <c r="BH488" s="39"/>
      <c r="BI488" s="39"/>
      <c r="BJ488" s="39"/>
    </row>
    <row r="489" spans="1:62" s="12" customFormat="1" ht="14.25" hidden="1" customHeight="1">
      <c r="A489" s="32"/>
      <c r="B489" s="25"/>
      <c r="C489" s="33"/>
      <c r="D489" s="25"/>
      <c r="E489" s="112"/>
      <c r="F489" s="113"/>
      <c r="G489" s="113"/>
      <c r="H489" s="113"/>
      <c r="I489" s="113"/>
      <c r="J489" s="113"/>
      <c r="K489" s="113"/>
      <c r="L489" s="236"/>
      <c r="M489" s="113"/>
      <c r="N489" s="113"/>
      <c r="O489" s="113"/>
      <c r="P489" s="114"/>
      <c r="T489" s="32"/>
      <c r="U489" s="25"/>
      <c r="V489" s="33"/>
      <c r="W489" s="25"/>
      <c r="X489" s="112"/>
      <c r="Y489" s="113"/>
      <c r="Z489" s="113"/>
      <c r="AA489" s="113"/>
      <c r="AB489" s="113"/>
      <c r="AC489" s="113"/>
      <c r="AD489" s="113"/>
      <c r="AE489" s="113"/>
      <c r="AF489" s="113"/>
      <c r="AG489" s="113"/>
      <c r="AH489" s="113"/>
      <c r="AI489" s="236"/>
      <c r="AJ489" s="8"/>
      <c r="AL489" s="32"/>
      <c r="AM489" s="25"/>
      <c r="AN489" s="33"/>
      <c r="AO489" s="25"/>
      <c r="AP489" s="112"/>
      <c r="AQ489" s="113"/>
      <c r="AR489" s="113"/>
      <c r="AS489" s="113"/>
      <c r="AT489" s="113"/>
      <c r="AU489" s="113"/>
      <c r="AV489" s="113"/>
      <c r="AW489" s="113"/>
      <c r="AX489" s="113"/>
      <c r="AY489" s="113"/>
      <c r="AZ489" s="113"/>
      <c r="BA489" s="236"/>
      <c r="BC489" s="39"/>
      <c r="BD489" s="36"/>
      <c r="BE489" s="36"/>
      <c r="BF489" s="36"/>
      <c r="BG489" s="39"/>
      <c r="BH489" s="39"/>
      <c r="BI489" s="39"/>
      <c r="BJ489" s="39"/>
    </row>
    <row r="490" spans="1:62" s="12" customFormat="1" ht="14.25" hidden="1" customHeight="1">
      <c r="A490" s="32">
        <v>23</v>
      </c>
      <c r="B490" s="25"/>
      <c r="C490" s="33" t="s">
        <v>1</v>
      </c>
      <c r="D490" s="25"/>
      <c r="E490" s="112" t="str">
        <f>IF(ISERROR(E73/E389),"",E73/E389)</f>
        <v/>
      </c>
      <c r="F490" s="113" t="str">
        <f>IF(ISERROR(F73/F389),"",F73/F389)</f>
        <v/>
      </c>
      <c r="G490" s="113" t="str">
        <f t="shared" ref="G490:P491" si="490">IF(ISERROR(G73/G389),"",G73/G389)</f>
        <v/>
      </c>
      <c r="H490" s="113" t="str">
        <f t="shared" si="490"/>
        <v/>
      </c>
      <c r="I490" s="113" t="str">
        <f t="shared" si="490"/>
        <v/>
      </c>
      <c r="J490" s="113" t="str">
        <f t="shared" si="490"/>
        <v/>
      </c>
      <c r="K490" s="113" t="str">
        <f t="shared" si="490"/>
        <v/>
      </c>
      <c r="L490" s="236" t="str">
        <f t="shared" si="490"/>
        <v/>
      </c>
      <c r="M490" s="113" t="str">
        <f t="shared" si="490"/>
        <v/>
      </c>
      <c r="N490" s="113" t="str">
        <f t="shared" si="490"/>
        <v/>
      </c>
      <c r="O490" s="113" t="str">
        <f t="shared" si="490"/>
        <v/>
      </c>
      <c r="P490" s="114" t="str">
        <f t="shared" si="490"/>
        <v/>
      </c>
      <c r="T490" s="32">
        <v>23</v>
      </c>
      <c r="U490" s="25"/>
      <c r="V490" s="33" t="s">
        <v>1</v>
      </c>
      <c r="W490" s="25"/>
      <c r="X490" s="112" t="str">
        <f>IF(ISERROR(X73/X389),"",X73/X389)</f>
        <v/>
      </c>
      <c r="Y490" s="113" t="str">
        <f>IF(ISERROR(Y73/Y389),"",Y73/Y389)</f>
        <v/>
      </c>
      <c r="Z490" s="113" t="str">
        <f t="shared" ref="Z490:AI491" si="491">IF(ISERROR(Z73/Z389),"",Z73/Z389)</f>
        <v/>
      </c>
      <c r="AA490" s="113" t="str">
        <f t="shared" si="491"/>
        <v/>
      </c>
      <c r="AB490" s="113" t="str">
        <f t="shared" si="491"/>
        <v/>
      </c>
      <c r="AC490" s="113" t="str">
        <f t="shared" si="491"/>
        <v/>
      </c>
      <c r="AD490" s="113" t="str">
        <f t="shared" si="491"/>
        <v/>
      </c>
      <c r="AE490" s="113" t="str">
        <f t="shared" si="491"/>
        <v/>
      </c>
      <c r="AF490" s="113" t="str">
        <f t="shared" si="491"/>
        <v/>
      </c>
      <c r="AG490" s="113" t="str">
        <f t="shared" si="491"/>
        <v/>
      </c>
      <c r="AH490" s="113" t="str">
        <f t="shared" si="491"/>
        <v/>
      </c>
      <c r="AI490" s="236" t="str">
        <f t="shared" si="491"/>
        <v/>
      </c>
      <c r="AJ490" s="8"/>
      <c r="AL490" s="32">
        <v>23</v>
      </c>
      <c r="AM490" s="25"/>
      <c r="AN490" s="33" t="s">
        <v>1</v>
      </c>
      <c r="AO490" s="25"/>
      <c r="AP490" s="112" t="str">
        <f t="shared" ref="AP490:BA491" si="492">IF(ISERROR(AP73/AP389),"",AP73/AP389)</f>
        <v/>
      </c>
      <c r="AQ490" s="113" t="str">
        <f t="shared" si="492"/>
        <v/>
      </c>
      <c r="AR490" s="113" t="str">
        <f t="shared" si="492"/>
        <v/>
      </c>
      <c r="AS490" s="113" t="str">
        <f t="shared" si="492"/>
        <v/>
      </c>
      <c r="AT490" s="113" t="str">
        <f t="shared" si="492"/>
        <v/>
      </c>
      <c r="AU490" s="113" t="str">
        <f t="shared" si="492"/>
        <v/>
      </c>
      <c r="AV490" s="113" t="str">
        <f t="shared" si="492"/>
        <v/>
      </c>
      <c r="AW490" s="113" t="str">
        <f t="shared" si="492"/>
        <v/>
      </c>
      <c r="AX490" s="113" t="str">
        <f t="shared" si="492"/>
        <v/>
      </c>
      <c r="AY490" s="113" t="str">
        <f t="shared" si="492"/>
        <v/>
      </c>
      <c r="AZ490" s="113" t="str">
        <f t="shared" si="492"/>
        <v/>
      </c>
      <c r="BA490" s="236" t="str">
        <f t="shared" si="492"/>
        <v/>
      </c>
      <c r="BC490" s="39"/>
      <c r="BD490" s="36"/>
      <c r="BE490" s="36"/>
      <c r="BF490" s="36"/>
      <c r="BG490" s="39"/>
      <c r="BH490" s="39"/>
      <c r="BI490" s="39"/>
      <c r="BJ490" s="39"/>
    </row>
    <row r="491" spans="1:62" s="12" customFormat="1" ht="14.25" hidden="1" customHeight="1">
      <c r="A491" s="70"/>
      <c r="B491" s="25"/>
      <c r="C491" s="33" t="s">
        <v>13</v>
      </c>
      <c r="D491" s="25"/>
      <c r="E491" s="112" t="str">
        <f>IF(ISERROR(E74/E390),"",E74/E390)</f>
        <v/>
      </c>
      <c r="F491" s="113" t="str">
        <f>IF(ISERROR(F74/F390),"",F74/F390)</f>
        <v/>
      </c>
      <c r="G491" s="113" t="str">
        <f t="shared" si="490"/>
        <v/>
      </c>
      <c r="H491" s="113" t="str">
        <f t="shared" si="490"/>
        <v/>
      </c>
      <c r="I491" s="113" t="str">
        <f t="shared" si="490"/>
        <v/>
      </c>
      <c r="J491" s="113" t="str">
        <f t="shared" si="490"/>
        <v/>
      </c>
      <c r="K491" s="113" t="str">
        <f t="shared" si="490"/>
        <v/>
      </c>
      <c r="L491" s="236" t="str">
        <f t="shared" si="490"/>
        <v/>
      </c>
      <c r="M491" s="113" t="str">
        <f t="shared" si="490"/>
        <v/>
      </c>
      <c r="N491" s="113" t="str">
        <f t="shared" si="490"/>
        <v/>
      </c>
      <c r="O491" s="113" t="str">
        <f t="shared" si="490"/>
        <v/>
      </c>
      <c r="P491" s="114" t="str">
        <f t="shared" si="490"/>
        <v/>
      </c>
      <c r="T491" s="70"/>
      <c r="U491" s="25"/>
      <c r="V491" s="33" t="s">
        <v>13</v>
      </c>
      <c r="W491" s="25"/>
      <c r="X491" s="112" t="str">
        <f>IF(ISERROR(X74/X390),"",X74/X390)</f>
        <v/>
      </c>
      <c r="Y491" s="113" t="str">
        <f>IF(ISERROR(Y74/Y390),"",Y74/Y390)</f>
        <v/>
      </c>
      <c r="Z491" s="113" t="str">
        <f t="shared" si="491"/>
        <v/>
      </c>
      <c r="AA491" s="113" t="str">
        <f t="shared" si="491"/>
        <v/>
      </c>
      <c r="AB491" s="113" t="str">
        <f t="shared" si="491"/>
        <v/>
      </c>
      <c r="AC491" s="113" t="str">
        <f t="shared" si="491"/>
        <v/>
      </c>
      <c r="AD491" s="113" t="str">
        <f t="shared" si="491"/>
        <v/>
      </c>
      <c r="AE491" s="113" t="str">
        <f t="shared" si="491"/>
        <v/>
      </c>
      <c r="AF491" s="113" t="str">
        <f t="shared" si="491"/>
        <v/>
      </c>
      <c r="AG491" s="113" t="str">
        <f t="shared" si="491"/>
        <v/>
      </c>
      <c r="AH491" s="113" t="str">
        <f t="shared" si="491"/>
        <v/>
      </c>
      <c r="AI491" s="236" t="str">
        <f t="shared" si="491"/>
        <v/>
      </c>
      <c r="AJ491" s="8"/>
      <c r="AL491" s="70"/>
      <c r="AM491" s="25"/>
      <c r="AN491" s="33" t="s">
        <v>13</v>
      </c>
      <c r="AO491" s="25"/>
      <c r="AP491" s="112" t="str">
        <f t="shared" si="492"/>
        <v/>
      </c>
      <c r="AQ491" s="113" t="str">
        <f t="shared" si="492"/>
        <v/>
      </c>
      <c r="AR491" s="113" t="str">
        <f t="shared" si="492"/>
        <v/>
      </c>
      <c r="AS491" s="113" t="str">
        <f t="shared" si="492"/>
        <v/>
      </c>
      <c r="AT491" s="113" t="str">
        <f t="shared" si="492"/>
        <v/>
      </c>
      <c r="AU491" s="113" t="str">
        <f t="shared" si="492"/>
        <v/>
      </c>
      <c r="AV491" s="113" t="str">
        <f t="shared" si="492"/>
        <v/>
      </c>
      <c r="AW491" s="113" t="str">
        <f t="shared" si="492"/>
        <v/>
      </c>
      <c r="AX491" s="113" t="str">
        <f t="shared" si="492"/>
        <v/>
      </c>
      <c r="AY491" s="113" t="str">
        <f t="shared" si="492"/>
        <v/>
      </c>
      <c r="AZ491" s="113" t="str">
        <f t="shared" si="492"/>
        <v/>
      </c>
      <c r="BA491" s="236" t="str">
        <f t="shared" si="492"/>
        <v/>
      </c>
      <c r="BC491" s="39"/>
      <c r="BD491" s="36"/>
      <c r="BE491" s="36"/>
      <c r="BF491" s="36"/>
      <c r="BG491" s="39"/>
      <c r="BH491" s="39"/>
      <c r="BI491" s="39"/>
      <c r="BJ491" s="39"/>
    </row>
    <row r="492" spans="1:62" s="12" customFormat="1" ht="14.25" hidden="1" customHeight="1">
      <c r="A492" s="32"/>
      <c r="B492" s="25"/>
      <c r="C492" s="33"/>
      <c r="D492" s="25"/>
      <c r="E492" s="112"/>
      <c r="F492" s="113"/>
      <c r="G492" s="113"/>
      <c r="H492" s="113"/>
      <c r="I492" s="113"/>
      <c r="J492" s="113"/>
      <c r="K492" s="113"/>
      <c r="L492" s="236"/>
      <c r="M492" s="113"/>
      <c r="N492" s="113"/>
      <c r="O492" s="113"/>
      <c r="P492" s="114"/>
      <c r="T492" s="32"/>
      <c r="U492" s="25"/>
      <c r="V492" s="33"/>
      <c r="W492" s="25"/>
      <c r="X492" s="112"/>
      <c r="Y492" s="113"/>
      <c r="Z492" s="113"/>
      <c r="AA492" s="113"/>
      <c r="AB492" s="113"/>
      <c r="AC492" s="113"/>
      <c r="AD492" s="113"/>
      <c r="AE492" s="113"/>
      <c r="AF492" s="113"/>
      <c r="AG492" s="113"/>
      <c r="AH492" s="113"/>
      <c r="AI492" s="236"/>
      <c r="AJ492" s="8"/>
      <c r="AL492" s="32"/>
      <c r="AM492" s="25"/>
      <c r="AN492" s="33"/>
      <c r="AO492" s="25"/>
      <c r="AP492" s="112"/>
      <c r="AQ492" s="113"/>
      <c r="AR492" s="113"/>
      <c r="AS492" s="113"/>
      <c r="AT492" s="113"/>
      <c r="AU492" s="113"/>
      <c r="AV492" s="113"/>
      <c r="AW492" s="113"/>
      <c r="AX492" s="113"/>
      <c r="AY492" s="113"/>
      <c r="AZ492" s="113"/>
      <c r="BA492" s="236"/>
      <c r="BC492" s="39"/>
      <c r="BD492" s="36"/>
      <c r="BE492" s="36"/>
      <c r="BF492" s="36"/>
      <c r="BG492" s="39"/>
      <c r="BH492" s="39"/>
      <c r="BI492" s="39"/>
      <c r="BJ492" s="39"/>
    </row>
    <row r="493" spans="1:62" s="12" customFormat="1" ht="14.25" hidden="1" customHeight="1">
      <c r="A493" s="32">
        <v>24</v>
      </c>
      <c r="B493" s="25"/>
      <c r="C493" s="33" t="s">
        <v>1</v>
      </c>
      <c r="D493" s="25"/>
      <c r="E493" s="112" t="str">
        <f>IF(ISERROR(E76/E392),"",E76/E392)</f>
        <v/>
      </c>
      <c r="F493" s="113" t="str">
        <f>IF(ISERROR(F76/F392),"",F76/F392)</f>
        <v/>
      </c>
      <c r="G493" s="113" t="str">
        <f t="shared" ref="G493:P494" si="493">IF(ISERROR(G76/G392),"",G76/G392)</f>
        <v/>
      </c>
      <c r="H493" s="113" t="str">
        <f t="shared" si="493"/>
        <v/>
      </c>
      <c r="I493" s="113" t="str">
        <f t="shared" si="493"/>
        <v/>
      </c>
      <c r="J493" s="113" t="str">
        <f t="shared" si="493"/>
        <v/>
      </c>
      <c r="K493" s="113" t="str">
        <f t="shared" si="493"/>
        <v/>
      </c>
      <c r="L493" s="236" t="str">
        <f t="shared" si="493"/>
        <v/>
      </c>
      <c r="M493" s="113" t="str">
        <f t="shared" si="493"/>
        <v/>
      </c>
      <c r="N493" s="113" t="str">
        <f t="shared" si="493"/>
        <v/>
      </c>
      <c r="O493" s="113" t="str">
        <f t="shared" si="493"/>
        <v/>
      </c>
      <c r="P493" s="114" t="str">
        <f t="shared" si="493"/>
        <v/>
      </c>
      <c r="T493" s="32">
        <v>24</v>
      </c>
      <c r="U493" s="25"/>
      <c r="V493" s="33" t="s">
        <v>1</v>
      </c>
      <c r="W493" s="25"/>
      <c r="X493" s="112" t="str">
        <f>IF(ISERROR(X76/X392),"",X76/X392)</f>
        <v/>
      </c>
      <c r="Y493" s="113" t="str">
        <f>IF(ISERROR(Y76/Y392),"",Y76/Y392)</f>
        <v/>
      </c>
      <c r="Z493" s="113" t="str">
        <f t="shared" ref="Z493:AI494" si="494">IF(ISERROR(Z76/Z392),"",Z76/Z392)</f>
        <v/>
      </c>
      <c r="AA493" s="113" t="str">
        <f t="shared" si="494"/>
        <v/>
      </c>
      <c r="AB493" s="113" t="str">
        <f t="shared" si="494"/>
        <v/>
      </c>
      <c r="AC493" s="113" t="str">
        <f t="shared" si="494"/>
        <v/>
      </c>
      <c r="AD493" s="113" t="str">
        <f t="shared" si="494"/>
        <v/>
      </c>
      <c r="AE493" s="113" t="str">
        <f t="shared" si="494"/>
        <v/>
      </c>
      <c r="AF493" s="113" t="str">
        <f t="shared" si="494"/>
        <v/>
      </c>
      <c r="AG493" s="113" t="str">
        <f t="shared" si="494"/>
        <v/>
      </c>
      <c r="AH493" s="113" t="str">
        <f t="shared" si="494"/>
        <v/>
      </c>
      <c r="AI493" s="236" t="str">
        <f t="shared" si="494"/>
        <v/>
      </c>
      <c r="AJ493" s="8"/>
      <c r="AL493" s="32">
        <v>24</v>
      </c>
      <c r="AM493" s="25"/>
      <c r="AN493" s="33" t="s">
        <v>1</v>
      </c>
      <c r="AO493" s="25"/>
      <c r="AP493" s="112" t="str">
        <f t="shared" ref="AP493:BA494" si="495">IF(ISERROR(AP76/AP392),"",AP76/AP392)</f>
        <v/>
      </c>
      <c r="AQ493" s="113" t="str">
        <f t="shared" si="495"/>
        <v/>
      </c>
      <c r="AR493" s="113" t="str">
        <f t="shared" si="495"/>
        <v/>
      </c>
      <c r="AS493" s="113" t="str">
        <f t="shared" si="495"/>
        <v/>
      </c>
      <c r="AT493" s="113" t="str">
        <f t="shared" si="495"/>
        <v/>
      </c>
      <c r="AU493" s="113" t="str">
        <f t="shared" si="495"/>
        <v/>
      </c>
      <c r="AV493" s="113" t="str">
        <f t="shared" si="495"/>
        <v/>
      </c>
      <c r="AW493" s="113" t="str">
        <f t="shared" si="495"/>
        <v/>
      </c>
      <c r="AX493" s="113" t="str">
        <f t="shared" si="495"/>
        <v/>
      </c>
      <c r="AY493" s="113" t="str">
        <f t="shared" si="495"/>
        <v/>
      </c>
      <c r="AZ493" s="113" t="str">
        <f t="shared" si="495"/>
        <v/>
      </c>
      <c r="BA493" s="236" t="str">
        <f t="shared" si="495"/>
        <v/>
      </c>
      <c r="BC493" s="39"/>
      <c r="BD493" s="36"/>
      <c r="BE493" s="36"/>
      <c r="BF493" s="36"/>
      <c r="BG493" s="39"/>
      <c r="BH493" s="39"/>
      <c r="BI493" s="39"/>
      <c r="BJ493" s="39"/>
    </row>
    <row r="494" spans="1:62" s="12" customFormat="1" ht="14.25" hidden="1" customHeight="1">
      <c r="A494" s="70"/>
      <c r="B494" s="25"/>
      <c r="C494" s="33" t="s">
        <v>13</v>
      </c>
      <c r="D494" s="25"/>
      <c r="E494" s="112" t="str">
        <f>IF(ISERROR(E77/E393),"",E77/E393)</f>
        <v/>
      </c>
      <c r="F494" s="113" t="str">
        <f>IF(ISERROR(F77/F393),"",F77/F393)</f>
        <v/>
      </c>
      <c r="G494" s="113" t="str">
        <f t="shared" si="493"/>
        <v/>
      </c>
      <c r="H494" s="113" t="str">
        <f t="shared" si="493"/>
        <v/>
      </c>
      <c r="I494" s="113" t="str">
        <f t="shared" si="493"/>
        <v/>
      </c>
      <c r="J494" s="113" t="str">
        <f t="shared" si="493"/>
        <v/>
      </c>
      <c r="K494" s="113" t="str">
        <f t="shared" si="493"/>
        <v/>
      </c>
      <c r="L494" s="236" t="str">
        <f t="shared" si="493"/>
        <v/>
      </c>
      <c r="M494" s="113" t="str">
        <f t="shared" si="493"/>
        <v/>
      </c>
      <c r="N494" s="113" t="str">
        <f t="shared" si="493"/>
        <v/>
      </c>
      <c r="O494" s="113" t="str">
        <f t="shared" si="493"/>
        <v/>
      </c>
      <c r="P494" s="114" t="str">
        <f t="shared" si="493"/>
        <v/>
      </c>
      <c r="T494" s="70"/>
      <c r="U494" s="25"/>
      <c r="V494" s="33" t="s">
        <v>13</v>
      </c>
      <c r="W494" s="25"/>
      <c r="X494" s="112" t="str">
        <f>IF(ISERROR(X77/X393),"",X77/X393)</f>
        <v/>
      </c>
      <c r="Y494" s="113" t="str">
        <f>IF(ISERROR(Y77/Y393),"",Y77/Y393)</f>
        <v/>
      </c>
      <c r="Z494" s="113" t="str">
        <f t="shared" si="494"/>
        <v/>
      </c>
      <c r="AA494" s="113" t="str">
        <f t="shared" si="494"/>
        <v/>
      </c>
      <c r="AB494" s="113" t="str">
        <f t="shared" si="494"/>
        <v/>
      </c>
      <c r="AC494" s="113" t="str">
        <f t="shared" si="494"/>
        <v/>
      </c>
      <c r="AD494" s="113" t="str">
        <f t="shared" si="494"/>
        <v/>
      </c>
      <c r="AE494" s="113" t="str">
        <f t="shared" si="494"/>
        <v/>
      </c>
      <c r="AF494" s="113" t="str">
        <f t="shared" si="494"/>
        <v/>
      </c>
      <c r="AG494" s="113" t="str">
        <f t="shared" si="494"/>
        <v/>
      </c>
      <c r="AH494" s="113" t="str">
        <f t="shared" si="494"/>
        <v/>
      </c>
      <c r="AI494" s="236" t="str">
        <f t="shared" si="494"/>
        <v/>
      </c>
      <c r="AJ494" s="8"/>
      <c r="AL494" s="70"/>
      <c r="AM494" s="25"/>
      <c r="AN494" s="33" t="s">
        <v>13</v>
      </c>
      <c r="AO494" s="25"/>
      <c r="AP494" s="112" t="str">
        <f t="shared" si="495"/>
        <v/>
      </c>
      <c r="AQ494" s="113" t="str">
        <f t="shared" si="495"/>
        <v/>
      </c>
      <c r="AR494" s="113" t="str">
        <f t="shared" si="495"/>
        <v/>
      </c>
      <c r="AS494" s="113" t="str">
        <f t="shared" si="495"/>
        <v/>
      </c>
      <c r="AT494" s="113" t="str">
        <f t="shared" si="495"/>
        <v/>
      </c>
      <c r="AU494" s="113" t="str">
        <f t="shared" si="495"/>
        <v/>
      </c>
      <c r="AV494" s="113" t="str">
        <f t="shared" si="495"/>
        <v/>
      </c>
      <c r="AW494" s="113" t="str">
        <f t="shared" si="495"/>
        <v/>
      </c>
      <c r="AX494" s="113" t="str">
        <f t="shared" si="495"/>
        <v/>
      </c>
      <c r="AY494" s="113" t="str">
        <f t="shared" si="495"/>
        <v/>
      </c>
      <c r="AZ494" s="113" t="str">
        <f t="shared" si="495"/>
        <v/>
      </c>
      <c r="BA494" s="236" t="str">
        <f t="shared" si="495"/>
        <v/>
      </c>
      <c r="BC494" s="39"/>
      <c r="BD494" s="36"/>
      <c r="BE494" s="36"/>
      <c r="BF494" s="36"/>
      <c r="BG494" s="39"/>
      <c r="BH494" s="39"/>
      <c r="BI494" s="39"/>
      <c r="BJ494" s="39"/>
    </row>
    <row r="495" spans="1:62" s="12" customFormat="1" ht="14.25" hidden="1" customHeight="1">
      <c r="A495" s="32"/>
      <c r="B495" s="25"/>
      <c r="C495" s="33"/>
      <c r="D495" s="25"/>
      <c r="E495" s="112"/>
      <c r="F495" s="113"/>
      <c r="G495" s="113"/>
      <c r="H495" s="113"/>
      <c r="I495" s="113"/>
      <c r="J495" s="113"/>
      <c r="K495" s="113"/>
      <c r="L495" s="236"/>
      <c r="M495" s="113"/>
      <c r="N495" s="113"/>
      <c r="O495" s="113"/>
      <c r="P495" s="114"/>
      <c r="T495" s="32"/>
      <c r="U495" s="25"/>
      <c r="V495" s="33"/>
      <c r="W495" s="25"/>
      <c r="X495" s="112"/>
      <c r="Y495" s="113"/>
      <c r="Z495" s="113"/>
      <c r="AA495" s="113"/>
      <c r="AB495" s="113"/>
      <c r="AC495" s="113"/>
      <c r="AD495" s="113"/>
      <c r="AE495" s="113"/>
      <c r="AF495" s="113"/>
      <c r="AG495" s="113"/>
      <c r="AH495" s="113"/>
      <c r="AI495" s="236"/>
      <c r="AJ495" s="8"/>
      <c r="AL495" s="32"/>
      <c r="AM495" s="25"/>
      <c r="AN495" s="33"/>
      <c r="AO495" s="25"/>
      <c r="AP495" s="112"/>
      <c r="AQ495" s="113"/>
      <c r="AR495" s="113"/>
      <c r="AS495" s="113"/>
      <c r="AT495" s="113"/>
      <c r="AU495" s="113"/>
      <c r="AV495" s="113"/>
      <c r="AW495" s="113"/>
      <c r="AX495" s="113"/>
      <c r="AY495" s="113"/>
      <c r="AZ495" s="113"/>
      <c r="BA495" s="236"/>
      <c r="BC495" s="39"/>
      <c r="BD495" s="36"/>
      <c r="BE495" s="36"/>
      <c r="BF495" s="36"/>
      <c r="BG495" s="39"/>
      <c r="BH495" s="39"/>
      <c r="BI495" s="39"/>
      <c r="BJ495" s="39"/>
    </row>
    <row r="496" spans="1:62" s="12" customFormat="1" ht="14.25" hidden="1" customHeight="1">
      <c r="A496" s="32">
        <v>25</v>
      </c>
      <c r="B496" s="25"/>
      <c r="C496" s="33" t="s">
        <v>1</v>
      </c>
      <c r="D496" s="25"/>
      <c r="E496" s="112" t="str">
        <f>IF(ISERROR(E79/E395),"",E79/E395)</f>
        <v/>
      </c>
      <c r="F496" s="113" t="str">
        <f>IF(ISERROR(F79/F395),"",F79/F395)</f>
        <v/>
      </c>
      <c r="G496" s="113" t="str">
        <f t="shared" ref="G496:P497" si="496">IF(ISERROR(G79/G395),"",G79/G395)</f>
        <v/>
      </c>
      <c r="H496" s="113" t="str">
        <f t="shared" si="496"/>
        <v/>
      </c>
      <c r="I496" s="113" t="str">
        <f t="shared" si="496"/>
        <v/>
      </c>
      <c r="J496" s="113" t="str">
        <f t="shared" si="496"/>
        <v/>
      </c>
      <c r="K496" s="113" t="str">
        <f t="shared" si="496"/>
        <v/>
      </c>
      <c r="L496" s="236" t="str">
        <f t="shared" si="496"/>
        <v/>
      </c>
      <c r="M496" s="113" t="str">
        <f t="shared" si="496"/>
        <v/>
      </c>
      <c r="N496" s="113" t="str">
        <f t="shared" si="496"/>
        <v/>
      </c>
      <c r="O496" s="113" t="str">
        <f t="shared" si="496"/>
        <v/>
      </c>
      <c r="P496" s="114" t="str">
        <f t="shared" si="496"/>
        <v/>
      </c>
      <c r="T496" s="32">
        <v>25</v>
      </c>
      <c r="U496" s="25"/>
      <c r="V496" s="33" t="s">
        <v>1</v>
      </c>
      <c r="W496" s="25"/>
      <c r="X496" s="112" t="str">
        <f>IF(ISERROR(X79/X395),"",X79/X395)</f>
        <v/>
      </c>
      <c r="Y496" s="113" t="str">
        <f>IF(ISERROR(Y79/Y395),"",Y79/Y395)</f>
        <v/>
      </c>
      <c r="Z496" s="113" t="str">
        <f t="shared" ref="Z496:AI497" si="497">IF(ISERROR(Z79/Z395),"",Z79/Z395)</f>
        <v/>
      </c>
      <c r="AA496" s="113" t="str">
        <f t="shared" si="497"/>
        <v/>
      </c>
      <c r="AB496" s="113" t="str">
        <f t="shared" si="497"/>
        <v/>
      </c>
      <c r="AC496" s="113" t="str">
        <f t="shared" si="497"/>
        <v/>
      </c>
      <c r="AD496" s="113" t="str">
        <f t="shared" si="497"/>
        <v/>
      </c>
      <c r="AE496" s="113" t="str">
        <f t="shared" si="497"/>
        <v/>
      </c>
      <c r="AF496" s="113" t="str">
        <f t="shared" si="497"/>
        <v/>
      </c>
      <c r="AG496" s="113" t="str">
        <f t="shared" si="497"/>
        <v/>
      </c>
      <c r="AH496" s="113" t="str">
        <f t="shared" si="497"/>
        <v/>
      </c>
      <c r="AI496" s="236" t="str">
        <f t="shared" si="497"/>
        <v/>
      </c>
      <c r="AJ496" s="8"/>
      <c r="AL496" s="32">
        <v>25</v>
      </c>
      <c r="AM496" s="25"/>
      <c r="AN496" s="33" t="s">
        <v>1</v>
      </c>
      <c r="AO496" s="25"/>
      <c r="AP496" s="112" t="str">
        <f t="shared" ref="AP496:BA497" si="498">IF(ISERROR(AP79/AP395),"",AP79/AP395)</f>
        <v/>
      </c>
      <c r="AQ496" s="113" t="str">
        <f t="shared" si="498"/>
        <v/>
      </c>
      <c r="AR496" s="113" t="str">
        <f t="shared" si="498"/>
        <v/>
      </c>
      <c r="AS496" s="113" t="str">
        <f t="shared" si="498"/>
        <v/>
      </c>
      <c r="AT496" s="113" t="str">
        <f t="shared" si="498"/>
        <v/>
      </c>
      <c r="AU496" s="113" t="str">
        <f t="shared" si="498"/>
        <v/>
      </c>
      <c r="AV496" s="113" t="str">
        <f t="shared" si="498"/>
        <v/>
      </c>
      <c r="AW496" s="113" t="str">
        <f t="shared" si="498"/>
        <v/>
      </c>
      <c r="AX496" s="113" t="str">
        <f t="shared" si="498"/>
        <v/>
      </c>
      <c r="AY496" s="113" t="str">
        <f t="shared" si="498"/>
        <v/>
      </c>
      <c r="AZ496" s="113" t="str">
        <f t="shared" si="498"/>
        <v/>
      </c>
      <c r="BA496" s="236" t="str">
        <f t="shared" si="498"/>
        <v/>
      </c>
      <c r="BC496" s="39"/>
      <c r="BD496" s="36"/>
      <c r="BE496" s="36"/>
      <c r="BF496" s="36"/>
      <c r="BG496" s="39"/>
      <c r="BH496" s="39"/>
      <c r="BI496" s="39"/>
      <c r="BJ496" s="39"/>
    </row>
    <row r="497" spans="1:62" s="12" customFormat="1" ht="14.25" hidden="1" customHeight="1">
      <c r="A497" s="70"/>
      <c r="B497" s="25"/>
      <c r="C497" s="33" t="s">
        <v>13</v>
      </c>
      <c r="D497" s="25"/>
      <c r="E497" s="112" t="str">
        <f>IF(ISERROR(E80/E396),"",E80/E396)</f>
        <v/>
      </c>
      <c r="F497" s="113" t="str">
        <f>IF(ISERROR(F80/F396),"",F80/F396)</f>
        <v/>
      </c>
      <c r="G497" s="113" t="str">
        <f t="shared" si="496"/>
        <v/>
      </c>
      <c r="H497" s="113" t="str">
        <f t="shared" si="496"/>
        <v/>
      </c>
      <c r="I497" s="113" t="str">
        <f t="shared" si="496"/>
        <v/>
      </c>
      <c r="J497" s="113" t="str">
        <f t="shared" si="496"/>
        <v/>
      </c>
      <c r="K497" s="113" t="str">
        <f t="shared" si="496"/>
        <v/>
      </c>
      <c r="L497" s="236" t="str">
        <f t="shared" si="496"/>
        <v/>
      </c>
      <c r="M497" s="113" t="str">
        <f t="shared" si="496"/>
        <v/>
      </c>
      <c r="N497" s="113" t="str">
        <f t="shared" si="496"/>
        <v/>
      </c>
      <c r="O497" s="113" t="str">
        <f t="shared" si="496"/>
        <v/>
      </c>
      <c r="P497" s="114" t="str">
        <f t="shared" si="496"/>
        <v/>
      </c>
      <c r="T497" s="70"/>
      <c r="U497" s="25"/>
      <c r="V497" s="33" t="s">
        <v>13</v>
      </c>
      <c r="W497" s="25"/>
      <c r="X497" s="112" t="str">
        <f>IF(ISERROR(X80/X396),"",X80/X396)</f>
        <v/>
      </c>
      <c r="Y497" s="113" t="str">
        <f>IF(ISERROR(Y80/Y396),"",Y80/Y396)</f>
        <v/>
      </c>
      <c r="Z497" s="113" t="str">
        <f t="shared" si="497"/>
        <v/>
      </c>
      <c r="AA497" s="113" t="str">
        <f t="shared" si="497"/>
        <v/>
      </c>
      <c r="AB497" s="113" t="str">
        <f t="shared" si="497"/>
        <v/>
      </c>
      <c r="AC497" s="113" t="str">
        <f t="shared" si="497"/>
        <v/>
      </c>
      <c r="AD497" s="113" t="str">
        <f t="shared" si="497"/>
        <v/>
      </c>
      <c r="AE497" s="113" t="str">
        <f t="shared" si="497"/>
        <v/>
      </c>
      <c r="AF497" s="113" t="str">
        <f t="shared" si="497"/>
        <v/>
      </c>
      <c r="AG497" s="113" t="str">
        <f t="shared" si="497"/>
        <v/>
      </c>
      <c r="AH497" s="113" t="str">
        <f t="shared" si="497"/>
        <v/>
      </c>
      <c r="AI497" s="236" t="str">
        <f t="shared" si="497"/>
        <v/>
      </c>
      <c r="AJ497" s="8"/>
      <c r="AL497" s="70"/>
      <c r="AM497" s="25"/>
      <c r="AN497" s="33" t="s">
        <v>13</v>
      </c>
      <c r="AO497" s="25"/>
      <c r="AP497" s="112" t="str">
        <f t="shared" si="498"/>
        <v/>
      </c>
      <c r="AQ497" s="113" t="str">
        <f t="shared" si="498"/>
        <v/>
      </c>
      <c r="AR497" s="113" t="str">
        <f t="shared" si="498"/>
        <v/>
      </c>
      <c r="AS497" s="113" t="str">
        <f t="shared" si="498"/>
        <v/>
      </c>
      <c r="AT497" s="113" t="str">
        <f t="shared" si="498"/>
        <v/>
      </c>
      <c r="AU497" s="113" t="str">
        <f t="shared" si="498"/>
        <v/>
      </c>
      <c r="AV497" s="113" t="str">
        <f t="shared" si="498"/>
        <v/>
      </c>
      <c r="AW497" s="113" t="str">
        <f t="shared" si="498"/>
        <v/>
      </c>
      <c r="AX497" s="113" t="str">
        <f t="shared" si="498"/>
        <v/>
      </c>
      <c r="AY497" s="113" t="str">
        <f t="shared" si="498"/>
        <v/>
      </c>
      <c r="AZ497" s="113" t="str">
        <f t="shared" si="498"/>
        <v/>
      </c>
      <c r="BA497" s="236" t="str">
        <f t="shared" si="498"/>
        <v/>
      </c>
      <c r="BC497" s="39"/>
      <c r="BD497" s="36"/>
      <c r="BE497" s="36"/>
      <c r="BF497" s="36"/>
      <c r="BG497" s="39"/>
      <c r="BH497" s="39"/>
      <c r="BI497" s="39"/>
      <c r="BJ497" s="39"/>
    </row>
    <row r="498" spans="1:62" s="12" customFormat="1" ht="14.25" hidden="1" customHeight="1">
      <c r="A498" s="70"/>
      <c r="B498" s="25"/>
      <c r="C498" s="33"/>
      <c r="D498" s="25"/>
      <c r="E498" s="112"/>
      <c r="F498" s="113"/>
      <c r="G498" s="113"/>
      <c r="H498" s="113"/>
      <c r="I498" s="113"/>
      <c r="J498" s="113"/>
      <c r="K498" s="113"/>
      <c r="L498" s="236"/>
      <c r="M498" s="113"/>
      <c r="N498" s="113"/>
      <c r="O498" s="113"/>
      <c r="P498" s="114"/>
      <c r="T498" s="70"/>
      <c r="U498" s="25"/>
      <c r="V498" s="33"/>
      <c r="W498" s="25"/>
      <c r="X498" s="112"/>
      <c r="Y498" s="113"/>
      <c r="Z498" s="113"/>
      <c r="AA498" s="113"/>
      <c r="AB498" s="113"/>
      <c r="AC498" s="113"/>
      <c r="AD498" s="113"/>
      <c r="AE498" s="113"/>
      <c r="AF498" s="113"/>
      <c r="AG498" s="113"/>
      <c r="AH498" s="113"/>
      <c r="AI498" s="236"/>
      <c r="AJ498" s="8"/>
      <c r="AL498" s="70"/>
      <c r="AM498" s="25"/>
      <c r="AN498" s="33"/>
      <c r="AO498" s="25"/>
      <c r="AP498" s="112"/>
      <c r="AQ498" s="113"/>
      <c r="AR498" s="113"/>
      <c r="AS498" s="113"/>
      <c r="AT498" s="113"/>
      <c r="AU498" s="113"/>
      <c r="AV498" s="113"/>
      <c r="AW498" s="113"/>
      <c r="AX498" s="113"/>
      <c r="AY498" s="113"/>
      <c r="AZ498" s="113"/>
      <c r="BA498" s="236"/>
      <c r="BC498" s="39"/>
      <c r="BD498" s="36"/>
      <c r="BE498" s="36"/>
      <c r="BF498" s="36"/>
      <c r="BG498" s="39"/>
      <c r="BH498" s="39"/>
      <c r="BI498" s="39"/>
      <c r="BJ498" s="39"/>
    </row>
    <row r="499" spans="1:62" s="12" customFormat="1" ht="14.25" hidden="1" customHeight="1">
      <c r="A499" s="32">
        <v>26</v>
      </c>
      <c r="B499" s="25"/>
      <c r="C499" s="33" t="s">
        <v>1</v>
      </c>
      <c r="D499" s="25"/>
      <c r="E499" s="112" t="str">
        <f>IF(ISERROR(E82/E398),"",E82/E398)</f>
        <v/>
      </c>
      <c r="F499" s="113" t="str">
        <f>IF(ISERROR(F82/F398),"",F82/F398)</f>
        <v/>
      </c>
      <c r="G499" s="113" t="str">
        <f t="shared" ref="G499:P500" si="499">IF(ISERROR(G82/G398),"",G82/G398)</f>
        <v/>
      </c>
      <c r="H499" s="113" t="str">
        <f t="shared" si="499"/>
        <v/>
      </c>
      <c r="I499" s="113" t="str">
        <f t="shared" si="499"/>
        <v/>
      </c>
      <c r="J499" s="113" t="str">
        <f t="shared" si="499"/>
        <v/>
      </c>
      <c r="K499" s="113" t="str">
        <f t="shared" si="499"/>
        <v/>
      </c>
      <c r="L499" s="236" t="str">
        <f t="shared" si="499"/>
        <v/>
      </c>
      <c r="M499" s="113" t="str">
        <f t="shared" si="499"/>
        <v/>
      </c>
      <c r="N499" s="113" t="str">
        <f t="shared" si="499"/>
        <v/>
      </c>
      <c r="O499" s="113" t="str">
        <f t="shared" si="499"/>
        <v/>
      </c>
      <c r="P499" s="114" t="str">
        <f t="shared" si="499"/>
        <v/>
      </c>
      <c r="T499" s="32">
        <v>26</v>
      </c>
      <c r="U499" s="25"/>
      <c r="V499" s="33" t="s">
        <v>1</v>
      </c>
      <c r="W499" s="25"/>
      <c r="X499" s="112" t="str">
        <f>IF(ISERROR(X82/X398),"",X82/X398)</f>
        <v/>
      </c>
      <c r="Y499" s="113" t="str">
        <f>IF(ISERROR(Y82/Y398),"",Y82/Y398)</f>
        <v/>
      </c>
      <c r="Z499" s="113" t="str">
        <f t="shared" ref="Z499:AI500" si="500">IF(ISERROR(Z82/Z398),"",Z82/Z398)</f>
        <v/>
      </c>
      <c r="AA499" s="113" t="str">
        <f t="shared" si="500"/>
        <v/>
      </c>
      <c r="AB499" s="113" t="str">
        <f t="shared" si="500"/>
        <v/>
      </c>
      <c r="AC499" s="113" t="str">
        <f t="shared" si="500"/>
        <v/>
      </c>
      <c r="AD499" s="113" t="str">
        <f t="shared" si="500"/>
        <v/>
      </c>
      <c r="AE499" s="113" t="str">
        <f t="shared" si="500"/>
        <v/>
      </c>
      <c r="AF499" s="113" t="str">
        <f t="shared" si="500"/>
        <v/>
      </c>
      <c r="AG499" s="113" t="str">
        <f t="shared" si="500"/>
        <v/>
      </c>
      <c r="AH499" s="113" t="str">
        <f t="shared" si="500"/>
        <v/>
      </c>
      <c r="AI499" s="236" t="str">
        <f t="shared" si="500"/>
        <v/>
      </c>
      <c r="AJ499" s="8"/>
      <c r="AL499" s="32">
        <v>26</v>
      </c>
      <c r="AM499" s="25"/>
      <c r="AN499" s="33" t="s">
        <v>1</v>
      </c>
      <c r="AO499" s="25"/>
      <c r="AP499" s="112" t="str">
        <f t="shared" ref="AP499:BA500" si="501">IF(ISERROR(AP82/AP398),"",AP82/AP398)</f>
        <v/>
      </c>
      <c r="AQ499" s="113" t="str">
        <f t="shared" si="501"/>
        <v/>
      </c>
      <c r="AR499" s="113" t="str">
        <f t="shared" si="501"/>
        <v/>
      </c>
      <c r="AS499" s="113" t="str">
        <f t="shared" si="501"/>
        <v/>
      </c>
      <c r="AT499" s="113" t="str">
        <f t="shared" si="501"/>
        <v/>
      </c>
      <c r="AU499" s="113" t="str">
        <f t="shared" si="501"/>
        <v/>
      </c>
      <c r="AV499" s="113" t="str">
        <f t="shared" si="501"/>
        <v/>
      </c>
      <c r="AW499" s="113" t="str">
        <f t="shared" si="501"/>
        <v/>
      </c>
      <c r="AX499" s="113" t="str">
        <f t="shared" si="501"/>
        <v/>
      </c>
      <c r="AY499" s="113" t="str">
        <f t="shared" si="501"/>
        <v/>
      </c>
      <c r="AZ499" s="113" t="str">
        <f t="shared" si="501"/>
        <v/>
      </c>
      <c r="BA499" s="236" t="str">
        <f t="shared" si="501"/>
        <v/>
      </c>
      <c r="BC499" s="39"/>
      <c r="BD499" s="36"/>
      <c r="BE499" s="36"/>
      <c r="BF499" s="36"/>
      <c r="BG499" s="39"/>
      <c r="BH499" s="39"/>
      <c r="BI499" s="39"/>
      <c r="BJ499" s="39"/>
    </row>
    <row r="500" spans="1:62" s="12" customFormat="1" ht="14.25" hidden="1" customHeight="1">
      <c r="A500" s="70"/>
      <c r="B500" s="25"/>
      <c r="C500" s="33" t="s">
        <v>13</v>
      </c>
      <c r="D500" s="25"/>
      <c r="E500" s="112" t="str">
        <f>IF(ISERROR(E83/E399),"",E83/E399)</f>
        <v/>
      </c>
      <c r="F500" s="113" t="str">
        <f>IF(ISERROR(F83/F399),"",F83/F399)</f>
        <v/>
      </c>
      <c r="G500" s="113" t="str">
        <f t="shared" si="499"/>
        <v/>
      </c>
      <c r="H500" s="113" t="str">
        <f t="shared" si="499"/>
        <v/>
      </c>
      <c r="I500" s="113" t="str">
        <f t="shared" si="499"/>
        <v/>
      </c>
      <c r="J500" s="113" t="str">
        <f t="shared" si="499"/>
        <v/>
      </c>
      <c r="K500" s="113" t="str">
        <f t="shared" si="499"/>
        <v/>
      </c>
      <c r="L500" s="236" t="str">
        <f t="shared" si="499"/>
        <v/>
      </c>
      <c r="M500" s="113" t="str">
        <f t="shared" si="499"/>
        <v/>
      </c>
      <c r="N500" s="113" t="str">
        <f t="shared" si="499"/>
        <v/>
      </c>
      <c r="O500" s="113" t="str">
        <f t="shared" si="499"/>
        <v/>
      </c>
      <c r="P500" s="114" t="str">
        <f t="shared" si="499"/>
        <v/>
      </c>
      <c r="T500" s="70"/>
      <c r="U500" s="25"/>
      <c r="V500" s="33" t="s">
        <v>13</v>
      </c>
      <c r="W500" s="25"/>
      <c r="X500" s="112" t="str">
        <f>IF(ISERROR(X83/X399),"",X83/X399)</f>
        <v/>
      </c>
      <c r="Y500" s="113" t="str">
        <f>IF(ISERROR(Y83/Y399),"",Y83/Y399)</f>
        <v/>
      </c>
      <c r="Z500" s="113" t="str">
        <f t="shared" si="500"/>
        <v/>
      </c>
      <c r="AA500" s="113" t="str">
        <f t="shared" si="500"/>
        <v/>
      </c>
      <c r="AB500" s="113" t="str">
        <f t="shared" si="500"/>
        <v/>
      </c>
      <c r="AC500" s="113" t="str">
        <f t="shared" si="500"/>
        <v/>
      </c>
      <c r="AD500" s="113" t="str">
        <f t="shared" si="500"/>
        <v/>
      </c>
      <c r="AE500" s="113" t="str">
        <f t="shared" si="500"/>
        <v/>
      </c>
      <c r="AF500" s="113" t="str">
        <f t="shared" si="500"/>
        <v/>
      </c>
      <c r="AG500" s="113" t="str">
        <f t="shared" si="500"/>
        <v/>
      </c>
      <c r="AH500" s="113" t="str">
        <f t="shared" si="500"/>
        <v/>
      </c>
      <c r="AI500" s="236" t="str">
        <f t="shared" si="500"/>
        <v/>
      </c>
      <c r="AJ500" s="8"/>
      <c r="AL500" s="70"/>
      <c r="AM500" s="25"/>
      <c r="AN500" s="33" t="s">
        <v>13</v>
      </c>
      <c r="AO500" s="25"/>
      <c r="AP500" s="112" t="str">
        <f t="shared" si="501"/>
        <v/>
      </c>
      <c r="AQ500" s="113" t="str">
        <f t="shared" si="501"/>
        <v/>
      </c>
      <c r="AR500" s="113" t="str">
        <f t="shared" si="501"/>
        <v/>
      </c>
      <c r="AS500" s="113" t="str">
        <f t="shared" si="501"/>
        <v/>
      </c>
      <c r="AT500" s="113" t="str">
        <f t="shared" si="501"/>
        <v/>
      </c>
      <c r="AU500" s="113" t="str">
        <f t="shared" si="501"/>
        <v/>
      </c>
      <c r="AV500" s="113" t="str">
        <f t="shared" si="501"/>
        <v/>
      </c>
      <c r="AW500" s="113" t="str">
        <f t="shared" si="501"/>
        <v/>
      </c>
      <c r="AX500" s="113" t="str">
        <f t="shared" si="501"/>
        <v/>
      </c>
      <c r="AY500" s="113" t="str">
        <f t="shared" si="501"/>
        <v/>
      </c>
      <c r="AZ500" s="113" t="str">
        <f t="shared" si="501"/>
        <v/>
      </c>
      <c r="BA500" s="236" t="str">
        <f t="shared" si="501"/>
        <v/>
      </c>
      <c r="BC500" s="39"/>
      <c r="BD500" s="36"/>
      <c r="BE500" s="36"/>
      <c r="BF500" s="36"/>
      <c r="BG500" s="39"/>
      <c r="BH500" s="39"/>
      <c r="BI500" s="39"/>
      <c r="BJ500" s="39"/>
    </row>
    <row r="501" spans="1:62" s="12" customFormat="1" ht="14.25" hidden="1" customHeight="1">
      <c r="A501" s="32"/>
      <c r="B501" s="25"/>
      <c r="C501" s="33"/>
      <c r="D501" s="25"/>
      <c r="E501" s="112"/>
      <c r="F501" s="113"/>
      <c r="G501" s="113"/>
      <c r="H501" s="113"/>
      <c r="I501" s="113"/>
      <c r="J501" s="113"/>
      <c r="K501" s="113"/>
      <c r="L501" s="236"/>
      <c r="M501" s="113"/>
      <c r="N501" s="113"/>
      <c r="O501" s="113"/>
      <c r="P501" s="114"/>
      <c r="T501" s="32"/>
      <c r="U501" s="25"/>
      <c r="V501" s="33"/>
      <c r="W501" s="25"/>
      <c r="X501" s="112"/>
      <c r="Y501" s="113"/>
      <c r="Z501" s="113"/>
      <c r="AA501" s="113"/>
      <c r="AB501" s="113"/>
      <c r="AC501" s="113"/>
      <c r="AD501" s="113"/>
      <c r="AE501" s="113"/>
      <c r="AF501" s="113"/>
      <c r="AG501" s="113"/>
      <c r="AH501" s="113"/>
      <c r="AI501" s="236"/>
      <c r="AJ501" s="8"/>
      <c r="AL501" s="32"/>
      <c r="AM501" s="25"/>
      <c r="AN501" s="33"/>
      <c r="AO501" s="25"/>
      <c r="AP501" s="112"/>
      <c r="AQ501" s="113"/>
      <c r="AR501" s="113"/>
      <c r="AS501" s="113"/>
      <c r="AT501" s="113"/>
      <c r="AU501" s="113"/>
      <c r="AV501" s="113"/>
      <c r="AW501" s="113"/>
      <c r="AX501" s="113"/>
      <c r="AY501" s="113"/>
      <c r="AZ501" s="113"/>
      <c r="BA501" s="236"/>
      <c r="BC501" s="39"/>
      <c r="BD501" s="36"/>
      <c r="BE501" s="36"/>
      <c r="BF501" s="36"/>
      <c r="BG501" s="39"/>
      <c r="BH501" s="39"/>
      <c r="BI501" s="39"/>
      <c r="BJ501" s="39"/>
    </row>
    <row r="502" spans="1:62" s="12" customFormat="1" ht="14.25" hidden="1" customHeight="1">
      <c r="A502" s="32">
        <v>27</v>
      </c>
      <c r="B502" s="25"/>
      <c r="C502" s="33" t="s">
        <v>1</v>
      </c>
      <c r="D502" s="25"/>
      <c r="E502" s="112" t="str">
        <f>IF(ISERROR(E85/E401),"",E85/E401)</f>
        <v/>
      </c>
      <c r="F502" s="113" t="str">
        <f>IF(ISERROR(F85/F401),"",F85/F401)</f>
        <v/>
      </c>
      <c r="G502" s="113" t="str">
        <f t="shared" ref="G502:P503" si="502">IF(ISERROR(G85/G401),"",G85/G401)</f>
        <v/>
      </c>
      <c r="H502" s="113" t="str">
        <f t="shared" si="502"/>
        <v/>
      </c>
      <c r="I502" s="113" t="str">
        <f t="shared" si="502"/>
        <v/>
      </c>
      <c r="J502" s="113" t="str">
        <f t="shared" si="502"/>
        <v/>
      </c>
      <c r="K502" s="113" t="str">
        <f t="shared" si="502"/>
        <v/>
      </c>
      <c r="L502" s="236" t="str">
        <f t="shared" si="502"/>
        <v/>
      </c>
      <c r="M502" s="113" t="str">
        <f t="shared" si="502"/>
        <v/>
      </c>
      <c r="N502" s="113" t="str">
        <f t="shared" si="502"/>
        <v/>
      </c>
      <c r="O502" s="113" t="str">
        <f t="shared" si="502"/>
        <v/>
      </c>
      <c r="P502" s="114" t="str">
        <f t="shared" si="502"/>
        <v/>
      </c>
      <c r="T502" s="32">
        <v>27</v>
      </c>
      <c r="U502" s="25"/>
      <c r="V502" s="33" t="s">
        <v>1</v>
      </c>
      <c r="W502" s="25"/>
      <c r="X502" s="112" t="str">
        <f>IF(ISERROR(X85/X401),"",X85/X401)</f>
        <v/>
      </c>
      <c r="Y502" s="113" t="str">
        <f>IF(ISERROR(Y85/Y401),"",Y85/Y401)</f>
        <v/>
      </c>
      <c r="Z502" s="113" t="str">
        <f t="shared" ref="Z502:AI503" si="503">IF(ISERROR(Z85/Z401),"",Z85/Z401)</f>
        <v/>
      </c>
      <c r="AA502" s="113" t="str">
        <f t="shared" si="503"/>
        <v/>
      </c>
      <c r="AB502" s="113" t="str">
        <f t="shared" si="503"/>
        <v/>
      </c>
      <c r="AC502" s="113" t="str">
        <f t="shared" si="503"/>
        <v/>
      </c>
      <c r="AD502" s="113" t="str">
        <f t="shared" si="503"/>
        <v/>
      </c>
      <c r="AE502" s="113" t="str">
        <f t="shared" si="503"/>
        <v/>
      </c>
      <c r="AF502" s="113" t="str">
        <f t="shared" si="503"/>
        <v/>
      </c>
      <c r="AG502" s="113" t="str">
        <f t="shared" si="503"/>
        <v/>
      </c>
      <c r="AH502" s="113" t="str">
        <f t="shared" si="503"/>
        <v/>
      </c>
      <c r="AI502" s="236" t="str">
        <f t="shared" si="503"/>
        <v/>
      </c>
      <c r="AJ502" s="8"/>
      <c r="AL502" s="32">
        <v>27</v>
      </c>
      <c r="AM502" s="25"/>
      <c r="AN502" s="33" t="s">
        <v>1</v>
      </c>
      <c r="AO502" s="25"/>
      <c r="AP502" s="112" t="str">
        <f t="shared" ref="AP502:BA503" si="504">IF(ISERROR(AP85/AP401),"",AP85/AP401)</f>
        <v/>
      </c>
      <c r="AQ502" s="113" t="str">
        <f t="shared" si="504"/>
        <v/>
      </c>
      <c r="AR502" s="113" t="str">
        <f t="shared" si="504"/>
        <v/>
      </c>
      <c r="AS502" s="113" t="str">
        <f t="shared" si="504"/>
        <v/>
      </c>
      <c r="AT502" s="113" t="str">
        <f t="shared" si="504"/>
        <v/>
      </c>
      <c r="AU502" s="113" t="str">
        <f t="shared" si="504"/>
        <v/>
      </c>
      <c r="AV502" s="113" t="str">
        <f t="shared" si="504"/>
        <v/>
      </c>
      <c r="AW502" s="113" t="str">
        <f t="shared" si="504"/>
        <v/>
      </c>
      <c r="AX502" s="113" t="str">
        <f t="shared" si="504"/>
        <v/>
      </c>
      <c r="AY502" s="113" t="str">
        <f t="shared" si="504"/>
        <v/>
      </c>
      <c r="AZ502" s="113" t="str">
        <f t="shared" si="504"/>
        <v/>
      </c>
      <c r="BA502" s="236" t="str">
        <f t="shared" si="504"/>
        <v/>
      </c>
      <c r="BC502" s="39"/>
      <c r="BD502" s="36"/>
      <c r="BE502" s="36"/>
      <c r="BF502" s="36"/>
      <c r="BG502" s="39"/>
      <c r="BH502" s="39"/>
      <c r="BI502" s="39"/>
      <c r="BJ502" s="39"/>
    </row>
    <row r="503" spans="1:62" s="12" customFormat="1" ht="14.25" hidden="1" customHeight="1">
      <c r="A503" s="70"/>
      <c r="B503" s="25"/>
      <c r="C503" s="33" t="s">
        <v>13</v>
      </c>
      <c r="D503" s="25"/>
      <c r="E503" s="112" t="str">
        <f>IF(ISERROR(E86/E402),"",E86/E402)</f>
        <v/>
      </c>
      <c r="F503" s="113" t="str">
        <f>IF(ISERROR(F86/F402),"",F86/F402)</f>
        <v/>
      </c>
      <c r="G503" s="113" t="str">
        <f t="shared" si="502"/>
        <v/>
      </c>
      <c r="H503" s="113" t="str">
        <f t="shared" si="502"/>
        <v/>
      </c>
      <c r="I503" s="113" t="str">
        <f t="shared" si="502"/>
        <v/>
      </c>
      <c r="J503" s="113" t="str">
        <f t="shared" si="502"/>
        <v/>
      </c>
      <c r="K503" s="113" t="str">
        <f t="shared" si="502"/>
        <v/>
      </c>
      <c r="L503" s="236" t="str">
        <f t="shared" si="502"/>
        <v/>
      </c>
      <c r="M503" s="113" t="str">
        <f t="shared" si="502"/>
        <v/>
      </c>
      <c r="N503" s="113" t="str">
        <f t="shared" si="502"/>
        <v/>
      </c>
      <c r="O503" s="113" t="str">
        <f t="shared" si="502"/>
        <v/>
      </c>
      <c r="P503" s="114" t="str">
        <f t="shared" si="502"/>
        <v/>
      </c>
      <c r="T503" s="70"/>
      <c r="U503" s="25"/>
      <c r="V503" s="33" t="s">
        <v>13</v>
      </c>
      <c r="W503" s="25"/>
      <c r="X503" s="112" t="str">
        <f>IF(ISERROR(X86/X402),"",X86/X402)</f>
        <v/>
      </c>
      <c r="Y503" s="113" t="str">
        <f>IF(ISERROR(Y86/Y402),"",Y86/Y402)</f>
        <v/>
      </c>
      <c r="Z503" s="113" t="str">
        <f t="shared" si="503"/>
        <v/>
      </c>
      <c r="AA503" s="113" t="str">
        <f t="shared" si="503"/>
        <v/>
      </c>
      <c r="AB503" s="113" t="str">
        <f t="shared" si="503"/>
        <v/>
      </c>
      <c r="AC503" s="113" t="str">
        <f t="shared" si="503"/>
        <v/>
      </c>
      <c r="AD503" s="113" t="str">
        <f t="shared" si="503"/>
        <v/>
      </c>
      <c r="AE503" s="113" t="str">
        <f t="shared" si="503"/>
        <v/>
      </c>
      <c r="AF503" s="113" t="str">
        <f t="shared" si="503"/>
        <v/>
      </c>
      <c r="AG503" s="113" t="str">
        <f t="shared" si="503"/>
        <v/>
      </c>
      <c r="AH503" s="113" t="str">
        <f t="shared" si="503"/>
        <v/>
      </c>
      <c r="AI503" s="236" t="str">
        <f t="shared" si="503"/>
        <v/>
      </c>
      <c r="AJ503" s="8"/>
      <c r="AL503" s="70"/>
      <c r="AM503" s="25"/>
      <c r="AN503" s="33" t="s">
        <v>13</v>
      </c>
      <c r="AO503" s="25"/>
      <c r="AP503" s="112" t="str">
        <f t="shared" si="504"/>
        <v/>
      </c>
      <c r="AQ503" s="113" t="str">
        <f t="shared" si="504"/>
        <v/>
      </c>
      <c r="AR503" s="113" t="str">
        <f t="shared" si="504"/>
        <v/>
      </c>
      <c r="AS503" s="113" t="str">
        <f t="shared" si="504"/>
        <v/>
      </c>
      <c r="AT503" s="113" t="str">
        <f t="shared" si="504"/>
        <v/>
      </c>
      <c r="AU503" s="113" t="str">
        <f t="shared" si="504"/>
        <v/>
      </c>
      <c r="AV503" s="113" t="str">
        <f t="shared" si="504"/>
        <v/>
      </c>
      <c r="AW503" s="113" t="str">
        <f t="shared" si="504"/>
        <v/>
      </c>
      <c r="AX503" s="113" t="str">
        <f t="shared" si="504"/>
        <v/>
      </c>
      <c r="AY503" s="113" t="str">
        <f t="shared" si="504"/>
        <v/>
      </c>
      <c r="AZ503" s="113" t="str">
        <f t="shared" si="504"/>
        <v/>
      </c>
      <c r="BA503" s="236" t="str">
        <f t="shared" si="504"/>
        <v/>
      </c>
      <c r="BC503" s="39"/>
      <c r="BD503" s="36"/>
      <c r="BE503" s="36"/>
      <c r="BF503" s="36"/>
      <c r="BG503" s="39"/>
      <c r="BH503" s="39"/>
      <c r="BI503" s="39"/>
      <c r="BJ503" s="39"/>
    </row>
    <row r="504" spans="1:62" s="12" customFormat="1" ht="14.25" hidden="1" customHeight="1">
      <c r="A504" s="32"/>
      <c r="B504" s="25"/>
      <c r="C504" s="33"/>
      <c r="D504" s="25"/>
      <c r="E504" s="112"/>
      <c r="F504" s="113"/>
      <c r="G504" s="113"/>
      <c r="H504" s="113"/>
      <c r="I504" s="113"/>
      <c r="J504" s="113"/>
      <c r="K504" s="113"/>
      <c r="L504" s="236"/>
      <c r="M504" s="113"/>
      <c r="N504" s="113"/>
      <c r="O504" s="113"/>
      <c r="P504" s="114"/>
      <c r="T504" s="32"/>
      <c r="U504" s="25"/>
      <c r="V504" s="33"/>
      <c r="W504" s="25"/>
      <c r="X504" s="112"/>
      <c r="Y504" s="113"/>
      <c r="Z504" s="113"/>
      <c r="AA504" s="113"/>
      <c r="AB504" s="113"/>
      <c r="AC504" s="113"/>
      <c r="AD504" s="113"/>
      <c r="AE504" s="113"/>
      <c r="AF504" s="113"/>
      <c r="AG504" s="113"/>
      <c r="AH504" s="113"/>
      <c r="AI504" s="236"/>
      <c r="AJ504" s="8"/>
      <c r="AL504" s="32"/>
      <c r="AM504" s="25"/>
      <c r="AN504" s="33"/>
      <c r="AO504" s="25"/>
      <c r="AP504" s="112"/>
      <c r="AQ504" s="113"/>
      <c r="AR504" s="113"/>
      <c r="AS504" s="113"/>
      <c r="AT504" s="113"/>
      <c r="AU504" s="113"/>
      <c r="AV504" s="113"/>
      <c r="AW504" s="113"/>
      <c r="AX504" s="113"/>
      <c r="AY504" s="113"/>
      <c r="AZ504" s="113"/>
      <c r="BA504" s="236"/>
      <c r="BC504" s="39"/>
      <c r="BD504" s="36"/>
      <c r="BE504" s="36"/>
      <c r="BF504" s="36"/>
      <c r="BG504" s="39"/>
      <c r="BH504" s="39"/>
      <c r="BI504" s="39"/>
      <c r="BJ504" s="39"/>
    </row>
    <row r="505" spans="1:62" s="12" customFormat="1" ht="14.25" hidden="1" customHeight="1">
      <c r="A505" s="32">
        <v>28</v>
      </c>
      <c r="B505" s="25"/>
      <c r="C505" s="33" t="s">
        <v>1</v>
      </c>
      <c r="D505" s="25"/>
      <c r="E505" s="112" t="str">
        <f>IF(ISERROR(E88/E404),"",E88/E404)</f>
        <v/>
      </c>
      <c r="F505" s="113" t="str">
        <f>IF(ISERROR(F88/F404),"",F88/F404)</f>
        <v/>
      </c>
      <c r="G505" s="113" t="str">
        <f t="shared" ref="G505:P506" si="505">IF(ISERROR(G88/G404),"",G88/G404)</f>
        <v/>
      </c>
      <c r="H505" s="113" t="str">
        <f t="shared" si="505"/>
        <v/>
      </c>
      <c r="I505" s="113" t="str">
        <f t="shared" si="505"/>
        <v/>
      </c>
      <c r="J505" s="113" t="str">
        <f t="shared" si="505"/>
        <v/>
      </c>
      <c r="K505" s="113" t="str">
        <f t="shared" si="505"/>
        <v/>
      </c>
      <c r="L505" s="236" t="str">
        <f t="shared" si="505"/>
        <v/>
      </c>
      <c r="M505" s="113" t="str">
        <f t="shared" si="505"/>
        <v/>
      </c>
      <c r="N505" s="113" t="str">
        <f t="shared" si="505"/>
        <v/>
      </c>
      <c r="O505" s="113" t="str">
        <f t="shared" si="505"/>
        <v/>
      </c>
      <c r="P505" s="114" t="str">
        <f t="shared" si="505"/>
        <v/>
      </c>
      <c r="T505" s="32">
        <v>28</v>
      </c>
      <c r="U505" s="25"/>
      <c r="V505" s="33" t="s">
        <v>1</v>
      </c>
      <c r="W505" s="25"/>
      <c r="X505" s="112" t="str">
        <f>IF(ISERROR(X88/X404),"",X88/X404)</f>
        <v/>
      </c>
      <c r="Y505" s="113" t="str">
        <f>IF(ISERROR(Y88/Y404),"",Y88/Y404)</f>
        <v/>
      </c>
      <c r="Z505" s="113" t="str">
        <f t="shared" ref="Z505:AI506" si="506">IF(ISERROR(Z88/Z404),"",Z88/Z404)</f>
        <v/>
      </c>
      <c r="AA505" s="113" t="str">
        <f t="shared" si="506"/>
        <v/>
      </c>
      <c r="AB505" s="113" t="str">
        <f t="shared" si="506"/>
        <v/>
      </c>
      <c r="AC505" s="113" t="str">
        <f t="shared" si="506"/>
        <v/>
      </c>
      <c r="AD505" s="113" t="str">
        <f t="shared" si="506"/>
        <v/>
      </c>
      <c r="AE505" s="113" t="str">
        <f t="shared" si="506"/>
        <v/>
      </c>
      <c r="AF505" s="113" t="str">
        <f t="shared" si="506"/>
        <v/>
      </c>
      <c r="AG505" s="113" t="str">
        <f t="shared" si="506"/>
        <v/>
      </c>
      <c r="AH505" s="113" t="str">
        <f t="shared" si="506"/>
        <v/>
      </c>
      <c r="AI505" s="236" t="str">
        <f t="shared" si="506"/>
        <v/>
      </c>
      <c r="AJ505" s="8"/>
      <c r="AL505" s="32">
        <v>28</v>
      </c>
      <c r="AM505" s="25"/>
      <c r="AN505" s="33" t="s">
        <v>1</v>
      </c>
      <c r="AO505" s="25"/>
      <c r="AP505" s="112" t="str">
        <f t="shared" ref="AP505:BA506" si="507">IF(ISERROR(AP88/AP404),"",AP88/AP404)</f>
        <v/>
      </c>
      <c r="AQ505" s="113" t="str">
        <f t="shared" si="507"/>
        <v/>
      </c>
      <c r="AR505" s="113" t="str">
        <f t="shared" si="507"/>
        <v/>
      </c>
      <c r="AS505" s="113" t="str">
        <f t="shared" si="507"/>
        <v/>
      </c>
      <c r="AT505" s="113" t="str">
        <f t="shared" si="507"/>
        <v/>
      </c>
      <c r="AU505" s="113" t="str">
        <f t="shared" si="507"/>
        <v/>
      </c>
      <c r="AV505" s="113" t="str">
        <f t="shared" si="507"/>
        <v/>
      </c>
      <c r="AW505" s="113" t="str">
        <f t="shared" si="507"/>
        <v/>
      </c>
      <c r="AX505" s="113" t="str">
        <f t="shared" si="507"/>
        <v/>
      </c>
      <c r="AY505" s="113" t="str">
        <f t="shared" si="507"/>
        <v/>
      </c>
      <c r="AZ505" s="113" t="str">
        <f t="shared" si="507"/>
        <v/>
      </c>
      <c r="BA505" s="236" t="str">
        <f t="shared" si="507"/>
        <v/>
      </c>
      <c r="BC505" s="39"/>
      <c r="BD505" s="36"/>
      <c r="BE505" s="36"/>
      <c r="BF505" s="36"/>
      <c r="BG505" s="39"/>
      <c r="BH505" s="39"/>
      <c r="BI505" s="39"/>
      <c r="BJ505" s="39"/>
    </row>
    <row r="506" spans="1:62" s="12" customFormat="1" ht="14.25" hidden="1" customHeight="1">
      <c r="A506" s="70"/>
      <c r="B506" s="25"/>
      <c r="C506" s="33" t="s">
        <v>13</v>
      </c>
      <c r="D506" s="25"/>
      <c r="E506" s="112" t="str">
        <f>IF(ISERROR(E89/E405),"",E89/E405)</f>
        <v/>
      </c>
      <c r="F506" s="113" t="str">
        <f>IF(ISERROR(F89/F405),"",F89/F405)</f>
        <v/>
      </c>
      <c r="G506" s="113" t="str">
        <f t="shared" si="505"/>
        <v/>
      </c>
      <c r="H506" s="113" t="str">
        <f t="shared" si="505"/>
        <v/>
      </c>
      <c r="I506" s="113" t="str">
        <f t="shared" si="505"/>
        <v/>
      </c>
      <c r="J506" s="113" t="str">
        <f t="shared" si="505"/>
        <v/>
      </c>
      <c r="K506" s="113" t="str">
        <f t="shared" si="505"/>
        <v/>
      </c>
      <c r="L506" s="236" t="str">
        <f t="shared" si="505"/>
        <v/>
      </c>
      <c r="M506" s="113" t="str">
        <f t="shared" si="505"/>
        <v/>
      </c>
      <c r="N506" s="113" t="str">
        <f t="shared" si="505"/>
        <v/>
      </c>
      <c r="O506" s="113" t="str">
        <f t="shared" si="505"/>
        <v/>
      </c>
      <c r="P506" s="114" t="str">
        <f t="shared" si="505"/>
        <v/>
      </c>
      <c r="T506" s="70"/>
      <c r="U506" s="25"/>
      <c r="V506" s="33" t="s">
        <v>13</v>
      </c>
      <c r="W506" s="25"/>
      <c r="X506" s="112" t="str">
        <f>IF(ISERROR(X89/X405),"",X89/X405)</f>
        <v/>
      </c>
      <c r="Y506" s="113" t="str">
        <f>IF(ISERROR(Y89/Y405),"",Y89/Y405)</f>
        <v/>
      </c>
      <c r="Z506" s="113" t="str">
        <f t="shared" si="506"/>
        <v/>
      </c>
      <c r="AA506" s="113" t="str">
        <f t="shared" si="506"/>
        <v/>
      </c>
      <c r="AB506" s="113" t="str">
        <f t="shared" si="506"/>
        <v/>
      </c>
      <c r="AC506" s="113" t="str">
        <f t="shared" si="506"/>
        <v/>
      </c>
      <c r="AD506" s="113" t="str">
        <f t="shared" si="506"/>
        <v/>
      </c>
      <c r="AE506" s="113" t="str">
        <f t="shared" si="506"/>
        <v/>
      </c>
      <c r="AF506" s="113" t="str">
        <f t="shared" si="506"/>
        <v/>
      </c>
      <c r="AG506" s="113" t="str">
        <f t="shared" si="506"/>
        <v/>
      </c>
      <c r="AH506" s="113" t="str">
        <f t="shared" si="506"/>
        <v/>
      </c>
      <c r="AI506" s="236" t="str">
        <f t="shared" si="506"/>
        <v/>
      </c>
      <c r="AJ506" s="8"/>
      <c r="AL506" s="70"/>
      <c r="AM506" s="25"/>
      <c r="AN506" s="33" t="s">
        <v>13</v>
      </c>
      <c r="AO506" s="25"/>
      <c r="AP506" s="112" t="str">
        <f t="shared" si="507"/>
        <v/>
      </c>
      <c r="AQ506" s="113" t="str">
        <f t="shared" si="507"/>
        <v/>
      </c>
      <c r="AR506" s="113" t="str">
        <f t="shared" si="507"/>
        <v/>
      </c>
      <c r="AS506" s="113" t="str">
        <f t="shared" si="507"/>
        <v/>
      </c>
      <c r="AT506" s="113" t="str">
        <f t="shared" si="507"/>
        <v/>
      </c>
      <c r="AU506" s="113" t="str">
        <f t="shared" si="507"/>
        <v/>
      </c>
      <c r="AV506" s="113" t="str">
        <f t="shared" si="507"/>
        <v/>
      </c>
      <c r="AW506" s="113" t="str">
        <f t="shared" si="507"/>
        <v/>
      </c>
      <c r="AX506" s="113" t="str">
        <f t="shared" si="507"/>
        <v/>
      </c>
      <c r="AY506" s="113" t="str">
        <f t="shared" si="507"/>
        <v/>
      </c>
      <c r="AZ506" s="113" t="str">
        <f t="shared" si="507"/>
        <v/>
      </c>
      <c r="BA506" s="236" t="str">
        <f t="shared" si="507"/>
        <v/>
      </c>
      <c r="BC506" s="39"/>
      <c r="BD506" s="36"/>
      <c r="BE506" s="36"/>
      <c r="BF506" s="36"/>
      <c r="BG506" s="39"/>
      <c r="BH506" s="39"/>
      <c r="BI506" s="39"/>
      <c r="BJ506" s="39"/>
    </row>
    <row r="507" spans="1:62" s="12" customFormat="1" ht="14.25" hidden="1" customHeight="1">
      <c r="A507" s="32"/>
      <c r="B507" s="25"/>
      <c r="C507" s="33"/>
      <c r="D507" s="25"/>
      <c r="E507" s="112"/>
      <c r="F507" s="113"/>
      <c r="G507" s="113"/>
      <c r="H507" s="113"/>
      <c r="I507" s="113"/>
      <c r="J507" s="113"/>
      <c r="K507" s="113"/>
      <c r="L507" s="236"/>
      <c r="M507" s="113"/>
      <c r="N507" s="113"/>
      <c r="O507" s="113"/>
      <c r="P507" s="114"/>
      <c r="T507" s="32"/>
      <c r="U507" s="25"/>
      <c r="V507" s="33"/>
      <c r="W507" s="25"/>
      <c r="X507" s="112"/>
      <c r="Y507" s="113"/>
      <c r="Z507" s="113"/>
      <c r="AA507" s="113"/>
      <c r="AB507" s="113"/>
      <c r="AC507" s="113"/>
      <c r="AD507" s="113"/>
      <c r="AE507" s="113"/>
      <c r="AF507" s="113"/>
      <c r="AG507" s="113"/>
      <c r="AH507" s="113"/>
      <c r="AI507" s="236"/>
      <c r="AJ507" s="8"/>
      <c r="AL507" s="32"/>
      <c r="AM507" s="25"/>
      <c r="AN507" s="33"/>
      <c r="AO507" s="25"/>
      <c r="AP507" s="112"/>
      <c r="AQ507" s="113"/>
      <c r="AR507" s="113"/>
      <c r="AS507" s="113"/>
      <c r="AT507" s="113"/>
      <c r="AU507" s="113"/>
      <c r="AV507" s="113"/>
      <c r="AW507" s="113"/>
      <c r="AX507" s="113"/>
      <c r="AY507" s="113"/>
      <c r="AZ507" s="113"/>
      <c r="BA507" s="236"/>
      <c r="BC507" s="39"/>
      <c r="BD507" s="36"/>
      <c r="BE507" s="36"/>
      <c r="BF507" s="36"/>
      <c r="BG507" s="39"/>
      <c r="BH507" s="39"/>
      <c r="BI507" s="39"/>
      <c r="BJ507" s="39"/>
    </row>
    <row r="508" spans="1:62" s="12" customFormat="1" ht="14.25" hidden="1" customHeight="1">
      <c r="A508" s="32">
        <v>29</v>
      </c>
      <c r="B508" s="25"/>
      <c r="C508" s="33" t="s">
        <v>1</v>
      </c>
      <c r="D508" s="25"/>
      <c r="E508" s="112" t="str">
        <f>IF(ISERROR(E91/E407),"",E91/E407)</f>
        <v/>
      </c>
      <c r="F508" s="113" t="str">
        <f>IF(ISERROR(F91/F407),"",F91/F407)</f>
        <v/>
      </c>
      <c r="G508" s="113" t="str">
        <f t="shared" ref="G508:P509" si="508">IF(ISERROR(G91/G407),"",G91/G407)</f>
        <v/>
      </c>
      <c r="H508" s="113" t="str">
        <f t="shared" si="508"/>
        <v/>
      </c>
      <c r="I508" s="113" t="str">
        <f t="shared" si="508"/>
        <v/>
      </c>
      <c r="J508" s="113" t="str">
        <f t="shared" si="508"/>
        <v/>
      </c>
      <c r="K508" s="113" t="str">
        <f t="shared" si="508"/>
        <v/>
      </c>
      <c r="L508" s="236" t="str">
        <f t="shared" si="508"/>
        <v/>
      </c>
      <c r="M508" s="113" t="str">
        <f t="shared" si="508"/>
        <v/>
      </c>
      <c r="N508" s="113" t="str">
        <f t="shared" si="508"/>
        <v/>
      </c>
      <c r="O508" s="113" t="str">
        <f t="shared" si="508"/>
        <v/>
      </c>
      <c r="P508" s="114" t="str">
        <f t="shared" si="508"/>
        <v/>
      </c>
      <c r="T508" s="32">
        <v>29</v>
      </c>
      <c r="U508" s="25"/>
      <c r="V508" s="33" t="s">
        <v>1</v>
      </c>
      <c r="W508" s="25"/>
      <c r="X508" s="112" t="str">
        <f>IF(ISERROR(X91/X407),"",X91/X407)</f>
        <v/>
      </c>
      <c r="Y508" s="113" t="str">
        <f>IF(ISERROR(Y91/Y407),"",Y91/Y407)</f>
        <v/>
      </c>
      <c r="Z508" s="113" t="str">
        <f t="shared" ref="Z508:AI509" si="509">IF(ISERROR(Z91/Z407),"",Z91/Z407)</f>
        <v/>
      </c>
      <c r="AA508" s="113" t="str">
        <f t="shared" si="509"/>
        <v/>
      </c>
      <c r="AB508" s="113" t="str">
        <f t="shared" si="509"/>
        <v/>
      </c>
      <c r="AC508" s="113" t="str">
        <f t="shared" si="509"/>
        <v/>
      </c>
      <c r="AD508" s="113" t="str">
        <f t="shared" si="509"/>
        <v/>
      </c>
      <c r="AE508" s="113" t="str">
        <f t="shared" si="509"/>
        <v/>
      </c>
      <c r="AF508" s="113" t="str">
        <f t="shared" si="509"/>
        <v/>
      </c>
      <c r="AG508" s="113" t="str">
        <f t="shared" si="509"/>
        <v/>
      </c>
      <c r="AH508" s="113" t="str">
        <f t="shared" si="509"/>
        <v/>
      </c>
      <c r="AI508" s="236" t="str">
        <f t="shared" si="509"/>
        <v/>
      </c>
      <c r="AJ508" s="8"/>
      <c r="AL508" s="32">
        <v>29</v>
      </c>
      <c r="AM508" s="25"/>
      <c r="AN508" s="33" t="s">
        <v>1</v>
      </c>
      <c r="AO508" s="25"/>
      <c r="AP508" s="112" t="str">
        <f t="shared" ref="AP508:BA509" si="510">IF(ISERROR(AP91/AP407),"",AP91/AP407)</f>
        <v/>
      </c>
      <c r="AQ508" s="113" t="str">
        <f t="shared" si="510"/>
        <v/>
      </c>
      <c r="AR508" s="113" t="str">
        <f t="shared" si="510"/>
        <v/>
      </c>
      <c r="AS508" s="113" t="str">
        <f t="shared" si="510"/>
        <v/>
      </c>
      <c r="AT508" s="113" t="str">
        <f t="shared" si="510"/>
        <v/>
      </c>
      <c r="AU508" s="113" t="str">
        <f t="shared" si="510"/>
        <v/>
      </c>
      <c r="AV508" s="113" t="str">
        <f t="shared" si="510"/>
        <v/>
      </c>
      <c r="AW508" s="113" t="str">
        <f t="shared" si="510"/>
        <v/>
      </c>
      <c r="AX508" s="113" t="str">
        <f t="shared" si="510"/>
        <v/>
      </c>
      <c r="AY508" s="113" t="str">
        <f t="shared" si="510"/>
        <v/>
      </c>
      <c r="AZ508" s="113" t="str">
        <f t="shared" si="510"/>
        <v/>
      </c>
      <c r="BA508" s="236" t="str">
        <f t="shared" si="510"/>
        <v/>
      </c>
      <c r="BC508" s="39"/>
      <c r="BD508" s="36"/>
      <c r="BE508" s="36"/>
      <c r="BF508" s="36"/>
      <c r="BG508" s="39"/>
      <c r="BH508" s="39"/>
      <c r="BI508" s="39"/>
      <c r="BJ508" s="39"/>
    </row>
    <row r="509" spans="1:62" s="12" customFormat="1" ht="14.25" hidden="1" customHeight="1">
      <c r="A509" s="70"/>
      <c r="B509" s="25"/>
      <c r="C509" s="33" t="s">
        <v>13</v>
      </c>
      <c r="D509" s="25"/>
      <c r="E509" s="112" t="str">
        <f>IF(ISERROR(E92/E408),"",E92/E408)</f>
        <v/>
      </c>
      <c r="F509" s="113" t="str">
        <f>IF(ISERROR(F92/F408),"",F92/F408)</f>
        <v/>
      </c>
      <c r="G509" s="113" t="str">
        <f t="shared" si="508"/>
        <v/>
      </c>
      <c r="H509" s="113" t="str">
        <f t="shared" si="508"/>
        <v/>
      </c>
      <c r="I509" s="113" t="str">
        <f t="shared" si="508"/>
        <v/>
      </c>
      <c r="J509" s="113" t="str">
        <f t="shared" si="508"/>
        <v/>
      </c>
      <c r="K509" s="113" t="str">
        <f t="shared" si="508"/>
        <v/>
      </c>
      <c r="L509" s="236" t="str">
        <f t="shared" si="508"/>
        <v/>
      </c>
      <c r="M509" s="113" t="str">
        <f t="shared" si="508"/>
        <v/>
      </c>
      <c r="N509" s="113" t="str">
        <f t="shared" si="508"/>
        <v/>
      </c>
      <c r="O509" s="113" t="str">
        <f t="shared" si="508"/>
        <v/>
      </c>
      <c r="P509" s="114" t="str">
        <f t="shared" si="508"/>
        <v/>
      </c>
      <c r="T509" s="70"/>
      <c r="U509" s="25"/>
      <c r="V509" s="33" t="s">
        <v>13</v>
      </c>
      <c r="W509" s="25"/>
      <c r="X509" s="112" t="str">
        <f>IF(ISERROR(X92/X408),"",X92/X408)</f>
        <v/>
      </c>
      <c r="Y509" s="113" t="str">
        <f>IF(ISERROR(Y92/Y408),"",Y92/Y408)</f>
        <v/>
      </c>
      <c r="Z509" s="113" t="str">
        <f t="shared" si="509"/>
        <v/>
      </c>
      <c r="AA509" s="113" t="str">
        <f t="shared" si="509"/>
        <v/>
      </c>
      <c r="AB509" s="113" t="str">
        <f t="shared" si="509"/>
        <v/>
      </c>
      <c r="AC509" s="113" t="str">
        <f t="shared" si="509"/>
        <v/>
      </c>
      <c r="AD509" s="113" t="str">
        <f t="shared" si="509"/>
        <v/>
      </c>
      <c r="AE509" s="113" t="str">
        <f t="shared" si="509"/>
        <v/>
      </c>
      <c r="AF509" s="113" t="str">
        <f t="shared" si="509"/>
        <v/>
      </c>
      <c r="AG509" s="113" t="str">
        <f t="shared" si="509"/>
        <v/>
      </c>
      <c r="AH509" s="113" t="str">
        <f t="shared" si="509"/>
        <v/>
      </c>
      <c r="AI509" s="236" t="str">
        <f t="shared" si="509"/>
        <v/>
      </c>
      <c r="AJ509" s="8"/>
      <c r="AL509" s="70"/>
      <c r="AM509" s="25"/>
      <c r="AN509" s="33" t="s">
        <v>13</v>
      </c>
      <c r="AO509" s="25"/>
      <c r="AP509" s="112" t="str">
        <f t="shared" si="510"/>
        <v/>
      </c>
      <c r="AQ509" s="113" t="str">
        <f t="shared" si="510"/>
        <v/>
      </c>
      <c r="AR509" s="113" t="str">
        <f t="shared" si="510"/>
        <v/>
      </c>
      <c r="AS509" s="113" t="str">
        <f t="shared" si="510"/>
        <v/>
      </c>
      <c r="AT509" s="113" t="str">
        <f t="shared" si="510"/>
        <v/>
      </c>
      <c r="AU509" s="113" t="str">
        <f t="shared" si="510"/>
        <v/>
      </c>
      <c r="AV509" s="113" t="str">
        <f t="shared" si="510"/>
        <v/>
      </c>
      <c r="AW509" s="113" t="str">
        <f t="shared" si="510"/>
        <v/>
      </c>
      <c r="AX509" s="113" t="str">
        <f t="shared" si="510"/>
        <v/>
      </c>
      <c r="AY509" s="113" t="str">
        <f t="shared" si="510"/>
        <v/>
      </c>
      <c r="AZ509" s="113" t="str">
        <f t="shared" si="510"/>
        <v/>
      </c>
      <c r="BA509" s="236" t="str">
        <f t="shared" si="510"/>
        <v/>
      </c>
      <c r="BC509" s="39"/>
      <c r="BD509" s="36"/>
      <c r="BE509" s="36"/>
      <c r="BF509" s="36"/>
      <c r="BG509" s="39"/>
      <c r="BH509" s="39"/>
      <c r="BI509" s="39"/>
      <c r="BJ509" s="39"/>
    </row>
    <row r="510" spans="1:62" s="12" customFormat="1" ht="14.25" hidden="1" customHeight="1">
      <c r="A510" s="40"/>
      <c r="B510" s="25"/>
      <c r="C510" s="33"/>
      <c r="D510" s="25"/>
      <c r="E510" s="112"/>
      <c r="F510" s="113"/>
      <c r="G510" s="113"/>
      <c r="H510" s="113"/>
      <c r="I510" s="113"/>
      <c r="J510" s="113"/>
      <c r="K510" s="113"/>
      <c r="L510" s="236"/>
      <c r="M510" s="113"/>
      <c r="N510" s="113"/>
      <c r="O510" s="113"/>
      <c r="P510" s="114"/>
      <c r="T510" s="40"/>
      <c r="U510" s="25"/>
      <c r="V510" s="33"/>
      <c r="W510" s="25"/>
      <c r="X510" s="112"/>
      <c r="Y510" s="113"/>
      <c r="Z510" s="113"/>
      <c r="AA510" s="113"/>
      <c r="AB510" s="113"/>
      <c r="AC510" s="113"/>
      <c r="AD510" s="113"/>
      <c r="AE510" s="113"/>
      <c r="AF510" s="113"/>
      <c r="AG510" s="113"/>
      <c r="AH510" s="113"/>
      <c r="AI510" s="236"/>
      <c r="AJ510" s="8"/>
      <c r="AL510" s="40"/>
      <c r="AM510" s="25"/>
      <c r="AN510" s="33"/>
      <c r="AO510" s="25"/>
      <c r="AP510" s="112"/>
      <c r="AQ510" s="113"/>
      <c r="AR510" s="113"/>
      <c r="AS510" s="113"/>
      <c r="AT510" s="113"/>
      <c r="AU510" s="113"/>
      <c r="AV510" s="113"/>
      <c r="AW510" s="113"/>
      <c r="AX510" s="113"/>
      <c r="AY510" s="113"/>
      <c r="AZ510" s="113"/>
      <c r="BA510" s="236"/>
      <c r="BC510" s="39"/>
      <c r="BD510" s="36"/>
      <c r="BE510" s="36"/>
      <c r="BF510" s="36"/>
      <c r="BG510" s="39"/>
      <c r="BH510" s="39"/>
      <c r="BI510" s="39"/>
      <c r="BJ510" s="39"/>
    </row>
    <row r="511" spans="1:62" s="12" customFormat="1" ht="14.25" hidden="1" customHeight="1">
      <c r="A511" s="32">
        <v>30</v>
      </c>
      <c r="B511" s="25"/>
      <c r="C511" s="33" t="s">
        <v>1</v>
      </c>
      <c r="D511" s="25"/>
      <c r="E511" s="112" t="str">
        <f>IF(ISERROR(E94/E410),"",E94/E410)</f>
        <v/>
      </c>
      <c r="F511" s="113" t="str">
        <f>IF(ISERROR(F94/F410),"",F94/F410)</f>
        <v/>
      </c>
      <c r="G511" s="113" t="str">
        <f t="shared" ref="G511:P512" si="511">IF(ISERROR(G94/G410),"",G94/G410)</f>
        <v/>
      </c>
      <c r="H511" s="113" t="str">
        <f t="shared" si="511"/>
        <v/>
      </c>
      <c r="I511" s="113" t="str">
        <f t="shared" si="511"/>
        <v/>
      </c>
      <c r="J511" s="113" t="str">
        <f t="shared" si="511"/>
        <v/>
      </c>
      <c r="K511" s="113" t="str">
        <f t="shared" si="511"/>
        <v/>
      </c>
      <c r="L511" s="236" t="str">
        <f t="shared" si="511"/>
        <v/>
      </c>
      <c r="M511" s="113" t="str">
        <f t="shared" si="511"/>
        <v/>
      </c>
      <c r="N511" s="113" t="str">
        <f t="shared" si="511"/>
        <v/>
      </c>
      <c r="O511" s="113" t="str">
        <f t="shared" si="511"/>
        <v/>
      </c>
      <c r="P511" s="114" t="str">
        <f t="shared" si="511"/>
        <v/>
      </c>
      <c r="T511" s="32">
        <v>30</v>
      </c>
      <c r="U511" s="25"/>
      <c r="V511" s="33" t="s">
        <v>1</v>
      </c>
      <c r="W511" s="25"/>
      <c r="X511" s="112" t="str">
        <f>IF(ISERROR(X94/X410),"",X94/X410)</f>
        <v/>
      </c>
      <c r="Y511" s="113" t="str">
        <f>IF(ISERROR(Y94/Y410),"",Y94/Y410)</f>
        <v/>
      </c>
      <c r="Z511" s="113" t="str">
        <f t="shared" ref="Z511:AI512" si="512">IF(ISERROR(Z94/Z410),"",Z94/Z410)</f>
        <v/>
      </c>
      <c r="AA511" s="113" t="str">
        <f t="shared" si="512"/>
        <v/>
      </c>
      <c r="AB511" s="113" t="str">
        <f t="shared" si="512"/>
        <v/>
      </c>
      <c r="AC511" s="113" t="str">
        <f t="shared" si="512"/>
        <v/>
      </c>
      <c r="AD511" s="113" t="str">
        <f t="shared" si="512"/>
        <v/>
      </c>
      <c r="AE511" s="113" t="str">
        <f t="shared" si="512"/>
        <v/>
      </c>
      <c r="AF511" s="113" t="str">
        <f t="shared" si="512"/>
        <v/>
      </c>
      <c r="AG511" s="113" t="str">
        <f t="shared" si="512"/>
        <v/>
      </c>
      <c r="AH511" s="113" t="str">
        <f t="shared" si="512"/>
        <v/>
      </c>
      <c r="AI511" s="236" t="str">
        <f t="shared" si="512"/>
        <v/>
      </c>
      <c r="AJ511" s="8"/>
      <c r="AL511" s="32">
        <v>30</v>
      </c>
      <c r="AM511" s="25"/>
      <c r="AN511" s="33" t="s">
        <v>1</v>
      </c>
      <c r="AO511" s="25"/>
      <c r="AP511" s="112" t="str">
        <f t="shared" ref="AP511:BA512" si="513">IF(ISERROR(AP94/AP410),"",AP94/AP410)</f>
        <v/>
      </c>
      <c r="AQ511" s="113" t="str">
        <f t="shared" si="513"/>
        <v/>
      </c>
      <c r="AR511" s="113" t="str">
        <f t="shared" si="513"/>
        <v/>
      </c>
      <c r="AS511" s="113" t="str">
        <f t="shared" si="513"/>
        <v/>
      </c>
      <c r="AT511" s="113" t="str">
        <f t="shared" si="513"/>
        <v/>
      </c>
      <c r="AU511" s="113" t="str">
        <f t="shared" si="513"/>
        <v/>
      </c>
      <c r="AV511" s="113" t="str">
        <f t="shared" si="513"/>
        <v/>
      </c>
      <c r="AW511" s="113" t="str">
        <f t="shared" si="513"/>
        <v/>
      </c>
      <c r="AX511" s="113" t="str">
        <f t="shared" si="513"/>
        <v/>
      </c>
      <c r="AY511" s="113" t="str">
        <f t="shared" si="513"/>
        <v/>
      </c>
      <c r="AZ511" s="113" t="str">
        <f t="shared" si="513"/>
        <v/>
      </c>
      <c r="BA511" s="236" t="str">
        <f t="shared" si="513"/>
        <v/>
      </c>
      <c r="BC511" s="39"/>
      <c r="BD511" s="36"/>
      <c r="BE511" s="36"/>
      <c r="BF511" s="36"/>
      <c r="BG511" s="39"/>
      <c r="BH511" s="39"/>
      <c r="BI511" s="39"/>
      <c r="BJ511" s="39"/>
    </row>
    <row r="512" spans="1:62" s="12" customFormat="1" ht="14.25" hidden="1" customHeight="1">
      <c r="A512" s="40"/>
      <c r="B512" s="25"/>
      <c r="C512" s="33" t="s">
        <v>13</v>
      </c>
      <c r="D512" s="25"/>
      <c r="E512" s="112" t="str">
        <f>IF(ISERROR(E95/E411),"",E95/E411)</f>
        <v/>
      </c>
      <c r="F512" s="113" t="str">
        <f>IF(ISERROR(F95/F411),"",F95/F411)</f>
        <v/>
      </c>
      <c r="G512" s="113" t="str">
        <f t="shared" si="511"/>
        <v/>
      </c>
      <c r="H512" s="113" t="str">
        <f t="shared" si="511"/>
        <v/>
      </c>
      <c r="I512" s="113" t="str">
        <f t="shared" si="511"/>
        <v/>
      </c>
      <c r="J512" s="113" t="str">
        <f t="shared" si="511"/>
        <v/>
      </c>
      <c r="K512" s="113" t="str">
        <f t="shared" si="511"/>
        <v/>
      </c>
      <c r="L512" s="236" t="str">
        <f t="shared" si="511"/>
        <v/>
      </c>
      <c r="M512" s="113" t="str">
        <f t="shared" si="511"/>
        <v/>
      </c>
      <c r="N512" s="113" t="str">
        <f t="shared" si="511"/>
        <v/>
      </c>
      <c r="O512" s="113" t="str">
        <f t="shared" si="511"/>
        <v/>
      </c>
      <c r="P512" s="114" t="str">
        <f t="shared" si="511"/>
        <v/>
      </c>
      <c r="T512" s="40"/>
      <c r="U512" s="25"/>
      <c r="V512" s="33" t="s">
        <v>13</v>
      </c>
      <c r="W512" s="25"/>
      <c r="X512" s="112" t="str">
        <f>IF(ISERROR(X95/X411),"",X95/X411)</f>
        <v/>
      </c>
      <c r="Y512" s="113" t="str">
        <f>IF(ISERROR(Y95/Y411),"",Y95/Y411)</f>
        <v/>
      </c>
      <c r="Z512" s="113" t="str">
        <f t="shared" si="512"/>
        <v/>
      </c>
      <c r="AA512" s="113" t="str">
        <f t="shared" si="512"/>
        <v/>
      </c>
      <c r="AB512" s="113" t="str">
        <f t="shared" si="512"/>
        <v/>
      </c>
      <c r="AC512" s="113" t="str">
        <f t="shared" si="512"/>
        <v/>
      </c>
      <c r="AD512" s="113" t="str">
        <f t="shared" si="512"/>
        <v/>
      </c>
      <c r="AE512" s="113" t="str">
        <f t="shared" si="512"/>
        <v/>
      </c>
      <c r="AF512" s="113" t="str">
        <f t="shared" si="512"/>
        <v/>
      </c>
      <c r="AG512" s="113" t="str">
        <f t="shared" si="512"/>
        <v/>
      </c>
      <c r="AH512" s="113" t="str">
        <f t="shared" si="512"/>
        <v/>
      </c>
      <c r="AI512" s="236" t="str">
        <f t="shared" si="512"/>
        <v/>
      </c>
      <c r="AJ512" s="8"/>
      <c r="AL512" s="40"/>
      <c r="AM512" s="25"/>
      <c r="AN512" s="33" t="s">
        <v>13</v>
      </c>
      <c r="AO512" s="25"/>
      <c r="AP512" s="112" t="str">
        <f t="shared" si="513"/>
        <v/>
      </c>
      <c r="AQ512" s="113" t="str">
        <f t="shared" si="513"/>
        <v/>
      </c>
      <c r="AR512" s="113" t="str">
        <f t="shared" si="513"/>
        <v/>
      </c>
      <c r="AS512" s="113" t="str">
        <f t="shared" si="513"/>
        <v/>
      </c>
      <c r="AT512" s="113" t="str">
        <f t="shared" si="513"/>
        <v/>
      </c>
      <c r="AU512" s="113" t="str">
        <f t="shared" si="513"/>
        <v/>
      </c>
      <c r="AV512" s="113" t="str">
        <f t="shared" si="513"/>
        <v/>
      </c>
      <c r="AW512" s="113" t="str">
        <f t="shared" si="513"/>
        <v/>
      </c>
      <c r="AX512" s="113" t="str">
        <f t="shared" si="513"/>
        <v/>
      </c>
      <c r="AY512" s="113" t="str">
        <f t="shared" si="513"/>
        <v/>
      </c>
      <c r="AZ512" s="113" t="str">
        <f t="shared" si="513"/>
        <v/>
      </c>
      <c r="BA512" s="236" t="str">
        <f t="shared" si="513"/>
        <v/>
      </c>
      <c r="BC512" s="39"/>
      <c r="BD512" s="36"/>
      <c r="BE512" s="36"/>
      <c r="BF512" s="36"/>
      <c r="BG512" s="39"/>
      <c r="BH512" s="39"/>
      <c r="BI512" s="39"/>
      <c r="BJ512" s="39"/>
    </row>
    <row r="513" spans="1:62" s="12" customFormat="1" ht="14.25" hidden="1" customHeight="1">
      <c r="A513" s="70"/>
      <c r="B513" s="25"/>
      <c r="C513" s="33"/>
      <c r="D513" s="25"/>
      <c r="E513" s="112"/>
      <c r="F513" s="113"/>
      <c r="G513" s="113"/>
      <c r="H513" s="113"/>
      <c r="I513" s="113"/>
      <c r="J513" s="113"/>
      <c r="K513" s="113"/>
      <c r="L513" s="236"/>
      <c r="M513" s="113"/>
      <c r="N513" s="113"/>
      <c r="O513" s="113"/>
      <c r="P513" s="114"/>
      <c r="T513" s="70"/>
      <c r="U513" s="25"/>
      <c r="V513" s="33"/>
      <c r="W513" s="25"/>
      <c r="X513" s="112"/>
      <c r="Y513" s="113"/>
      <c r="Z513" s="113"/>
      <c r="AA513" s="113"/>
      <c r="AB513" s="113"/>
      <c r="AC513" s="113"/>
      <c r="AD513" s="113"/>
      <c r="AE513" s="113"/>
      <c r="AF513" s="113"/>
      <c r="AG513" s="113"/>
      <c r="AH513" s="113"/>
      <c r="AI513" s="236"/>
      <c r="AJ513" s="8"/>
      <c r="AL513" s="70"/>
      <c r="AM513" s="25"/>
      <c r="AN513" s="33"/>
      <c r="AO513" s="25"/>
      <c r="AP513" s="112"/>
      <c r="AQ513" s="113"/>
      <c r="AR513" s="113"/>
      <c r="AS513" s="113"/>
      <c r="AT513" s="113"/>
      <c r="AU513" s="113"/>
      <c r="AV513" s="113"/>
      <c r="AW513" s="113"/>
      <c r="AX513" s="113"/>
      <c r="AY513" s="113"/>
      <c r="AZ513" s="113"/>
      <c r="BA513" s="236"/>
      <c r="BC513" s="39"/>
      <c r="BD513" s="36"/>
      <c r="BE513" s="36"/>
      <c r="BF513" s="36"/>
      <c r="BG513" s="39"/>
      <c r="BH513" s="39"/>
      <c r="BI513" s="39"/>
      <c r="BJ513" s="39"/>
    </row>
    <row r="514" spans="1:62" s="12" customFormat="1" ht="14.25" customHeight="1">
      <c r="A514" s="309" t="s">
        <v>28</v>
      </c>
      <c r="B514" s="46"/>
      <c r="C514" s="47" t="s">
        <v>1</v>
      </c>
      <c r="D514" s="46"/>
      <c r="E514" s="124">
        <f>IF(ISERROR(E97/E413),"",E97/E413)</f>
        <v>5.6627495098458809</v>
      </c>
      <c r="F514" s="125">
        <f>IF(ISERROR(F97/F413),"",F97/F413)</f>
        <v>4.9263834954311552</v>
      </c>
      <c r="G514" s="125">
        <f t="shared" ref="G514:P515" si="514">IF(ISERROR(G97/G413),"",G97/G413)</f>
        <v>5.0695474158568388</v>
      </c>
      <c r="H514" s="125">
        <f t="shared" si="514"/>
        <v>4.7780537178603399</v>
      </c>
      <c r="I514" s="125">
        <f t="shared" si="514"/>
        <v>5.1931685076623015</v>
      </c>
      <c r="J514" s="125">
        <f t="shared" si="514"/>
        <v>5.0125495367394377</v>
      </c>
      <c r="K514" s="125">
        <f t="shared" si="514"/>
        <v>5.5595627714768403</v>
      </c>
      <c r="L514" s="237">
        <f t="shared" si="514"/>
        <v>5.4257642435398328</v>
      </c>
      <c r="M514" s="125">
        <f t="shared" si="514"/>
        <v>5.2588847001385055</v>
      </c>
      <c r="N514" s="125">
        <f t="shared" si="514"/>
        <v>5.2588847001385055</v>
      </c>
      <c r="O514" s="125">
        <f t="shared" si="514"/>
        <v>5.2588847001385002</v>
      </c>
      <c r="P514" s="126">
        <f t="shared" si="514"/>
        <v>5.2588847001384993</v>
      </c>
      <c r="T514" s="309" t="s">
        <v>28</v>
      </c>
      <c r="U514" s="46"/>
      <c r="V514" s="47" t="s">
        <v>1</v>
      </c>
      <c r="W514" s="46"/>
      <c r="X514" s="124">
        <f>IF(ISERROR(X97/X413),"",X97/X413)</f>
        <v>5.2588847001385055</v>
      </c>
      <c r="Y514" s="125">
        <f>IF(ISERROR(Y97/Y413),"",Y97/Y413)</f>
        <v>5.2588847001385055</v>
      </c>
      <c r="Z514" s="125">
        <f t="shared" ref="Z514:AI515" si="515">IF(ISERROR(Z97/Z413),"",Z97/Z413)</f>
        <v>5.2588847001385046</v>
      </c>
      <c r="AA514" s="125">
        <f>IF(ISERROR(AA97/AA413),"",AA97/AA413)</f>
        <v>5.2588847001385055</v>
      </c>
      <c r="AB514" s="125">
        <f t="shared" si="515"/>
        <v>5.2588847001385055</v>
      </c>
      <c r="AC514" s="125">
        <f t="shared" si="515"/>
        <v>5.2588847001385055</v>
      </c>
      <c r="AD514" s="125">
        <f t="shared" si="515"/>
        <v>5.2588847001385055</v>
      </c>
      <c r="AE514" s="125">
        <f t="shared" si="515"/>
        <v>5.258884700138502</v>
      </c>
      <c r="AF514" s="125">
        <f t="shared" si="515"/>
        <v>5.2588847001385055</v>
      </c>
      <c r="AG514" s="125">
        <f t="shared" si="515"/>
        <v>5.2588847001385055</v>
      </c>
      <c r="AH514" s="125">
        <f t="shared" si="515"/>
        <v>5.2588847001385002</v>
      </c>
      <c r="AI514" s="237">
        <f t="shared" si="515"/>
        <v>5.2588847001385117</v>
      </c>
      <c r="AJ514" s="8"/>
      <c r="AL514" s="309" t="s">
        <v>28</v>
      </c>
      <c r="AM514" s="46"/>
      <c r="AN514" s="47" t="s">
        <v>1</v>
      </c>
      <c r="AO514" s="46"/>
      <c r="AP514" s="124">
        <f>IF(ISERROR(AP97/AP413),"",AP97/AP413)</f>
        <v>4.7686514132678459</v>
      </c>
      <c r="AQ514" s="125">
        <f>IF(ISERROR(AQ97/AQ413),"",AQ97/AQ413)</f>
        <v>6.0608587725517467</v>
      </c>
      <c r="AR514" s="125">
        <f t="shared" ref="AR514:BA515" si="516">IF(ISERROR(AR97/AR413),"",AR97/AR413)</f>
        <v>4.5457956248277887</v>
      </c>
      <c r="AS514" s="125">
        <f t="shared" si="516"/>
        <v>5.2424368085069766</v>
      </c>
      <c r="AT514" s="125">
        <f t="shared" si="516"/>
        <v>5.9212511714680129</v>
      </c>
      <c r="AU514" s="125">
        <f t="shared" si="516"/>
        <v>4.5384562464839275</v>
      </c>
      <c r="AV514" s="125">
        <f t="shared" si="516"/>
        <v>5.2972646841620037</v>
      </c>
      <c r="AW514" s="125">
        <f t="shared" si="516"/>
        <v>5.5681314644533941</v>
      </c>
      <c r="AX514" s="125">
        <f t="shared" si="516"/>
        <v>4.6598401803561531</v>
      </c>
      <c r="AY514" s="125">
        <f t="shared" si="516"/>
        <v>4.7285704237298614</v>
      </c>
      <c r="AZ514" s="125">
        <f t="shared" si="516"/>
        <v>4.9214155264171691</v>
      </c>
      <c r="BA514" s="237">
        <f t="shared" si="516"/>
        <v>5.4042206837757742</v>
      </c>
      <c r="BC514" s="39"/>
      <c r="BD514" s="36"/>
      <c r="BE514" s="36"/>
      <c r="BF514" s="36"/>
      <c r="BG514" s="39"/>
      <c r="BH514" s="39"/>
      <c r="BI514" s="39"/>
      <c r="BJ514" s="39"/>
    </row>
    <row r="515" spans="1:62" s="12" customFormat="1" ht="14.25" customHeight="1">
      <c r="A515" s="310"/>
      <c r="B515" s="46"/>
      <c r="C515" s="51" t="s">
        <v>13</v>
      </c>
      <c r="D515" s="46"/>
      <c r="E515" s="127">
        <f>IF(ISERROR(E98/E414),"",E98/E414)</f>
        <v>5.6627495098458809</v>
      </c>
      <c r="F515" s="128">
        <f>IF(ISERROR(F98/F414),"",F98/F414)</f>
        <v>5.2874337304289085</v>
      </c>
      <c r="G515" s="128">
        <f t="shared" si="514"/>
        <v>5.2188696749498247</v>
      </c>
      <c r="H515" s="128">
        <f t="shared" si="514"/>
        <v>5.1033808289631697</v>
      </c>
      <c r="I515" s="128">
        <f t="shared" si="514"/>
        <v>5.1204839553478445</v>
      </c>
      <c r="J515" s="128">
        <f t="shared" si="514"/>
        <v>5.1026333084965989</v>
      </c>
      <c r="K515" s="128">
        <f t="shared" si="514"/>
        <v>5.1518642957848479</v>
      </c>
      <c r="L515" s="238">
        <f t="shared" si="514"/>
        <v>5.1611225796374693</v>
      </c>
      <c r="M515" s="128">
        <f t="shared" si="514"/>
        <v>5.1710337007251335</v>
      </c>
      <c r="N515" s="128">
        <f t="shared" si="514"/>
        <v>5.179120221387195</v>
      </c>
      <c r="O515" s="128">
        <f t="shared" si="514"/>
        <v>5.1852226318028496</v>
      </c>
      <c r="P515" s="129">
        <f t="shared" si="514"/>
        <v>5.1882258437313196</v>
      </c>
      <c r="T515" s="310"/>
      <c r="U515" s="46"/>
      <c r="V515" s="51" t="s">
        <v>13</v>
      </c>
      <c r="W515" s="46"/>
      <c r="X515" s="127">
        <f>IF(ISERROR(X98/X414),"",X98/X414)</f>
        <v>5.2588847001385055</v>
      </c>
      <c r="Y515" s="128">
        <f>IF(ISERROR(Y98/Y414),"",Y98/Y414)</f>
        <v>5.2588847001385055</v>
      </c>
      <c r="Z515" s="128">
        <f t="shared" si="515"/>
        <v>5.2588847001385046</v>
      </c>
      <c r="AA515" s="128">
        <f t="shared" si="515"/>
        <v>5.2588847001385055</v>
      </c>
      <c r="AB515" s="128">
        <f t="shared" si="515"/>
        <v>5.2588847001385055</v>
      </c>
      <c r="AC515" s="128">
        <f t="shared" si="515"/>
        <v>5.2588847001385055</v>
      </c>
      <c r="AD515" s="128">
        <f t="shared" si="515"/>
        <v>5.2588847001385055</v>
      </c>
      <c r="AE515" s="128">
        <f t="shared" si="515"/>
        <v>5.2588847001385055</v>
      </c>
      <c r="AF515" s="128">
        <f t="shared" si="515"/>
        <v>5.2588847001385055</v>
      </c>
      <c r="AG515" s="128">
        <f t="shared" si="515"/>
        <v>5.2588847001385055</v>
      </c>
      <c r="AH515" s="128">
        <f t="shared" si="515"/>
        <v>5.2588847001385046</v>
      </c>
      <c r="AI515" s="238">
        <f t="shared" si="515"/>
        <v>5.2588847001385055</v>
      </c>
      <c r="AJ515" s="8"/>
      <c r="AL515" s="310"/>
      <c r="AM515" s="46"/>
      <c r="AN515" s="51" t="s">
        <v>13</v>
      </c>
      <c r="AO515" s="46"/>
      <c r="AP515" s="127">
        <f>IF(ISERROR(AP98/AP414),"",AP98/AP414)</f>
        <v>4.7686514132678459</v>
      </c>
      <c r="AQ515" s="128">
        <f>IF(ISERROR(AQ98/AQ414),"",AQ98/AQ414)</f>
        <v>5.3085400476342919</v>
      </c>
      <c r="AR515" s="128">
        <f t="shared" si="516"/>
        <v>5.0349757766979781</v>
      </c>
      <c r="AS515" s="128">
        <f t="shared" si="516"/>
        <v>5.078079363138662</v>
      </c>
      <c r="AT515" s="128">
        <f t="shared" si="516"/>
        <v>5.2214341094356831</v>
      </c>
      <c r="AU515" s="128">
        <f t="shared" si="516"/>
        <v>5.07733441400035</v>
      </c>
      <c r="AV515" s="128">
        <f t="shared" si="516"/>
        <v>5.1052713759099024</v>
      </c>
      <c r="AW515" s="128">
        <f t="shared" si="516"/>
        <v>5.13604183754126</v>
      </c>
      <c r="AX515" s="128">
        <f t="shared" si="516"/>
        <v>5.0678183136220651</v>
      </c>
      <c r="AY515" s="128">
        <f t="shared" si="516"/>
        <v>5.0318725827367832</v>
      </c>
      <c r="AZ515" s="128">
        <f t="shared" si="516"/>
        <v>5.0235074210573094</v>
      </c>
      <c r="BA515" s="238">
        <f t="shared" si="516"/>
        <v>5.0370051426574802</v>
      </c>
      <c r="BC515" s="39"/>
      <c r="BD515" s="36"/>
      <c r="BE515" s="36"/>
      <c r="BF515" s="36"/>
      <c r="BG515" s="39"/>
      <c r="BH515" s="39"/>
      <c r="BI515" s="39"/>
      <c r="BJ515" s="39"/>
    </row>
    <row r="516" spans="1:62" s="12" customFormat="1" ht="12.75" customHeight="1">
      <c r="A516" s="104"/>
      <c r="B516" s="55"/>
      <c r="C516" s="55"/>
      <c r="D516" s="55"/>
      <c r="E516" s="62"/>
      <c r="F516" s="62"/>
      <c r="G516" s="62"/>
      <c r="H516" s="62"/>
      <c r="I516" s="62"/>
      <c r="J516" s="62"/>
      <c r="K516" s="62"/>
      <c r="L516" s="234"/>
      <c r="M516" s="62"/>
      <c r="N516" s="62"/>
      <c r="O516" s="62"/>
      <c r="P516" s="62"/>
      <c r="T516" s="104"/>
      <c r="U516" s="55"/>
      <c r="V516" s="55"/>
      <c r="W516" s="55"/>
      <c r="X516" s="62"/>
      <c r="Y516" s="62"/>
      <c r="Z516" s="62"/>
      <c r="AA516" s="62"/>
      <c r="AB516" s="62"/>
      <c r="AC516" s="62"/>
      <c r="AD516" s="62"/>
      <c r="AE516" s="62"/>
      <c r="AF516" s="62"/>
      <c r="AG516" s="62"/>
      <c r="AH516" s="62"/>
      <c r="AI516" s="234"/>
      <c r="AJ516" s="8"/>
      <c r="AL516" s="104"/>
      <c r="AM516" s="55"/>
      <c r="AN516" s="55"/>
      <c r="AO516" s="55"/>
      <c r="AP516" s="62"/>
      <c r="AQ516" s="62"/>
      <c r="AR516" s="62"/>
      <c r="AS516" s="62"/>
      <c r="AT516" s="62"/>
      <c r="AU516" s="62"/>
      <c r="AV516" s="62"/>
      <c r="AW516" s="62"/>
      <c r="AX516" s="62"/>
      <c r="AY516" s="62"/>
      <c r="AZ516" s="62"/>
      <c r="BA516" s="234"/>
      <c r="BC516" s="39"/>
      <c r="BD516" s="105"/>
      <c r="BE516" s="105"/>
      <c r="BF516" s="105"/>
      <c r="BG516" s="39"/>
      <c r="BH516" s="39"/>
      <c r="BI516" s="39"/>
      <c r="BJ516" s="39"/>
    </row>
    <row r="517" spans="1:62" s="12" customFormat="1" ht="12.75" customHeight="1">
      <c r="A517" s="104"/>
      <c r="B517" s="55"/>
      <c r="C517" s="55"/>
      <c r="D517" s="55"/>
      <c r="E517" s="62"/>
      <c r="F517" s="62"/>
      <c r="G517" s="62"/>
      <c r="H517" s="62"/>
      <c r="I517" s="62"/>
      <c r="J517" s="62"/>
      <c r="K517" s="62"/>
      <c r="L517" s="234"/>
      <c r="M517" s="62"/>
      <c r="N517" s="62"/>
      <c r="O517" s="62"/>
      <c r="P517" s="62"/>
      <c r="T517" s="104"/>
      <c r="U517" s="55"/>
      <c r="V517" s="55"/>
      <c r="W517" s="55"/>
      <c r="X517" s="62"/>
      <c r="Y517" s="62"/>
      <c r="Z517" s="62"/>
      <c r="AA517" s="62"/>
      <c r="AB517" s="62"/>
      <c r="AC517" s="62"/>
      <c r="AD517" s="62"/>
      <c r="AE517" s="62"/>
      <c r="AF517" s="62"/>
      <c r="AG517" s="62"/>
      <c r="AH517" s="62"/>
      <c r="AI517" s="234"/>
      <c r="AJ517" s="8"/>
      <c r="AL517" s="104"/>
      <c r="AM517" s="55"/>
      <c r="AN517" s="55"/>
      <c r="AO517" s="55"/>
      <c r="AP517" s="62"/>
      <c r="AQ517" s="62"/>
      <c r="AR517" s="62"/>
      <c r="AS517" s="62"/>
      <c r="AT517" s="62"/>
      <c r="AU517" s="62"/>
      <c r="AV517" s="62"/>
      <c r="AW517" s="62"/>
      <c r="AX517" s="62"/>
      <c r="AY517" s="62"/>
      <c r="AZ517" s="62"/>
      <c r="BA517" s="234"/>
      <c r="BC517" s="39"/>
      <c r="BD517" s="105"/>
      <c r="BE517" s="105"/>
      <c r="BF517" s="105"/>
      <c r="BG517" s="39"/>
      <c r="BH517" s="39"/>
      <c r="BI517" s="39"/>
      <c r="BJ517" s="39"/>
    </row>
    <row r="518" spans="1:62" s="12" customFormat="1" ht="12.75" customHeight="1">
      <c r="A518" s="104"/>
      <c r="B518" s="55"/>
      <c r="C518" s="55"/>
      <c r="D518" s="55"/>
      <c r="E518" s="62"/>
      <c r="F518" s="62"/>
      <c r="G518" s="62"/>
      <c r="H518" s="62"/>
      <c r="I518" s="62"/>
      <c r="J518" s="62"/>
      <c r="K518" s="62"/>
      <c r="L518" s="234"/>
      <c r="M518" s="62"/>
      <c r="N518" s="62"/>
      <c r="O518" s="62"/>
      <c r="P518" s="62"/>
      <c r="T518" s="104"/>
      <c r="U518" s="55"/>
      <c r="V518" s="55"/>
      <c r="W518" s="55"/>
      <c r="X518" s="62"/>
      <c r="Y518" s="62"/>
      <c r="Z518" s="62"/>
      <c r="AA518" s="62"/>
      <c r="AB518" s="62"/>
      <c r="AC518" s="62"/>
      <c r="AD518" s="62"/>
      <c r="AE518" s="62"/>
      <c r="AF518" s="62"/>
      <c r="AG518" s="62"/>
      <c r="AH518" s="62"/>
      <c r="AI518" s="234"/>
      <c r="AJ518" s="8"/>
      <c r="AL518" s="104"/>
      <c r="AM518" s="55"/>
      <c r="AN518" s="55"/>
      <c r="AO518" s="55"/>
      <c r="AP518" s="62"/>
      <c r="AQ518" s="62"/>
      <c r="AR518" s="62"/>
      <c r="AS518" s="62"/>
      <c r="AT518" s="62"/>
      <c r="AU518" s="62"/>
      <c r="AV518" s="62"/>
      <c r="AW518" s="62"/>
      <c r="AX518" s="62"/>
      <c r="AY518" s="62"/>
      <c r="AZ518" s="62"/>
      <c r="BA518" s="234"/>
      <c r="BC518" s="39"/>
      <c r="BD518" s="105"/>
      <c r="BE518" s="105"/>
      <c r="BF518" s="105"/>
      <c r="BG518" s="39"/>
      <c r="BH518" s="39"/>
      <c r="BI518" s="39"/>
      <c r="BJ518" s="39"/>
    </row>
    <row r="519" spans="1:62" s="12" customFormat="1" ht="21.75" customHeight="1">
      <c r="A519" s="308" t="s">
        <v>36</v>
      </c>
      <c r="B519" s="308"/>
      <c r="C519" s="308"/>
      <c r="D519" s="308"/>
      <c r="E519" s="308"/>
      <c r="F519" s="308"/>
      <c r="G519" s="308"/>
      <c r="H519" s="308"/>
      <c r="I519" s="308"/>
      <c r="J519" s="308"/>
      <c r="K519" s="308"/>
      <c r="L519" s="308"/>
      <c r="M519" s="308"/>
      <c r="N519" s="308"/>
      <c r="O519" s="308"/>
      <c r="P519" s="308"/>
      <c r="T519" s="308" t="s">
        <v>36</v>
      </c>
      <c r="U519" s="308"/>
      <c r="V519" s="308"/>
      <c r="W519" s="308"/>
      <c r="X519" s="308"/>
      <c r="Y519" s="308"/>
      <c r="Z519" s="308"/>
      <c r="AA519" s="308"/>
      <c r="AB519" s="308"/>
      <c r="AC519" s="308"/>
      <c r="AD519" s="308"/>
      <c r="AE519" s="308"/>
      <c r="AF519" s="308"/>
      <c r="AG519" s="308"/>
      <c r="AH519" s="308"/>
      <c r="AI519" s="308"/>
      <c r="AJ519" s="8"/>
      <c r="AL519" s="308" t="s">
        <v>36</v>
      </c>
      <c r="AM519" s="308"/>
      <c r="AN519" s="308"/>
      <c r="AO519" s="308"/>
      <c r="AP519" s="308"/>
      <c r="AQ519" s="308"/>
      <c r="AR519" s="308"/>
      <c r="AS519" s="308"/>
      <c r="AT519" s="308"/>
      <c r="AU519" s="308"/>
      <c r="AV519" s="308"/>
      <c r="AW519" s="308"/>
      <c r="AX519" s="308"/>
      <c r="AY519" s="308"/>
      <c r="AZ519" s="308"/>
      <c r="BA519" s="308"/>
      <c r="BC519" s="39"/>
      <c r="BD519" s="105"/>
      <c r="BE519" s="105"/>
      <c r="BF519" s="105"/>
      <c r="BG519" s="39"/>
      <c r="BH519" s="39"/>
      <c r="BI519" s="39"/>
      <c r="BJ519" s="39"/>
    </row>
    <row r="520" spans="1:62" s="12" customFormat="1" ht="18" customHeight="1">
      <c r="A520" s="4"/>
      <c r="B520" s="4"/>
      <c r="C520" s="4"/>
      <c r="D520" s="4"/>
      <c r="E520" s="14"/>
      <c r="F520" s="14"/>
      <c r="G520" s="14"/>
      <c r="H520" s="14"/>
      <c r="I520" s="14"/>
      <c r="J520" s="14"/>
      <c r="K520" s="14"/>
      <c r="L520" s="210"/>
      <c r="M520" s="14"/>
      <c r="N520" s="14"/>
      <c r="O520" s="14"/>
      <c r="P520" s="14"/>
      <c r="T520" s="4"/>
      <c r="U520" s="4"/>
      <c r="V520" s="4"/>
      <c r="W520" s="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210"/>
      <c r="AJ520" s="8"/>
      <c r="AL520" s="4"/>
      <c r="AM520" s="4"/>
      <c r="AN520" s="4"/>
      <c r="AO520" s="4"/>
      <c r="AP520" s="14"/>
      <c r="AQ520" s="14"/>
      <c r="AR520" s="14"/>
      <c r="AS520" s="14"/>
      <c r="AT520" s="14"/>
      <c r="AU520" s="14"/>
      <c r="AV520" s="14"/>
      <c r="AW520" s="14"/>
      <c r="AX520" s="14"/>
      <c r="AY520" s="14"/>
      <c r="AZ520" s="14"/>
      <c r="BA520" s="210"/>
      <c r="BC520" s="39"/>
      <c r="BD520" s="105"/>
      <c r="BE520" s="105"/>
      <c r="BF520" s="105"/>
      <c r="BG520" s="39"/>
      <c r="BH520" s="39"/>
      <c r="BI520" s="39"/>
      <c r="BJ520" s="39"/>
    </row>
    <row r="521" spans="1:62" ht="18" customHeight="1">
      <c r="A521" s="15" t="str">
        <f>"SAF - " &amp;O521</f>
        <v>SAF - ACTUAL</v>
      </c>
      <c r="B521" s="16"/>
      <c r="C521" s="16"/>
      <c r="D521" s="16"/>
      <c r="E521" s="16"/>
      <c r="F521" s="17"/>
      <c r="G521" s="17"/>
      <c r="H521" s="17"/>
      <c r="I521" s="17"/>
      <c r="J521" s="17"/>
      <c r="K521" s="17"/>
      <c r="L521" s="211"/>
      <c r="M521" s="17"/>
      <c r="N521" s="17"/>
      <c r="O521" s="242" t="s">
        <v>24</v>
      </c>
      <c r="T521" s="15" t="str">
        <f>"SAF - " &amp;AH521</f>
        <v>SAF - BUDGET</v>
      </c>
      <c r="U521" s="16"/>
      <c r="V521" s="16"/>
      <c r="W521" s="16"/>
      <c r="X521" s="16"/>
      <c r="Y521" s="17"/>
      <c r="Z521" s="17"/>
      <c r="AA521" s="17"/>
      <c r="AB521" s="17"/>
      <c r="AC521" s="17"/>
      <c r="AD521" s="17"/>
      <c r="AE521" s="17"/>
      <c r="AF521" s="17"/>
      <c r="AG521" s="17"/>
      <c r="AH521" s="242" t="s">
        <v>23</v>
      </c>
      <c r="AL521" s="15" t="str">
        <f>"SAF - " &amp;AZ521</f>
        <v>SAF - N-1</v>
      </c>
      <c r="AM521" s="16"/>
      <c r="AN521" s="16"/>
      <c r="AO521" s="16"/>
      <c r="AP521" s="16"/>
      <c r="AQ521" s="17"/>
      <c r="AR521" s="17"/>
      <c r="AS521" s="17"/>
      <c r="AT521" s="17"/>
      <c r="AU521" s="17"/>
      <c r="AV521" s="17"/>
      <c r="AW521" s="17"/>
      <c r="AX521" s="17"/>
      <c r="AY521" s="17"/>
      <c r="AZ521" s="242" t="s">
        <v>22</v>
      </c>
      <c r="BC521" s="39"/>
      <c r="BD521" s="105"/>
      <c r="BE521" s="105"/>
      <c r="BF521" s="105"/>
      <c r="BG521" s="39"/>
      <c r="BH521" s="39"/>
      <c r="BI521" s="39"/>
      <c r="BJ521" s="39"/>
    </row>
    <row r="522" spans="1:62" s="12" customFormat="1" ht="18" customHeight="1">
      <c r="A522" s="1"/>
      <c r="B522" s="1"/>
      <c r="C522" s="1"/>
      <c r="D522" s="1"/>
      <c r="E522" s="2"/>
      <c r="F522" s="2"/>
      <c r="G522" s="2"/>
      <c r="H522" s="2"/>
      <c r="I522" s="2"/>
      <c r="J522" s="2"/>
      <c r="K522" s="2"/>
      <c r="L522" s="212"/>
      <c r="M522" s="2"/>
      <c r="N522" s="2"/>
      <c r="O522" s="2"/>
      <c r="P522" s="2"/>
      <c r="T522" s="1"/>
      <c r="U522" s="1"/>
      <c r="V522" s="1"/>
      <c r="W522" s="1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12"/>
      <c r="AJ522" s="8"/>
      <c r="AL522" s="1"/>
      <c r="AM522" s="1"/>
      <c r="AN522" s="1"/>
      <c r="AO522" s="1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12"/>
      <c r="BC522" s="39"/>
      <c r="BD522" s="105"/>
      <c r="BE522" s="105"/>
      <c r="BF522" s="105"/>
      <c r="BG522" s="39"/>
      <c r="BH522" s="39"/>
      <c r="BI522" s="39"/>
      <c r="BJ522" s="39"/>
    </row>
    <row r="523" spans="1:62" s="12" customFormat="1" ht="14.25" customHeight="1">
      <c r="A523" s="19" t="s">
        <v>15</v>
      </c>
      <c r="B523" s="20"/>
      <c r="C523" s="19" t="s">
        <v>0</v>
      </c>
      <c r="D523" s="20"/>
      <c r="E523" s="21" t="s">
        <v>3</v>
      </c>
      <c r="F523" s="22" t="s">
        <v>4</v>
      </c>
      <c r="G523" s="22" t="s">
        <v>5</v>
      </c>
      <c r="H523" s="22" t="s">
        <v>6</v>
      </c>
      <c r="I523" s="22" t="s">
        <v>7</v>
      </c>
      <c r="J523" s="22" t="s">
        <v>8</v>
      </c>
      <c r="K523" s="22" t="s">
        <v>9</v>
      </c>
      <c r="L523" s="213" t="s">
        <v>10</v>
      </c>
      <c r="M523" s="22" t="s">
        <v>16</v>
      </c>
      <c r="N523" s="22" t="s">
        <v>17</v>
      </c>
      <c r="O523" s="22" t="s">
        <v>18</v>
      </c>
      <c r="P523" s="23" t="s">
        <v>11</v>
      </c>
      <c r="T523" s="19" t="s">
        <v>15</v>
      </c>
      <c r="U523" s="20"/>
      <c r="V523" s="19" t="s">
        <v>0</v>
      </c>
      <c r="W523" s="20"/>
      <c r="X523" s="21" t="s">
        <v>3</v>
      </c>
      <c r="Y523" s="22" t="s">
        <v>4</v>
      </c>
      <c r="Z523" s="22" t="s">
        <v>5</v>
      </c>
      <c r="AA523" s="22" t="s">
        <v>6</v>
      </c>
      <c r="AB523" s="22" t="s">
        <v>7</v>
      </c>
      <c r="AC523" s="22" t="s">
        <v>8</v>
      </c>
      <c r="AD523" s="22" t="s">
        <v>9</v>
      </c>
      <c r="AE523" s="22" t="s">
        <v>10</v>
      </c>
      <c r="AF523" s="22" t="s">
        <v>16</v>
      </c>
      <c r="AG523" s="22" t="s">
        <v>17</v>
      </c>
      <c r="AH523" s="22" t="s">
        <v>18</v>
      </c>
      <c r="AI523" s="213" t="s">
        <v>11</v>
      </c>
      <c r="AJ523" s="8"/>
      <c r="AL523" s="19" t="s">
        <v>15</v>
      </c>
      <c r="AM523" s="20"/>
      <c r="AN523" s="19" t="s">
        <v>0</v>
      </c>
      <c r="AO523" s="20"/>
      <c r="AP523" s="21" t="s">
        <v>3</v>
      </c>
      <c r="AQ523" s="22" t="s">
        <v>4</v>
      </c>
      <c r="AR523" s="22" t="s">
        <v>5</v>
      </c>
      <c r="AS523" s="22" t="s">
        <v>6</v>
      </c>
      <c r="AT523" s="22" t="s">
        <v>7</v>
      </c>
      <c r="AU523" s="22" t="s">
        <v>8</v>
      </c>
      <c r="AV523" s="22" t="s">
        <v>9</v>
      </c>
      <c r="AW523" s="22" t="s">
        <v>10</v>
      </c>
      <c r="AX523" s="22" t="s">
        <v>16</v>
      </c>
      <c r="AY523" s="22" t="s">
        <v>17</v>
      </c>
      <c r="AZ523" s="22" t="s">
        <v>18</v>
      </c>
      <c r="BA523" s="213" t="s">
        <v>11</v>
      </c>
      <c r="BC523" s="39"/>
      <c r="BD523" s="207"/>
      <c r="BE523" s="207"/>
      <c r="BF523" s="207"/>
      <c r="BG523" s="39"/>
      <c r="BH523" s="39"/>
      <c r="BI523" s="39"/>
      <c r="BJ523" s="39"/>
    </row>
    <row r="524" spans="1:62" s="12" customFormat="1" ht="14.25" customHeight="1">
      <c r="A524" s="24"/>
      <c r="B524" s="24"/>
      <c r="C524" s="24"/>
      <c r="D524" s="24"/>
      <c r="E524" s="24"/>
      <c r="F524" s="25"/>
      <c r="G524" s="25"/>
      <c r="H524" s="25"/>
      <c r="I524" s="25"/>
      <c r="J524" s="25"/>
      <c r="K524" s="25"/>
      <c r="L524" s="214"/>
      <c r="M524" s="25"/>
      <c r="N524" s="25"/>
      <c r="O524" s="25"/>
      <c r="P524" s="24"/>
      <c r="T524" s="24"/>
      <c r="U524" s="24"/>
      <c r="V524" s="24"/>
      <c r="W524" s="24"/>
      <c r="X524" s="24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14"/>
      <c r="AJ524" s="8"/>
      <c r="AL524" s="24"/>
      <c r="AM524" s="24"/>
      <c r="AN524" s="24"/>
      <c r="AO524" s="24"/>
      <c r="AP524" s="24"/>
      <c r="AQ524" s="25"/>
      <c r="AR524" s="25"/>
      <c r="AS524" s="25"/>
      <c r="AT524" s="25"/>
      <c r="AU524" s="25"/>
      <c r="AV524" s="25"/>
      <c r="AW524" s="25"/>
      <c r="AX524" s="25"/>
      <c r="AY524" s="25"/>
      <c r="AZ524" s="25"/>
      <c r="BA524" s="214"/>
      <c r="BC524" s="39"/>
      <c r="BD524" s="105"/>
      <c r="BE524" s="105"/>
      <c r="BF524" s="105"/>
      <c r="BG524" s="39"/>
      <c r="BH524" s="39"/>
      <c r="BI524" s="39"/>
      <c r="BJ524" s="39"/>
    </row>
    <row r="525" spans="1:62" s="12" customFormat="1" ht="14.25" customHeight="1">
      <c r="A525" s="26" t="s">
        <v>92</v>
      </c>
      <c r="B525" s="25"/>
      <c r="C525" s="27" t="s">
        <v>1</v>
      </c>
      <c r="D525" s="25"/>
      <c r="E525" s="109">
        <f>IF(ISERROR(E222/E323),"",E222/E323)</f>
        <v>1.2524</v>
      </c>
      <c r="F525" s="110">
        <f t="shared" ref="F525:P526" si="517">IF(ISERROR(F222/F323),"",F222/F323)</f>
        <v>1.1193103448275861</v>
      </c>
      <c r="G525" s="110" t="str">
        <f t="shared" si="517"/>
        <v/>
      </c>
      <c r="H525" s="110">
        <f t="shared" si="517"/>
        <v>1.2405000000000004</v>
      </c>
      <c r="I525" s="110" t="str">
        <f t="shared" si="517"/>
        <v/>
      </c>
      <c r="J525" s="110" t="str">
        <f t="shared" si="517"/>
        <v/>
      </c>
      <c r="K525" s="110" t="str">
        <f t="shared" si="517"/>
        <v/>
      </c>
      <c r="L525" s="235">
        <f t="shared" si="517"/>
        <v>1.1970270270270271</v>
      </c>
      <c r="M525" s="110" t="str">
        <f t="shared" si="517"/>
        <v/>
      </c>
      <c r="N525" s="110" t="str">
        <f t="shared" si="517"/>
        <v/>
      </c>
      <c r="O525" s="110" t="str">
        <f t="shared" si="517"/>
        <v/>
      </c>
      <c r="P525" s="111" t="str">
        <f t="shared" si="517"/>
        <v/>
      </c>
      <c r="T525" s="26" t="s">
        <v>92</v>
      </c>
      <c r="U525" s="25"/>
      <c r="V525" s="27" t="s">
        <v>1</v>
      </c>
      <c r="W525" s="25"/>
      <c r="X525" s="109" t="str">
        <f>IF(ISERROR(X222/X323),"",X222/X323)</f>
        <v/>
      </c>
      <c r="Y525" s="110" t="str">
        <f t="shared" ref="Y525:AI526" si="518">IF(ISERROR(Y222/Y323),"",Y222/Y323)</f>
        <v/>
      </c>
      <c r="Z525" s="110" t="str">
        <f t="shared" si="518"/>
        <v/>
      </c>
      <c r="AA525" s="110" t="str">
        <f t="shared" si="518"/>
        <v/>
      </c>
      <c r="AB525" s="110" t="str">
        <f t="shared" si="518"/>
        <v/>
      </c>
      <c r="AC525" s="110" t="str">
        <f t="shared" si="518"/>
        <v/>
      </c>
      <c r="AD525" s="110" t="str">
        <f t="shared" si="518"/>
        <v/>
      </c>
      <c r="AE525" s="110" t="str">
        <f t="shared" si="518"/>
        <v/>
      </c>
      <c r="AF525" s="110" t="str">
        <f t="shared" si="518"/>
        <v/>
      </c>
      <c r="AG525" s="110" t="str">
        <f t="shared" si="518"/>
        <v/>
      </c>
      <c r="AH525" s="110" t="str">
        <f t="shared" si="518"/>
        <v/>
      </c>
      <c r="AI525" s="235" t="str">
        <f t="shared" si="518"/>
        <v/>
      </c>
      <c r="AJ525" s="8"/>
      <c r="AL525" s="26" t="s">
        <v>92</v>
      </c>
      <c r="AM525" s="25"/>
      <c r="AN525" s="27" t="s">
        <v>1</v>
      </c>
      <c r="AO525" s="25"/>
      <c r="AP525" s="109">
        <f>IF(ISERROR(AP222/AP323),"",AP222/AP323)</f>
        <v>1.2497205332000001</v>
      </c>
      <c r="AQ525" s="110">
        <f t="shared" ref="AQ525:BA526" si="519">IF(ISERROR(AQ222/AQ323),"",AQ222/AQ323)</f>
        <v>1.2566038667999997</v>
      </c>
      <c r="AR525" s="110">
        <f t="shared" si="519"/>
        <v>1.0987352945833335</v>
      </c>
      <c r="AS525" s="110" t="str">
        <f t="shared" si="519"/>
        <v/>
      </c>
      <c r="AT525" s="110">
        <f t="shared" si="519"/>
        <v>1.1933416083333335</v>
      </c>
      <c r="AU525" s="110" t="str">
        <f t="shared" si="519"/>
        <v/>
      </c>
      <c r="AV525" s="110">
        <f t="shared" si="519"/>
        <v>1.2478872000000003</v>
      </c>
      <c r="AW525" s="110" t="str">
        <f t="shared" si="519"/>
        <v/>
      </c>
      <c r="AX525" s="110">
        <f t="shared" si="519"/>
        <v>1.135894064482758</v>
      </c>
      <c r="AY525" s="110">
        <f t="shared" si="519"/>
        <v>1.2586038668000001</v>
      </c>
      <c r="AZ525" s="110">
        <f t="shared" si="519"/>
        <v>1.2566038668000004</v>
      </c>
      <c r="BA525" s="235" t="str">
        <f t="shared" si="519"/>
        <v/>
      </c>
      <c r="BC525" s="39"/>
      <c r="BD525" s="36"/>
      <c r="BE525" s="36"/>
      <c r="BF525" s="36"/>
      <c r="BG525" s="39"/>
      <c r="BH525" s="39"/>
      <c r="BI525" s="39"/>
      <c r="BJ525" s="39"/>
    </row>
    <row r="526" spans="1:62" s="12" customFormat="1" ht="14.25" customHeight="1">
      <c r="A526" s="32"/>
      <c r="B526" s="25"/>
      <c r="C526" s="33" t="s">
        <v>13</v>
      </c>
      <c r="D526" s="25"/>
      <c r="E526" s="112">
        <f>IF(ISERROR(E223/E324),"",E223/E324)</f>
        <v>1.2524</v>
      </c>
      <c r="F526" s="113">
        <f t="shared" si="517"/>
        <v>1.1809259259259257</v>
      </c>
      <c r="G526" s="113">
        <f t="shared" si="517"/>
        <v>1.1809259259259257</v>
      </c>
      <c r="H526" s="113">
        <f t="shared" si="517"/>
        <v>1.1970270270270271</v>
      </c>
      <c r="I526" s="113">
        <f t="shared" si="517"/>
        <v>1.1970270270270271</v>
      </c>
      <c r="J526" s="113">
        <f t="shared" si="517"/>
        <v>1.1970270270270271</v>
      </c>
      <c r="K526" s="113">
        <f t="shared" si="517"/>
        <v>1.1970270270270271</v>
      </c>
      <c r="L526" s="236" t="str">
        <f t="shared" si="517"/>
        <v/>
      </c>
      <c r="M526" s="113" t="str">
        <f t="shared" si="517"/>
        <v/>
      </c>
      <c r="N526" s="113" t="str">
        <f t="shared" si="517"/>
        <v/>
      </c>
      <c r="O526" s="113" t="str">
        <f t="shared" si="517"/>
        <v/>
      </c>
      <c r="P526" s="114" t="str">
        <f t="shared" si="517"/>
        <v/>
      </c>
      <c r="T526" s="32"/>
      <c r="U526" s="25"/>
      <c r="V526" s="33" t="s">
        <v>13</v>
      </c>
      <c r="W526" s="25"/>
      <c r="X526" s="112" t="str">
        <f>IF(ISERROR(X223/X324),"",X223/X324)</f>
        <v/>
      </c>
      <c r="Y526" s="113" t="str">
        <f t="shared" si="518"/>
        <v/>
      </c>
      <c r="Z526" s="113" t="str">
        <f t="shared" si="518"/>
        <v/>
      </c>
      <c r="AA526" s="113" t="str">
        <f t="shared" si="518"/>
        <v/>
      </c>
      <c r="AB526" s="113" t="str">
        <f t="shared" si="518"/>
        <v/>
      </c>
      <c r="AC526" s="113" t="str">
        <f t="shared" si="518"/>
        <v/>
      </c>
      <c r="AD526" s="113" t="str">
        <f t="shared" si="518"/>
        <v/>
      </c>
      <c r="AE526" s="113" t="str">
        <f t="shared" si="518"/>
        <v/>
      </c>
      <c r="AF526" s="113" t="str">
        <f t="shared" si="518"/>
        <v/>
      </c>
      <c r="AG526" s="113" t="str">
        <f t="shared" si="518"/>
        <v/>
      </c>
      <c r="AH526" s="113" t="str">
        <f t="shared" si="518"/>
        <v/>
      </c>
      <c r="AI526" s="236" t="str">
        <f t="shared" si="518"/>
        <v/>
      </c>
      <c r="AJ526" s="8"/>
      <c r="AL526" s="32"/>
      <c r="AM526" s="25"/>
      <c r="AN526" s="33" t="s">
        <v>13</v>
      </c>
      <c r="AO526" s="25"/>
      <c r="AP526" s="112">
        <f>IF(ISERROR(AP223/AP324),"",AP223/AP324)</f>
        <v>1.2497205332000001</v>
      </c>
      <c r="AQ526" s="113">
        <f t="shared" si="519"/>
        <v>1.2531621999999998</v>
      </c>
      <c r="AR526" s="113">
        <f t="shared" si="519"/>
        <v>1.2030777982432432</v>
      </c>
      <c r="AS526" s="113">
        <f t="shared" si="519"/>
        <v>1.2030777982432432</v>
      </c>
      <c r="AT526" s="113">
        <f t="shared" si="519"/>
        <v>1.2006044919354839</v>
      </c>
      <c r="AU526" s="113">
        <f t="shared" si="519"/>
        <v>1.2006044919354839</v>
      </c>
      <c r="AV526" s="113">
        <f t="shared" si="519"/>
        <v>1.2101219452495975</v>
      </c>
      <c r="AW526" s="113">
        <f t="shared" si="519"/>
        <v>1.2101219452495975</v>
      </c>
      <c r="AX526" s="113">
        <f t="shared" si="519"/>
        <v>1.1960709756527415</v>
      </c>
      <c r="AY526" s="113">
        <f t="shared" si="519"/>
        <v>1.2048438279461278</v>
      </c>
      <c r="AZ526" s="113">
        <f t="shared" si="519"/>
        <v>1.2112119429625985</v>
      </c>
      <c r="BA526" s="236">
        <f t="shared" si="519"/>
        <v>1.2112119429625985</v>
      </c>
      <c r="BC526" s="39"/>
      <c r="BD526" s="36"/>
      <c r="BE526" s="36"/>
      <c r="BF526" s="36"/>
      <c r="BG526" s="39"/>
      <c r="BH526" s="39"/>
      <c r="BI526" s="39"/>
      <c r="BJ526" s="39"/>
    </row>
    <row r="527" spans="1:62" s="12" customFormat="1" ht="14.25" customHeight="1">
      <c r="A527" s="32"/>
      <c r="B527" s="25"/>
      <c r="C527" s="33"/>
      <c r="D527" s="25"/>
      <c r="E527" s="112"/>
      <c r="F527" s="113"/>
      <c r="G527" s="113"/>
      <c r="H527" s="113"/>
      <c r="I527" s="113"/>
      <c r="J527" s="113"/>
      <c r="K527" s="113"/>
      <c r="L527" s="236"/>
      <c r="M527" s="113"/>
      <c r="N527" s="113"/>
      <c r="O527" s="113"/>
      <c r="P527" s="114"/>
      <c r="T527" s="32"/>
      <c r="U527" s="25"/>
      <c r="V527" s="33"/>
      <c r="W527" s="25"/>
      <c r="X527" s="112"/>
      <c r="Y527" s="113"/>
      <c r="Z527" s="113"/>
      <c r="AA527" s="113"/>
      <c r="AB527" s="113"/>
      <c r="AC527" s="113"/>
      <c r="AD527" s="113"/>
      <c r="AE527" s="113"/>
      <c r="AF527" s="113"/>
      <c r="AG527" s="113"/>
      <c r="AH527" s="113"/>
      <c r="AI527" s="236"/>
      <c r="AJ527" s="8"/>
      <c r="AL527" s="32"/>
      <c r="AM527" s="25"/>
      <c r="AN527" s="33"/>
      <c r="AO527" s="25"/>
      <c r="AP527" s="112"/>
      <c r="AQ527" s="113"/>
      <c r="AR527" s="113"/>
      <c r="AS527" s="113"/>
      <c r="AT527" s="113"/>
      <c r="AU527" s="113"/>
      <c r="AV527" s="113"/>
      <c r="AW527" s="113"/>
      <c r="AX527" s="113"/>
      <c r="AY527" s="113"/>
      <c r="AZ527" s="113"/>
      <c r="BA527" s="236"/>
      <c r="BC527" s="39"/>
      <c r="BD527" s="36"/>
      <c r="BE527" s="36"/>
      <c r="BF527" s="36"/>
      <c r="BG527" s="39"/>
      <c r="BH527" s="39"/>
      <c r="BI527" s="39"/>
      <c r="BJ527" s="39"/>
    </row>
    <row r="528" spans="1:62" s="12" customFormat="1" ht="14.25" customHeight="1">
      <c r="A528" s="32" t="s">
        <v>93</v>
      </c>
      <c r="B528" s="25"/>
      <c r="C528" s="33" t="s">
        <v>1</v>
      </c>
      <c r="D528" s="25"/>
      <c r="E528" s="112" t="str">
        <f>IF(ISERROR(E225/E326),"",E225/E326)</f>
        <v/>
      </c>
      <c r="F528" s="113" t="str">
        <f t="shared" ref="F528:P529" si="520">IF(ISERROR(F225/F326),"",F225/F326)</f>
        <v/>
      </c>
      <c r="G528" s="113">
        <f t="shared" si="520"/>
        <v>1.7207999999999999</v>
      </c>
      <c r="H528" s="113">
        <f t="shared" si="520"/>
        <v>1.7280000000000002</v>
      </c>
      <c r="I528" s="113" t="str">
        <f t="shared" si="520"/>
        <v/>
      </c>
      <c r="J528" s="113" t="str">
        <f t="shared" si="520"/>
        <v/>
      </c>
      <c r="K528" s="113" t="str">
        <f t="shared" si="520"/>
        <v/>
      </c>
      <c r="L528" s="236">
        <f t="shared" si="520"/>
        <v>1.7243999999999999</v>
      </c>
      <c r="M528" s="113" t="str">
        <f t="shared" si="520"/>
        <v/>
      </c>
      <c r="N528" s="113" t="str">
        <f t="shared" si="520"/>
        <v/>
      </c>
      <c r="O528" s="113" t="str">
        <f t="shared" si="520"/>
        <v/>
      </c>
      <c r="P528" s="114" t="str">
        <f t="shared" si="520"/>
        <v/>
      </c>
      <c r="T528" s="32" t="s">
        <v>93</v>
      </c>
      <c r="U528" s="25"/>
      <c r="V528" s="33" t="s">
        <v>1</v>
      </c>
      <c r="W528" s="25"/>
      <c r="X528" s="112" t="str">
        <f>IF(ISERROR(X225/X326),"",X225/X326)</f>
        <v/>
      </c>
      <c r="Y528" s="113" t="str">
        <f t="shared" ref="Y528:AI529" si="521">IF(ISERROR(Y225/Y326),"",Y225/Y326)</f>
        <v/>
      </c>
      <c r="Z528" s="113" t="str">
        <f t="shared" si="521"/>
        <v/>
      </c>
      <c r="AA528" s="113" t="str">
        <f t="shared" si="521"/>
        <v/>
      </c>
      <c r="AB528" s="113" t="str">
        <f t="shared" si="521"/>
        <v/>
      </c>
      <c r="AC528" s="113" t="str">
        <f t="shared" si="521"/>
        <v/>
      </c>
      <c r="AD528" s="113" t="str">
        <f t="shared" si="521"/>
        <v/>
      </c>
      <c r="AE528" s="113" t="str">
        <f t="shared" si="521"/>
        <v/>
      </c>
      <c r="AF528" s="113" t="str">
        <f t="shared" si="521"/>
        <v/>
      </c>
      <c r="AG528" s="113" t="str">
        <f t="shared" si="521"/>
        <v/>
      </c>
      <c r="AH528" s="113" t="str">
        <f t="shared" si="521"/>
        <v/>
      </c>
      <c r="AI528" s="236" t="str">
        <f t="shared" si="521"/>
        <v/>
      </c>
      <c r="AJ528" s="8"/>
      <c r="AL528" s="32" t="s">
        <v>93</v>
      </c>
      <c r="AM528" s="25"/>
      <c r="AN528" s="33" t="s">
        <v>1</v>
      </c>
      <c r="AO528" s="25"/>
      <c r="AP528" s="112">
        <f t="shared" ref="AP528:BA529" si="522">IF(ISERROR(AP225/AP326),"",AP225/AP326)</f>
        <v>1.6198308016000003</v>
      </c>
      <c r="AQ528" s="113" t="str">
        <f t="shared" si="522"/>
        <v/>
      </c>
      <c r="AR528" s="113">
        <f t="shared" si="522"/>
        <v>1.6232437983999997</v>
      </c>
      <c r="AS528" s="113" t="str">
        <f t="shared" si="522"/>
        <v/>
      </c>
      <c r="AT528" s="113">
        <f t="shared" si="522"/>
        <v>1.6506708031999999</v>
      </c>
      <c r="AU528" s="113" t="str">
        <f t="shared" si="522"/>
        <v/>
      </c>
      <c r="AV528" s="113">
        <f t="shared" si="522"/>
        <v>1.7127992207999998</v>
      </c>
      <c r="AW528" s="113" t="str">
        <f t="shared" si="522"/>
        <v/>
      </c>
      <c r="AX528" s="113">
        <f t="shared" si="522"/>
        <v>1.6639402225925928</v>
      </c>
      <c r="AY528" s="113">
        <f t="shared" si="522"/>
        <v>1.7373151968000002</v>
      </c>
      <c r="AZ528" s="113" t="str">
        <f t="shared" si="522"/>
        <v/>
      </c>
      <c r="BA528" s="236" t="str">
        <f t="shared" si="522"/>
        <v/>
      </c>
      <c r="BC528" s="39"/>
      <c r="BD528" s="36"/>
      <c r="BE528" s="36"/>
      <c r="BF528" s="36"/>
      <c r="BG528" s="39"/>
      <c r="BH528" s="39"/>
      <c r="BI528" s="39"/>
      <c r="BJ528" s="39"/>
    </row>
    <row r="529" spans="1:62" s="12" customFormat="1" ht="14.25" customHeight="1">
      <c r="A529" s="32"/>
      <c r="B529" s="25"/>
      <c r="C529" s="33" t="s">
        <v>13</v>
      </c>
      <c r="D529" s="25"/>
      <c r="E529" s="112" t="str">
        <f>IF(ISERROR(E226/E327),"",E226/E327)</f>
        <v/>
      </c>
      <c r="F529" s="113" t="str">
        <f t="shared" si="520"/>
        <v/>
      </c>
      <c r="G529" s="113">
        <f t="shared" si="520"/>
        <v>1.7207999999999999</v>
      </c>
      <c r="H529" s="113">
        <f t="shared" si="520"/>
        <v>1.7243999999999999</v>
      </c>
      <c r="I529" s="113">
        <f t="shared" si="520"/>
        <v>1.7243999999999999</v>
      </c>
      <c r="J529" s="113">
        <f t="shared" si="520"/>
        <v>1.7243999999999999</v>
      </c>
      <c r="K529" s="113">
        <f t="shared" si="520"/>
        <v>1.7243999999999999</v>
      </c>
      <c r="L529" s="236" t="str">
        <f t="shared" si="520"/>
        <v/>
      </c>
      <c r="M529" s="113" t="str">
        <f t="shared" si="520"/>
        <v/>
      </c>
      <c r="N529" s="113" t="str">
        <f t="shared" si="520"/>
        <v/>
      </c>
      <c r="O529" s="113" t="str">
        <f t="shared" si="520"/>
        <v/>
      </c>
      <c r="P529" s="114" t="str">
        <f t="shared" si="520"/>
        <v/>
      </c>
      <c r="T529" s="32"/>
      <c r="U529" s="25"/>
      <c r="V529" s="33" t="s">
        <v>13</v>
      </c>
      <c r="W529" s="25"/>
      <c r="X529" s="112" t="str">
        <f>IF(ISERROR(X226/X327),"",X226/X327)</f>
        <v/>
      </c>
      <c r="Y529" s="113" t="str">
        <f t="shared" si="521"/>
        <v/>
      </c>
      <c r="Z529" s="113" t="str">
        <f t="shared" si="521"/>
        <v/>
      </c>
      <c r="AA529" s="113" t="str">
        <f t="shared" si="521"/>
        <v/>
      </c>
      <c r="AB529" s="113" t="str">
        <f t="shared" si="521"/>
        <v/>
      </c>
      <c r="AC529" s="113" t="str">
        <f t="shared" si="521"/>
        <v/>
      </c>
      <c r="AD529" s="113" t="str">
        <f t="shared" si="521"/>
        <v/>
      </c>
      <c r="AE529" s="113" t="str">
        <f t="shared" si="521"/>
        <v/>
      </c>
      <c r="AF529" s="113" t="str">
        <f t="shared" si="521"/>
        <v/>
      </c>
      <c r="AG529" s="113" t="str">
        <f t="shared" si="521"/>
        <v/>
      </c>
      <c r="AH529" s="113" t="str">
        <f t="shared" si="521"/>
        <v/>
      </c>
      <c r="AI529" s="236" t="str">
        <f t="shared" si="521"/>
        <v/>
      </c>
      <c r="AJ529" s="8"/>
      <c r="AL529" s="32"/>
      <c r="AM529" s="25"/>
      <c r="AN529" s="33" t="s">
        <v>13</v>
      </c>
      <c r="AO529" s="25"/>
      <c r="AP529" s="112">
        <f t="shared" si="522"/>
        <v>1.6198308016000003</v>
      </c>
      <c r="AQ529" s="113">
        <f t="shared" si="522"/>
        <v>1.6198308016000003</v>
      </c>
      <c r="AR529" s="113">
        <f t="shared" si="522"/>
        <v>1.6215373</v>
      </c>
      <c r="AS529" s="113">
        <f t="shared" si="522"/>
        <v>1.6215373</v>
      </c>
      <c r="AT529" s="113">
        <f t="shared" si="522"/>
        <v>1.6312484677333332</v>
      </c>
      <c r="AU529" s="113">
        <f t="shared" si="522"/>
        <v>1.6312484677333332</v>
      </c>
      <c r="AV529" s="113">
        <f t="shared" si="522"/>
        <v>1.6638687689599998</v>
      </c>
      <c r="AW529" s="113">
        <f t="shared" si="522"/>
        <v>1.6638687689599998</v>
      </c>
      <c r="AX529" s="113">
        <f t="shared" si="522"/>
        <v>1.6638903248044692</v>
      </c>
      <c r="AY529" s="113">
        <f t="shared" si="522"/>
        <v>1.672888470882353</v>
      </c>
      <c r="AZ529" s="113">
        <f t="shared" si="522"/>
        <v>1.672888470882353</v>
      </c>
      <c r="BA529" s="236">
        <f t="shared" si="522"/>
        <v>1.672888470882353</v>
      </c>
      <c r="BC529" s="39"/>
      <c r="BD529" s="36"/>
      <c r="BE529" s="36"/>
      <c r="BF529" s="36"/>
      <c r="BG529" s="39"/>
      <c r="BH529" s="39"/>
      <c r="BI529" s="39"/>
      <c r="BJ529" s="39"/>
    </row>
    <row r="530" spans="1:62" s="12" customFormat="1" ht="14.25" customHeight="1">
      <c r="A530" s="32"/>
      <c r="B530" s="25"/>
      <c r="C530" s="33"/>
      <c r="D530" s="25"/>
      <c r="E530" s="112"/>
      <c r="F530" s="113"/>
      <c r="G530" s="113"/>
      <c r="H530" s="113"/>
      <c r="I530" s="113"/>
      <c r="J530" s="113"/>
      <c r="K530" s="113"/>
      <c r="L530" s="236"/>
      <c r="M530" s="113"/>
      <c r="N530" s="113"/>
      <c r="O530" s="113"/>
      <c r="P530" s="114"/>
      <c r="T530" s="32"/>
      <c r="U530" s="25"/>
      <c r="V530" s="33"/>
      <c r="W530" s="25"/>
      <c r="X530" s="112"/>
      <c r="Y530" s="113"/>
      <c r="Z530" s="113"/>
      <c r="AA530" s="113"/>
      <c r="AB530" s="113"/>
      <c r="AC530" s="113"/>
      <c r="AD530" s="113"/>
      <c r="AE530" s="113"/>
      <c r="AF530" s="113"/>
      <c r="AG530" s="113"/>
      <c r="AH530" s="113"/>
      <c r="AI530" s="236"/>
      <c r="AJ530" s="8"/>
      <c r="AL530" s="32"/>
      <c r="AM530" s="25"/>
      <c r="AN530" s="33"/>
      <c r="AO530" s="25"/>
      <c r="AP530" s="112"/>
      <c r="AQ530" s="113"/>
      <c r="AR530" s="113"/>
      <c r="AS530" s="113"/>
      <c r="AT530" s="113"/>
      <c r="AU530" s="113"/>
      <c r="AV530" s="113"/>
      <c r="AW530" s="113"/>
      <c r="AX530" s="113"/>
      <c r="AY530" s="113"/>
      <c r="AZ530" s="113"/>
      <c r="BA530" s="236"/>
      <c r="BC530" s="39"/>
      <c r="BD530" s="36"/>
      <c r="BE530" s="36"/>
      <c r="BF530" s="36"/>
      <c r="BG530" s="39"/>
      <c r="BH530" s="39"/>
      <c r="BI530" s="39"/>
      <c r="BJ530" s="39"/>
    </row>
    <row r="531" spans="1:62" s="12" customFormat="1" ht="14.25" customHeight="1">
      <c r="A531" s="32" t="s">
        <v>94</v>
      </c>
      <c r="B531" s="38"/>
      <c r="C531" s="33" t="s">
        <v>1</v>
      </c>
      <c r="D531" s="38"/>
      <c r="E531" s="112" t="str">
        <f>IF(ISERROR(E228/E329),"",E228/E329)</f>
        <v/>
      </c>
      <c r="F531" s="113" t="str">
        <f t="shared" ref="F531:P532" si="523">IF(ISERROR(F228/F329),"",F228/F329)</f>
        <v/>
      </c>
      <c r="G531" s="113" t="str">
        <f t="shared" si="523"/>
        <v/>
      </c>
      <c r="H531" s="113" t="str">
        <f t="shared" si="523"/>
        <v/>
      </c>
      <c r="I531" s="113" t="str">
        <f t="shared" si="523"/>
        <v/>
      </c>
      <c r="J531" s="113" t="str">
        <f t="shared" si="523"/>
        <v/>
      </c>
      <c r="K531" s="113" t="str">
        <f t="shared" si="523"/>
        <v/>
      </c>
      <c r="L531" s="236" t="str">
        <f t="shared" si="523"/>
        <v/>
      </c>
      <c r="M531" s="113" t="str">
        <f t="shared" si="523"/>
        <v/>
      </c>
      <c r="N531" s="113" t="str">
        <f t="shared" si="523"/>
        <v/>
      </c>
      <c r="O531" s="113" t="str">
        <f t="shared" si="523"/>
        <v/>
      </c>
      <c r="P531" s="114" t="str">
        <f t="shared" si="523"/>
        <v/>
      </c>
      <c r="T531" s="32" t="s">
        <v>94</v>
      </c>
      <c r="U531" s="38"/>
      <c r="V531" s="33" t="s">
        <v>1</v>
      </c>
      <c r="W531" s="38"/>
      <c r="X531" s="112" t="str">
        <f>IF(ISERROR(X228/X329),"",X228/X329)</f>
        <v/>
      </c>
      <c r="Y531" s="113" t="str">
        <f t="shared" ref="Y531:AI532" si="524">IF(ISERROR(Y228/Y329),"",Y228/Y329)</f>
        <v/>
      </c>
      <c r="Z531" s="113" t="str">
        <f t="shared" si="524"/>
        <v/>
      </c>
      <c r="AA531" s="113" t="str">
        <f t="shared" si="524"/>
        <v/>
      </c>
      <c r="AB531" s="113" t="str">
        <f t="shared" si="524"/>
        <v/>
      </c>
      <c r="AC531" s="113" t="str">
        <f t="shared" si="524"/>
        <v/>
      </c>
      <c r="AD531" s="113" t="str">
        <f t="shared" si="524"/>
        <v/>
      </c>
      <c r="AE531" s="113" t="str">
        <f t="shared" si="524"/>
        <v/>
      </c>
      <c r="AF531" s="113" t="str">
        <f t="shared" si="524"/>
        <v/>
      </c>
      <c r="AG531" s="113" t="str">
        <f t="shared" si="524"/>
        <v/>
      </c>
      <c r="AH531" s="113" t="str">
        <f t="shared" si="524"/>
        <v/>
      </c>
      <c r="AI531" s="236" t="str">
        <f t="shared" si="524"/>
        <v/>
      </c>
      <c r="AJ531" s="8"/>
      <c r="AL531" s="32" t="s">
        <v>94</v>
      </c>
      <c r="AM531" s="38"/>
      <c r="AN531" s="33" t="s">
        <v>1</v>
      </c>
      <c r="AO531" s="38"/>
      <c r="AP531" s="112">
        <f t="shared" ref="AP531:BA532" si="525">IF(ISERROR(AP228/AP329),"",AP228/AP329)</f>
        <v>0.58207963143835617</v>
      </c>
      <c r="AQ531" s="113">
        <f t="shared" si="525"/>
        <v>0.69394538113207549</v>
      </c>
      <c r="AR531" s="113">
        <f t="shared" si="525"/>
        <v>0.44285276643002036</v>
      </c>
      <c r="AS531" s="113">
        <f t="shared" si="525"/>
        <v>0.78751349322351205</v>
      </c>
      <c r="AT531" s="113">
        <f t="shared" si="525"/>
        <v>0.55287712788104126</v>
      </c>
      <c r="AU531" s="113">
        <f t="shared" si="525"/>
        <v>1.1004657021565003</v>
      </c>
      <c r="AV531" s="113">
        <f t="shared" si="525"/>
        <v>0.49987664875946142</v>
      </c>
      <c r="AW531" s="113">
        <f t="shared" si="525"/>
        <v>1.4519412617486369</v>
      </c>
      <c r="AX531" s="113">
        <f t="shared" si="525"/>
        <v>0.54439327605863119</v>
      </c>
      <c r="AY531" s="113">
        <f t="shared" si="525"/>
        <v>0.86213406790227398</v>
      </c>
      <c r="AZ531" s="113">
        <f t="shared" si="525"/>
        <v>0.70816288380952452</v>
      </c>
      <c r="BA531" s="236">
        <f t="shared" si="525"/>
        <v>0.4065154065934089</v>
      </c>
      <c r="BC531" s="39"/>
      <c r="BD531" s="36"/>
      <c r="BE531" s="36"/>
      <c r="BF531" s="36"/>
      <c r="BG531" s="39"/>
      <c r="BH531" s="39"/>
      <c r="BI531" s="39"/>
      <c r="BJ531" s="39"/>
    </row>
    <row r="532" spans="1:62" s="12" customFormat="1" ht="14.25" customHeight="1">
      <c r="A532" s="130"/>
      <c r="B532" s="25"/>
      <c r="C532" s="33" t="s">
        <v>13</v>
      </c>
      <c r="D532" s="25"/>
      <c r="E532" s="112" t="str">
        <f>IF(ISERROR(E229/E330),"",E229/E330)</f>
        <v/>
      </c>
      <c r="F532" s="113" t="str">
        <f t="shared" si="523"/>
        <v/>
      </c>
      <c r="G532" s="113" t="str">
        <f t="shared" si="523"/>
        <v/>
      </c>
      <c r="H532" s="113" t="str">
        <f t="shared" si="523"/>
        <v/>
      </c>
      <c r="I532" s="113" t="str">
        <f t="shared" si="523"/>
        <v/>
      </c>
      <c r="J532" s="113" t="str">
        <f t="shared" si="523"/>
        <v/>
      </c>
      <c r="K532" s="113" t="str">
        <f t="shared" si="523"/>
        <v/>
      </c>
      <c r="L532" s="236" t="str">
        <f t="shared" si="523"/>
        <v/>
      </c>
      <c r="M532" s="113" t="str">
        <f t="shared" si="523"/>
        <v/>
      </c>
      <c r="N532" s="113" t="str">
        <f t="shared" si="523"/>
        <v/>
      </c>
      <c r="O532" s="113" t="str">
        <f t="shared" si="523"/>
        <v/>
      </c>
      <c r="P532" s="114" t="str">
        <f t="shared" si="523"/>
        <v/>
      </c>
      <c r="T532" s="130"/>
      <c r="U532" s="25"/>
      <c r="V532" s="33" t="s">
        <v>13</v>
      </c>
      <c r="W532" s="25"/>
      <c r="X532" s="112" t="str">
        <f>IF(ISERROR(X229/X330),"",X229/X330)</f>
        <v/>
      </c>
      <c r="Y532" s="113" t="str">
        <f t="shared" si="524"/>
        <v/>
      </c>
      <c r="Z532" s="113" t="str">
        <f t="shared" si="524"/>
        <v/>
      </c>
      <c r="AA532" s="113" t="str">
        <f t="shared" si="524"/>
        <v/>
      </c>
      <c r="AB532" s="113" t="str">
        <f t="shared" si="524"/>
        <v/>
      </c>
      <c r="AC532" s="113" t="str">
        <f t="shared" si="524"/>
        <v/>
      </c>
      <c r="AD532" s="113" t="str">
        <f t="shared" si="524"/>
        <v/>
      </c>
      <c r="AE532" s="113" t="str">
        <f t="shared" si="524"/>
        <v/>
      </c>
      <c r="AF532" s="113" t="str">
        <f t="shared" si="524"/>
        <v/>
      </c>
      <c r="AG532" s="113" t="str">
        <f t="shared" si="524"/>
        <v/>
      </c>
      <c r="AH532" s="113" t="str">
        <f t="shared" si="524"/>
        <v/>
      </c>
      <c r="AI532" s="236" t="str">
        <f t="shared" si="524"/>
        <v/>
      </c>
      <c r="AJ532" s="8"/>
      <c r="AL532" s="130"/>
      <c r="AM532" s="25"/>
      <c r="AN532" s="33" t="s">
        <v>13</v>
      </c>
      <c r="AO532" s="25"/>
      <c r="AP532" s="112">
        <f t="shared" si="525"/>
        <v>0.58207963143835617</v>
      </c>
      <c r="AQ532" s="113">
        <f t="shared" si="525"/>
        <v>0.63175040986290942</v>
      </c>
      <c r="AR532" s="113">
        <f t="shared" si="525"/>
        <v>0.58018532779623477</v>
      </c>
      <c r="AS532" s="113">
        <f t="shared" si="525"/>
        <v>0.63615031312784243</v>
      </c>
      <c r="AT532" s="113">
        <f t="shared" si="525"/>
        <v>0.62127491720760364</v>
      </c>
      <c r="AU532" s="113">
        <f t="shared" si="525"/>
        <v>0.67816786848573529</v>
      </c>
      <c r="AV532" s="113">
        <f t="shared" si="525"/>
        <v>0.65638694734273462</v>
      </c>
      <c r="AW532" s="113">
        <f t="shared" si="525"/>
        <v>0.67465558654570112</v>
      </c>
      <c r="AX532" s="113">
        <f t="shared" si="525"/>
        <v>0.66709272345279191</v>
      </c>
      <c r="AY532" s="113">
        <f t="shared" si="525"/>
        <v>0.67987804667601814</v>
      </c>
      <c r="AZ532" s="113">
        <f t="shared" si="525"/>
        <v>0.68171815731265306</v>
      </c>
      <c r="BA532" s="236">
        <f t="shared" si="525"/>
        <v>0.67664138776999583</v>
      </c>
      <c r="BC532" s="39"/>
      <c r="BD532" s="36"/>
      <c r="BE532" s="36"/>
      <c r="BF532" s="36"/>
      <c r="BG532" s="39"/>
      <c r="BH532" s="39"/>
      <c r="BI532" s="39"/>
      <c r="BJ532" s="39"/>
    </row>
    <row r="533" spans="1:62" s="12" customFormat="1" ht="14.25" customHeight="1">
      <c r="A533" s="32"/>
      <c r="B533" s="25"/>
      <c r="C533" s="33"/>
      <c r="D533" s="25"/>
      <c r="E533" s="112"/>
      <c r="F533" s="113"/>
      <c r="G533" s="113"/>
      <c r="H533" s="113"/>
      <c r="I533" s="113"/>
      <c r="J533" s="113"/>
      <c r="K533" s="113"/>
      <c r="L533" s="236"/>
      <c r="M533" s="113"/>
      <c r="N533" s="113"/>
      <c r="O533" s="113"/>
      <c r="P533" s="114"/>
      <c r="T533" s="32"/>
      <c r="U533" s="25"/>
      <c r="V533" s="33"/>
      <c r="W533" s="25"/>
      <c r="X533" s="112"/>
      <c r="Y533" s="113"/>
      <c r="Z533" s="113"/>
      <c r="AA533" s="113"/>
      <c r="AB533" s="113"/>
      <c r="AC533" s="113"/>
      <c r="AD533" s="113"/>
      <c r="AE533" s="113"/>
      <c r="AF533" s="113"/>
      <c r="AG533" s="113"/>
      <c r="AH533" s="113"/>
      <c r="AI533" s="236"/>
      <c r="AJ533" s="8"/>
      <c r="AL533" s="32"/>
      <c r="AM533" s="25"/>
      <c r="AN533" s="33"/>
      <c r="AO533" s="25"/>
      <c r="AP533" s="112"/>
      <c r="AQ533" s="113"/>
      <c r="AR533" s="113"/>
      <c r="AS533" s="113"/>
      <c r="AT533" s="113"/>
      <c r="AU533" s="113"/>
      <c r="AV533" s="113"/>
      <c r="AW533" s="113"/>
      <c r="AX533" s="113"/>
      <c r="AY533" s="113"/>
      <c r="AZ533" s="113"/>
      <c r="BA533" s="236"/>
      <c r="BC533" s="39"/>
      <c r="BD533" s="36"/>
      <c r="BE533" s="36"/>
      <c r="BF533" s="36"/>
      <c r="BG533" s="39"/>
      <c r="BH533" s="39"/>
      <c r="BI533" s="39"/>
      <c r="BJ533" s="39"/>
    </row>
    <row r="534" spans="1:62" s="12" customFormat="1" ht="14.25" customHeight="1">
      <c r="A534" s="32" t="s">
        <v>95</v>
      </c>
      <c r="B534" s="25"/>
      <c r="C534" s="33" t="s">
        <v>1</v>
      </c>
      <c r="D534" s="25"/>
      <c r="E534" s="112">
        <f>IF(ISERROR(E231/E332),"",E231/E332)</f>
        <v>3.0185185185185182</v>
      </c>
      <c r="F534" s="113">
        <f t="shared" ref="F534:P535" si="526">IF(ISERROR(F231/F332),"",F231/F332)</f>
        <v>6.03913043478261</v>
      </c>
      <c r="G534" s="113">
        <f t="shared" si="526"/>
        <v>5.6714285714285753</v>
      </c>
      <c r="H534" s="113" t="str">
        <f t="shared" si="526"/>
        <v/>
      </c>
      <c r="I534" s="113" t="str">
        <f t="shared" si="526"/>
        <v/>
      </c>
      <c r="J534" s="113" t="str">
        <f t="shared" si="526"/>
        <v/>
      </c>
      <c r="K534" s="113" t="str">
        <f t="shared" si="526"/>
        <v/>
      </c>
      <c r="L534" s="236">
        <f t="shared" si="526"/>
        <v>3.9220338983050849</v>
      </c>
      <c r="M534" s="113" t="str">
        <f t="shared" si="526"/>
        <v/>
      </c>
      <c r="N534" s="113" t="str">
        <f t="shared" si="526"/>
        <v/>
      </c>
      <c r="O534" s="113" t="str">
        <f t="shared" si="526"/>
        <v/>
      </c>
      <c r="P534" s="114" t="str">
        <f t="shared" si="526"/>
        <v/>
      </c>
      <c r="T534" s="32" t="s">
        <v>95</v>
      </c>
      <c r="U534" s="25"/>
      <c r="V534" s="33" t="s">
        <v>1</v>
      </c>
      <c r="W534" s="25"/>
      <c r="X534" s="112" t="str">
        <f>IF(ISERROR(X231/X332),"",X231/X332)</f>
        <v/>
      </c>
      <c r="Y534" s="113" t="str">
        <f t="shared" ref="Y534:AI535" si="527">IF(ISERROR(Y231/Y332),"",Y231/Y332)</f>
        <v/>
      </c>
      <c r="Z534" s="113" t="str">
        <f t="shared" si="527"/>
        <v/>
      </c>
      <c r="AA534" s="113" t="str">
        <f t="shared" si="527"/>
        <v/>
      </c>
      <c r="AB534" s="113" t="str">
        <f t="shared" si="527"/>
        <v/>
      </c>
      <c r="AC534" s="113" t="str">
        <f t="shared" si="527"/>
        <v/>
      </c>
      <c r="AD534" s="113" t="str">
        <f t="shared" si="527"/>
        <v/>
      </c>
      <c r="AE534" s="113" t="str">
        <f t="shared" si="527"/>
        <v/>
      </c>
      <c r="AF534" s="113" t="str">
        <f t="shared" si="527"/>
        <v/>
      </c>
      <c r="AG534" s="113" t="str">
        <f t="shared" si="527"/>
        <v/>
      </c>
      <c r="AH534" s="113" t="str">
        <f t="shared" si="527"/>
        <v/>
      </c>
      <c r="AI534" s="236" t="str">
        <f t="shared" si="527"/>
        <v/>
      </c>
      <c r="AJ534" s="8"/>
      <c r="AL534" s="32" t="s">
        <v>95</v>
      </c>
      <c r="AM534" s="25"/>
      <c r="AN534" s="33" t="s">
        <v>1</v>
      </c>
      <c r="AO534" s="25"/>
      <c r="AP534" s="112">
        <f t="shared" ref="AP534:BA535" si="528">IF(ISERROR(AP231/AP332),"",AP231/AP332)</f>
        <v>2.7356461151433691</v>
      </c>
      <c r="AQ534" s="113">
        <f t="shared" si="528"/>
        <v>0.49723838613006749</v>
      </c>
      <c r="AR534" s="113">
        <f t="shared" si="528"/>
        <v>2.8025862536873123</v>
      </c>
      <c r="AS534" s="113">
        <f t="shared" si="528"/>
        <v>1.9592546870982543</v>
      </c>
      <c r="AT534" s="113">
        <f t="shared" si="528"/>
        <v>1.1138545234547463</v>
      </c>
      <c r="AU534" s="113">
        <f t="shared" si="528"/>
        <v>1.9491293715441655</v>
      </c>
      <c r="AV534" s="113">
        <f t="shared" si="528"/>
        <v>1.3207402308777427</v>
      </c>
      <c r="AW534" s="113">
        <f t="shared" si="528"/>
        <v>1.2325513044915413</v>
      </c>
      <c r="AX534" s="113">
        <f t="shared" si="528"/>
        <v>1.1419775841487287</v>
      </c>
      <c r="AY534" s="113">
        <f t="shared" si="528"/>
        <v>0.99439688111058389</v>
      </c>
      <c r="AZ534" s="113">
        <f t="shared" si="528"/>
        <v>1.8338881639923004</v>
      </c>
      <c r="BA534" s="236">
        <f t="shared" si="528"/>
        <v>1.0183394601567213</v>
      </c>
      <c r="BC534" s="39"/>
      <c r="BD534" s="36"/>
      <c r="BE534" s="36"/>
      <c r="BF534" s="36"/>
      <c r="BG534" s="39"/>
      <c r="BH534" s="39"/>
      <c r="BI534" s="39"/>
      <c r="BJ534" s="39"/>
    </row>
    <row r="535" spans="1:62" s="12" customFormat="1" ht="14.25" customHeight="1">
      <c r="A535" s="76"/>
      <c r="B535" s="25"/>
      <c r="C535" s="33" t="s">
        <v>13</v>
      </c>
      <c r="D535" s="25"/>
      <c r="E535" s="112">
        <f>IF(ISERROR(E232/E333),"",E232/E333)</f>
        <v>3.0185185185185182</v>
      </c>
      <c r="F535" s="113">
        <f t="shared" si="526"/>
        <v>3.6865384615384613</v>
      </c>
      <c r="G535" s="113">
        <f t="shared" si="526"/>
        <v>3.9220338983050849</v>
      </c>
      <c r="H535" s="113">
        <f t="shared" si="526"/>
        <v>3.9220338983050849</v>
      </c>
      <c r="I535" s="113">
        <f t="shared" si="526"/>
        <v>3.9220338983050849</v>
      </c>
      <c r="J535" s="113">
        <f t="shared" si="526"/>
        <v>3.9220338983050849</v>
      </c>
      <c r="K535" s="113">
        <f t="shared" si="526"/>
        <v>3.9220338983050849</v>
      </c>
      <c r="L535" s="236" t="str">
        <f t="shared" si="526"/>
        <v/>
      </c>
      <c r="M535" s="113" t="str">
        <f t="shared" si="526"/>
        <v/>
      </c>
      <c r="N535" s="113" t="str">
        <f t="shared" si="526"/>
        <v/>
      </c>
      <c r="O535" s="113" t="str">
        <f t="shared" si="526"/>
        <v/>
      </c>
      <c r="P535" s="114" t="str">
        <f t="shared" si="526"/>
        <v/>
      </c>
      <c r="T535" s="76"/>
      <c r="U535" s="25"/>
      <c r="V535" s="33" t="s">
        <v>13</v>
      </c>
      <c r="W535" s="25"/>
      <c r="X535" s="112" t="str">
        <f>IF(ISERROR(X232/X333),"",X232/X333)</f>
        <v/>
      </c>
      <c r="Y535" s="113" t="str">
        <f t="shared" si="527"/>
        <v/>
      </c>
      <c r="Z535" s="113" t="str">
        <f t="shared" si="527"/>
        <v/>
      </c>
      <c r="AA535" s="113" t="str">
        <f t="shared" si="527"/>
        <v/>
      </c>
      <c r="AB535" s="113" t="str">
        <f t="shared" si="527"/>
        <v/>
      </c>
      <c r="AC535" s="113" t="str">
        <f t="shared" si="527"/>
        <v/>
      </c>
      <c r="AD535" s="113" t="str">
        <f t="shared" si="527"/>
        <v/>
      </c>
      <c r="AE535" s="113" t="str">
        <f t="shared" si="527"/>
        <v/>
      </c>
      <c r="AF535" s="113" t="str">
        <f t="shared" si="527"/>
        <v/>
      </c>
      <c r="AG535" s="113" t="str">
        <f t="shared" si="527"/>
        <v/>
      </c>
      <c r="AH535" s="113" t="str">
        <f t="shared" si="527"/>
        <v/>
      </c>
      <c r="AI535" s="236" t="str">
        <f t="shared" si="527"/>
        <v/>
      </c>
      <c r="AJ535" s="8"/>
      <c r="AL535" s="76"/>
      <c r="AM535" s="25"/>
      <c r="AN535" s="33" t="s">
        <v>13</v>
      </c>
      <c r="AO535" s="25"/>
      <c r="AP535" s="112">
        <f t="shared" si="528"/>
        <v>2.7356461151433691</v>
      </c>
      <c r="AQ535" s="113">
        <f t="shared" si="528"/>
        <v>0.70175390825196848</v>
      </c>
      <c r="AR535" s="113">
        <f t="shared" si="528"/>
        <v>0.75848548875456634</v>
      </c>
      <c r="AS535" s="113">
        <f t="shared" si="528"/>
        <v>0.93601447173886765</v>
      </c>
      <c r="AT535" s="113">
        <f t="shared" si="528"/>
        <v>0.99465922476084567</v>
      </c>
      <c r="AU535" s="113">
        <f t="shared" si="528"/>
        <v>1.0549885508985812</v>
      </c>
      <c r="AV535" s="113">
        <f t="shared" si="528"/>
        <v>1.0867959455834226</v>
      </c>
      <c r="AW535" s="113">
        <f t="shared" si="528"/>
        <v>1.0996213422579491</v>
      </c>
      <c r="AX535" s="113">
        <f t="shared" si="528"/>
        <v>1.1017324725493738</v>
      </c>
      <c r="AY535" s="113">
        <f t="shared" si="528"/>
        <v>1.0786465100329103</v>
      </c>
      <c r="AZ535" s="113">
        <f t="shared" si="528"/>
        <v>1.107526694154388</v>
      </c>
      <c r="BA535" s="236">
        <f t="shared" si="528"/>
        <v>1.0992865604200797</v>
      </c>
      <c r="BC535" s="39"/>
      <c r="BD535" s="36"/>
      <c r="BE535" s="36"/>
      <c r="BF535" s="36"/>
      <c r="BG535" s="39"/>
      <c r="BH535" s="39"/>
      <c r="BI535" s="39"/>
      <c r="BJ535" s="39"/>
    </row>
    <row r="536" spans="1:62" s="12" customFormat="1" ht="14.25" customHeight="1">
      <c r="A536" s="32"/>
      <c r="B536" s="25"/>
      <c r="C536" s="33"/>
      <c r="D536" s="25"/>
      <c r="E536" s="112"/>
      <c r="F536" s="113"/>
      <c r="G536" s="113"/>
      <c r="H536" s="113"/>
      <c r="I536" s="113"/>
      <c r="J536" s="113"/>
      <c r="K536" s="113"/>
      <c r="L536" s="236"/>
      <c r="M536" s="113"/>
      <c r="N536" s="113"/>
      <c r="O536" s="113"/>
      <c r="P536" s="114"/>
      <c r="T536" s="32"/>
      <c r="U536" s="25"/>
      <c r="V536" s="33"/>
      <c r="W536" s="25"/>
      <c r="X536" s="112"/>
      <c r="Y536" s="113"/>
      <c r="Z536" s="113"/>
      <c r="AA536" s="113"/>
      <c r="AB536" s="113"/>
      <c r="AC536" s="113"/>
      <c r="AD536" s="113"/>
      <c r="AE536" s="113"/>
      <c r="AF536" s="113"/>
      <c r="AG536" s="113"/>
      <c r="AH536" s="113"/>
      <c r="AI536" s="236"/>
      <c r="AJ536" s="8"/>
      <c r="AL536" s="32"/>
      <c r="AM536" s="25"/>
      <c r="AN536" s="33"/>
      <c r="AO536" s="25"/>
      <c r="AP536" s="112"/>
      <c r="AQ536" s="113"/>
      <c r="AR536" s="113"/>
      <c r="AS536" s="113"/>
      <c r="AT536" s="113"/>
      <c r="AU536" s="113"/>
      <c r="AV536" s="113"/>
      <c r="AW536" s="113"/>
      <c r="AX536" s="113"/>
      <c r="AY536" s="113"/>
      <c r="AZ536" s="113"/>
      <c r="BA536" s="236"/>
      <c r="BC536" s="39"/>
      <c r="BD536" s="36"/>
      <c r="BE536" s="36"/>
      <c r="BF536" s="36"/>
      <c r="BG536" s="39"/>
      <c r="BH536" s="39"/>
      <c r="BI536" s="39"/>
      <c r="BJ536" s="39"/>
    </row>
    <row r="537" spans="1:62" s="12" customFormat="1" ht="14.25" customHeight="1">
      <c r="A537" s="32" t="s">
        <v>91</v>
      </c>
      <c r="B537" s="25"/>
      <c r="C537" s="33" t="s">
        <v>1</v>
      </c>
      <c r="D537" s="25"/>
      <c r="E537" s="112" t="str">
        <f>IF(ISERROR(E234/E335),"",E234/E335)</f>
        <v/>
      </c>
      <c r="F537" s="113" t="str">
        <f t="shared" ref="F537:P538" si="529">IF(ISERROR(F234/F335),"",F234/F335)</f>
        <v/>
      </c>
      <c r="G537" s="113" t="str">
        <f t="shared" si="529"/>
        <v/>
      </c>
      <c r="H537" s="113" t="str">
        <f t="shared" si="529"/>
        <v/>
      </c>
      <c r="I537" s="113" t="str">
        <f t="shared" si="529"/>
        <v/>
      </c>
      <c r="J537" s="113" t="str">
        <f t="shared" si="529"/>
        <v/>
      </c>
      <c r="K537" s="113" t="str">
        <f t="shared" si="529"/>
        <v/>
      </c>
      <c r="L537" s="236" t="str">
        <f t="shared" si="529"/>
        <v/>
      </c>
      <c r="M537" s="113" t="str">
        <f t="shared" si="529"/>
        <v/>
      </c>
      <c r="N537" s="113" t="str">
        <f t="shared" si="529"/>
        <v/>
      </c>
      <c r="O537" s="113" t="str">
        <f t="shared" si="529"/>
        <v/>
      </c>
      <c r="P537" s="114" t="str">
        <f t="shared" si="529"/>
        <v/>
      </c>
      <c r="T537" s="32" t="s">
        <v>91</v>
      </c>
      <c r="U537" s="25"/>
      <c r="V537" s="33" t="s">
        <v>1</v>
      </c>
      <c r="W537" s="25"/>
      <c r="X537" s="112" t="str">
        <f>IF(ISERROR(X234/X335),"",X234/X335)</f>
        <v/>
      </c>
      <c r="Y537" s="113" t="str">
        <f t="shared" ref="Y537:AI538" si="530">IF(ISERROR(Y234/Y335),"",Y234/Y335)</f>
        <v/>
      </c>
      <c r="Z537" s="113" t="str">
        <f t="shared" si="530"/>
        <v/>
      </c>
      <c r="AA537" s="113" t="str">
        <f t="shared" si="530"/>
        <v/>
      </c>
      <c r="AB537" s="113" t="str">
        <f t="shared" si="530"/>
        <v/>
      </c>
      <c r="AC537" s="113" t="str">
        <f t="shared" si="530"/>
        <v/>
      </c>
      <c r="AD537" s="113" t="str">
        <f t="shared" si="530"/>
        <v/>
      </c>
      <c r="AE537" s="113" t="str">
        <f t="shared" si="530"/>
        <v/>
      </c>
      <c r="AF537" s="113" t="str">
        <f t="shared" si="530"/>
        <v/>
      </c>
      <c r="AG537" s="113" t="str">
        <f t="shared" si="530"/>
        <v/>
      </c>
      <c r="AH537" s="113" t="str">
        <f t="shared" si="530"/>
        <v/>
      </c>
      <c r="AI537" s="236" t="str">
        <f t="shared" si="530"/>
        <v/>
      </c>
      <c r="AJ537" s="8"/>
      <c r="AL537" s="32" t="s">
        <v>91</v>
      </c>
      <c r="AM537" s="25"/>
      <c r="AN537" s="33" t="s">
        <v>1</v>
      </c>
      <c r="AO537" s="25"/>
      <c r="AP537" s="112">
        <f t="shared" ref="AP537:BA538" si="531">IF(ISERROR(AP234/AP335),"",AP234/AP335)</f>
        <v>0.50870307159203976</v>
      </c>
      <c r="AQ537" s="113">
        <f t="shared" si="531"/>
        <v>0.3005024</v>
      </c>
      <c r="AR537" s="113" t="str">
        <f t="shared" si="531"/>
        <v/>
      </c>
      <c r="AS537" s="113">
        <f t="shared" si="531"/>
        <v>0.53492633822857139</v>
      </c>
      <c r="AT537" s="113">
        <f t="shared" si="531"/>
        <v>0.34897400000000001</v>
      </c>
      <c r="AU537" s="113">
        <f t="shared" si="531"/>
        <v>0.34897400000000045</v>
      </c>
      <c r="AV537" s="113">
        <f t="shared" si="531"/>
        <v>0.98874369636363535</v>
      </c>
      <c r="AW537" s="113" t="str">
        <f t="shared" si="531"/>
        <v/>
      </c>
      <c r="AX537" s="113">
        <f t="shared" si="531"/>
        <v>0.54691916950943398</v>
      </c>
      <c r="AY537" s="113">
        <f t="shared" si="531"/>
        <v>0.43503229615384625</v>
      </c>
      <c r="AZ537" s="113">
        <f t="shared" si="531"/>
        <v>0.49402876826086933</v>
      </c>
      <c r="BA537" s="236" t="str">
        <f t="shared" si="531"/>
        <v/>
      </c>
      <c r="BC537" s="39"/>
      <c r="BD537" s="36"/>
      <c r="BE537" s="36"/>
      <c r="BF537" s="36"/>
      <c r="BG537" s="39"/>
      <c r="BH537" s="39"/>
      <c r="BI537" s="39"/>
      <c r="BJ537" s="39"/>
    </row>
    <row r="538" spans="1:62" s="12" customFormat="1" ht="14.25" customHeight="1">
      <c r="A538" s="130"/>
      <c r="B538" s="25"/>
      <c r="C538" s="33" t="s">
        <v>13</v>
      </c>
      <c r="D538" s="25"/>
      <c r="E538" s="112" t="str">
        <f>IF(ISERROR(E235/E336),"",E235/E336)</f>
        <v/>
      </c>
      <c r="F538" s="113" t="str">
        <f t="shared" si="529"/>
        <v/>
      </c>
      <c r="G538" s="113" t="str">
        <f t="shared" si="529"/>
        <v/>
      </c>
      <c r="H538" s="113" t="str">
        <f t="shared" si="529"/>
        <v/>
      </c>
      <c r="I538" s="113" t="str">
        <f t="shared" si="529"/>
        <v/>
      </c>
      <c r="J538" s="113" t="str">
        <f t="shared" si="529"/>
        <v/>
      </c>
      <c r="K538" s="113" t="str">
        <f t="shared" si="529"/>
        <v/>
      </c>
      <c r="L538" s="236" t="str">
        <f t="shared" si="529"/>
        <v/>
      </c>
      <c r="M538" s="113" t="str">
        <f t="shared" si="529"/>
        <v/>
      </c>
      <c r="N538" s="113" t="str">
        <f t="shared" si="529"/>
        <v/>
      </c>
      <c r="O538" s="113" t="str">
        <f t="shared" si="529"/>
        <v/>
      </c>
      <c r="P538" s="114" t="str">
        <f t="shared" si="529"/>
        <v/>
      </c>
      <c r="T538" s="130"/>
      <c r="U538" s="25"/>
      <c r="V538" s="33" t="s">
        <v>13</v>
      </c>
      <c r="W538" s="25"/>
      <c r="X538" s="112" t="str">
        <f>IF(ISERROR(X235/X336),"",X235/X336)</f>
        <v/>
      </c>
      <c r="Y538" s="113" t="str">
        <f t="shared" si="530"/>
        <v/>
      </c>
      <c r="Z538" s="113" t="str">
        <f t="shared" si="530"/>
        <v/>
      </c>
      <c r="AA538" s="113" t="str">
        <f t="shared" si="530"/>
        <v/>
      </c>
      <c r="AB538" s="113" t="str">
        <f t="shared" si="530"/>
        <v/>
      </c>
      <c r="AC538" s="113" t="str">
        <f t="shared" si="530"/>
        <v/>
      </c>
      <c r="AD538" s="113" t="str">
        <f t="shared" si="530"/>
        <v/>
      </c>
      <c r="AE538" s="113" t="str">
        <f t="shared" si="530"/>
        <v/>
      </c>
      <c r="AF538" s="113" t="str">
        <f t="shared" si="530"/>
        <v/>
      </c>
      <c r="AG538" s="113" t="str">
        <f t="shared" si="530"/>
        <v/>
      </c>
      <c r="AH538" s="113" t="str">
        <f t="shared" si="530"/>
        <v/>
      </c>
      <c r="AI538" s="236" t="str">
        <f t="shared" si="530"/>
        <v/>
      </c>
      <c r="AJ538" s="8"/>
      <c r="AL538" s="130"/>
      <c r="AM538" s="25"/>
      <c r="AN538" s="33" t="s">
        <v>13</v>
      </c>
      <c r="AO538" s="25"/>
      <c r="AP538" s="112">
        <f t="shared" si="531"/>
        <v>0.50870307159203976</v>
      </c>
      <c r="AQ538" s="113">
        <f t="shared" si="531"/>
        <v>0.4269324150755287</v>
      </c>
      <c r="AR538" s="113">
        <f t="shared" si="531"/>
        <v>0.4269324150755287</v>
      </c>
      <c r="AS538" s="113">
        <f t="shared" si="531"/>
        <v>0.46428209205533594</v>
      </c>
      <c r="AT538" s="113">
        <f t="shared" si="531"/>
        <v>0.44071282795597483</v>
      </c>
      <c r="AU538" s="113">
        <f t="shared" si="531"/>
        <v>0.42514357516971285</v>
      </c>
      <c r="AV538" s="113">
        <f t="shared" si="531"/>
        <v>0.44467603053560179</v>
      </c>
      <c r="AW538" s="113">
        <f t="shared" si="531"/>
        <v>0.44467603053560179</v>
      </c>
      <c r="AX538" s="113">
        <f t="shared" si="531"/>
        <v>0.47027303745866794</v>
      </c>
      <c r="AY538" s="113">
        <f t="shared" si="531"/>
        <v>0.46332378244216915</v>
      </c>
      <c r="AZ538" s="113">
        <f t="shared" si="531"/>
        <v>0.46788441966419114</v>
      </c>
      <c r="BA538" s="236">
        <f t="shared" si="531"/>
        <v>0.46788441966419114</v>
      </c>
      <c r="BC538" s="39"/>
      <c r="BD538" s="36"/>
      <c r="BE538" s="36"/>
      <c r="BF538" s="36"/>
      <c r="BG538" s="39"/>
      <c r="BH538" s="39"/>
      <c r="BI538" s="39"/>
      <c r="BJ538" s="39"/>
    </row>
    <row r="539" spans="1:62" s="12" customFormat="1" ht="14.25" customHeight="1">
      <c r="A539" s="76"/>
      <c r="B539" s="25"/>
      <c r="C539" s="33"/>
      <c r="D539" s="25"/>
      <c r="E539" s="112"/>
      <c r="F539" s="113"/>
      <c r="G539" s="113"/>
      <c r="H539" s="113"/>
      <c r="I539" s="113"/>
      <c r="J539" s="113"/>
      <c r="K539" s="113"/>
      <c r="L539" s="236"/>
      <c r="M539" s="113"/>
      <c r="N539" s="113"/>
      <c r="O539" s="113"/>
      <c r="P539" s="114"/>
      <c r="T539" s="76"/>
      <c r="U539" s="25"/>
      <c r="V539" s="33"/>
      <c r="W539" s="25"/>
      <c r="X539" s="112"/>
      <c r="Y539" s="113"/>
      <c r="Z539" s="113"/>
      <c r="AA539" s="113"/>
      <c r="AB539" s="113"/>
      <c r="AC539" s="113"/>
      <c r="AD539" s="113"/>
      <c r="AE539" s="113"/>
      <c r="AF539" s="113"/>
      <c r="AG539" s="113"/>
      <c r="AH539" s="113"/>
      <c r="AI539" s="236"/>
      <c r="AJ539" s="8"/>
      <c r="AL539" s="76"/>
      <c r="AM539" s="25"/>
      <c r="AN539" s="33"/>
      <c r="AO539" s="25"/>
      <c r="AP539" s="112"/>
      <c r="AQ539" s="113"/>
      <c r="AR539" s="113"/>
      <c r="AS539" s="113"/>
      <c r="AT539" s="113"/>
      <c r="AU539" s="113"/>
      <c r="AV539" s="113"/>
      <c r="AW539" s="113"/>
      <c r="AX539" s="113"/>
      <c r="AY539" s="113"/>
      <c r="AZ539" s="113"/>
      <c r="BA539" s="236"/>
      <c r="BC539" s="39"/>
      <c r="BD539" s="36"/>
      <c r="BE539" s="36"/>
      <c r="BF539" s="36"/>
      <c r="BG539" s="39"/>
      <c r="BH539" s="39"/>
      <c r="BI539" s="39"/>
      <c r="BJ539" s="39"/>
    </row>
    <row r="540" spans="1:62" s="12" customFormat="1" ht="14.25" customHeight="1">
      <c r="A540" s="32" t="s">
        <v>96</v>
      </c>
      <c r="B540" s="25"/>
      <c r="C540" s="33" t="s">
        <v>1</v>
      </c>
      <c r="D540" s="25"/>
      <c r="E540" s="112">
        <f>IF(ISERROR(E237/E338),"",E237/E338)</f>
        <v>0.47683554592251426</v>
      </c>
      <c r="F540" s="113">
        <f t="shared" ref="F540:P541" si="532">IF(ISERROR(F237/F338),"",F237/F338)</f>
        <v>0.5842105263157894</v>
      </c>
      <c r="G540" s="113">
        <f t="shared" si="532"/>
        <v>0.51637500000000014</v>
      </c>
      <c r="H540" s="113">
        <f t="shared" si="532"/>
        <v>0.67199999999999982</v>
      </c>
      <c r="I540" s="113">
        <f t="shared" si="532"/>
        <v>0.86875965002573463</v>
      </c>
      <c r="J540" s="113">
        <f t="shared" si="532"/>
        <v>0.65042857142857158</v>
      </c>
      <c r="K540" s="113">
        <f t="shared" si="532"/>
        <v>0.63239999999999985</v>
      </c>
      <c r="L540" s="236">
        <f t="shared" si="532"/>
        <v>0.61122372154977711</v>
      </c>
      <c r="M540" s="113" t="str">
        <f t="shared" si="532"/>
        <v/>
      </c>
      <c r="N540" s="113" t="str">
        <f t="shared" si="532"/>
        <v/>
      </c>
      <c r="O540" s="113" t="str">
        <f t="shared" si="532"/>
        <v/>
      </c>
      <c r="P540" s="114" t="str">
        <f t="shared" si="532"/>
        <v/>
      </c>
      <c r="T540" s="32" t="s">
        <v>96</v>
      </c>
      <c r="U540" s="25"/>
      <c r="V540" s="33" t="s">
        <v>1</v>
      </c>
      <c r="W540" s="25"/>
      <c r="X540" s="112" t="str">
        <f>IF(ISERROR(X237/X338),"",X237/X338)</f>
        <v/>
      </c>
      <c r="Y540" s="113" t="str">
        <f t="shared" ref="Y540:AI541" si="533">IF(ISERROR(Y237/Y338),"",Y237/Y338)</f>
        <v/>
      </c>
      <c r="Z540" s="113" t="str">
        <f t="shared" si="533"/>
        <v/>
      </c>
      <c r="AA540" s="113" t="str">
        <f t="shared" si="533"/>
        <v/>
      </c>
      <c r="AB540" s="113" t="str">
        <f t="shared" si="533"/>
        <v/>
      </c>
      <c r="AC540" s="113" t="str">
        <f t="shared" si="533"/>
        <v/>
      </c>
      <c r="AD540" s="113" t="str">
        <f t="shared" si="533"/>
        <v/>
      </c>
      <c r="AE540" s="113" t="str">
        <f t="shared" si="533"/>
        <v/>
      </c>
      <c r="AF540" s="113" t="str">
        <f t="shared" si="533"/>
        <v/>
      </c>
      <c r="AG540" s="113" t="str">
        <f t="shared" si="533"/>
        <v/>
      </c>
      <c r="AH540" s="113" t="str">
        <f t="shared" si="533"/>
        <v/>
      </c>
      <c r="AI540" s="236" t="str">
        <f t="shared" si="533"/>
        <v/>
      </c>
      <c r="AJ540" s="8"/>
      <c r="AL540" s="32" t="s">
        <v>96</v>
      </c>
      <c r="AM540" s="25"/>
      <c r="AN540" s="33" t="s">
        <v>1</v>
      </c>
      <c r="AO540" s="25"/>
      <c r="AP540" s="112">
        <f t="shared" ref="AP540:BA541" si="534">IF(ISERROR(AP237/AP338),"",AP237/AP338)</f>
        <v>0.35782675121951218</v>
      </c>
      <c r="AQ540" s="113">
        <f t="shared" si="534"/>
        <v>0.48118424521739162</v>
      </c>
      <c r="AR540" s="113">
        <f t="shared" si="534"/>
        <v>0.57379672817225724</v>
      </c>
      <c r="AS540" s="113" t="str">
        <f t="shared" si="534"/>
        <v/>
      </c>
      <c r="AT540" s="113">
        <f t="shared" si="534"/>
        <v>0.884220983132738</v>
      </c>
      <c r="AU540" s="113">
        <f t="shared" si="534"/>
        <v>0.60609316950000025</v>
      </c>
      <c r="AV540" s="113">
        <f t="shared" si="534"/>
        <v>0.36003270701689488</v>
      </c>
      <c r="AW540" s="113">
        <f t="shared" si="534"/>
        <v>0.61429600700000009</v>
      </c>
      <c r="AX540" s="113">
        <f t="shared" si="534"/>
        <v>0.1559828452508005</v>
      </c>
      <c r="AY540" s="113">
        <f t="shared" si="534"/>
        <v>0.51799972439759023</v>
      </c>
      <c r="AZ540" s="113">
        <f t="shared" si="534"/>
        <v>0.51002108000000135</v>
      </c>
      <c r="BA540" s="236" t="str">
        <f t="shared" si="534"/>
        <v/>
      </c>
      <c r="BC540" s="39"/>
      <c r="BD540" s="36"/>
      <c r="BE540" s="36"/>
      <c r="BF540" s="36"/>
      <c r="BG540" s="39"/>
      <c r="BH540" s="39"/>
      <c r="BI540" s="39"/>
      <c r="BJ540" s="39"/>
    </row>
    <row r="541" spans="1:62" s="12" customFormat="1" ht="14.25" customHeight="1">
      <c r="A541" s="32"/>
      <c r="B541" s="25"/>
      <c r="C541" s="33" t="s">
        <v>13</v>
      </c>
      <c r="D541" s="25"/>
      <c r="E541" s="112">
        <f>IF(ISERROR(E238/E339),"",E238/E339)</f>
        <v>0.47683554592251426</v>
      </c>
      <c r="F541" s="113">
        <f t="shared" si="532"/>
        <v>0.51332498658558401</v>
      </c>
      <c r="G541" s="113">
        <f t="shared" si="532"/>
        <v>0.51512030019866095</v>
      </c>
      <c r="H541" s="113">
        <f t="shared" si="532"/>
        <v>0.56845223641396725</v>
      </c>
      <c r="I541" s="113">
        <f t="shared" si="532"/>
        <v>0.59434632111475993</v>
      </c>
      <c r="J541" s="113">
        <f t="shared" si="532"/>
        <v>0.60763865375499426</v>
      </c>
      <c r="K541" s="113">
        <f t="shared" si="532"/>
        <v>0.61122372154977711</v>
      </c>
      <c r="L541" s="236" t="str">
        <f t="shared" si="532"/>
        <v/>
      </c>
      <c r="M541" s="113" t="str">
        <f t="shared" si="532"/>
        <v/>
      </c>
      <c r="N541" s="113" t="str">
        <f t="shared" si="532"/>
        <v/>
      </c>
      <c r="O541" s="113" t="str">
        <f t="shared" si="532"/>
        <v/>
      </c>
      <c r="P541" s="114" t="str">
        <f t="shared" si="532"/>
        <v/>
      </c>
      <c r="T541" s="32"/>
      <c r="U541" s="25"/>
      <c r="V541" s="33" t="s">
        <v>13</v>
      </c>
      <c r="W541" s="25"/>
      <c r="X541" s="112" t="str">
        <f>IF(ISERROR(X238/X339),"",X238/X339)</f>
        <v/>
      </c>
      <c r="Y541" s="113" t="str">
        <f t="shared" si="533"/>
        <v/>
      </c>
      <c r="Z541" s="113" t="str">
        <f t="shared" si="533"/>
        <v/>
      </c>
      <c r="AA541" s="113" t="str">
        <f t="shared" si="533"/>
        <v/>
      </c>
      <c r="AB541" s="113" t="str">
        <f t="shared" si="533"/>
        <v/>
      </c>
      <c r="AC541" s="113" t="str">
        <f t="shared" si="533"/>
        <v/>
      </c>
      <c r="AD541" s="113" t="str">
        <f t="shared" si="533"/>
        <v/>
      </c>
      <c r="AE541" s="113" t="str">
        <f t="shared" si="533"/>
        <v/>
      </c>
      <c r="AF541" s="113" t="str">
        <f t="shared" si="533"/>
        <v/>
      </c>
      <c r="AG541" s="113" t="str">
        <f t="shared" si="533"/>
        <v/>
      </c>
      <c r="AH541" s="113" t="str">
        <f t="shared" si="533"/>
        <v/>
      </c>
      <c r="AI541" s="236" t="str">
        <f t="shared" si="533"/>
        <v/>
      </c>
      <c r="AJ541" s="8"/>
      <c r="AL541" s="32"/>
      <c r="AM541" s="25"/>
      <c r="AN541" s="33" t="s">
        <v>13</v>
      </c>
      <c r="AO541" s="25"/>
      <c r="AP541" s="112">
        <f t="shared" si="534"/>
        <v>0.35782675121951218</v>
      </c>
      <c r="AQ541" s="113">
        <f t="shared" si="534"/>
        <v>0.37299906331550803</v>
      </c>
      <c r="AR541" s="113">
        <f t="shared" si="534"/>
        <v>0.44029878124857791</v>
      </c>
      <c r="AS541" s="113">
        <f t="shared" si="534"/>
        <v>0.43768507851963656</v>
      </c>
      <c r="AT541" s="113">
        <f t="shared" si="534"/>
        <v>0.4818953268333685</v>
      </c>
      <c r="AU541" s="113">
        <f t="shared" si="534"/>
        <v>0.4916695049788577</v>
      </c>
      <c r="AV541" s="113">
        <f t="shared" si="534"/>
        <v>0.47756440284132345</v>
      </c>
      <c r="AW541" s="113">
        <f t="shared" si="534"/>
        <v>0.49060162660334139</v>
      </c>
      <c r="AX541" s="113">
        <f t="shared" si="534"/>
        <v>0.34779456287595867</v>
      </c>
      <c r="AY541" s="113">
        <f t="shared" si="534"/>
        <v>0.35750246694821619</v>
      </c>
      <c r="AZ541" s="113">
        <f t="shared" si="534"/>
        <v>0.36007843127750422</v>
      </c>
      <c r="BA541" s="236">
        <f t="shared" si="534"/>
        <v>0.36007843127750422</v>
      </c>
      <c r="BC541" s="39"/>
      <c r="BD541" s="36"/>
      <c r="BE541" s="36"/>
      <c r="BF541" s="36"/>
      <c r="BG541" s="39"/>
      <c r="BH541" s="39"/>
      <c r="BI541" s="39"/>
      <c r="BJ541" s="39"/>
    </row>
    <row r="542" spans="1:62" s="12" customFormat="1" ht="14.25" customHeight="1">
      <c r="A542" s="32"/>
      <c r="B542" s="25"/>
      <c r="C542" s="33"/>
      <c r="D542" s="25"/>
      <c r="E542" s="112"/>
      <c r="F542" s="113"/>
      <c r="G542" s="113"/>
      <c r="H542" s="113"/>
      <c r="I542" s="113"/>
      <c r="J542" s="113"/>
      <c r="K542" s="113"/>
      <c r="L542" s="236"/>
      <c r="M542" s="113"/>
      <c r="N542" s="113"/>
      <c r="O542" s="113"/>
      <c r="P542" s="114"/>
      <c r="T542" s="32"/>
      <c r="U542" s="25"/>
      <c r="V542" s="33"/>
      <c r="W542" s="25"/>
      <c r="X542" s="112"/>
      <c r="Y542" s="113"/>
      <c r="Z542" s="113"/>
      <c r="AA542" s="113"/>
      <c r="AB542" s="113"/>
      <c r="AC542" s="113"/>
      <c r="AD542" s="113"/>
      <c r="AE542" s="113"/>
      <c r="AF542" s="113"/>
      <c r="AG542" s="113"/>
      <c r="AH542" s="113"/>
      <c r="AI542" s="236"/>
      <c r="AJ542" s="8"/>
      <c r="AL542" s="32"/>
      <c r="AM542" s="25"/>
      <c r="AN542" s="33"/>
      <c r="AO542" s="25"/>
      <c r="AP542" s="112"/>
      <c r="AQ542" s="113"/>
      <c r="AR542" s="113"/>
      <c r="AS542" s="113"/>
      <c r="AT542" s="113"/>
      <c r="AU542" s="113"/>
      <c r="AV542" s="113"/>
      <c r="AW542" s="113"/>
      <c r="AX542" s="113"/>
      <c r="AY542" s="113"/>
      <c r="AZ542" s="113"/>
      <c r="BA542" s="236"/>
      <c r="BC542" s="39"/>
      <c r="BD542" s="36"/>
      <c r="BE542" s="36"/>
      <c r="BF542" s="36"/>
      <c r="BG542" s="39"/>
      <c r="BH542" s="39"/>
      <c r="BI542" s="39"/>
      <c r="BJ542" s="39"/>
    </row>
    <row r="543" spans="1:62" s="12" customFormat="1" ht="14.25" customHeight="1">
      <c r="A543" s="32" t="s">
        <v>97</v>
      </c>
      <c r="B543" s="25"/>
      <c r="C543" s="33" t="s">
        <v>1</v>
      </c>
      <c r="D543" s="25"/>
      <c r="E543" s="112">
        <f>IF(ISERROR(E240/E341),"",E240/E341)</f>
        <v>1.5024793388429754</v>
      </c>
      <c r="F543" s="113">
        <f t="shared" ref="F543:P544" si="535">IF(ISERROR(F240/F341),"",F240/F341)</f>
        <v>4.7699999999999942</v>
      </c>
      <c r="G543" s="113">
        <f t="shared" si="535"/>
        <v>4.3738095238095243</v>
      </c>
      <c r="H543" s="113">
        <f t="shared" si="535"/>
        <v>1.7044444444444453</v>
      </c>
      <c r="I543" s="113" t="str">
        <f t="shared" si="535"/>
        <v/>
      </c>
      <c r="J543" s="113" t="str">
        <f t="shared" si="535"/>
        <v/>
      </c>
      <c r="K543" s="113">
        <f t="shared" si="535"/>
        <v>3.9942307692307688</v>
      </c>
      <c r="L543" s="236">
        <f t="shared" si="535"/>
        <v>2.4580952380952383</v>
      </c>
      <c r="M543" s="113" t="str">
        <f t="shared" si="535"/>
        <v/>
      </c>
      <c r="N543" s="113" t="str">
        <f t="shared" si="535"/>
        <v/>
      </c>
      <c r="O543" s="113" t="str">
        <f t="shared" si="535"/>
        <v/>
      </c>
      <c r="P543" s="114" t="str">
        <f t="shared" si="535"/>
        <v/>
      </c>
      <c r="T543" s="32" t="s">
        <v>97</v>
      </c>
      <c r="U543" s="25"/>
      <c r="V543" s="33" t="s">
        <v>1</v>
      </c>
      <c r="W543" s="25"/>
      <c r="X543" s="112" t="str">
        <f>IF(ISERROR(X240/X341),"",X240/X341)</f>
        <v/>
      </c>
      <c r="Y543" s="113" t="str">
        <f t="shared" ref="Y543:AI544" si="536">IF(ISERROR(Y240/Y341),"",Y240/Y341)</f>
        <v/>
      </c>
      <c r="Z543" s="113" t="str">
        <f t="shared" si="536"/>
        <v/>
      </c>
      <c r="AA543" s="113" t="str">
        <f t="shared" si="536"/>
        <v/>
      </c>
      <c r="AB543" s="113" t="str">
        <f t="shared" si="536"/>
        <v/>
      </c>
      <c r="AC543" s="113" t="str">
        <f t="shared" si="536"/>
        <v/>
      </c>
      <c r="AD543" s="113" t="str">
        <f t="shared" si="536"/>
        <v/>
      </c>
      <c r="AE543" s="113" t="str">
        <f t="shared" si="536"/>
        <v/>
      </c>
      <c r="AF543" s="113" t="str">
        <f t="shared" si="536"/>
        <v/>
      </c>
      <c r="AG543" s="113" t="str">
        <f t="shared" si="536"/>
        <v/>
      </c>
      <c r="AH543" s="113" t="str">
        <f t="shared" si="536"/>
        <v/>
      </c>
      <c r="AI543" s="236" t="str">
        <f t="shared" si="536"/>
        <v/>
      </c>
      <c r="AJ543" s="8"/>
      <c r="AL543" s="32" t="s">
        <v>97</v>
      </c>
      <c r="AM543" s="25"/>
      <c r="AN543" s="33" t="s">
        <v>1</v>
      </c>
      <c r="AO543" s="25"/>
      <c r="AP543" s="112">
        <f t="shared" ref="AP543:BA544" si="537">IF(ISERROR(AP240/AP341),"",AP240/AP341)</f>
        <v>0.86858833354632592</v>
      </c>
      <c r="AQ543" s="113">
        <f t="shared" si="537"/>
        <v>1.1722356174999995</v>
      </c>
      <c r="AR543" s="113">
        <f t="shared" si="537"/>
        <v>1.6531103010438415</v>
      </c>
      <c r="AS543" s="113">
        <f t="shared" si="537"/>
        <v>2.376826412587413</v>
      </c>
      <c r="AT543" s="113">
        <f t="shared" si="537"/>
        <v>1.0506048437500006</v>
      </c>
      <c r="AU543" s="113">
        <f t="shared" si="537"/>
        <v>4.5546531569343074</v>
      </c>
      <c r="AV543" s="113" t="str">
        <f t="shared" si="537"/>
        <v/>
      </c>
      <c r="AW543" s="113">
        <f t="shared" si="537"/>
        <v>0.36635615333333654</v>
      </c>
      <c r="AX543" s="113">
        <f t="shared" si="537"/>
        <v>1.2853843190871372</v>
      </c>
      <c r="AY543" s="113" t="str">
        <f t="shared" si="537"/>
        <v/>
      </c>
      <c r="AZ543" s="113">
        <f t="shared" si="537"/>
        <v>2.4976300717948745</v>
      </c>
      <c r="BA543" s="236">
        <f t="shared" si="537"/>
        <v>2.5558397352601134</v>
      </c>
      <c r="BC543" s="39"/>
      <c r="BD543" s="36"/>
      <c r="BE543" s="36"/>
      <c r="BF543" s="36"/>
      <c r="BG543" s="39"/>
      <c r="BH543" s="39"/>
      <c r="BI543" s="39"/>
      <c r="BJ543" s="39"/>
    </row>
    <row r="544" spans="1:62" s="12" customFormat="1" ht="14.25" customHeight="1">
      <c r="A544" s="32"/>
      <c r="B544" s="25"/>
      <c r="C544" s="33" t="s">
        <v>13</v>
      </c>
      <c r="D544" s="25"/>
      <c r="E544" s="112">
        <f>IF(ISERROR(E241/E342),"",E241/E342)</f>
        <v>1.5024793388429754</v>
      </c>
      <c r="F544" s="113">
        <f t="shared" si="535"/>
        <v>1.7519083969465647</v>
      </c>
      <c r="G544" s="113">
        <f t="shared" si="535"/>
        <v>2.3884393063583813</v>
      </c>
      <c r="H544" s="113">
        <f t="shared" si="535"/>
        <v>2.1543726235741447</v>
      </c>
      <c r="I544" s="113">
        <f t="shared" si="535"/>
        <v>2.1543726235741447</v>
      </c>
      <c r="J544" s="113">
        <f t="shared" si="535"/>
        <v>2.1543726235741447</v>
      </c>
      <c r="K544" s="113">
        <f t="shared" si="535"/>
        <v>2.4580952380952383</v>
      </c>
      <c r="L544" s="236" t="str">
        <f t="shared" si="535"/>
        <v/>
      </c>
      <c r="M544" s="113" t="str">
        <f t="shared" si="535"/>
        <v/>
      </c>
      <c r="N544" s="113" t="str">
        <f t="shared" si="535"/>
        <v/>
      </c>
      <c r="O544" s="113" t="str">
        <f t="shared" si="535"/>
        <v/>
      </c>
      <c r="P544" s="114" t="str">
        <f t="shared" si="535"/>
        <v/>
      </c>
      <c r="T544" s="32"/>
      <c r="U544" s="25"/>
      <c r="V544" s="33" t="s">
        <v>13</v>
      </c>
      <c r="W544" s="25"/>
      <c r="X544" s="112" t="str">
        <f>IF(ISERROR(X241/X342),"",X241/X342)</f>
        <v/>
      </c>
      <c r="Y544" s="113" t="str">
        <f t="shared" si="536"/>
        <v/>
      </c>
      <c r="Z544" s="113" t="str">
        <f t="shared" si="536"/>
        <v/>
      </c>
      <c r="AA544" s="113" t="str">
        <f t="shared" si="536"/>
        <v/>
      </c>
      <c r="AB544" s="113" t="str">
        <f t="shared" si="536"/>
        <v/>
      </c>
      <c r="AC544" s="113" t="str">
        <f t="shared" si="536"/>
        <v/>
      </c>
      <c r="AD544" s="113" t="str">
        <f t="shared" si="536"/>
        <v/>
      </c>
      <c r="AE544" s="113" t="str">
        <f t="shared" si="536"/>
        <v/>
      </c>
      <c r="AF544" s="113" t="str">
        <f t="shared" si="536"/>
        <v/>
      </c>
      <c r="AG544" s="113" t="str">
        <f t="shared" si="536"/>
        <v/>
      </c>
      <c r="AH544" s="113" t="str">
        <f t="shared" si="536"/>
        <v/>
      </c>
      <c r="AI544" s="236" t="str">
        <f t="shared" si="536"/>
        <v/>
      </c>
      <c r="AJ544" s="8"/>
      <c r="AL544" s="32"/>
      <c r="AM544" s="25"/>
      <c r="AN544" s="33" t="s">
        <v>13</v>
      </c>
      <c r="AO544" s="25"/>
      <c r="AP544" s="112">
        <f t="shared" si="537"/>
        <v>0.86858833354632592</v>
      </c>
      <c r="AQ544" s="113">
        <f t="shared" si="537"/>
        <v>0.97130200253699783</v>
      </c>
      <c r="AR544" s="113">
        <f t="shared" si="537"/>
        <v>1.3143547073529411</v>
      </c>
      <c r="AS544" s="113">
        <f t="shared" si="537"/>
        <v>1.4531067200000001</v>
      </c>
      <c r="AT544" s="113">
        <f t="shared" si="537"/>
        <v>1.4017917397609563</v>
      </c>
      <c r="AU544" s="113">
        <f t="shared" si="537"/>
        <v>1.9667911042511448</v>
      </c>
      <c r="AV544" s="113">
        <f t="shared" si="537"/>
        <v>1.9794203717462397</v>
      </c>
      <c r="AW544" s="113">
        <f t="shared" si="537"/>
        <v>1.9483800083386789</v>
      </c>
      <c r="AX544" s="113">
        <f t="shared" si="537"/>
        <v>1.7918077779519845</v>
      </c>
      <c r="AY544" s="113">
        <f t="shared" si="537"/>
        <v>1.7918077779519845</v>
      </c>
      <c r="AZ544" s="113">
        <f t="shared" si="537"/>
        <v>1.8050419459615388</v>
      </c>
      <c r="BA544" s="236">
        <f t="shared" si="537"/>
        <v>1.8626930855747894</v>
      </c>
      <c r="BC544" s="39"/>
      <c r="BD544" s="36"/>
      <c r="BE544" s="36"/>
      <c r="BF544" s="36"/>
      <c r="BG544" s="39"/>
      <c r="BH544" s="39"/>
      <c r="BI544" s="39"/>
      <c r="BJ544" s="39"/>
    </row>
    <row r="545" spans="1:62" s="12" customFormat="1" ht="14.25" customHeight="1">
      <c r="A545" s="70"/>
      <c r="B545" s="25"/>
      <c r="C545" s="33"/>
      <c r="D545" s="25"/>
      <c r="E545" s="112"/>
      <c r="F545" s="113"/>
      <c r="G545" s="113"/>
      <c r="H545" s="113"/>
      <c r="I545" s="113"/>
      <c r="J545" s="113"/>
      <c r="K545" s="113"/>
      <c r="L545" s="236"/>
      <c r="M545" s="113"/>
      <c r="N545" s="113"/>
      <c r="O545" s="113"/>
      <c r="P545" s="114"/>
      <c r="T545" s="70"/>
      <c r="U545" s="25"/>
      <c r="V545" s="33"/>
      <c r="W545" s="25"/>
      <c r="X545" s="112"/>
      <c r="Y545" s="113"/>
      <c r="Z545" s="113"/>
      <c r="AA545" s="113"/>
      <c r="AB545" s="113"/>
      <c r="AC545" s="113"/>
      <c r="AD545" s="113"/>
      <c r="AE545" s="113"/>
      <c r="AF545" s="113"/>
      <c r="AG545" s="113"/>
      <c r="AH545" s="113"/>
      <c r="AI545" s="236"/>
      <c r="AJ545" s="8"/>
      <c r="AL545" s="70"/>
      <c r="AM545" s="25"/>
      <c r="AN545" s="33"/>
      <c r="AO545" s="25"/>
      <c r="AP545" s="112"/>
      <c r="AQ545" s="113"/>
      <c r="AR545" s="113"/>
      <c r="AS545" s="113"/>
      <c r="AT545" s="113"/>
      <c r="AU545" s="113"/>
      <c r="AV545" s="113"/>
      <c r="AW545" s="113"/>
      <c r="AX545" s="113"/>
      <c r="AY545" s="113"/>
      <c r="AZ545" s="113"/>
      <c r="BA545" s="236"/>
      <c r="BC545" s="39"/>
      <c r="BD545" s="36"/>
      <c r="BE545" s="36"/>
      <c r="BF545" s="36"/>
      <c r="BG545" s="39"/>
      <c r="BH545" s="39"/>
      <c r="BI545" s="39"/>
      <c r="BJ545" s="39"/>
    </row>
    <row r="546" spans="1:62" s="12" customFormat="1" ht="14.25" customHeight="1">
      <c r="A546" s="32" t="s">
        <v>98</v>
      </c>
      <c r="B546" s="25"/>
      <c r="C546" s="33" t="s">
        <v>1</v>
      </c>
      <c r="D546" s="25"/>
      <c r="E546" s="112">
        <f>IF(ISERROR(E243/E344),"",E243/E344)</f>
        <v>1.6606589147286823</v>
      </c>
      <c r="F546" s="113">
        <f t="shared" ref="F546:P547" si="538">IF(ISERROR(F243/F344),"",F243/F344)</f>
        <v>1.914675767918089</v>
      </c>
      <c r="G546" s="113">
        <f t="shared" si="538"/>
        <v>2.0685884691848897</v>
      </c>
      <c r="H546" s="113">
        <f t="shared" si="538"/>
        <v>2.0612082670906209</v>
      </c>
      <c r="I546" s="113">
        <f t="shared" si="538"/>
        <v>1.6645270270270265</v>
      </c>
      <c r="J546" s="113">
        <f t="shared" si="538"/>
        <v>2.3605292171995584</v>
      </c>
      <c r="K546" s="113">
        <f t="shared" si="538"/>
        <v>1.7104132231404965</v>
      </c>
      <c r="L546" s="236">
        <f t="shared" si="538"/>
        <v>1.9420289855072463</v>
      </c>
      <c r="M546" s="113" t="str">
        <f t="shared" si="538"/>
        <v/>
      </c>
      <c r="N546" s="113" t="str">
        <f t="shared" si="538"/>
        <v/>
      </c>
      <c r="O546" s="113" t="str">
        <f t="shared" si="538"/>
        <v/>
      </c>
      <c r="P546" s="114" t="str">
        <f t="shared" si="538"/>
        <v/>
      </c>
      <c r="T546" s="32" t="s">
        <v>98</v>
      </c>
      <c r="U546" s="25"/>
      <c r="V546" s="33" t="s">
        <v>1</v>
      </c>
      <c r="W546" s="25"/>
      <c r="X546" s="112" t="str">
        <f>IF(ISERROR(X243/X344),"",X243/X344)</f>
        <v/>
      </c>
      <c r="Y546" s="113" t="str">
        <f t="shared" ref="Y546:AI547" si="539">IF(ISERROR(Y243/Y344),"",Y243/Y344)</f>
        <v/>
      </c>
      <c r="Z546" s="113" t="str">
        <f t="shared" si="539"/>
        <v/>
      </c>
      <c r="AA546" s="113" t="str">
        <f t="shared" si="539"/>
        <v/>
      </c>
      <c r="AB546" s="113" t="str">
        <f t="shared" si="539"/>
        <v/>
      </c>
      <c r="AC546" s="113" t="str">
        <f t="shared" si="539"/>
        <v/>
      </c>
      <c r="AD546" s="113" t="str">
        <f t="shared" si="539"/>
        <v/>
      </c>
      <c r="AE546" s="113" t="str">
        <f t="shared" si="539"/>
        <v/>
      </c>
      <c r="AF546" s="113" t="str">
        <f t="shared" si="539"/>
        <v/>
      </c>
      <c r="AG546" s="113" t="str">
        <f t="shared" si="539"/>
        <v/>
      </c>
      <c r="AH546" s="113" t="str">
        <f t="shared" si="539"/>
        <v/>
      </c>
      <c r="AI546" s="236" t="str">
        <f t="shared" si="539"/>
        <v/>
      </c>
      <c r="AJ546" s="8"/>
      <c r="AL546" s="32" t="s">
        <v>98</v>
      </c>
      <c r="AM546" s="25"/>
      <c r="AN546" s="33" t="s">
        <v>1</v>
      </c>
      <c r="AO546" s="25"/>
      <c r="AP546" s="112">
        <f t="shared" ref="AP546:BA547" si="540">IF(ISERROR(AP243/AP344),"",AP243/AP344)</f>
        <v>1.6132052591872792</v>
      </c>
      <c r="AQ546" s="113">
        <f t="shared" si="540"/>
        <v>1.9045904726415084</v>
      </c>
      <c r="AR546" s="113">
        <f t="shared" si="540"/>
        <v>1.4533776143431996</v>
      </c>
      <c r="AS546" s="113">
        <f t="shared" si="540"/>
        <v>1.8426047770975058</v>
      </c>
      <c r="AT546" s="113">
        <f t="shared" si="540"/>
        <v>2.1451163207977189</v>
      </c>
      <c r="AU546" s="113">
        <f t="shared" si="540"/>
        <v>1.859665726086956</v>
      </c>
      <c r="AV546" s="113">
        <f t="shared" si="540"/>
        <v>1.3187876040551281</v>
      </c>
      <c r="AW546" s="113">
        <f t="shared" si="540"/>
        <v>1.0624601585858588</v>
      </c>
      <c r="AX546" s="113">
        <f t="shared" si="540"/>
        <v>1.0062676967920356</v>
      </c>
      <c r="AY546" s="113">
        <f t="shared" si="540"/>
        <v>2.0685844064122141</v>
      </c>
      <c r="AZ546" s="113">
        <f t="shared" si="540"/>
        <v>2.2651558087385419</v>
      </c>
      <c r="BA546" s="236">
        <f t="shared" si="540"/>
        <v>1.6489403626168264</v>
      </c>
      <c r="BC546" s="39"/>
      <c r="BD546" s="36"/>
      <c r="BE546" s="36"/>
      <c r="BF546" s="36"/>
      <c r="BG546" s="39"/>
      <c r="BH546" s="39"/>
      <c r="BI546" s="39"/>
      <c r="BJ546" s="39"/>
    </row>
    <row r="547" spans="1:62" s="12" customFormat="1" ht="14.25" customHeight="1">
      <c r="A547" s="32"/>
      <c r="B547" s="25"/>
      <c r="C547" s="33" t="s">
        <v>13</v>
      </c>
      <c r="D547" s="25"/>
      <c r="E547" s="112">
        <f>IF(ISERROR(E244/E345),"",E244/E345)</f>
        <v>1.6606589147286823</v>
      </c>
      <c r="F547" s="113">
        <f t="shared" si="538"/>
        <v>1.7957350272232306</v>
      </c>
      <c r="G547" s="113">
        <f t="shared" si="538"/>
        <v>1.8812461059190029</v>
      </c>
      <c r="H547" s="113">
        <f t="shared" si="538"/>
        <v>1.924200739967745</v>
      </c>
      <c r="I547" s="113">
        <f t="shared" si="538"/>
        <v>1.8922302637051827</v>
      </c>
      <c r="J547" s="113">
        <f t="shared" si="538"/>
        <v>1.9665465234279313</v>
      </c>
      <c r="K547" s="113">
        <f t="shared" si="538"/>
        <v>1.9420289855072463</v>
      </c>
      <c r="L547" s="236" t="str">
        <f t="shared" si="538"/>
        <v/>
      </c>
      <c r="M547" s="113" t="str">
        <f t="shared" si="538"/>
        <v/>
      </c>
      <c r="N547" s="113" t="str">
        <f t="shared" si="538"/>
        <v/>
      </c>
      <c r="O547" s="113" t="str">
        <f t="shared" si="538"/>
        <v/>
      </c>
      <c r="P547" s="114" t="str">
        <f t="shared" si="538"/>
        <v/>
      </c>
      <c r="T547" s="32"/>
      <c r="U547" s="25"/>
      <c r="V547" s="33" t="s">
        <v>13</v>
      </c>
      <c r="W547" s="25"/>
      <c r="X547" s="112" t="str">
        <f>IF(ISERROR(X244/X345),"",X244/X345)</f>
        <v/>
      </c>
      <c r="Y547" s="113" t="str">
        <f t="shared" si="539"/>
        <v/>
      </c>
      <c r="Z547" s="113" t="str">
        <f t="shared" si="539"/>
        <v/>
      </c>
      <c r="AA547" s="113" t="str">
        <f t="shared" si="539"/>
        <v/>
      </c>
      <c r="AB547" s="113" t="str">
        <f t="shared" si="539"/>
        <v/>
      </c>
      <c r="AC547" s="113" t="str">
        <f t="shared" si="539"/>
        <v/>
      </c>
      <c r="AD547" s="113" t="str">
        <f t="shared" si="539"/>
        <v/>
      </c>
      <c r="AE547" s="113" t="str">
        <f t="shared" si="539"/>
        <v/>
      </c>
      <c r="AF547" s="113" t="str">
        <f t="shared" si="539"/>
        <v/>
      </c>
      <c r="AG547" s="113" t="str">
        <f t="shared" si="539"/>
        <v/>
      </c>
      <c r="AH547" s="113" t="str">
        <f t="shared" si="539"/>
        <v/>
      </c>
      <c r="AI547" s="236" t="str">
        <f t="shared" si="539"/>
        <v/>
      </c>
      <c r="AJ547" s="8"/>
      <c r="AL547" s="32"/>
      <c r="AM547" s="25"/>
      <c r="AN547" s="33" t="s">
        <v>13</v>
      </c>
      <c r="AO547" s="25"/>
      <c r="AP547" s="112">
        <f t="shared" si="540"/>
        <v>1.6132052591872792</v>
      </c>
      <c r="AQ547" s="113">
        <f t="shared" si="540"/>
        <v>1.6591678077380951</v>
      </c>
      <c r="AR547" s="113">
        <f t="shared" si="540"/>
        <v>1.5652078105895442</v>
      </c>
      <c r="AS547" s="113">
        <f t="shared" si="540"/>
        <v>1.6381279915069955</v>
      </c>
      <c r="AT547" s="113">
        <f t="shared" si="540"/>
        <v>1.7258493264373342</v>
      </c>
      <c r="AU547" s="113">
        <f t="shared" si="540"/>
        <v>1.7452992534175702</v>
      </c>
      <c r="AV547" s="113">
        <f t="shared" si="540"/>
        <v>1.6756557143672939</v>
      </c>
      <c r="AW547" s="113">
        <f t="shared" si="540"/>
        <v>1.6356493087261501</v>
      </c>
      <c r="AX547" s="113">
        <f t="shared" si="540"/>
        <v>1.4912001478610917</v>
      </c>
      <c r="AY547" s="113">
        <f t="shared" si="540"/>
        <v>1.5355223770442619</v>
      </c>
      <c r="AZ547" s="113">
        <f t="shared" si="540"/>
        <v>1.5752565749743797</v>
      </c>
      <c r="BA547" s="236">
        <f t="shared" si="540"/>
        <v>1.5793804823384974</v>
      </c>
      <c r="BC547" s="39"/>
      <c r="BD547" s="36"/>
      <c r="BE547" s="36"/>
      <c r="BF547" s="36"/>
      <c r="BG547" s="39"/>
      <c r="BH547" s="39"/>
      <c r="BI547" s="39"/>
      <c r="BJ547" s="39"/>
    </row>
    <row r="548" spans="1:62" s="12" customFormat="1" ht="14.25" customHeight="1">
      <c r="A548" s="32"/>
      <c r="B548" s="25"/>
      <c r="C548" s="33"/>
      <c r="D548" s="25"/>
      <c r="E548" s="112"/>
      <c r="F548" s="113"/>
      <c r="G548" s="113"/>
      <c r="H548" s="113"/>
      <c r="I548" s="113"/>
      <c r="J548" s="113"/>
      <c r="K548" s="113"/>
      <c r="L548" s="236"/>
      <c r="M548" s="113"/>
      <c r="N548" s="113"/>
      <c r="O548" s="113"/>
      <c r="P548" s="114"/>
      <c r="T548" s="32"/>
      <c r="U548" s="25"/>
      <c r="V548" s="33"/>
      <c r="W548" s="25"/>
      <c r="X548" s="112"/>
      <c r="Y548" s="113"/>
      <c r="Z548" s="113"/>
      <c r="AA548" s="113"/>
      <c r="AB548" s="113"/>
      <c r="AC548" s="113"/>
      <c r="AD548" s="113"/>
      <c r="AE548" s="113"/>
      <c r="AF548" s="113"/>
      <c r="AG548" s="113"/>
      <c r="AH548" s="113"/>
      <c r="AI548" s="236"/>
      <c r="AJ548" s="8"/>
      <c r="AL548" s="32"/>
      <c r="AM548" s="25"/>
      <c r="AN548" s="33"/>
      <c r="AO548" s="25"/>
      <c r="AP548" s="112"/>
      <c r="AQ548" s="113"/>
      <c r="AR548" s="113"/>
      <c r="AS548" s="113"/>
      <c r="AT548" s="113"/>
      <c r="AU548" s="113"/>
      <c r="AV548" s="113"/>
      <c r="AW548" s="113"/>
      <c r="AX548" s="113"/>
      <c r="AY548" s="113"/>
      <c r="AZ548" s="113"/>
      <c r="BA548" s="236"/>
      <c r="BC548" s="39"/>
      <c r="BD548" s="36"/>
      <c r="BE548" s="36"/>
      <c r="BF548" s="36"/>
      <c r="BG548" s="39"/>
      <c r="BH548" s="39"/>
      <c r="BI548" s="39"/>
      <c r="BJ548" s="39"/>
    </row>
    <row r="549" spans="1:62" s="12" customFormat="1" ht="14.25" customHeight="1">
      <c r="A549" s="70" t="s">
        <v>99</v>
      </c>
      <c r="B549" s="25"/>
      <c r="C549" s="33" t="s">
        <v>1</v>
      </c>
      <c r="D549" s="25"/>
      <c r="E549" s="112">
        <f>IF(ISERROR(E246/E347),"",E246/E347)</f>
        <v>2.0758596242467209</v>
      </c>
      <c r="F549" s="113">
        <f t="shared" ref="F549:P550" si="541">IF(ISERROR(F246/F347),"",F246/F347)</f>
        <v>3.676616915422886</v>
      </c>
      <c r="G549" s="113">
        <f t="shared" si="541"/>
        <v>2.1962466487935663</v>
      </c>
      <c r="H549" s="113">
        <f t="shared" si="541"/>
        <v>1.9026666666666661</v>
      </c>
      <c r="I549" s="113">
        <f t="shared" si="541"/>
        <v>3.3818181818181805</v>
      </c>
      <c r="J549" s="113">
        <f t="shared" si="541"/>
        <v>2.5987124463519309</v>
      </c>
      <c r="K549" s="113">
        <f t="shared" si="541"/>
        <v>2.6800000000000161</v>
      </c>
      <c r="L549" s="236">
        <f t="shared" si="541"/>
        <v>2.6652212476594066</v>
      </c>
      <c r="M549" s="113" t="str">
        <f t="shared" si="541"/>
        <v/>
      </c>
      <c r="N549" s="113" t="str">
        <f t="shared" si="541"/>
        <v/>
      </c>
      <c r="O549" s="113" t="str">
        <f t="shared" si="541"/>
        <v/>
      </c>
      <c r="P549" s="114" t="str">
        <f t="shared" si="541"/>
        <v/>
      </c>
      <c r="T549" s="70" t="s">
        <v>99</v>
      </c>
      <c r="U549" s="25"/>
      <c r="V549" s="33" t="s">
        <v>1</v>
      </c>
      <c r="W549" s="25"/>
      <c r="X549" s="112" t="str">
        <f>IF(ISERROR(X246/X347),"",X246/X347)</f>
        <v/>
      </c>
      <c r="Y549" s="113" t="str">
        <f t="shared" ref="Y549:AI550" si="542">IF(ISERROR(Y246/Y347),"",Y246/Y347)</f>
        <v/>
      </c>
      <c r="Z549" s="113" t="str">
        <f t="shared" si="542"/>
        <v/>
      </c>
      <c r="AA549" s="113" t="str">
        <f t="shared" si="542"/>
        <v/>
      </c>
      <c r="AB549" s="113" t="str">
        <f t="shared" si="542"/>
        <v/>
      </c>
      <c r="AC549" s="113" t="str">
        <f t="shared" si="542"/>
        <v/>
      </c>
      <c r="AD549" s="113" t="str">
        <f t="shared" si="542"/>
        <v/>
      </c>
      <c r="AE549" s="113" t="str">
        <f t="shared" si="542"/>
        <v/>
      </c>
      <c r="AF549" s="113" t="str">
        <f t="shared" si="542"/>
        <v/>
      </c>
      <c r="AG549" s="113" t="str">
        <f t="shared" si="542"/>
        <v/>
      </c>
      <c r="AH549" s="113" t="str">
        <f t="shared" si="542"/>
        <v/>
      </c>
      <c r="AI549" s="236" t="str">
        <f t="shared" si="542"/>
        <v/>
      </c>
      <c r="AJ549" s="8"/>
      <c r="AL549" s="70" t="s">
        <v>99</v>
      </c>
      <c r="AM549" s="25"/>
      <c r="AN549" s="33" t="s">
        <v>1</v>
      </c>
      <c r="AO549" s="25"/>
      <c r="AP549" s="112">
        <f t="shared" ref="AP549:BA550" si="543">IF(ISERROR(AP246/AP347),"",AP246/AP347)</f>
        <v>2.6320579900439687</v>
      </c>
      <c r="AQ549" s="113">
        <f t="shared" si="543"/>
        <v>2.7714112798788846</v>
      </c>
      <c r="AR549" s="113">
        <f t="shared" si="543"/>
        <v>2.3005625161945451</v>
      </c>
      <c r="AS549" s="113">
        <f t="shared" si="543"/>
        <v>4.3354923619047501</v>
      </c>
      <c r="AT549" s="113">
        <f t="shared" si="543"/>
        <v>2.3803156730984569</v>
      </c>
      <c r="AU549" s="113">
        <f t="shared" si="543"/>
        <v>2.5884703024772762</v>
      </c>
      <c r="AV549" s="113" t="str">
        <f t="shared" si="543"/>
        <v/>
      </c>
      <c r="AW549" s="113">
        <f t="shared" si="543"/>
        <v>2.9597488611606253</v>
      </c>
      <c r="AX549" s="113">
        <f t="shared" si="543"/>
        <v>2.5003435396313365</v>
      </c>
      <c r="AY549" s="113">
        <f t="shared" si="543"/>
        <v>1.6931743941811281</v>
      </c>
      <c r="AZ549" s="113">
        <f t="shared" si="543"/>
        <v>3.9539622696503143</v>
      </c>
      <c r="BA549" s="236" t="str">
        <f t="shared" si="543"/>
        <v/>
      </c>
      <c r="BC549" s="39"/>
      <c r="BD549" s="36"/>
      <c r="BE549" s="36"/>
      <c r="BF549" s="36"/>
      <c r="BG549" s="39"/>
      <c r="BH549" s="39"/>
      <c r="BI549" s="39"/>
      <c r="BJ549" s="39"/>
    </row>
    <row r="550" spans="1:62" s="12" customFormat="1" ht="14.25" customHeight="1">
      <c r="A550" s="32"/>
      <c r="B550" s="25"/>
      <c r="C550" s="33" t="s">
        <v>13</v>
      </c>
      <c r="D550" s="25"/>
      <c r="E550" s="112">
        <f>IF(ISERROR(E247/E348),"",E247/E348)</f>
        <v>2.0758596242467209</v>
      </c>
      <c r="F550" s="113">
        <f t="shared" si="541"/>
        <v>2.7012958963282938</v>
      </c>
      <c r="G550" s="113">
        <f t="shared" si="541"/>
        <v>2.556274056966898</v>
      </c>
      <c r="H550" s="113">
        <f t="shared" si="541"/>
        <v>2.4886128364389237</v>
      </c>
      <c r="I550" s="113">
        <f t="shared" si="541"/>
        <v>2.6718595721338452</v>
      </c>
      <c r="J550" s="113">
        <f t="shared" si="541"/>
        <v>2.6650741514880063</v>
      </c>
      <c r="K550" s="113">
        <f t="shared" si="541"/>
        <v>2.6652212476594066</v>
      </c>
      <c r="L550" s="236" t="str">
        <f t="shared" si="541"/>
        <v/>
      </c>
      <c r="M550" s="113" t="str">
        <f t="shared" si="541"/>
        <v/>
      </c>
      <c r="N550" s="113" t="str">
        <f t="shared" si="541"/>
        <v/>
      </c>
      <c r="O550" s="113" t="str">
        <f t="shared" si="541"/>
        <v/>
      </c>
      <c r="P550" s="114" t="str">
        <f t="shared" si="541"/>
        <v/>
      </c>
      <c r="T550" s="32"/>
      <c r="U550" s="25"/>
      <c r="V550" s="33" t="s">
        <v>13</v>
      </c>
      <c r="W550" s="25"/>
      <c r="X550" s="112" t="str">
        <f>IF(ISERROR(X247/X348),"",X247/X348)</f>
        <v/>
      </c>
      <c r="Y550" s="113" t="str">
        <f t="shared" si="542"/>
        <v/>
      </c>
      <c r="Z550" s="113" t="str">
        <f t="shared" si="542"/>
        <v/>
      </c>
      <c r="AA550" s="113" t="str">
        <f t="shared" si="542"/>
        <v/>
      </c>
      <c r="AB550" s="113" t="str">
        <f t="shared" si="542"/>
        <v/>
      </c>
      <c r="AC550" s="113" t="str">
        <f t="shared" si="542"/>
        <v/>
      </c>
      <c r="AD550" s="113" t="str">
        <f t="shared" si="542"/>
        <v/>
      </c>
      <c r="AE550" s="113" t="str">
        <f t="shared" si="542"/>
        <v/>
      </c>
      <c r="AF550" s="113" t="str">
        <f t="shared" si="542"/>
        <v/>
      </c>
      <c r="AG550" s="113" t="str">
        <f t="shared" si="542"/>
        <v/>
      </c>
      <c r="AH550" s="113" t="str">
        <f t="shared" si="542"/>
        <v/>
      </c>
      <c r="AI550" s="236" t="str">
        <f t="shared" si="542"/>
        <v/>
      </c>
      <c r="AJ550" s="8"/>
      <c r="AL550" s="32"/>
      <c r="AM550" s="25"/>
      <c r="AN550" s="33" t="s">
        <v>13</v>
      </c>
      <c r="AO550" s="25"/>
      <c r="AP550" s="112">
        <f t="shared" si="543"/>
        <v>2.6320579900439687</v>
      </c>
      <c r="AQ550" s="113">
        <f t="shared" si="543"/>
        <v>2.6992130981374278</v>
      </c>
      <c r="AR550" s="113">
        <f t="shared" si="543"/>
        <v>2.6242033507465683</v>
      </c>
      <c r="AS550" s="113">
        <f t="shared" si="543"/>
        <v>2.6532963312330273</v>
      </c>
      <c r="AT550" s="113">
        <f t="shared" si="543"/>
        <v>2.5847273841918241</v>
      </c>
      <c r="AU550" s="113">
        <f t="shared" si="543"/>
        <v>2.5852219916977517</v>
      </c>
      <c r="AV550" s="113">
        <f t="shared" si="543"/>
        <v>2.5944617533037904</v>
      </c>
      <c r="AW550" s="113">
        <f t="shared" si="543"/>
        <v>2.6452531707170359</v>
      </c>
      <c r="AX550" s="113">
        <f t="shared" si="543"/>
        <v>2.6214468270008511</v>
      </c>
      <c r="AY550" s="113">
        <f t="shared" si="543"/>
        <v>2.5040177040051379</v>
      </c>
      <c r="AZ550" s="113">
        <f t="shared" si="543"/>
        <v>2.5548094969957993</v>
      </c>
      <c r="BA550" s="236">
        <f t="shared" si="543"/>
        <v>2.5546323194767515</v>
      </c>
      <c r="BC550" s="39"/>
      <c r="BD550" s="36"/>
      <c r="BE550" s="36"/>
      <c r="BF550" s="36"/>
      <c r="BG550" s="39"/>
      <c r="BH550" s="39"/>
      <c r="BI550" s="39"/>
      <c r="BJ550" s="39"/>
    </row>
    <row r="551" spans="1:62" s="12" customFormat="1" ht="14.25" customHeight="1">
      <c r="A551" s="32"/>
      <c r="B551" s="25"/>
      <c r="C551" s="33"/>
      <c r="D551" s="25"/>
      <c r="E551" s="112"/>
      <c r="F551" s="113"/>
      <c r="G551" s="113"/>
      <c r="H551" s="113"/>
      <c r="I551" s="113"/>
      <c r="J551" s="113"/>
      <c r="K551" s="113"/>
      <c r="L551" s="236"/>
      <c r="M551" s="113"/>
      <c r="N551" s="113"/>
      <c r="O551" s="113"/>
      <c r="P551" s="114"/>
      <c r="T551" s="32"/>
      <c r="U551" s="25"/>
      <c r="V551" s="33"/>
      <c r="W551" s="25"/>
      <c r="X551" s="112"/>
      <c r="Y551" s="113"/>
      <c r="Z551" s="113"/>
      <c r="AA551" s="113"/>
      <c r="AB551" s="113"/>
      <c r="AC551" s="113"/>
      <c r="AD551" s="113"/>
      <c r="AE551" s="113"/>
      <c r="AF551" s="113"/>
      <c r="AG551" s="113"/>
      <c r="AH551" s="113"/>
      <c r="AI551" s="236"/>
      <c r="AJ551" s="8"/>
      <c r="AL551" s="32"/>
      <c r="AM551" s="25"/>
      <c r="AN551" s="33"/>
      <c r="AO551" s="25"/>
      <c r="AP551" s="112"/>
      <c r="AQ551" s="113"/>
      <c r="AR551" s="113"/>
      <c r="AS551" s="113"/>
      <c r="AT551" s="113"/>
      <c r="AU551" s="113"/>
      <c r="AV551" s="113"/>
      <c r="AW551" s="113"/>
      <c r="AX551" s="113"/>
      <c r="AY551" s="113"/>
      <c r="AZ551" s="113"/>
      <c r="BA551" s="236"/>
      <c r="BC551" s="39"/>
      <c r="BD551" s="36"/>
      <c r="BE551" s="36"/>
      <c r="BF551" s="36"/>
      <c r="BG551" s="39"/>
      <c r="BH551" s="39"/>
      <c r="BI551" s="39"/>
      <c r="BJ551" s="39"/>
    </row>
    <row r="552" spans="1:62" s="12" customFormat="1" ht="14.25" customHeight="1">
      <c r="A552" s="70" t="s">
        <v>100</v>
      </c>
      <c r="B552" s="38"/>
      <c r="C552" s="33" t="s">
        <v>1</v>
      </c>
      <c r="D552" s="38"/>
      <c r="E552" s="112">
        <f>IF(ISERROR(E249/E350),"",E249/E350)</f>
        <v>0.72838616714697402</v>
      </c>
      <c r="F552" s="113">
        <f t="shared" ref="F552:P553" si="544">IF(ISERROR(F249/F350),"",F249/F350)</f>
        <v>0.21024498886414253</v>
      </c>
      <c r="G552" s="113">
        <f t="shared" si="544"/>
        <v>2.5703225806451631</v>
      </c>
      <c r="H552" s="113">
        <f t="shared" si="544"/>
        <v>0.15259246748859989</v>
      </c>
      <c r="I552" s="113">
        <f t="shared" si="544"/>
        <v>0.71529257498770638</v>
      </c>
      <c r="J552" s="113">
        <f t="shared" si="544"/>
        <v>0.27326292384658152</v>
      </c>
      <c r="K552" s="113">
        <f t="shared" si="544"/>
        <v>0.12499999999999556</v>
      </c>
      <c r="L552" s="236">
        <f t="shared" si="544"/>
        <v>0.36363774849569658</v>
      </c>
      <c r="M552" s="113" t="str">
        <f t="shared" si="544"/>
        <v/>
      </c>
      <c r="N552" s="113" t="str">
        <f t="shared" si="544"/>
        <v/>
      </c>
      <c r="O552" s="113" t="str">
        <f t="shared" si="544"/>
        <v/>
      </c>
      <c r="P552" s="114" t="str">
        <f t="shared" si="544"/>
        <v/>
      </c>
      <c r="T552" s="70" t="s">
        <v>100</v>
      </c>
      <c r="U552" s="38"/>
      <c r="V552" s="33" t="s">
        <v>1</v>
      </c>
      <c r="W552" s="38"/>
      <c r="X552" s="112" t="str">
        <f>IF(ISERROR(X249/X350),"",X249/X350)</f>
        <v/>
      </c>
      <c r="Y552" s="113" t="str">
        <f t="shared" ref="Y552:AI553" si="545">IF(ISERROR(Y249/Y350),"",Y249/Y350)</f>
        <v/>
      </c>
      <c r="Z552" s="113" t="str">
        <f t="shared" si="545"/>
        <v/>
      </c>
      <c r="AA552" s="113" t="str">
        <f t="shared" si="545"/>
        <v/>
      </c>
      <c r="AB552" s="113" t="str">
        <f t="shared" si="545"/>
        <v/>
      </c>
      <c r="AC552" s="113" t="str">
        <f t="shared" si="545"/>
        <v/>
      </c>
      <c r="AD552" s="113" t="str">
        <f t="shared" si="545"/>
        <v/>
      </c>
      <c r="AE552" s="113" t="str">
        <f t="shared" si="545"/>
        <v/>
      </c>
      <c r="AF552" s="113" t="str">
        <f t="shared" si="545"/>
        <v/>
      </c>
      <c r="AG552" s="113" t="str">
        <f t="shared" si="545"/>
        <v/>
      </c>
      <c r="AH552" s="113" t="str">
        <f t="shared" si="545"/>
        <v/>
      </c>
      <c r="AI552" s="236" t="str">
        <f t="shared" si="545"/>
        <v/>
      </c>
      <c r="AJ552" s="8"/>
      <c r="AL552" s="70" t="s">
        <v>100</v>
      </c>
      <c r="AM552" s="38"/>
      <c r="AN552" s="33" t="s">
        <v>1</v>
      </c>
      <c r="AO552" s="38"/>
      <c r="AP552" s="112">
        <f t="shared" ref="AP552:BA553" si="546">IF(ISERROR(AP249/AP350),"",AP249/AP350)</f>
        <v>0.19720724227941172</v>
      </c>
      <c r="AQ552" s="113">
        <f t="shared" si="546"/>
        <v>0.11227634985811577</v>
      </c>
      <c r="AR552" s="113">
        <f t="shared" si="546"/>
        <v>0.38788032997479965</v>
      </c>
      <c r="AS552" s="113">
        <f t="shared" si="546"/>
        <v>2.1047704135869534</v>
      </c>
      <c r="AT552" s="113">
        <f t="shared" si="546"/>
        <v>1.7069344268939395</v>
      </c>
      <c r="AU552" s="113">
        <f t="shared" si="546"/>
        <v>0.15220393421052608</v>
      </c>
      <c r="AV552" s="113">
        <f t="shared" si="546"/>
        <v>0.22217701199999998</v>
      </c>
      <c r="AW552" s="113" t="str">
        <f t="shared" si="546"/>
        <v/>
      </c>
      <c r="AX552" s="113">
        <f t="shared" si="546"/>
        <v>0.28622721493280245</v>
      </c>
      <c r="AY552" s="113">
        <f t="shared" si="546"/>
        <v>0.14089567057268662</v>
      </c>
      <c r="AZ552" s="113">
        <f t="shared" si="546"/>
        <v>0.98167473739837674</v>
      </c>
      <c r="BA552" s="236">
        <f t="shared" si="546"/>
        <v>1.1199522000000355</v>
      </c>
      <c r="BC552" s="39"/>
      <c r="BD552" s="36"/>
      <c r="BE552" s="36"/>
      <c r="BF552" s="36"/>
      <c r="BG552" s="39"/>
      <c r="BH552" s="39"/>
      <c r="BI552" s="39"/>
      <c r="BJ552" s="39"/>
    </row>
    <row r="553" spans="1:62" s="12" customFormat="1" ht="14.25" customHeight="1">
      <c r="A553" s="32"/>
      <c r="B553" s="25"/>
      <c r="C553" s="33" t="s">
        <v>13</v>
      </c>
      <c r="D553" s="25"/>
      <c r="E553" s="112">
        <f>IF(ISERROR(E250/E351),"",E250/E351)</f>
        <v>0.72838616714697402</v>
      </c>
      <c r="F553" s="113">
        <f t="shared" si="544"/>
        <v>0.4361180904522613</v>
      </c>
      <c r="G553" s="113">
        <f t="shared" si="544"/>
        <v>0.62547223812249575</v>
      </c>
      <c r="H553" s="113">
        <f t="shared" si="544"/>
        <v>0.35333138941536663</v>
      </c>
      <c r="I553" s="113">
        <f t="shared" si="544"/>
        <v>0.40006348534546604</v>
      </c>
      <c r="J553" s="113">
        <f t="shared" si="544"/>
        <v>0.36510077400567092</v>
      </c>
      <c r="K553" s="113">
        <f t="shared" si="544"/>
        <v>0.36363774849569658</v>
      </c>
      <c r="L553" s="236" t="str">
        <f t="shared" si="544"/>
        <v/>
      </c>
      <c r="M553" s="113" t="str">
        <f t="shared" si="544"/>
        <v/>
      </c>
      <c r="N553" s="113" t="str">
        <f t="shared" si="544"/>
        <v/>
      </c>
      <c r="O553" s="113" t="str">
        <f t="shared" si="544"/>
        <v/>
      </c>
      <c r="P553" s="114" t="str">
        <f t="shared" si="544"/>
        <v/>
      </c>
      <c r="T553" s="32"/>
      <c r="U553" s="25"/>
      <c r="V553" s="33" t="s">
        <v>13</v>
      </c>
      <c r="W553" s="25"/>
      <c r="X553" s="112" t="str">
        <f>IF(ISERROR(X250/X351),"",X250/X351)</f>
        <v/>
      </c>
      <c r="Y553" s="113" t="str">
        <f t="shared" si="545"/>
        <v/>
      </c>
      <c r="Z553" s="113" t="str">
        <f t="shared" si="545"/>
        <v/>
      </c>
      <c r="AA553" s="113" t="str">
        <f t="shared" si="545"/>
        <v/>
      </c>
      <c r="AB553" s="113" t="str">
        <f t="shared" si="545"/>
        <v/>
      </c>
      <c r="AC553" s="113" t="str">
        <f t="shared" si="545"/>
        <v/>
      </c>
      <c r="AD553" s="113" t="str">
        <f t="shared" si="545"/>
        <v/>
      </c>
      <c r="AE553" s="113" t="str">
        <f t="shared" si="545"/>
        <v/>
      </c>
      <c r="AF553" s="113" t="str">
        <f t="shared" si="545"/>
        <v/>
      </c>
      <c r="AG553" s="113" t="str">
        <f t="shared" si="545"/>
        <v/>
      </c>
      <c r="AH553" s="113" t="str">
        <f t="shared" si="545"/>
        <v/>
      </c>
      <c r="AI553" s="236" t="str">
        <f t="shared" si="545"/>
        <v/>
      </c>
      <c r="AJ553" s="8"/>
      <c r="AL553" s="32"/>
      <c r="AM553" s="25"/>
      <c r="AN553" s="33" t="s">
        <v>13</v>
      </c>
      <c r="AO553" s="25"/>
      <c r="AP553" s="112">
        <f t="shared" si="546"/>
        <v>0.19720724227941172</v>
      </c>
      <c r="AQ553" s="113">
        <f t="shared" si="546"/>
        <v>0.12363387332841691</v>
      </c>
      <c r="AR553" s="113">
        <f t="shared" si="546"/>
        <v>0.2162284282887898</v>
      </c>
      <c r="AS553" s="113">
        <f t="shared" si="546"/>
        <v>0.27013311714582228</v>
      </c>
      <c r="AT553" s="113">
        <f t="shared" si="546"/>
        <v>0.32665955081731224</v>
      </c>
      <c r="AU553" s="113">
        <f t="shared" si="546"/>
        <v>0.31300102039582933</v>
      </c>
      <c r="AV553" s="113">
        <f t="shared" si="546"/>
        <v>0.30635288811150529</v>
      </c>
      <c r="AW553" s="113">
        <f t="shared" si="546"/>
        <v>0.30635288811150529</v>
      </c>
      <c r="AX553" s="113">
        <f t="shared" si="546"/>
        <v>0.30077286986459545</v>
      </c>
      <c r="AY553" s="113">
        <f t="shared" si="546"/>
        <v>0.27611064383269579</v>
      </c>
      <c r="AZ553" s="113">
        <f t="shared" si="546"/>
        <v>0.30212647302920115</v>
      </c>
      <c r="BA553" s="236">
        <f t="shared" si="546"/>
        <v>0.30273892426003424</v>
      </c>
      <c r="BC553" s="39"/>
      <c r="BD553" s="36"/>
      <c r="BE553" s="36"/>
      <c r="BF553" s="36"/>
      <c r="BG553" s="39"/>
      <c r="BH553" s="39"/>
      <c r="BI553" s="39"/>
      <c r="BJ553" s="39"/>
    </row>
    <row r="554" spans="1:62" s="12" customFormat="1" ht="14.25" customHeight="1">
      <c r="A554" s="32"/>
      <c r="B554" s="25"/>
      <c r="C554" s="33"/>
      <c r="D554" s="25"/>
      <c r="E554" s="112"/>
      <c r="F554" s="113"/>
      <c r="G554" s="113"/>
      <c r="H554" s="113"/>
      <c r="I554" s="113"/>
      <c r="J554" s="113"/>
      <c r="K554" s="113"/>
      <c r="L554" s="236"/>
      <c r="M554" s="113"/>
      <c r="N554" s="113"/>
      <c r="O554" s="113"/>
      <c r="P554" s="114"/>
      <c r="T554" s="32"/>
      <c r="U554" s="25"/>
      <c r="V554" s="33"/>
      <c r="W554" s="25"/>
      <c r="X554" s="112"/>
      <c r="Y554" s="113"/>
      <c r="Z554" s="113"/>
      <c r="AA554" s="113"/>
      <c r="AB554" s="113"/>
      <c r="AC554" s="113"/>
      <c r="AD554" s="113"/>
      <c r="AE554" s="113"/>
      <c r="AF554" s="113"/>
      <c r="AG554" s="113"/>
      <c r="AH554" s="113"/>
      <c r="AI554" s="236"/>
      <c r="AJ554" s="8"/>
      <c r="AL554" s="32"/>
      <c r="AM554" s="25"/>
      <c r="AN554" s="33"/>
      <c r="AO554" s="25"/>
      <c r="AP554" s="112"/>
      <c r="AQ554" s="113"/>
      <c r="AR554" s="113"/>
      <c r="AS554" s="113"/>
      <c r="AT554" s="113"/>
      <c r="AU554" s="113"/>
      <c r="AV554" s="113"/>
      <c r="AW554" s="113"/>
      <c r="AX554" s="113"/>
      <c r="AY554" s="113"/>
      <c r="AZ554" s="113"/>
      <c r="BA554" s="236"/>
      <c r="BC554" s="39"/>
      <c r="BD554" s="36"/>
      <c r="BE554" s="36"/>
      <c r="BF554" s="36"/>
      <c r="BG554" s="39"/>
      <c r="BH554" s="39"/>
      <c r="BI554" s="39"/>
      <c r="BJ554" s="39"/>
    </row>
    <row r="555" spans="1:62" s="12" customFormat="1" ht="14.25" customHeight="1">
      <c r="A555" s="32" t="s">
        <v>101</v>
      </c>
      <c r="B555" s="25"/>
      <c r="C555" s="33" t="s">
        <v>1</v>
      </c>
      <c r="D555" s="25"/>
      <c r="E555" s="112">
        <f>IF(ISERROR(E252/E353),"",E252/E353)</f>
        <v>2.1263659222162068</v>
      </c>
      <c r="F555" s="113">
        <f t="shared" ref="F555:P556" si="547">IF(ISERROR(F252/F353),"",F252/F353)</f>
        <v>1.4489078876610333</v>
      </c>
      <c r="G555" s="113">
        <f t="shared" si="547"/>
        <v>2.1301261829652973</v>
      </c>
      <c r="H555" s="113" t="str">
        <f t="shared" si="547"/>
        <v/>
      </c>
      <c r="I555" s="113">
        <f t="shared" si="547"/>
        <v>2.1319230769230768</v>
      </c>
      <c r="J555" s="113">
        <f t="shared" si="547"/>
        <v>1.6931623931623931</v>
      </c>
      <c r="K555" s="113">
        <f t="shared" si="547"/>
        <v>2.0161157024793392</v>
      </c>
      <c r="L555" s="236">
        <f t="shared" si="547"/>
        <v>1.8946338918954164</v>
      </c>
      <c r="M555" s="113" t="str">
        <f t="shared" si="547"/>
        <v/>
      </c>
      <c r="N555" s="113" t="str">
        <f t="shared" si="547"/>
        <v/>
      </c>
      <c r="O555" s="113" t="str">
        <f t="shared" si="547"/>
        <v/>
      </c>
      <c r="P555" s="114" t="str">
        <f t="shared" si="547"/>
        <v/>
      </c>
      <c r="T555" s="32" t="s">
        <v>101</v>
      </c>
      <c r="U555" s="25"/>
      <c r="V555" s="33" t="s">
        <v>1</v>
      </c>
      <c r="W555" s="25"/>
      <c r="X555" s="112" t="str">
        <f>IF(ISERROR(X252/X353),"",X252/X353)</f>
        <v/>
      </c>
      <c r="Y555" s="113" t="str">
        <f t="shared" ref="Y555:AI556" si="548">IF(ISERROR(Y252/Y353),"",Y252/Y353)</f>
        <v/>
      </c>
      <c r="Z555" s="113" t="str">
        <f t="shared" si="548"/>
        <v/>
      </c>
      <c r="AA555" s="113" t="str">
        <f t="shared" si="548"/>
        <v/>
      </c>
      <c r="AB555" s="113" t="str">
        <f t="shared" si="548"/>
        <v/>
      </c>
      <c r="AC555" s="113" t="str">
        <f t="shared" si="548"/>
        <v/>
      </c>
      <c r="AD555" s="113" t="str">
        <f t="shared" si="548"/>
        <v/>
      </c>
      <c r="AE555" s="113" t="str">
        <f t="shared" si="548"/>
        <v/>
      </c>
      <c r="AF555" s="113" t="str">
        <f t="shared" si="548"/>
        <v/>
      </c>
      <c r="AG555" s="113" t="str">
        <f t="shared" si="548"/>
        <v/>
      </c>
      <c r="AH555" s="113" t="str">
        <f t="shared" si="548"/>
        <v/>
      </c>
      <c r="AI555" s="236" t="str">
        <f t="shared" si="548"/>
        <v/>
      </c>
      <c r="AJ555" s="8"/>
      <c r="AL555" s="32" t="s">
        <v>101</v>
      </c>
      <c r="AM555" s="25"/>
      <c r="AN555" s="33" t="s">
        <v>1</v>
      </c>
      <c r="AO555" s="25"/>
      <c r="AP555" s="112">
        <f t="shared" ref="AP555:BA556" si="549">IF(ISERROR(AP252/AP353),"",AP252/AP353)</f>
        <v>2.2675784646697852</v>
      </c>
      <c r="AQ555" s="113">
        <f t="shared" si="549"/>
        <v>1.281225851111111</v>
      </c>
      <c r="AR555" s="113">
        <f t="shared" si="549"/>
        <v>1.7829836336842111</v>
      </c>
      <c r="AS555" s="113">
        <f t="shared" si="549"/>
        <v>2.238704226357378</v>
      </c>
      <c r="AT555" s="113">
        <f t="shared" si="549"/>
        <v>1.7379906935112455</v>
      </c>
      <c r="AU555" s="113">
        <f t="shared" si="549"/>
        <v>1.1383312026666665</v>
      </c>
      <c r="AV555" s="113">
        <f t="shared" si="549"/>
        <v>1.8047310955665026</v>
      </c>
      <c r="AW555" s="113">
        <f t="shared" si="549"/>
        <v>1.1453608877470356</v>
      </c>
      <c r="AX555" s="113">
        <f t="shared" si="549"/>
        <v>1.2500931750000006</v>
      </c>
      <c r="AY555" s="113">
        <f t="shared" si="549"/>
        <v>3.3673679066666571</v>
      </c>
      <c r="AZ555" s="113">
        <f t="shared" si="549"/>
        <v>2.0181363333333331</v>
      </c>
      <c r="BA555" s="236">
        <f t="shared" si="549"/>
        <v>1.6131206624000014</v>
      </c>
      <c r="BC555" s="39"/>
      <c r="BD555" s="36"/>
      <c r="BE555" s="36"/>
      <c r="BF555" s="36"/>
      <c r="BG555" s="39"/>
      <c r="BH555" s="39"/>
      <c r="BI555" s="39"/>
      <c r="BJ555" s="39"/>
    </row>
    <row r="556" spans="1:62" s="12" customFormat="1" ht="14.25" customHeight="1">
      <c r="A556" s="32"/>
      <c r="B556" s="25"/>
      <c r="C556" s="33" t="s">
        <v>13</v>
      </c>
      <c r="D556" s="25"/>
      <c r="E556" s="112">
        <f>IF(ISERROR(E253/E354),"",E253/E354)</f>
        <v>2.1263659222162068</v>
      </c>
      <c r="F556" s="113">
        <f t="shared" si="547"/>
        <v>1.7846176777463112</v>
      </c>
      <c r="G556" s="113">
        <f t="shared" si="547"/>
        <v>1.8395386736868495</v>
      </c>
      <c r="H556" s="113">
        <f t="shared" si="547"/>
        <v>1.8395386736868495</v>
      </c>
      <c r="I556" s="113">
        <f t="shared" si="547"/>
        <v>1.9114115533705209</v>
      </c>
      <c r="J556" s="113">
        <f t="shared" si="547"/>
        <v>1.8718742742122783</v>
      </c>
      <c r="K556" s="113">
        <f t="shared" si="547"/>
        <v>1.8946338918954164</v>
      </c>
      <c r="L556" s="236" t="str">
        <f t="shared" si="547"/>
        <v/>
      </c>
      <c r="M556" s="113" t="str">
        <f t="shared" si="547"/>
        <v/>
      </c>
      <c r="N556" s="113" t="str">
        <f t="shared" si="547"/>
        <v/>
      </c>
      <c r="O556" s="113" t="str">
        <f t="shared" si="547"/>
        <v/>
      </c>
      <c r="P556" s="114" t="str">
        <f t="shared" si="547"/>
        <v/>
      </c>
      <c r="T556" s="32"/>
      <c r="U556" s="25"/>
      <c r="V556" s="33" t="s">
        <v>13</v>
      </c>
      <c r="W556" s="25"/>
      <c r="X556" s="112" t="str">
        <f>IF(ISERROR(X253/X354),"",X253/X354)</f>
        <v/>
      </c>
      <c r="Y556" s="113" t="str">
        <f t="shared" si="548"/>
        <v/>
      </c>
      <c r="Z556" s="113" t="str">
        <f t="shared" si="548"/>
        <v/>
      </c>
      <c r="AA556" s="113" t="str">
        <f t="shared" si="548"/>
        <v/>
      </c>
      <c r="AB556" s="113" t="str">
        <f t="shared" si="548"/>
        <v/>
      </c>
      <c r="AC556" s="113" t="str">
        <f t="shared" si="548"/>
        <v/>
      </c>
      <c r="AD556" s="113" t="str">
        <f t="shared" si="548"/>
        <v/>
      </c>
      <c r="AE556" s="113" t="str">
        <f t="shared" si="548"/>
        <v/>
      </c>
      <c r="AF556" s="113" t="str">
        <f t="shared" si="548"/>
        <v/>
      </c>
      <c r="AG556" s="113" t="str">
        <f t="shared" si="548"/>
        <v/>
      </c>
      <c r="AH556" s="113" t="str">
        <f t="shared" si="548"/>
        <v/>
      </c>
      <c r="AI556" s="236" t="str">
        <f t="shared" si="548"/>
        <v/>
      </c>
      <c r="AJ556" s="8"/>
      <c r="AL556" s="32"/>
      <c r="AM556" s="25"/>
      <c r="AN556" s="33" t="s">
        <v>13</v>
      </c>
      <c r="AO556" s="25"/>
      <c r="AP556" s="112">
        <f t="shared" si="549"/>
        <v>2.2675784646697852</v>
      </c>
      <c r="AQ556" s="113">
        <f t="shared" si="549"/>
        <v>1.6979300187376472</v>
      </c>
      <c r="AR556" s="113">
        <f t="shared" si="549"/>
        <v>1.7146041007862316</v>
      </c>
      <c r="AS556" s="113">
        <f t="shared" si="549"/>
        <v>1.787636506171743</v>
      </c>
      <c r="AT556" s="113">
        <f t="shared" si="549"/>
        <v>1.778510970002348</v>
      </c>
      <c r="AU556" s="113">
        <f t="shared" si="549"/>
        <v>1.6641732814274861</v>
      </c>
      <c r="AV556" s="113">
        <f t="shared" si="549"/>
        <v>1.6915340014038398</v>
      </c>
      <c r="AW556" s="113">
        <f t="shared" si="549"/>
        <v>1.6324493282615871</v>
      </c>
      <c r="AX556" s="113">
        <f t="shared" si="549"/>
        <v>1.5968634935013968</v>
      </c>
      <c r="AY556" s="113">
        <f t="shared" si="549"/>
        <v>1.6371219324002502</v>
      </c>
      <c r="AZ556" s="113">
        <f t="shared" si="549"/>
        <v>1.6455929726372767</v>
      </c>
      <c r="BA556" s="236">
        <f t="shared" si="549"/>
        <v>1.64415548732376</v>
      </c>
      <c r="BC556" s="39"/>
      <c r="BD556" s="36"/>
      <c r="BE556" s="36"/>
      <c r="BF556" s="36"/>
      <c r="BG556" s="39"/>
      <c r="BH556" s="39"/>
      <c r="BI556" s="39"/>
      <c r="BJ556" s="39"/>
    </row>
    <row r="557" spans="1:62" s="12" customFormat="1" ht="14.25" customHeight="1">
      <c r="A557" s="33"/>
      <c r="B557" s="25"/>
      <c r="C557" s="33"/>
      <c r="D557" s="25"/>
      <c r="E557" s="112"/>
      <c r="F557" s="113"/>
      <c r="G557" s="113"/>
      <c r="H557" s="113"/>
      <c r="I557" s="113"/>
      <c r="J557" s="113"/>
      <c r="K557" s="113"/>
      <c r="L557" s="236"/>
      <c r="M557" s="113"/>
      <c r="N557" s="113"/>
      <c r="O557" s="113"/>
      <c r="P557" s="114"/>
      <c r="T557" s="33"/>
      <c r="U557" s="25"/>
      <c r="V557" s="33"/>
      <c r="W557" s="25"/>
      <c r="X557" s="112"/>
      <c r="Y557" s="113"/>
      <c r="Z557" s="113"/>
      <c r="AA557" s="113"/>
      <c r="AB557" s="113"/>
      <c r="AC557" s="113"/>
      <c r="AD557" s="113"/>
      <c r="AE557" s="113"/>
      <c r="AF557" s="113"/>
      <c r="AG557" s="113"/>
      <c r="AH557" s="113"/>
      <c r="AI557" s="236"/>
      <c r="AJ557" s="8"/>
      <c r="AL557" s="33"/>
      <c r="AM557" s="25"/>
      <c r="AN557" s="33"/>
      <c r="AO557" s="25"/>
      <c r="AP557" s="112"/>
      <c r="AQ557" s="113"/>
      <c r="AR557" s="113"/>
      <c r="AS557" s="113"/>
      <c r="AT557" s="113"/>
      <c r="AU557" s="113"/>
      <c r="AV557" s="113"/>
      <c r="AW557" s="113"/>
      <c r="AX557" s="113"/>
      <c r="AY557" s="113"/>
      <c r="AZ557" s="113"/>
      <c r="BA557" s="236"/>
      <c r="BC557" s="39"/>
      <c r="BD557" s="36"/>
      <c r="BE557" s="36"/>
      <c r="BF557" s="36"/>
      <c r="BG557" s="39"/>
      <c r="BH557" s="39"/>
      <c r="BI557" s="39"/>
      <c r="BJ557" s="39"/>
    </row>
    <row r="558" spans="1:62" s="12" customFormat="1" ht="14.25" hidden="1" customHeight="1">
      <c r="A558" s="10"/>
      <c r="B558" s="25"/>
      <c r="C558" s="33" t="s">
        <v>1</v>
      </c>
      <c r="D558" s="25"/>
      <c r="E558" s="112" t="str">
        <f>IF(ISERROR(E255/E356),"",E255/E356)</f>
        <v/>
      </c>
      <c r="F558" s="113" t="str">
        <f t="shared" ref="F558:P559" si="550">IF(ISERROR(F255/F356),"",F255/F356)</f>
        <v/>
      </c>
      <c r="G558" s="113" t="str">
        <f t="shared" si="550"/>
        <v/>
      </c>
      <c r="H558" s="113" t="str">
        <f t="shared" si="550"/>
        <v/>
      </c>
      <c r="I558" s="113" t="str">
        <f t="shared" si="550"/>
        <v/>
      </c>
      <c r="J558" s="113" t="str">
        <f t="shared" si="550"/>
        <v/>
      </c>
      <c r="K558" s="113" t="str">
        <f t="shared" si="550"/>
        <v/>
      </c>
      <c r="L558" s="236" t="str">
        <f t="shared" si="550"/>
        <v/>
      </c>
      <c r="M558" s="113" t="str">
        <f t="shared" si="550"/>
        <v/>
      </c>
      <c r="N558" s="113" t="str">
        <f t="shared" si="550"/>
        <v/>
      </c>
      <c r="O558" s="113" t="str">
        <f t="shared" si="550"/>
        <v/>
      </c>
      <c r="P558" s="114" t="str">
        <f t="shared" si="550"/>
        <v/>
      </c>
      <c r="T558" s="10"/>
      <c r="U558" s="25"/>
      <c r="V558" s="33" t="s">
        <v>1</v>
      </c>
      <c r="W558" s="25"/>
      <c r="X558" s="112" t="str">
        <f>IF(ISERROR(X255/X356),"",X255/X356)</f>
        <v/>
      </c>
      <c r="Y558" s="113" t="str">
        <f t="shared" ref="Y558:AI559" si="551">IF(ISERROR(Y255/Y356),"",Y255/Y356)</f>
        <v/>
      </c>
      <c r="Z558" s="113" t="str">
        <f t="shared" si="551"/>
        <v/>
      </c>
      <c r="AA558" s="113" t="str">
        <f t="shared" si="551"/>
        <v/>
      </c>
      <c r="AB558" s="113" t="str">
        <f t="shared" si="551"/>
        <v/>
      </c>
      <c r="AC558" s="113" t="str">
        <f t="shared" si="551"/>
        <v/>
      </c>
      <c r="AD558" s="113" t="str">
        <f t="shared" si="551"/>
        <v/>
      </c>
      <c r="AE558" s="113" t="str">
        <f t="shared" si="551"/>
        <v/>
      </c>
      <c r="AF558" s="113" t="str">
        <f t="shared" si="551"/>
        <v/>
      </c>
      <c r="AG558" s="113" t="str">
        <f t="shared" si="551"/>
        <v/>
      </c>
      <c r="AH558" s="113" t="str">
        <f t="shared" si="551"/>
        <v/>
      </c>
      <c r="AI558" s="236" t="str">
        <f t="shared" si="551"/>
        <v/>
      </c>
      <c r="AJ558" s="8"/>
      <c r="AL558" s="10"/>
      <c r="AM558" s="25"/>
      <c r="AN558" s="33" t="s">
        <v>1</v>
      </c>
      <c r="AO558" s="25"/>
      <c r="AP558" s="112" t="str">
        <f t="shared" ref="AP558:BA559" si="552">IF(ISERROR(AP255/AP356),"",AP255/AP356)</f>
        <v/>
      </c>
      <c r="AQ558" s="113" t="str">
        <f t="shared" si="552"/>
        <v/>
      </c>
      <c r="AR558" s="113" t="str">
        <f t="shared" si="552"/>
        <v/>
      </c>
      <c r="AS558" s="113" t="str">
        <f t="shared" si="552"/>
        <v/>
      </c>
      <c r="AT558" s="113" t="str">
        <f t="shared" si="552"/>
        <v/>
      </c>
      <c r="AU558" s="113" t="str">
        <f t="shared" si="552"/>
        <v/>
      </c>
      <c r="AV558" s="113" t="str">
        <f t="shared" si="552"/>
        <v/>
      </c>
      <c r="AW558" s="113" t="str">
        <f t="shared" si="552"/>
        <v/>
      </c>
      <c r="AX558" s="113" t="str">
        <f t="shared" si="552"/>
        <v/>
      </c>
      <c r="AY558" s="113" t="str">
        <f t="shared" si="552"/>
        <v/>
      </c>
      <c r="AZ558" s="113" t="str">
        <f t="shared" si="552"/>
        <v/>
      </c>
      <c r="BA558" s="236" t="str">
        <f t="shared" si="552"/>
        <v/>
      </c>
      <c r="BC558" s="39"/>
      <c r="BD558" s="36"/>
      <c r="BE558" s="36"/>
      <c r="BF558" s="36"/>
      <c r="BG558" s="39"/>
      <c r="BH558" s="39"/>
      <c r="BI558" s="39"/>
      <c r="BJ558" s="39"/>
    </row>
    <row r="559" spans="1:62" s="12" customFormat="1" ht="14.25" hidden="1" customHeight="1">
      <c r="A559" s="32"/>
      <c r="B559" s="25"/>
      <c r="C559" s="33" t="s">
        <v>13</v>
      </c>
      <c r="D559" s="25"/>
      <c r="E559" s="112" t="str">
        <f>IF(ISERROR(E256/E357),"",E256/E357)</f>
        <v/>
      </c>
      <c r="F559" s="113" t="str">
        <f t="shared" si="550"/>
        <v/>
      </c>
      <c r="G559" s="113" t="str">
        <f t="shared" si="550"/>
        <v/>
      </c>
      <c r="H559" s="113" t="str">
        <f t="shared" si="550"/>
        <v/>
      </c>
      <c r="I559" s="113" t="str">
        <f t="shared" si="550"/>
        <v/>
      </c>
      <c r="J559" s="113" t="str">
        <f t="shared" si="550"/>
        <v/>
      </c>
      <c r="K559" s="113" t="str">
        <f t="shared" si="550"/>
        <v/>
      </c>
      <c r="L559" s="236" t="str">
        <f t="shared" si="550"/>
        <v/>
      </c>
      <c r="M559" s="113" t="str">
        <f t="shared" si="550"/>
        <v/>
      </c>
      <c r="N559" s="113" t="str">
        <f t="shared" si="550"/>
        <v/>
      </c>
      <c r="O559" s="113" t="str">
        <f t="shared" si="550"/>
        <v/>
      </c>
      <c r="P559" s="114" t="str">
        <f t="shared" si="550"/>
        <v/>
      </c>
      <c r="T559" s="32"/>
      <c r="U559" s="25"/>
      <c r="V559" s="33" t="s">
        <v>13</v>
      </c>
      <c r="W559" s="25"/>
      <c r="X559" s="112" t="str">
        <f>IF(ISERROR(X256/X357),"",X256/X357)</f>
        <v/>
      </c>
      <c r="Y559" s="113" t="str">
        <f t="shared" si="551"/>
        <v/>
      </c>
      <c r="Z559" s="113" t="str">
        <f t="shared" si="551"/>
        <v/>
      </c>
      <c r="AA559" s="113" t="str">
        <f t="shared" si="551"/>
        <v/>
      </c>
      <c r="AB559" s="113" t="str">
        <f t="shared" si="551"/>
        <v/>
      </c>
      <c r="AC559" s="113" t="str">
        <f t="shared" si="551"/>
        <v/>
      </c>
      <c r="AD559" s="113" t="str">
        <f t="shared" si="551"/>
        <v/>
      </c>
      <c r="AE559" s="113" t="str">
        <f t="shared" si="551"/>
        <v/>
      </c>
      <c r="AF559" s="113" t="str">
        <f t="shared" si="551"/>
        <v/>
      </c>
      <c r="AG559" s="113" t="str">
        <f t="shared" si="551"/>
        <v/>
      </c>
      <c r="AH559" s="113" t="str">
        <f t="shared" si="551"/>
        <v/>
      </c>
      <c r="AI559" s="236" t="str">
        <f t="shared" si="551"/>
        <v/>
      </c>
      <c r="AJ559" s="8"/>
      <c r="AL559" s="32"/>
      <c r="AM559" s="25"/>
      <c r="AN559" s="33" t="s">
        <v>13</v>
      </c>
      <c r="AO559" s="25"/>
      <c r="AP559" s="112" t="str">
        <f t="shared" si="552"/>
        <v/>
      </c>
      <c r="AQ559" s="113" t="str">
        <f t="shared" si="552"/>
        <v/>
      </c>
      <c r="AR559" s="113" t="str">
        <f t="shared" si="552"/>
        <v/>
      </c>
      <c r="AS559" s="113" t="str">
        <f t="shared" si="552"/>
        <v/>
      </c>
      <c r="AT559" s="113" t="str">
        <f t="shared" si="552"/>
        <v/>
      </c>
      <c r="AU559" s="113" t="str">
        <f t="shared" si="552"/>
        <v/>
      </c>
      <c r="AV559" s="113" t="str">
        <f t="shared" si="552"/>
        <v/>
      </c>
      <c r="AW559" s="113" t="str">
        <f t="shared" si="552"/>
        <v/>
      </c>
      <c r="AX559" s="113" t="str">
        <f t="shared" si="552"/>
        <v/>
      </c>
      <c r="AY559" s="113" t="str">
        <f t="shared" si="552"/>
        <v/>
      </c>
      <c r="AZ559" s="113" t="str">
        <f t="shared" si="552"/>
        <v/>
      </c>
      <c r="BA559" s="236" t="str">
        <f t="shared" si="552"/>
        <v/>
      </c>
      <c r="BC559" s="39"/>
      <c r="BD559" s="36"/>
      <c r="BE559" s="36"/>
      <c r="BF559" s="36"/>
      <c r="BG559" s="39"/>
      <c r="BH559" s="39"/>
      <c r="BI559" s="39"/>
      <c r="BJ559" s="39"/>
    </row>
    <row r="560" spans="1:62" s="12" customFormat="1" ht="14.25" hidden="1" customHeight="1">
      <c r="A560" s="77"/>
      <c r="B560" s="25"/>
      <c r="C560" s="33"/>
      <c r="D560" s="25"/>
      <c r="E560" s="112"/>
      <c r="F560" s="113"/>
      <c r="G560" s="113"/>
      <c r="H560" s="113"/>
      <c r="I560" s="113"/>
      <c r="J560" s="113"/>
      <c r="K560" s="113"/>
      <c r="L560" s="236"/>
      <c r="M560" s="113"/>
      <c r="N560" s="113"/>
      <c r="O560" s="113"/>
      <c r="P560" s="114"/>
      <c r="T560" s="77"/>
      <c r="U560" s="25"/>
      <c r="V560" s="33"/>
      <c r="W560" s="25"/>
      <c r="X560" s="112"/>
      <c r="Y560" s="113"/>
      <c r="Z560" s="113"/>
      <c r="AA560" s="113"/>
      <c r="AB560" s="113"/>
      <c r="AC560" s="113"/>
      <c r="AD560" s="113"/>
      <c r="AE560" s="113"/>
      <c r="AF560" s="113"/>
      <c r="AG560" s="113"/>
      <c r="AH560" s="113"/>
      <c r="AI560" s="236"/>
      <c r="AJ560" s="8"/>
      <c r="AL560" s="77"/>
      <c r="AM560" s="25"/>
      <c r="AN560" s="33"/>
      <c r="AO560" s="25"/>
      <c r="AP560" s="112"/>
      <c r="AQ560" s="113"/>
      <c r="AR560" s="113"/>
      <c r="AS560" s="113"/>
      <c r="AT560" s="113"/>
      <c r="AU560" s="113"/>
      <c r="AV560" s="113"/>
      <c r="AW560" s="113"/>
      <c r="AX560" s="113"/>
      <c r="AY560" s="113"/>
      <c r="AZ560" s="113"/>
      <c r="BA560" s="236"/>
      <c r="BC560" s="39"/>
      <c r="BD560" s="36"/>
      <c r="BE560" s="36"/>
      <c r="BF560" s="36"/>
      <c r="BG560" s="39"/>
      <c r="BH560" s="39"/>
      <c r="BI560" s="39"/>
      <c r="BJ560" s="39"/>
    </row>
    <row r="561" spans="1:62" s="12" customFormat="1" ht="14.25" hidden="1" customHeight="1">
      <c r="A561" s="32"/>
      <c r="B561" s="25"/>
      <c r="C561" s="33" t="s">
        <v>1</v>
      </c>
      <c r="D561" s="25"/>
      <c r="E561" s="112" t="str">
        <f>IF(ISERROR(E258/E359),"",E258/E359)</f>
        <v/>
      </c>
      <c r="F561" s="113" t="str">
        <f t="shared" ref="F561:P562" si="553">IF(ISERROR(F258/F359),"",F258/F359)</f>
        <v/>
      </c>
      <c r="G561" s="113" t="str">
        <f t="shared" si="553"/>
        <v/>
      </c>
      <c r="H561" s="113" t="str">
        <f t="shared" si="553"/>
        <v/>
      </c>
      <c r="I561" s="113" t="str">
        <f t="shared" si="553"/>
        <v/>
      </c>
      <c r="J561" s="113" t="str">
        <f t="shared" si="553"/>
        <v/>
      </c>
      <c r="K561" s="113" t="str">
        <f t="shared" si="553"/>
        <v/>
      </c>
      <c r="L561" s="236" t="str">
        <f t="shared" si="553"/>
        <v/>
      </c>
      <c r="M561" s="113" t="str">
        <f t="shared" si="553"/>
        <v/>
      </c>
      <c r="N561" s="113" t="str">
        <f t="shared" si="553"/>
        <v/>
      </c>
      <c r="O561" s="113" t="str">
        <f t="shared" si="553"/>
        <v/>
      </c>
      <c r="P561" s="114" t="str">
        <f t="shared" si="553"/>
        <v/>
      </c>
      <c r="T561" s="32"/>
      <c r="U561" s="25"/>
      <c r="V561" s="33" t="s">
        <v>1</v>
      </c>
      <c r="W561" s="25"/>
      <c r="X561" s="112" t="str">
        <f>IF(ISERROR(X258/X359),"",X258/X359)</f>
        <v/>
      </c>
      <c r="Y561" s="113" t="str">
        <f t="shared" ref="Y561:AI562" si="554">IF(ISERROR(Y258/Y359),"",Y258/Y359)</f>
        <v/>
      </c>
      <c r="Z561" s="113" t="str">
        <f t="shared" si="554"/>
        <v/>
      </c>
      <c r="AA561" s="113" t="str">
        <f t="shared" si="554"/>
        <v/>
      </c>
      <c r="AB561" s="113" t="str">
        <f t="shared" si="554"/>
        <v/>
      </c>
      <c r="AC561" s="113" t="str">
        <f t="shared" si="554"/>
        <v/>
      </c>
      <c r="AD561" s="113" t="str">
        <f t="shared" si="554"/>
        <v/>
      </c>
      <c r="AE561" s="113" t="str">
        <f t="shared" si="554"/>
        <v/>
      </c>
      <c r="AF561" s="113" t="str">
        <f t="shared" si="554"/>
        <v/>
      </c>
      <c r="AG561" s="113" t="str">
        <f t="shared" si="554"/>
        <v/>
      </c>
      <c r="AH561" s="113" t="str">
        <f t="shared" si="554"/>
        <v/>
      </c>
      <c r="AI561" s="236" t="str">
        <f t="shared" si="554"/>
        <v/>
      </c>
      <c r="AJ561" s="8"/>
      <c r="AL561" s="32"/>
      <c r="AM561" s="25"/>
      <c r="AN561" s="33" t="s">
        <v>1</v>
      </c>
      <c r="AO561" s="25"/>
      <c r="AP561" s="112" t="str">
        <f t="shared" ref="AP561:BA562" si="555">IF(ISERROR(AP258/AP359),"",AP258/AP359)</f>
        <v/>
      </c>
      <c r="AQ561" s="113" t="str">
        <f t="shared" si="555"/>
        <v/>
      </c>
      <c r="AR561" s="113" t="str">
        <f t="shared" si="555"/>
        <v/>
      </c>
      <c r="AS561" s="113" t="str">
        <f t="shared" si="555"/>
        <v/>
      </c>
      <c r="AT561" s="113" t="str">
        <f t="shared" si="555"/>
        <v/>
      </c>
      <c r="AU561" s="113" t="str">
        <f t="shared" si="555"/>
        <v/>
      </c>
      <c r="AV561" s="113" t="str">
        <f t="shared" si="555"/>
        <v/>
      </c>
      <c r="AW561" s="113" t="str">
        <f t="shared" si="555"/>
        <v/>
      </c>
      <c r="AX561" s="113" t="str">
        <f t="shared" si="555"/>
        <v/>
      </c>
      <c r="AY561" s="113" t="str">
        <f t="shared" si="555"/>
        <v/>
      </c>
      <c r="AZ561" s="113" t="str">
        <f t="shared" si="555"/>
        <v/>
      </c>
      <c r="BA561" s="236" t="str">
        <f t="shared" si="555"/>
        <v/>
      </c>
      <c r="BC561" s="39"/>
      <c r="BD561" s="36"/>
      <c r="BE561" s="36"/>
      <c r="BF561" s="36"/>
      <c r="BG561" s="39"/>
      <c r="BH561" s="39"/>
      <c r="BI561" s="39"/>
      <c r="BJ561" s="39"/>
    </row>
    <row r="562" spans="1:62" s="12" customFormat="1" ht="14.25" hidden="1" customHeight="1">
      <c r="A562" s="77"/>
      <c r="B562" s="25"/>
      <c r="C562" s="33" t="s">
        <v>13</v>
      </c>
      <c r="D562" s="25"/>
      <c r="E562" s="112" t="str">
        <f>IF(ISERROR(E259/E360),"",E259/E360)</f>
        <v/>
      </c>
      <c r="F562" s="113" t="str">
        <f t="shared" si="553"/>
        <v/>
      </c>
      <c r="G562" s="113" t="str">
        <f t="shared" si="553"/>
        <v/>
      </c>
      <c r="H562" s="113" t="str">
        <f t="shared" si="553"/>
        <v/>
      </c>
      <c r="I562" s="113" t="str">
        <f t="shared" si="553"/>
        <v/>
      </c>
      <c r="J562" s="113" t="str">
        <f t="shared" si="553"/>
        <v/>
      </c>
      <c r="K562" s="113" t="str">
        <f t="shared" si="553"/>
        <v/>
      </c>
      <c r="L562" s="236" t="str">
        <f t="shared" si="553"/>
        <v/>
      </c>
      <c r="M562" s="113" t="str">
        <f t="shared" si="553"/>
        <v/>
      </c>
      <c r="N562" s="113" t="str">
        <f t="shared" si="553"/>
        <v/>
      </c>
      <c r="O562" s="113" t="str">
        <f t="shared" si="553"/>
        <v/>
      </c>
      <c r="P562" s="114" t="str">
        <f t="shared" si="553"/>
        <v/>
      </c>
      <c r="T562" s="77"/>
      <c r="U562" s="25"/>
      <c r="V562" s="33" t="s">
        <v>13</v>
      </c>
      <c r="W562" s="25"/>
      <c r="X562" s="112" t="str">
        <f>IF(ISERROR(X259/X360),"",X259/X360)</f>
        <v/>
      </c>
      <c r="Y562" s="113" t="str">
        <f t="shared" si="554"/>
        <v/>
      </c>
      <c r="Z562" s="113" t="str">
        <f t="shared" si="554"/>
        <v/>
      </c>
      <c r="AA562" s="113" t="str">
        <f t="shared" si="554"/>
        <v/>
      </c>
      <c r="AB562" s="113" t="str">
        <f t="shared" si="554"/>
        <v/>
      </c>
      <c r="AC562" s="113" t="str">
        <f t="shared" si="554"/>
        <v/>
      </c>
      <c r="AD562" s="113" t="str">
        <f t="shared" si="554"/>
        <v/>
      </c>
      <c r="AE562" s="113" t="str">
        <f t="shared" si="554"/>
        <v/>
      </c>
      <c r="AF562" s="113" t="str">
        <f t="shared" si="554"/>
        <v/>
      </c>
      <c r="AG562" s="113" t="str">
        <f t="shared" si="554"/>
        <v/>
      </c>
      <c r="AH562" s="113" t="str">
        <f t="shared" si="554"/>
        <v/>
      </c>
      <c r="AI562" s="236" t="str">
        <f t="shared" si="554"/>
        <v/>
      </c>
      <c r="AJ562" s="8"/>
      <c r="AL562" s="77"/>
      <c r="AM562" s="25"/>
      <c r="AN562" s="33" t="s">
        <v>13</v>
      </c>
      <c r="AO562" s="25"/>
      <c r="AP562" s="112" t="str">
        <f t="shared" si="555"/>
        <v/>
      </c>
      <c r="AQ562" s="113" t="str">
        <f t="shared" si="555"/>
        <v/>
      </c>
      <c r="AR562" s="113" t="str">
        <f t="shared" si="555"/>
        <v/>
      </c>
      <c r="AS562" s="113" t="str">
        <f t="shared" si="555"/>
        <v/>
      </c>
      <c r="AT562" s="113" t="str">
        <f t="shared" si="555"/>
        <v/>
      </c>
      <c r="AU562" s="113" t="str">
        <f t="shared" si="555"/>
        <v/>
      </c>
      <c r="AV562" s="113" t="str">
        <f t="shared" si="555"/>
        <v/>
      </c>
      <c r="AW562" s="113" t="str">
        <f t="shared" si="555"/>
        <v/>
      </c>
      <c r="AX562" s="113" t="str">
        <f t="shared" si="555"/>
        <v/>
      </c>
      <c r="AY562" s="113" t="str">
        <f t="shared" si="555"/>
        <v/>
      </c>
      <c r="AZ562" s="113" t="str">
        <f t="shared" si="555"/>
        <v/>
      </c>
      <c r="BA562" s="236" t="str">
        <f t="shared" si="555"/>
        <v/>
      </c>
      <c r="BC562" s="39"/>
      <c r="BD562" s="36"/>
      <c r="BE562" s="36"/>
      <c r="BF562" s="36"/>
      <c r="BG562" s="39"/>
      <c r="BH562" s="39"/>
      <c r="BI562" s="39"/>
      <c r="BJ562" s="39"/>
    </row>
    <row r="563" spans="1:62" s="12" customFormat="1" ht="14.25" hidden="1" customHeight="1">
      <c r="A563" s="77"/>
      <c r="B563" s="25"/>
      <c r="C563" s="33"/>
      <c r="D563" s="25"/>
      <c r="E563" s="112"/>
      <c r="F563" s="113"/>
      <c r="G563" s="113"/>
      <c r="H563" s="113"/>
      <c r="I563" s="113"/>
      <c r="J563" s="113"/>
      <c r="K563" s="113"/>
      <c r="L563" s="236"/>
      <c r="M563" s="113"/>
      <c r="N563" s="113"/>
      <c r="O563" s="113"/>
      <c r="P563" s="114"/>
      <c r="T563" s="77"/>
      <c r="U563" s="25"/>
      <c r="V563" s="33"/>
      <c r="W563" s="25"/>
      <c r="X563" s="112"/>
      <c r="Y563" s="113"/>
      <c r="Z563" s="113"/>
      <c r="AA563" s="113"/>
      <c r="AB563" s="113"/>
      <c r="AC563" s="113"/>
      <c r="AD563" s="113"/>
      <c r="AE563" s="113"/>
      <c r="AF563" s="113"/>
      <c r="AG563" s="113"/>
      <c r="AH563" s="113"/>
      <c r="AI563" s="236"/>
      <c r="AJ563" s="8"/>
      <c r="AL563" s="77"/>
      <c r="AM563" s="25"/>
      <c r="AN563" s="33"/>
      <c r="AO563" s="25"/>
      <c r="AP563" s="112"/>
      <c r="AQ563" s="113"/>
      <c r="AR563" s="113"/>
      <c r="AS563" s="113"/>
      <c r="AT563" s="113"/>
      <c r="AU563" s="113"/>
      <c r="AV563" s="113"/>
      <c r="AW563" s="113"/>
      <c r="AX563" s="113"/>
      <c r="AY563" s="113"/>
      <c r="AZ563" s="113"/>
      <c r="BA563" s="236"/>
      <c r="BC563" s="39"/>
      <c r="BD563" s="36"/>
      <c r="BE563" s="36"/>
      <c r="BF563" s="36"/>
      <c r="BG563" s="39"/>
      <c r="BH563" s="39"/>
      <c r="BI563" s="39"/>
      <c r="BJ563" s="39"/>
    </row>
    <row r="564" spans="1:62" s="12" customFormat="1" ht="14.25" hidden="1" customHeight="1">
      <c r="A564" s="32"/>
      <c r="B564" s="25"/>
      <c r="C564" s="33" t="s">
        <v>1</v>
      </c>
      <c r="D564" s="25"/>
      <c r="E564" s="112" t="str">
        <f>IF(ISERROR(E261/E362),"",E261/E362)</f>
        <v/>
      </c>
      <c r="F564" s="113" t="str">
        <f t="shared" ref="F564:P565" si="556">IF(ISERROR(F261/F362),"",F261/F362)</f>
        <v/>
      </c>
      <c r="G564" s="113" t="str">
        <f t="shared" si="556"/>
        <v/>
      </c>
      <c r="H564" s="113" t="str">
        <f t="shared" si="556"/>
        <v/>
      </c>
      <c r="I564" s="113" t="str">
        <f t="shared" si="556"/>
        <v/>
      </c>
      <c r="J564" s="113" t="str">
        <f t="shared" si="556"/>
        <v/>
      </c>
      <c r="K564" s="113" t="str">
        <f t="shared" si="556"/>
        <v/>
      </c>
      <c r="L564" s="236" t="str">
        <f t="shared" si="556"/>
        <v/>
      </c>
      <c r="M564" s="113" t="str">
        <f t="shared" si="556"/>
        <v/>
      </c>
      <c r="N564" s="113" t="str">
        <f t="shared" si="556"/>
        <v/>
      </c>
      <c r="O564" s="113" t="str">
        <f t="shared" si="556"/>
        <v/>
      </c>
      <c r="P564" s="114" t="str">
        <f t="shared" si="556"/>
        <v/>
      </c>
      <c r="T564" s="32"/>
      <c r="U564" s="25"/>
      <c r="V564" s="33" t="s">
        <v>1</v>
      </c>
      <c r="W564" s="25"/>
      <c r="X564" s="112" t="str">
        <f>IF(ISERROR(X261/X362),"",X261/X362)</f>
        <v/>
      </c>
      <c r="Y564" s="113" t="str">
        <f t="shared" ref="Y564:AI565" si="557">IF(ISERROR(Y261/Y362),"",Y261/Y362)</f>
        <v/>
      </c>
      <c r="Z564" s="113" t="str">
        <f t="shared" si="557"/>
        <v/>
      </c>
      <c r="AA564" s="113" t="str">
        <f t="shared" si="557"/>
        <v/>
      </c>
      <c r="AB564" s="113" t="str">
        <f t="shared" si="557"/>
        <v/>
      </c>
      <c r="AC564" s="113" t="str">
        <f t="shared" si="557"/>
        <v/>
      </c>
      <c r="AD564" s="113" t="str">
        <f t="shared" si="557"/>
        <v/>
      </c>
      <c r="AE564" s="113" t="str">
        <f t="shared" si="557"/>
        <v/>
      </c>
      <c r="AF564" s="113" t="str">
        <f t="shared" si="557"/>
        <v/>
      </c>
      <c r="AG564" s="113" t="str">
        <f t="shared" si="557"/>
        <v/>
      </c>
      <c r="AH564" s="113" t="str">
        <f t="shared" si="557"/>
        <v/>
      </c>
      <c r="AI564" s="236" t="str">
        <f t="shared" si="557"/>
        <v/>
      </c>
      <c r="AJ564" s="8"/>
      <c r="AL564" s="32"/>
      <c r="AM564" s="25"/>
      <c r="AN564" s="33" t="s">
        <v>1</v>
      </c>
      <c r="AO564" s="25"/>
      <c r="AP564" s="112" t="str">
        <f t="shared" ref="AP564:BA565" si="558">IF(ISERROR(AP261/AP362),"",AP261/AP362)</f>
        <v/>
      </c>
      <c r="AQ564" s="113" t="str">
        <f t="shared" si="558"/>
        <v/>
      </c>
      <c r="AR564" s="113" t="str">
        <f t="shared" si="558"/>
        <v/>
      </c>
      <c r="AS564" s="113" t="str">
        <f t="shared" si="558"/>
        <v/>
      </c>
      <c r="AT564" s="113" t="str">
        <f t="shared" si="558"/>
        <v/>
      </c>
      <c r="AU564" s="113" t="str">
        <f t="shared" si="558"/>
        <v/>
      </c>
      <c r="AV564" s="113" t="str">
        <f t="shared" si="558"/>
        <v/>
      </c>
      <c r="AW564" s="113" t="str">
        <f t="shared" si="558"/>
        <v/>
      </c>
      <c r="AX564" s="113" t="str">
        <f t="shared" si="558"/>
        <v/>
      </c>
      <c r="AY564" s="113" t="str">
        <f t="shared" si="558"/>
        <v/>
      </c>
      <c r="AZ564" s="113" t="str">
        <f t="shared" si="558"/>
        <v/>
      </c>
      <c r="BA564" s="236" t="str">
        <f t="shared" si="558"/>
        <v/>
      </c>
      <c r="BC564" s="39"/>
      <c r="BD564" s="36"/>
      <c r="BE564" s="36"/>
      <c r="BF564" s="36"/>
      <c r="BG564" s="39"/>
      <c r="BH564" s="39"/>
      <c r="BI564" s="39"/>
      <c r="BJ564" s="39"/>
    </row>
    <row r="565" spans="1:62" s="12" customFormat="1" ht="14.25" hidden="1" customHeight="1">
      <c r="A565" s="32"/>
      <c r="B565" s="25"/>
      <c r="C565" s="33" t="s">
        <v>13</v>
      </c>
      <c r="D565" s="25"/>
      <c r="E565" s="112" t="str">
        <f>IF(ISERROR(E262/E363),"",E262/E363)</f>
        <v/>
      </c>
      <c r="F565" s="113" t="str">
        <f t="shared" si="556"/>
        <v/>
      </c>
      <c r="G565" s="113" t="str">
        <f t="shared" si="556"/>
        <v/>
      </c>
      <c r="H565" s="113" t="str">
        <f t="shared" si="556"/>
        <v/>
      </c>
      <c r="I565" s="113" t="str">
        <f t="shared" si="556"/>
        <v/>
      </c>
      <c r="J565" s="113" t="str">
        <f t="shared" si="556"/>
        <v/>
      </c>
      <c r="K565" s="113" t="str">
        <f t="shared" si="556"/>
        <v/>
      </c>
      <c r="L565" s="236" t="str">
        <f t="shared" si="556"/>
        <v/>
      </c>
      <c r="M565" s="113" t="str">
        <f t="shared" si="556"/>
        <v/>
      </c>
      <c r="N565" s="113" t="str">
        <f t="shared" si="556"/>
        <v/>
      </c>
      <c r="O565" s="113" t="str">
        <f t="shared" si="556"/>
        <v/>
      </c>
      <c r="P565" s="114" t="str">
        <f t="shared" si="556"/>
        <v/>
      </c>
      <c r="T565" s="32"/>
      <c r="U565" s="25"/>
      <c r="V565" s="33" t="s">
        <v>13</v>
      </c>
      <c r="W565" s="25"/>
      <c r="X565" s="112" t="str">
        <f>IF(ISERROR(X262/X363),"",X262/X363)</f>
        <v/>
      </c>
      <c r="Y565" s="113" t="str">
        <f t="shared" si="557"/>
        <v/>
      </c>
      <c r="Z565" s="113" t="str">
        <f t="shared" si="557"/>
        <v/>
      </c>
      <c r="AA565" s="113" t="str">
        <f t="shared" si="557"/>
        <v/>
      </c>
      <c r="AB565" s="113" t="str">
        <f t="shared" si="557"/>
        <v/>
      </c>
      <c r="AC565" s="113" t="str">
        <f t="shared" si="557"/>
        <v/>
      </c>
      <c r="AD565" s="113" t="str">
        <f t="shared" si="557"/>
        <v/>
      </c>
      <c r="AE565" s="113" t="str">
        <f t="shared" si="557"/>
        <v/>
      </c>
      <c r="AF565" s="113" t="str">
        <f t="shared" si="557"/>
        <v/>
      </c>
      <c r="AG565" s="113" t="str">
        <f t="shared" si="557"/>
        <v/>
      </c>
      <c r="AH565" s="113" t="str">
        <f t="shared" si="557"/>
        <v/>
      </c>
      <c r="AI565" s="236" t="str">
        <f t="shared" si="557"/>
        <v/>
      </c>
      <c r="AJ565" s="8"/>
      <c r="AL565" s="32"/>
      <c r="AM565" s="25"/>
      <c r="AN565" s="33" t="s">
        <v>13</v>
      </c>
      <c r="AO565" s="25"/>
      <c r="AP565" s="112" t="str">
        <f t="shared" si="558"/>
        <v/>
      </c>
      <c r="AQ565" s="113" t="str">
        <f t="shared" si="558"/>
        <v/>
      </c>
      <c r="AR565" s="113" t="str">
        <f t="shared" si="558"/>
        <v/>
      </c>
      <c r="AS565" s="113" t="str">
        <f t="shared" si="558"/>
        <v/>
      </c>
      <c r="AT565" s="113" t="str">
        <f t="shared" si="558"/>
        <v/>
      </c>
      <c r="AU565" s="113" t="str">
        <f t="shared" si="558"/>
        <v/>
      </c>
      <c r="AV565" s="113" t="str">
        <f t="shared" si="558"/>
        <v/>
      </c>
      <c r="AW565" s="113" t="str">
        <f t="shared" si="558"/>
        <v/>
      </c>
      <c r="AX565" s="113" t="str">
        <f t="shared" si="558"/>
        <v/>
      </c>
      <c r="AY565" s="113" t="str">
        <f t="shared" si="558"/>
        <v/>
      </c>
      <c r="AZ565" s="113" t="str">
        <f t="shared" si="558"/>
        <v/>
      </c>
      <c r="BA565" s="236" t="str">
        <f t="shared" si="558"/>
        <v/>
      </c>
      <c r="BC565" s="39"/>
      <c r="BD565" s="36"/>
      <c r="BE565" s="36"/>
      <c r="BF565" s="36"/>
      <c r="BG565" s="39"/>
      <c r="BH565" s="39"/>
      <c r="BI565" s="39"/>
      <c r="BJ565" s="39"/>
    </row>
    <row r="566" spans="1:62" s="12" customFormat="1" ht="14.25" hidden="1" customHeight="1">
      <c r="A566" s="77"/>
      <c r="B566" s="25"/>
      <c r="C566" s="33"/>
      <c r="D566" s="25"/>
      <c r="E566" s="112"/>
      <c r="F566" s="113"/>
      <c r="G566" s="113"/>
      <c r="H566" s="113"/>
      <c r="I566" s="113"/>
      <c r="J566" s="113"/>
      <c r="K566" s="113"/>
      <c r="L566" s="236"/>
      <c r="M566" s="113"/>
      <c r="N566" s="113"/>
      <c r="O566" s="113"/>
      <c r="P566" s="114"/>
      <c r="T566" s="77"/>
      <c r="U566" s="25"/>
      <c r="V566" s="33"/>
      <c r="W566" s="25"/>
      <c r="X566" s="112"/>
      <c r="Y566" s="113"/>
      <c r="Z566" s="113"/>
      <c r="AA566" s="113"/>
      <c r="AB566" s="113"/>
      <c r="AC566" s="113"/>
      <c r="AD566" s="113"/>
      <c r="AE566" s="113"/>
      <c r="AF566" s="113"/>
      <c r="AG566" s="113"/>
      <c r="AH566" s="113"/>
      <c r="AI566" s="236"/>
      <c r="AJ566" s="8"/>
      <c r="AL566" s="77"/>
      <c r="AM566" s="25"/>
      <c r="AN566" s="33"/>
      <c r="AO566" s="25"/>
      <c r="AP566" s="112"/>
      <c r="AQ566" s="113"/>
      <c r="AR566" s="113"/>
      <c r="AS566" s="113"/>
      <c r="AT566" s="113"/>
      <c r="AU566" s="113"/>
      <c r="AV566" s="113"/>
      <c r="AW566" s="113"/>
      <c r="AX566" s="113"/>
      <c r="AY566" s="113"/>
      <c r="AZ566" s="113"/>
      <c r="BA566" s="236"/>
      <c r="BC566" s="39"/>
      <c r="BD566" s="36"/>
      <c r="BE566" s="36"/>
      <c r="BF566" s="36"/>
      <c r="BG566" s="39"/>
      <c r="BH566" s="39"/>
      <c r="BI566" s="39"/>
      <c r="BJ566" s="39"/>
    </row>
    <row r="567" spans="1:62" s="12" customFormat="1" ht="14.25" hidden="1" customHeight="1">
      <c r="A567" s="32"/>
      <c r="B567" s="25"/>
      <c r="C567" s="33" t="s">
        <v>1</v>
      </c>
      <c r="D567" s="25"/>
      <c r="E567" s="112" t="str">
        <f>IF(ISERROR(E264/E365),"",E264/E365)</f>
        <v/>
      </c>
      <c r="F567" s="113" t="str">
        <f t="shared" ref="F567:P568" si="559">IF(ISERROR(F264/F365),"",F264/F365)</f>
        <v/>
      </c>
      <c r="G567" s="113" t="str">
        <f t="shared" si="559"/>
        <v/>
      </c>
      <c r="H567" s="113" t="str">
        <f t="shared" si="559"/>
        <v/>
      </c>
      <c r="I567" s="113" t="str">
        <f t="shared" si="559"/>
        <v/>
      </c>
      <c r="J567" s="113" t="str">
        <f t="shared" si="559"/>
        <v/>
      </c>
      <c r="K567" s="113" t="str">
        <f t="shared" si="559"/>
        <v/>
      </c>
      <c r="L567" s="236" t="str">
        <f t="shared" si="559"/>
        <v/>
      </c>
      <c r="M567" s="113" t="str">
        <f t="shared" si="559"/>
        <v/>
      </c>
      <c r="N567" s="113" t="str">
        <f t="shared" si="559"/>
        <v/>
      </c>
      <c r="O567" s="113" t="str">
        <f t="shared" si="559"/>
        <v/>
      </c>
      <c r="P567" s="114" t="str">
        <f t="shared" si="559"/>
        <v/>
      </c>
      <c r="T567" s="32"/>
      <c r="U567" s="25"/>
      <c r="V567" s="33" t="s">
        <v>1</v>
      </c>
      <c r="W567" s="25"/>
      <c r="X567" s="112" t="str">
        <f>IF(ISERROR(X264/X365),"",X264/X365)</f>
        <v/>
      </c>
      <c r="Y567" s="113" t="str">
        <f t="shared" ref="Y567:AI568" si="560">IF(ISERROR(Y264/Y365),"",Y264/Y365)</f>
        <v/>
      </c>
      <c r="Z567" s="113" t="str">
        <f t="shared" si="560"/>
        <v/>
      </c>
      <c r="AA567" s="113" t="str">
        <f t="shared" si="560"/>
        <v/>
      </c>
      <c r="AB567" s="113" t="str">
        <f t="shared" si="560"/>
        <v/>
      </c>
      <c r="AC567" s="113" t="str">
        <f t="shared" si="560"/>
        <v/>
      </c>
      <c r="AD567" s="113" t="str">
        <f t="shared" si="560"/>
        <v/>
      </c>
      <c r="AE567" s="113" t="str">
        <f t="shared" si="560"/>
        <v/>
      </c>
      <c r="AF567" s="113" t="str">
        <f t="shared" si="560"/>
        <v/>
      </c>
      <c r="AG567" s="113" t="str">
        <f t="shared" si="560"/>
        <v/>
      </c>
      <c r="AH567" s="113" t="str">
        <f t="shared" si="560"/>
        <v/>
      </c>
      <c r="AI567" s="236" t="str">
        <f t="shared" si="560"/>
        <v/>
      </c>
      <c r="AJ567" s="8"/>
      <c r="AL567" s="32"/>
      <c r="AM567" s="25"/>
      <c r="AN567" s="33" t="s">
        <v>1</v>
      </c>
      <c r="AO567" s="25"/>
      <c r="AP567" s="112" t="str">
        <f t="shared" ref="AP567:BA568" si="561">IF(ISERROR(AP264/AP365),"",AP264/AP365)</f>
        <v/>
      </c>
      <c r="AQ567" s="113" t="str">
        <f t="shared" si="561"/>
        <v/>
      </c>
      <c r="AR567" s="113" t="str">
        <f t="shared" si="561"/>
        <v/>
      </c>
      <c r="AS567" s="113" t="str">
        <f t="shared" si="561"/>
        <v/>
      </c>
      <c r="AT567" s="113" t="str">
        <f t="shared" si="561"/>
        <v/>
      </c>
      <c r="AU567" s="113" t="str">
        <f t="shared" si="561"/>
        <v/>
      </c>
      <c r="AV567" s="113" t="str">
        <f t="shared" si="561"/>
        <v/>
      </c>
      <c r="AW567" s="113" t="str">
        <f t="shared" si="561"/>
        <v/>
      </c>
      <c r="AX567" s="113" t="str">
        <f t="shared" si="561"/>
        <v/>
      </c>
      <c r="AY567" s="113" t="str">
        <f t="shared" si="561"/>
        <v/>
      </c>
      <c r="AZ567" s="113" t="str">
        <f t="shared" si="561"/>
        <v/>
      </c>
      <c r="BA567" s="236" t="str">
        <f t="shared" si="561"/>
        <v/>
      </c>
      <c r="BC567" s="39"/>
      <c r="BD567" s="36"/>
      <c r="BE567" s="36"/>
      <c r="BF567" s="36"/>
      <c r="BG567" s="39"/>
      <c r="BH567" s="39"/>
      <c r="BI567" s="39"/>
      <c r="BJ567" s="39"/>
    </row>
    <row r="568" spans="1:62" s="12" customFormat="1" ht="14.25" hidden="1" customHeight="1">
      <c r="A568" s="70"/>
      <c r="B568" s="25"/>
      <c r="C568" s="33" t="s">
        <v>13</v>
      </c>
      <c r="D568" s="25"/>
      <c r="E568" s="112" t="str">
        <f>IF(ISERROR(E265/E366),"",E265/E366)</f>
        <v/>
      </c>
      <c r="F568" s="113" t="str">
        <f t="shared" si="559"/>
        <v/>
      </c>
      <c r="G568" s="113" t="str">
        <f t="shared" si="559"/>
        <v/>
      </c>
      <c r="H568" s="113" t="str">
        <f t="shared" si="559"/>
        <v/>
      </c>
      <c r="I568" s="113" t="str">
        <f t="shared" si="559"/>
        <v/>
      </c>
      <c r="J568" s="113" t="str">
        <f t="shared" si="559"/>
        <v/>
      </c>
      <c r="K568" s="113" t="str">
        <f t="shared" si="559"/>
        <v/>
      </c>
      <c r="L568" s="236" t="str">
        <f t="shared" si="559"/>
        <v/>
      </c>
      <c r="M568" s="113" t="str">
        <f t="shared" si="559"/>
        <v/>
      </c>
      <c r="N568" s="113" t="str">
        <f t="shared" si="559"/>
        <v/>
      </c>
      <c r="O568" s="113" t="str">
        <f t="shared" si="559"/>
        <v/>
      </c>
      <c r="P568" s="114" t="str">
        <f t="shared" si="559"/>
        <v/>
      </c>
      <c r="T568" s="70"/>
      <c r="U568" s="25"/>
      <c r="V568" s="33" t="s">
        <v>13</v>
      </c>
      <c r="W568" s="25"/>
      <c r="X568" s="112" t="str">
        <f>IF(ISERROR(X265/X366),"",X265/X366)</f>
        <v/>
      </c>
      <c r="Y568" s="113" t="str">
        <f t="shared" si="560"/>
        <v/>
      </c>
      <c r="Z568" s="113" t="str">
        <f t="shared" si="560"/>
        <v/>
      </c>
      <c r="AA568" s="113" t="str">
        <f t="shared" si="560"/>
        <v/>
      </c>
      <c r="AB568" s="113" t="str">
        <f t="shared" si="560"/>
        <v/>
      </c>
      <c r="AC568" s="113" t="str">
        <f t="shared" si="560"/>
        <v/>
      </c>
      <c r="AD568" s="113" t="str">
        <f t="shared" si="560"/>
        <v/>
      </c>
      <c r="AE568" s="113" t="str">
        <f t="shared" si="560"/>
        <v/>
      </c>
      <c r="AF568" s="113" t="str">
        <f t="shared" si="560"/>
        <v/>
      </c>
      <c r="AG568" s="113" t="str">
        <f t="shared" si="560"/>
        <v/>
      </c>
      <c r="AH568" s="113" t="str">
        <f t="shared" si="560"/>
        <v/>
      </c>
      <c r="AI568" s="236" t="str">
        <f t="shared" si="560"/>
        <v/>
      </c>
      <c r="AJ568" s="8"/>
      <c r="AL568" s="70"/>
      <c r="AM568" s="25"/>
      <c r="AN568" s="33" t="s">
        <v>13</v>
      </c>
      <c r="AO568" s="25"/>
      <c r="AP568" s="112" t="str">
        <f t="shared" si="561"/>
        <v/>
      </c>
      <c r="AQ568" s="113" t="str">
        <f t="shared" si="561"/>
        <v/>
      </c>
      <c r="AR568" s="113" t="str">
        <f t="shared" si="561"/>
        <v/>
      </c>
      <c r="AS568" s="113" t="str">
        <f t="shared" si="561"/>
        <v/>
      </c>
      <c r="AT568" s="113" t="str">
        <f t="shared" si="561"/>
        <v/>
      </c>
      <c r="AU568" s="113" t="str">
        <f t="shared" si="561"/>
        <v/>
      </c>
      <c r="AV568" s="113" t="str">
        <f t="shared" si="561"/>
        <v/>
      </c>
      <c r="AW568" s="113" t="str">
        <f t="shared" si="561"/>
        <v/>
      </c>
      <c r="AX568" s="113" t="str">
        <f t="shared" si="561"/>
        <v/>
      </c>
      <c r="AY568" s="113" t="str">
        <f t="shared" si="561"/>
        <v/>
      </c>
      <c r="AZ568" s="113" t="str">
        <f t="shared" si="561"/>
        <v/>
      </c>
      <c r="BA568" s="236" t="str">
        <f t="shared" si="561"/>
        <v/>
      </c>
      <c r="BC568" s="39"/>
      <c r="BD568" s="36"/>
      <c r="BE568" s="36"/>
      <c r="BF568" s="36"/>
      <c r="BG568" s="39"/>
      <c r="BH568" s="39"/>
      <c r="BI568" s="39"/>
      <c r="BJ568" s="39"/>
    </row>
    <row r="569" spans="1:62" s="12" customFormat="1" ht="14.25" hidden="1" customHeight="1">
      <c r="A569" s="32"/>
      <c r="B569" s="25"/>
      <c r="C569" s="33"/>
      <c r="D569" s="25"/>
      <c r="E569" s="112"/>
      <c r="F569" s="113"/>
      <c r="G569" s="113"/>
      <c r="H569" s="113"/>
      <c r="I569" s="113"/>
      <c r="J569" s="113"/>
      <c r="K569" s="113"/>
      <c r="L569" s="236"/>
      <c r="M569" s="113"/>
      <c r="N569" s="113"/>
      <c r="O569" s="113"/>
      <c r="P569" s="114"/>
      <c r="T569" s="32"/>
      <c r="U569" s="25"/>
      <c r="V569" s="33"/>
      <c r="W569" s="25"/>
      <c r="X569" s="112"/>
      <c r="Y569" s="113"/>
      <c r="Z569" s="113"/>
      <c r="AA569" s="113"/>
      <c r="AB569" s="113"/>
      <c r="AC569" s="113"/>
      <c r="AD569" s="113"/>
      <c r="AE569" s="113"/>
      <c r="AF569" s="113"/>
      <c r="AG569" s="113"/>
      <c r="AH569" s="113"/>
      <c r="AI569" s="236"/>
      <c r="AJ569" s="8"/>
      <c r="AL569" s="32"/>
      <c r="AM569" s="25"/>
      <c r="AN569" s="33"/>
      <c r="AO569" s="25"/>
      <c r="AP569" s="112"/>
      <c r="AQ569" s="113"/>
      <c r="AR569" s="113"/>
      <c r="AS569" s="113"/>
      <c r="AT569" s="113"/>
      <c r="AU569" s="113"/>
      <c r="AV569" s="113"/>
      <c r="AW569" s="113"/>
      <c r="AX569" s="113"/>
      <c r="AY569" s="113"/>
      <c r="AZ569" s="113"/>
      <c r="BA569" s="236"/>
      <c r="BC569" s="39"/>
      <c r="BD569" s="36"/>
      <c r="BE569" s="36"/>
      <c r="BF569" s="36"/>
      <c r="BG569" s="39"/>
      <c r="BH569" s="39"/>
      <c r="BI569" s="39"/>
      <c r="BJ569" s="39"/>
    </row>
    <row r="570" spans="1:62" s="12" customFormat="1" ht="14.25" hidden="1" customHeight="1">
      <c r="A570" s="32"/>
      <c r="B570" s="25"/>
      <c r="C570" s="33" t="s">
        <v>1</v>
      </c>
      <c r="D570" s="25"/>
      <c r="E570" s="112" t="str">
        <f>IF(ISERROR(E267/E368),"",E267/E368)</f>
        <v/>
      </c>
      <c r="F570" s="113" t="str">
        <f t="shared" ref="F570:P571" si="562">IF(ISERROR(F267/F368),"",F267/F368)</f>
        <v/>
      </c>
      <c r="G570" s="113" t="str">
        <f t="shared" si="562"/>
        <v/>
      </c>
      <c r="H570" s="113" t="str">
        <f t="shared" si="562"/>
        <v/>
      </c>
      <c r="I570" s="113" t="str">
        <f t="shared" si="562"/>
        <v/>
      </c>
      <c r="J570" s="113" t="str">
        <f t="shared" si="562"/>
        <v/>
      </c>
      <c r="K570" s="113" t="str">
        <f t="shared" si="562"/>
        <v/>
      </c>
      <c r="L570" s="236" t="str">
        <f t="shared" si="562"/>
        <v/>
      </c>
      <c r="M570" s="113" t="str">
        <f t="shared" si="562"/>
        <v/>
      </c>
      <c r="N570" s="113" t="str">
        <f t="shared" si="562"/>
        <v/>
      </c>
      <c r="O570" s="113" t="str">
        <f t="shared" si="562"/>
        <v/>
      </c>
      <c r="P570" s="114" t="str">
        <f t="shared" si="562"/>
        <v/>
      </c>
      <c r="T570" s="32"/>
      <c r="U570" s="25"/>
      <c r="V570" s="33" t="s">
        <v>1</v>
      </c>
      <c r="W570" s="25"/>
      <c r="X570" s="112" t="str">
        <f>IF(ISERROR(X267/X368),"",X267/X368)</f>
        <v/>
      </c>
      <c r="Y570" s="113" t="str">
        <f t="shared" ref="Y570:AI571" si="563">IF(ISERROR(Y267/Y368),"",Y267/Y368)</f>
        <v/>
      </c>
      <c r="Z570" s="113" t="str">
        <f t="shared" si="563"/>
        <v/>
      </c>
      <c r="AA570" s="113" t="str">
        <f t="shared" si="563"/>
        <v/>
      </c>
      <c r="AB570" s="113" t="str">
        <f t="shared" si="563"/>
        <v/>
      </c>
      <c r="AC570" s="113" t="str">
        <f t="shared" si="563"/>
        <v/>
      </c>
      <c r="AD570" s="113" t="str">
        <f t="shared" si="563"/>
        <v/>
      </c>
      <c r="AE570" s="113" t="str">
        <f t="shared" si="563"/>
        <v/>
      </c>
      <c r="AF570" s="113" t="str">
        <f t="shared" si="563"/>
        <v/>
      </c>
      <c r="AG570" s="113" t="str">
        <f t="shared" si="563"/>
        <v/>
      </c>
      <c r="AH570" s="113" t="str">
        <f t="shared" si="563"/>
        <v/>
      </c>
      <c r="AI570" s="236" t="str">
        <f t="shared" si="563"/>
        <v/>
      </c>
      <c r="AJ570" s="8"/>
      <c r="AL570" s="32"/>
      <c r="AM570" s="25"/>
      <c r="AN570" s="33" t="s">
        <v>1</v>
      </c>
      <c r="AO570" s="25"/>
      <c r="AP570" s="112" t="str">
        <f t="shared" ref="AP570:BA571" si="564">IF(ISERROR(AP267/AP368),"",AP267/AP368)</f>
        <v/>
      </c>
      <c r="AQ570" s="113" t="str">
        <f t="shared" si="564"/>
        <v/>
      </c>
      <c r="AR570" s="113" t="str">
        <f t="shared" si="564"/>
        <v/>
      </c>
      <c r="AS570" s="113" t="str">
        <f t="shared" si="564"/>
        <v/>
      </c>
      <c r="AT570" s="113" t="str">
        <f t="shared" si="564"/>
        <v/>
      </c>
      <c r="AU570" s="113" t="str">
        <f t="shared" si="564"/>
        <v/>
      </c>
      <c r="AV570" s="113" t="str">
        <f t="shared" si="564"/>
        <v/>
      </c>
      <c r="AW570" s="113" t="str">
        <f t="shared" si="564"/>
        <v/>
      </c>
      <c r="AX570" s="113" t="str">
        <f t="shared" si="564"/>
        <v/>
      </c>
      <c r="AY570" s="113" t="str">
        <f t="shared" si="564"/>
        <v/>
      </c>
      <c r="AZ570" s="113" t="str">
        <f t="shared" si="564"/>
        <v/>
      </c>
      <c r="BA570" s="236" t="str">
        <f t="shared" si="564"/>
        <v/>
      </c>
      <c r="BC570" s="39"/>
      <c r="BD570" s="36"/>
      <c r="BE570" s="36"/>
      <c r="BF570" s="36"/>
      <c r="BG570" s="39"/>
      <c r="BH570" s="39"/>
      <c r="BI570" s="39"/>
      <c r="BJ570" s="39"/>
    </row>
    <row r="571" spans="1:62" s="12" customFormat="1" ht="14.25" hidden="1" customHeight="1">
      <c r="A571" s="131"/>
      <c r="B571" s="25"/>
      <c r="C571" s="33" t="s">
        <v>13</v>
      </c>
      <c r="D571" s="25"/>
      <c r="E571" s="112" t="str">
        <f>IF(ISERROR(E268/E369),"",E268/E369)</f>
        <v/>
      </c>
      <c r="F571" s="113" t="str">
        <f t="shared" si="562"/>
        <v/>
      </c>
      <c r="G571" s="113" t="str">
        <f t="shared" si="562"/>
        <v/>
      </c>
      <c r="H571" s="113" t="str">
        <f t="shared" si="562"/>
        <v/>
      </c>
      <c r="I571" s="113" t="str">
        <f t="shared" si="562"/>
        <v/>
      </c>
      <c r="J571" s="113" t="str">
        <f t="shared" si="562"/>
        <v/>
      </c>
      <c r="K571" s="113" t="str">
        <f t="shared" si="562"/>
        <v/>
      </c>
      <c r="L571" s="236" t="str">
        <f t="shared" si="562"/>
        <v/>
      </c>
      <c r="M571" s="113" t="str">
        <f t="shared" si="562"/>
        <v/>
      </c>
      <c r="N571" s="113" t="str">
        <f t="shared" si="562"/>
        <v/>
      </c>
      <c r="O571" s="113" t="str">
        <f t="shared" si="562"/>
        <v/>
      </c>
      <c r="P571" s="114" t="str">
        <f t="shared" si="562"/>
        <v/>
      </c>
      <c r="T571" s="131"/>
      <c r="U571" s="25"/>
      <c r="V571" s="33" t="s">
        <v>13</v>
      </c>
      <c r="W571" s="25"/>
      <c r="X571" s="112" t="str">
        <f>IF(ISERROR(X268/X369),"",X268/X369)</f>
        <v/>
      </c>
      <c r="Y571" s="113" t="str">
        <f t="shared" si="563"/>
        <v/>
      </c>
      <c r="Z571" s="113" t="str">
        <f t="shared" si="563"/>
        <v/>
      </c>
      <c r="AA571" s="113" t="str">
        <f t="shared" si="563"/>
        <v/>
      </c>
      <c r="AB571" s="113" t="str">
        <f t="shared" si="563"/>
        <v/>
      </c>
      <c r="AC571" s="113" t="str">
        <f t="shared" si="563"/>
        <v/>
      </c>
      <c r="AD571" s="113" t="str">
        <f t="shared" si="563"/>
        <v/>
      </c>
      <c r="AE571" s="113" t="str">
        <f t="shared" si="563"/>
        <v/>
      </c>
      <c r="AF571" s="113" t="str">
        <f t="shared" si="563"/>
        <v/>
      </c>
      <c r="AG571" s="113" t="str">
        <f t="shared" si="563"/>
        <v/>
      </c>
      <c r="AH571" s="113" t="str">
        <f t="shared" si="563"/>
        <v/>
      </c>
      <c r="AI571" s="236" t="str">
        <f t="shared" si="563"/>
        <v/>
      </c>
      <c r="AJ571" s="8"/>
      <c r="AL571" s="131"/>
      <c r="AM571" s="25"/>
      <c r="AN571" s="33" t="s">
        <v>13</v>
      </c>
      <c r="AO571" s="25"/>
      <c r="AP571" s="112" t="str">
        <f t="shared" si="564"/>
        <v/>
      </c>
      <c r="AQ571" s="113" t="str">
        <f t="shared" si="564"/>
        <v/>
      </c>
      <c r="AR571" s="113" t="str">
        <f t="shared" si="564"/>
        <v/>
      </c>
      <c r="AS571" s="113" t="str">
        <f t="shared" si="564"/>
        <v/>
      </c>
      <c r="AT571" s="113" t="str">
        <f t="shared" si="564"/>
        <v/>
      </c>
      <c r="AU571" s="113" t="str">
        <f t="shared" si="564"/>
        <v/>
      </c>
      <c r="AV571" s="113" t="str">
        <f t="shared" si="564"/>
        <v/>
      </c>
      <c r="AW571" s="113" t="str">
        <f t="shared" si="564"/>
        <v/>
      </c>
      <c r="AX571" s="113" t="str">
        <f t="shared" si="564"/>
        <v/>
      </c>
      <c r="AY571" s="113" t="str">
        <f t="shared" si="564"/>
        <v/>
      </c>
      <c r="AZ571" s="113" t="str">
        <f t="shared" si="564"/>
        <v/>
      </c>
      <c r="BA571" s="236" t="str">
        <f t="shared" si="564"/>
        <v/>
      </c>
      <c r="BC571" s="39"/>
      <c r="BD571" s="36"/>
      <c r="BE571" s="36"/>
      <c r="BF571" s="36"/>
      <c r="BG571" s="39"/>
      <c r="BH571" s="39"/>
      <c r="BI571" s="39"/>
      <c r="BJ571" s="39"/>
    </row>
    <row r="572" spans="1:62" s="12" customFormat="1" ht="14.25" hidden="1" customHeight="1">
      <c r="A572" s="70"/>
      <c r="B572" s="25"/>
      <c r="C572" s="33"/>
      <c r="D572" s="25"/>
      <c r="E572" s="112"/>
      <c r="F572" s="113"/>
      <c r="G572" s="113"/>
      <c r="H572" s="113"/>
      <c r="I572" s="113"/>
      <c r="J572" s="113"/>
      <c r="K572" s="113"/>
      <c r="L572" s="236"/>
      <c r="M572" s="113"/>
      <c r="N572" s="113"/>
      <c r="O572" s="113"/>
      <c r="P572" s="114"/>
      <c r="T572" s="70"/>
      <c r="U572" s="25"/>
      <c r="V572" s="33"/>
      <c r="W572" s="25"/>
      <c r="X572" s="112"/>
      <c r="Y572" s="113"/>
      <c r="Z572" s="113"/>
      <c r="AA572" s="113"/>
      <c r="AB572" s="113"/>
      <c r="AC572" s="113"/>
      <c r="AD572" s="113"/>
      <c r="AE572" s="113"/>
      <c r="AF572" s="113"/>
      <c r="AG572" s="113"/>
      <c r="AH572" s="113"/>
      <c r="AI572" s="236"/>
      <c r="AJ572" s="8"/>
      <c r="AL572" s="70"/>
      <c r="AM572" s="25"/>
      <c r="AN572" s="33"/>
      <c r="AO572" s="25"/>
      <c r="AP572" s="112"/>
      <c r="AQ572" s="113"/>
      <c r="AR572" s="113"/>
      <c r="AS572" s="113"/>
      <c r="AT572" s="113"/>
      <c r="AU572" s="113"/>
      <c r="AV572" s="113"/>
      <c r="AW572" s="113"/>
      <c r="AX572" s="113"/>
      <c r="AY572" s="113"/>
      <c r="AZ572" s="113"/>
      <c r="BA572" s="236"/>
      <c r="BC572" s="39"/>
      <c r="BD572" s="36"/>
      <c r="BE572" s="36"/>
      <c r="BF572" s="36"/>
      <c r="BG572" s="39"/>
      <c r="BH572" s="39"/>
      <c r="BI572" s="39"/>
      <c r="BJ572" s="39"/>
    </row>
    <row r="573" spans="1:62" s="12" customFormat="1" ht="14.25" hidden="1" customHeight="1">
      <c r="A573" s="32"/>
      <c r="B573" s="25"/>
      <c r="C573" s="33" t="s">
        <v>1</v>
      </c>
      <c r="D573" s="25"/>
      <c r="E573" s="112" t="str">
        <f>IF(ISERROR(E270/E371),"",E270/E371)</f>
        <v/>
      </c>
      <c r="F573" s="113" t="str">
        <f t="shared" ref="F573:P574" si="565">IF(ISERROR(F270/F371),"",F270/F371)</f>
        <v/>
      </c>
      <c r="G573" s="113" t="str">
        <f t="shared" si="565"/>
        <v/>
      </c>
      <c r="H573" s="113" t="str">
        <f t="shared" si="565"/>
        <v/>
      </c>
      <c r="I573" s="113" t="str">
        <f t="shared" si="565"/>
        <v/>
      </c>
      <c r="J573" s="113" t="str">
        <f t="shared" si="565"/>
        <v/>
      </c>
      <c r="K573" s="113" t="str">
        <f t="shared" si="565"/>
        <v/>
      </c>
      <c r="L573" s="236" t="str">
        <f t="shared" si="565"/>
        <v/>
      </c>
      <c r="M573" s="113" t="str">
        <f t="shared" si="565"/>
        <v/>
      </c>
      <c r="N573" s="113" t="str">
        <f t="shared" si="565"/>
        <v/>
      </c>
      <c r="O573" s="113" t="str">
        <f t="shared" si="565"/>
        <v/>
      </c>
      <c r="P573" s="114" t="str">
        <f t="shared" si="565"/>
        <v/>
      </c>
      <c r="T573" s="32"/>
      <c r="U573" s="25"/>
      <c r="V573" s="33" t="s">
        <v>1</v>
      </c>
      <c r="W573" s="25"/>
      <c r="X573" s="112" t="str">
        <f>IF(ISERROR(X270/X371),"",X270/X371)</f>
        <v/>
      </c>
      <c r="Y573" s="113" t="str">
        <f t="shared" ref="Y573:AI574" si="566">IF(ISERROR(Y270/Y371),"",Y270/Y371)</f>
        <v/>
      </c>
      <c r="Z573" s="113" t="str">
        <f t="shared" si="566"/>
        <v/>
      </c>
      <c r="AA573" s="113" t="str">
        <f t="shared" si="566"/>
        <v/>
      </c>
      <c r="AB573" s="113" t="str">
        <f t="shared" si="566"/>
        <v/>
      </c>
      <c r="AC573" s="113" t="str">
        <f t="shared" si="566"/>
        <v/>
      </c>
      <c r="AD573" s="113" t="str">
        <f t="shared" si="566"/>
        <v/>
      </c>
      <c r="AE573" s="113" t="str">
        <f t="shared" si="566"/>
        <v/>
      </c>
      <c r="AF573" s="113" t="str">
        <f t="shared" si="566"/>
        <v/>
      </c>
      <c r="AG573" s="113" t="str">
        <f t="shared" si="566"/>
        <v/>
      </c>
      <c r="AH573" s="113" t="str">
        <f t="shared" si="566"/>
        <v/>
      </c>
      <c r="AI573" s="236" t="str">
        <f t="shared" si="566"/>
        <v/>
      </c>
      <c r="AJ573" s="8"/>
      <c r="AL573" s="32"/>
      <c r="AM573" s="25"/>
      <c r="AN573" s="33" t="s">
        <v>1</v>
      </c>
      <c r="AO573" s="25"/>
      <c r="AP573" s="112" t="str">
        <f t="shared" ref="AP573:BA574" si="567">IF(ISERROR(AP270/AP371),"",AP270/AP371)</f>
        <v/>
      </c>
      <c r="AQ573" s="113" t="str">
        <f t="shared" si="567"/>
        <v/>
      </c>
      <c r="AR573" s="113" t="str">
        <f t="shared" si="567"/>
        <v/>
      </c>
      <c r="AS573" s="113" t="str">
        <f t="shared" si="567"/>
        <v/>
      </c>
      <c r="AT573" s="113" t="str">
        <f t="shared" si="567"/>
        <v/>
      </c>
      <c r="AU573" s="113" t="str">
        <f t="shared" si="567"/>
        <v/>
      </c>
      <c r="AV573" s="113" t="str">
        <f t="shared" si="567"/>
        <v/>
      </c>
      <c r="AW573" s="113" t="str">
        <f t="shared" si="567"/>
        <v/>
      </c>
      <c r="AX573" s="113" t="str">
        <f t="shared" si="567"/>
        <v/>
      </c>
      <c r="AY573" s="113" t="str">
        <f t="shared" si="567"/>
        <v/>
      </c>
      <c r="AZ573" s="113" t="str">
        <f t="shared" si="567"/>
        <v/>
      </c>
      <c r="BA573" s="236" t="str">
        <f t="shared" si="567"/>
        <v/>
      </c>
      <c r="BC573" s="39"/>
      <c r="BD573" s="36"/>
      <c r="BE573" s="36"/>
      <c r="BF573" s="36"/>
      <c r="BG573" s="39"/>
      <c r="BH573" s="39"/>
      <c r="BI573" s="39"/>
      <c r="BJ573" s="39"/>
    </row>
    <row r="574" spans="1:62" s="12" customFormat="1" ht="14.25" hidden="1" customHeight="1">
      <c r="A574" s="131"/>
      <c r="B574" s="25"/>
      <c r="C574" s="33" t="s">
        <v>13</v>
      </c>
      <c r="D574" s="25"/>
      <c r="E574" s="112" t="str">
        <f>IF(ISERROR(E271/E372),"",E271/E372)</f>
        <v/>
      </c>
      <c r="F574" s="113" t="str">
        <f t="shared" si="565"/>
        <v/>
      </c>
      <c r="G574" s="113" t="str">
        <f t="shared" si="565"/>
        <v/>
      </c>
      <c r="H574" s="113" t="str">
        <f t="shared" si="565"/>
        <v/>
      </c>
      <c r="I574" s="113" t="str">
        <f t="shared" si="565"/>
        <v/>
      </c>
      <c r="J574" s="113" t="str">
        <f t="shared" si="565"/>
        <v/>
      </c>
      <c r="K574" s="113" t="str">
        <f t="shared" si="565"/>
        <v/>
      </c>
      <c r="L574" s="236" t="str">
        <f t="shared" si="565"/>
        <v/>
      </c>
      <c r="M574" s="113" t="str">
        <f t="shared" si="565"/>
        <v/>
      </c>
      <c r="N574" s="113" t="str">
        <f t="shared" si="565"/>
        <v/>
      </c>
      <c r="O574" s="113" t="str">
        <f t="shared" si="565"/>
        <v/>
      </c>
      <c r="P574" s="114" t="str">
        <f t="shared" si="565"/>
        <v/>
      </c>
      <c r="T574" s="131"/>
      <c r="U574" s="25"/>
      <c r="V574" s="33" t="s">
        <v>13</v>
      </c>
      <c r="W574" s="25"/>
      <c r="X574" s="112" t="str">
        <f>IF(ISERROR(X271/X372),"",X271/X372)</f>
        <v/>
      </c>
      <c r="Y574" s="113" t="str">
        <f t="shared" si="566"/>
        <v/>
      </c>
      <c r="Z574" s="113" t="str">
        <f t="shared" si="566"/>
        <v/>
      </c>
      <c r="AA574" s="113" t="str">
        <f t="shared" si="566"/>
        <v/>
      </c>
      <c r="AB574" s="113" t="str">
        <f t="shared" si="566"/>
        <v/>
      </c>
      <c r="AC574" s="113" t="str">
        <f t="shared" si="566"/>
        <v/>
      </c>
      <c r="AD574" s="113" t="str">
        <f t="shared" si="566"/>
        <v/>
      </c>
      <c r="AE574" s="113" t="str">
        <f t="shared" si="566"/>
        <v/>
      </c>
      <c r="AF574" s="113" t="str">
        <f t="shared" si="566"/>
        <v/>
      </c>
      <c r="AG574" s="113" t="str">
        <f t="shared" si="566"/>
        <v/>
      </c>
      <c r="AH574" s="113" t="str">
        <f t="shared" si="566"/>
        <v/>
      </c>
      <c r="AI574" s="236" t="str">
        <f t="shared" si="566"/>
        <v/>
      </c>
      <c r="AJ574" s="8"/>
      <c r="AL574" s="131"/>
      <c r="AM574" s="25"/>
      <c r="AN574" s="33" t="s">
        <v>13</v>
      </c>
      <c r="AO574" s="25"/>
      <c r="AP574" s="112" t="str">
        <f t="shared" si="567"/>
        <v/>
      </c>
      <c r="AQ574" s="113" t="str">
        <f t="shared" si="567"/>
        <v/>
      </c>
      <c r="AR574" s="113" t="str">
        <f t="shared" si="567"/>
        <v/>
      </c>
      <c r="AS574" s="113" t="str">
        <f t="shared" si="567"/>
        <v/>
      </c>
      <c r="AT574" s="113" t="str">
        <f t="shared" si="567"/>
        <v/>
      </c>
      <c r="AU574" s="113" t="str">
        <f t="shared" si="567"/>
        <v/>
      </c>
      <c r="AV574" s="113" t="str">
        <f t="shared" si="567"/>
        <v/>
      </c>
      <c r="AW574" s="113" t="str">
        <f t="shared" si="567"/>
        <v/>
      </c>
      <c r="AX574" s="113" t="str">
        <f t="shared" si="567"/>
        <v/>
      </c>
      <c r="AY574" s="113" t="str">
        <f t="shared" si="567"/>
        <v/>
      </c>
      <c r="AZ574" s="113" t="str">
        <f t="shared" si="567"/>
        <v/>
      </c>
      <c r="BA574" s="236" t="str">
        <f t="shared" si="567"/>
        <v/>
      </c>
      <c r="BC574" s="39"/>
      <c r="BD574" s="36"/>
      <c r="BE574" s="36"/>
      <c r="BF574" s="36"/>
      <c r="BG574" s="39"/>
      <c r="BH574" s="39"/>
      <c r="BI574" s="39"/>
      <c r="BJ574" s="39"/>
    </row>
    <row r="575" spans="1:62" s="12" customFormat="1" ht="14.25" hidden="1" customHeight="1">
      <c r="A575" s="70"/>
      <c r="B575" s="25"/>
      <c r="C575" s="33"/>
      <c r="D575" s="25"/>
      <c r="E575" s="112"/>
      <c r="F575" s="113"/>
      <c r="G575" s="113"/>
      <c r="H575" s="113"/>
      <c r="I575" s="113"/>
      <c r="J575" s="113"/>
      <c r="K575" s="113"/>
      <c r="L575" s="236"/>
      <c r="M575" s="113"/>
      <c r="N575" s="113"/>
      <c r="O575" s="113"/>
      <c r="P575" s="114"/>
      <c r="T575" s="70"/>
      <c r="U575" s="25"/>
      <c r="V575" s="33"/>
      <c r="W575" s="25"/>
      <c r="X575" s="112"/>
      <c r="Y575" s="113"/>
      <c r="Z575" s="113"/>
      <c r="AA575" s="113"/>
      <c r="AB575" s="113"/>
      <c r="AC575" s="113"/>
      <c r="AD575" s="113"/>
      <c r="AE575" s="113"/>
      <c r="AF575" s="113"/>
      <c r="AG575" s="113"/>
      <c r="AH575" s="113"/>
      <c r="AI575" s="236"/>
      <c r="AJ575" s="8"/>
      <c r="AL575" s="70"/>
      <c r="AM575" s="25"/>
      <c r="AN575" s="33"/>
      <c r="AO575" s="25"/>
      <c r="AP575" s="112"/>
      <c r="AQ575" s="113"/>
      <c r="AR575" s="113"/>
      <c r="AS575" s="113"/>
      <c r="AT575" s="113"/>
      <c r="AU575" s="113"/>
      <c r="AV575" s="113"/>
      <c r="AW575" s="113"/>
      <c r="AX575" s="113"/>
      <c r="AY575" s="113"/>
      <c r="AZ575" s="113"/>
      <c r="BA575" s="236"/>
      <c r="BC575" s="39"/>
      <c r="BD575" s="36"/>
      <c r="BE575" s="36"/>
      <c r="BF575" s="36"/>
      <c r="BG575" s="39"/>
      <c r="BH575" s="39"/>
      <c r="BI575" s="39"/>
      <c r="BJ575" s="39"/>
    </row>
    <row r="576" spans="1:62" s="12" customFormat="1" ht="14.25" hidden="1" customHeight="1">
      <c r="A576" s="32"/>
      <c r="B576" s="25"/>
      <c r="C576" s="33" t="s">
        <v>1</v>
      </c>
      <c r="D576" s="25"/>
      <c r="E576" s="112" t="str">
        <f>IF(ISERROR(E273/E374),"",E273/E374)</f>
        <v/>
      </c>
      <c r="F576" s="113" t="str">
        <f t="shared" ref="F576:P577" si="568">IF(ISERROR(F273/F374),"",F273/F374)</f>
        <v/>
      </c>
      <c r="G576" s="113" t="str">
        <f t="shared" si="568"/>
        <v/>
      </c>
      <c r="H576" s="113" t="str">
        <f t="shared" si="568"/>
        <v/>
      </c>
      <c r="I576" s="113" t="str">
        <f t="shared" si="568"/>
        <v/>
      </c>
      <c r="J576" s="113" t="str">
        <f t="shared" si="568"/>
        <v/>
      </c>
      <c r="K576" s="113" t="str">
        <f t="shared" si="568"/>
        <v/>
      </c>
      <c r="L576" s="236" t="str">
        <f t="shared" si="568"/>
        <v/>
      </c>
      <c r="M576" s="113" t="str">
        <f t="shared" si="568"/>
        <v/>
      </c>
      <c r="N576" s="113" t="str">
        <f t="shared" si="568"/>
        <v/>
      </c>
      <c r="O576" s="113" t="str">
        <f t="shared" si="568"/>
        <v/>
      </c>
      <c r="P576" s="114" t="str">
        <f t="shared" si="568"/>
        <v/>
      </c>
      <c r="T576" s="32"/>
      <c r="U576" s="25"/>
      <c r="V576" s="33" t="s">
        <v>1</v>
      </c>
      <c r="W576" s="25"/>
      <c r="X576" s="112" t="str">
        <f>IF(ISERROR(X273/X374),"",X273/X374)</f>
        <v/>
      </c>
      <c r="Y576" s="113" t="str">
        <f t="shared" ref="Y576:AI577" si="569">IF(ISERROR(Y273/Y374),"",Y273/Y374)</f>
        <v/>
      </c>
      <c r="Z576" s="113" t="str">
        <f t="shared" si="569"/>
        <v/>
      </c>
      <c r="AA576" s="113" t="str">
        <f t="shared" si="569"/>
        <v/>
      </c>
      <c r="AB576" s="113" t="str">
        <f t="shared" si="569"/>
        <v/>
      </c>
      <c r="AC576" s="113" t="str">
        <f t="shared" si="569"/>
        <v/>
      </c>
      <c r="AD576" s="113" t="str">
        <f t="shared" si="569"/>
        <v/>
      </c>
      <c r="AE576" s="113" t="str">
        <f t="shared" si="569"/>
        <v/>
      </c>
      <c r="AF576" s="113" t="str">
        <f t="shared" si="569"/>
        <v/>
      </c>
      <c r="AG576" s="113" t="str">
        <f t="shared" si="569"/>
        <v/>
      </c>
      <c r="AH576" s="113" t="str">
        <f t="shared" si="569"/>
        <v/>
      </c>
      <c r="AI576" s="236" t="str">
        <f t="shared" si="569"/>
        <v/>
      </c>
      <c r="AJ576" s="8"/>
      <c r="AL576" s="32"/>
      <c r="AM576" s="25"/>
      <c r="AN576" s="33" t="s">
        <v>1</v>
      </c>
      <c r="AO576" s="25"/>
      <c r="AP576" s="112" t="str">
        <f t="shared" ref="AP576:BA577" si="570">IF(ISERROR(AP273/AP374),"",AP273/AP374)</f>
        <v/>
      </c>
      <c r="AQ576" s="113" t="str">
        <f t="shared" si="570"/>
        <v/>
      </c>
      <c r="AR576" s="113" t="str">
        <f t="shared" si="570"/>
        <v/>
      </c>
      <c r="AS576" s="113" t="str">
        <f t="shared" si="570"/>
        <v/>
      </c>
      <c r="AT576" s="113" t="str">
        <f t="shared" si="570"/>
        <v/>
      </c>
      <c r="AU576" s="113" t="str">
        <f t="shared" si="570"/>
        <v/>
      </c>
      <c r="AV576" s="113" t="str">
        <f t="shared" si="570"/>
        <v/>
      </c>
      <c r="AW576" s="113" t="str">
        <f t="shared" si="570"/>
        <v/>
      </c>
      <c r="AX576" s="113" t="str">
        <f t="shared" si="570"/>
        <v/>
      </c>
      <c r="AY576" s="113" t="str">
        <f t="shared" si="570"/>
        <v/>
      </c>
      <c r="AZ576" s="113" t="str">
        <f t="shared" si="570"/>
        <v/>
      </c>
      <c r="BA576" s="236" t="str">
        <f t="shared" si="570"/>
        <v/>
      </c>
      <c r="BC576" s="39"/>
      <c r="BD576" s="36"/>
      <c r="BE576" s="36"/>
      <c r="BF576" s="36"/>
      <c r="BG576" s="39"/>
      <c r="BH576" s="39"/>
      <c r="BI576" s="39"/>
      <c r="BJ576" s="39"/>
    </row>
    <row r="577" spans="1:62" s="12" customFormat="1" ht="14.25" hidden="1" customHeight="1">
      <c r="A577" s="32"/>
      <c r="B577" s="25"/>
      <c r="C577" s="33" t="s">
        <v>13</v>
      </c>
      <c r="D577" s="25"/>
      <c r="E577" s="112" t="str">
        <f>IF(ISERROR(E274/E375),"",E274/E375)</f>
        <v/>
      </c>
      <c r="F577" s="113" t="str">
        <f t="shared" si="568"/>
        <v/>
      </c>
      <c r="G577" s="113" t="str">
        <f t="shared" si="568"/>
        <v/>
      </c>
      <c r="H577" s="113" t="str">
        <f t="shared" si="568"/>
        <v/>
      </c>
      <c r="I577" s="113" t="str">
        <f t="shared" si="568"/>
        <v/>
      </c>
      <c r="J577" s="113" t="str">
        <f t="shared" si="568"/>
        <v/>
      </c>
      <c r="K577" s="113" t="str">
        <f t="shared" si="568"/>
        <v/>
      </c>
      <c r="L577" s="236" t="str">
        <f t="shared" si="568"/>
        <v/>
      </c>
      <c r="M577" s="113" t="str">
        <f t="shared" si="568"/>
        <v/>
      </c>
      <c r="N577" s="113" t="str">
        <f t="shared" si="568"/>
        <v/>
      </c>
      <c r="O577" s="113" t="str">
        <f t="shared" si="568"/>
        <v/>
      </c>
      <c r="P577" s="114" t="str">
        <f t="shared" si="568"/>
        <v/>
      </c>
      <c r="T577" s="32"/>
      <c r="U577" s="25"/>
      <c r="V577" s="33" t="s">
        <v>13</v>
      </c>
      <c r="W577" s="25"/>
      <c r="X577" s="112" t="str">
        <f>IF(ISERROR(X274/X375),"",X274/X375)</f>
        <v/>
      </c>
      <c r="Y577" s="113" t="str">
        <f t="shared" si="569"/>
        <v/>
      </c>
      <c r="Z577" s="113" t="str">
        <f t="shared" si="569"/>
        <v/>
      </c>
      <c r="AA577" s="113" t="str">
        <f t="shared" si="569"/>
        <v/>
      </c>
      <c r="AB577" s="113" t="str">
        <f t="shared" si="569"/>
        <v/>
      </c>
      <c r="AC577" s="113" t="str">
        <f t="shared" si="569"/>
        <v/>
      </c>
      <c r="AD577" s="113" t="str">
        <f t="shared" si="569"/>
        <v/>
      </c>
      <c r="AE577" s="113" t="str">
        <f t="shared" si="569"/>
        <v/>
      </c>
      <c r="AF577" s="113" t="str">
        <f t="shared" si="569"/>
        <v/>
      </c>
      <c r="AG577" s="113" t="str">
        <f t="shared" si="569"/>
        <v/>
      </c>
      <c r="AH577" s="113" t="str">
        <f t="shared" si="569"/>
        <v/>
      </c>
      <c r="AI577" s="236" t="str">
        <f t="shared" si="569"/>
        <v/>
      </c>
      <c r="AJ577" s="8"/>
      <c r="AL577" s="32"/>
      <c r="AM577" s="25"/>
      <c r="AN577" s="33" t="s">
        <v>13</v>
      </c>
      <c r="AO577" s="25"/>
      <c r="AP577" s="112" t="str">
        <f t="shared" si="570"/>
        <v/>
      </c>
      <c r="AQ577" s="113" t="str">
        <f t="shared" si="570"/>
        <v/>
      </c>
      <c r="AR577" s="113" t="str">
        <f t="shared" si="570"/>
        <v/>
      </c>
      <c r="AS577" s="113" t="str">
        <f t="shared" si="570"/>
        <v/>
      </c>
      <c r="AT577" s="113" t="str">
        <f t="shared" si="570"/>
        <v/>
      </c>
      <c r="AU577" s="113" t="str">
        <f t="shared" si="570"/>
        <v/>
      </c>
      <c r="AV577" s="113" t="str">
        <f t="shared" si="570"/>
        <v/>
      </c>
      <c r="AW577" s="113" t="str">
        <f t="shared" si="570"/>
        <v/>
      </c>
      <c r="AX577" s="113" t="str">
        <f t="shared" si="570"/>
        <v/>
      </c>
      <c r="AY577" s="113" t="str">
        <f t="shared" si="570"/>
        <v/>
      </c>
      <c r="AZ577" s="113" t="str">
        <f t="shared" si="570"/>
        <v/>
      </c>
      <c r="BA577" s="236" t="str">
        <f t="shared" si="570"/>
        <v/>
      </c>
      <c r="BC577" s="39"/>
      <c r="BD577" s="36"/>
      <c r="BE577" s="36"/>
      <c r="BF577" s="36"/>
      <c r="BG577" s="39"/>
      <c r="BH577" s="39"/>
      <c r="BI577" s="39"/>
      <c r="BJ577" s="39"/>
    </row>
    <row r="578" spans="1:62" s="12" customFormat="1" ht="14.25" hidden="1" customHeight="1">
      <c r="A578" s="33"/>
      <c r="B578" s="25"/>
      <c r="C578" s="33"/>
      <c r="D578" s="25"/>
      <c r="E578" s="112"/>
      <c r="F578" s="113"/>
      <c r="G578" s="113"/>
      <c r="H578" s="113"/>
      <c r="I578" s="113"/>
      <c r="J578" s="113"/>
      <c r="K578" s="113"/>
      <c r="L578" s="236"/>
      <c r="M578" s="113"/>
      <c r="N578" s="113"/>
      <c r="O578" s="113"/>
      <c r="P578" s="114"/>
      <c r="T578" s="33"/>
      <c r="U578" s="25"/>
      <c r="V578" s="33"/>
      <c r="W578" s="25"/>
      <c r="X578" s="112"/>
      <c r="Y578" s="113"/>
      <c r="Z578" s="113"/>
      <c r="AA578" s="113"/>
      <c r="AB578" s="113"/>
      <c r="AC578" s="113"/>
      <c r="AD578" s="113"/>
      <c r="AE578" s="113"/>
      <c r="AF578" s="113"/>
      <c r="AG578" s="113"/>
      <c r="AH578" s="113"/>
      <c r="AI578" s="236"/>
      <c r="AJ578" s="8"/>
      <c r="AL578" s="33"/>
      <c r="AM578" s="25"/>
      <c r="AN578" s="33"/>
      <c r="AO578" s="25"/>
      <c r="AP578" s="112"/>
      <c r="AQ578" s="113"/>
      <c r="AR578" s="113"/>
      <c r="AS578" s="113"/>
      <c r="AT578" s="113"/>
      <c r="AU578" s="113"/>
      <c r="AV578" s="113"/>
      <c r="AW578" s="113"/>
      <c r="AX578" s="113"/>
      <c r="AY578" s="113"/>
      <c r="AZ578" s="113"/>
      <c r="BA578" s="236"/>
      <c r="BC578" s="39"/>
      <c r="BD578" s="36"/>
      <c r="BE578" s="36"/>
      <c r="BF578" s="36"/>
      <c r="BG578" s="39"/>
      <c r="BH578" s="39"/>
      <c r="BI578" s="39"/>
      <c r="BJ578" s="39"/>
    </row>
    <row r="579" spans="1:62" s="12" customFormat="1" ht="14.25" hidden="1" customHeight="1">
      <c r="A579" s="32"/>
      <c r="B579" s="25"/>
      <c r="C579" s="33" t="s">
        <v>1</v>
      </c>
      <c r="D579" s="25"/>
      <c r="E579" s="112" t="str">
        <f>IF(ISERROR(E276/E377),"",E276/E377)</f>
        <v/>
      </c>
      <c r="F579" s="113" t="str">
        <f t="shared" ref="F579:P580" si="571">IF(ISERROR(F276/F377),"",F276/F377)</f>
        <v/>
      </c>
      <c r="G579" s="113" t="str">
        <f t="shared" si="571"/>
        <v/>
      </c>
      <c r="H579" s="113" t="str">
        <f t="shared" si="571"/>
        <v/>
      </c>
      <c r="I579" s="113" t="str">
        <f t="shared" si="571"/>
        <v/>
      </c>
      <c r="J579" s="113" t="str">
        <f t="shared" si="571"/>
        <v/>
      </c>
      <c r="K579" s="113" t="str">
        <f t="shared" si="571"/>
        <v/>
      </c>
      <c r="L579" s="236" t="str">
        <f t="shared" si="571"/>
        <v/>
      </c>
      <c r="M579" s="113" t="str">
        <f t="shared" si="571"/>
        <v/>
      </c>
      <c r="N579" s="113" t="str">
        <f t="shared" si="571"/>
        <v/>
      </c>
      <c r="O579" s="113" t="str">
        <f t="shared" si="571"/>
        <v/>
      </c>
      <c r="P579" s="114" t="str">
        <f t="shared" si="571"/>
        <v/>
      </c>
      <c r="T579" s="32"/>
      <c r="U579" s="25"/>
      <c r="V579" s="33" t="s">
        <v>1</v>
      </c>
      <c r="W579" s="25"/>
      <c r="X579" s="112" t="str">
        <f>IF(ISERROR(X276/X377),"",X276/X377)</f>
        <v/>
      </c>
      <c r="Y579" s="113" t="str">
        <f t="shared" ref="Y579:AI580" si="572">IF(ISERROR(Y276/Y377),"",Y276/Y377)</f>
        <v/>
      </c>
      <c r="Z579" s="113" t="str">
        <f t="shared" si="572"/>
        <v/>
      </c>
      <c r="AA579" s="113" t="str">
        <f t="shared" si="572"/>
        <v/>
      </c>
      <c r="AB579" s="113" t="str">
        <f t="shared" si="572"/>
        <v/>
      </c>
      <c r="AC579" s="113" t="str">
        <f t="shared" si="572"/>
        <v/>
      </c>
      <c r="AD579" s="113" t="str">
        <f t="shared" si="572"/>
        <v/>
      </c>
      <c r="AE579" s="113" t="str">
        <f t="shared" si="572"/>
        <v/>
      </c>
      <c r="AF579" s="113" t="str">
        <f t="shared" si="572"/>
        <v/>
      </c>
      <c r="AG579" s="113" t="str">
        <f t="shared" si="572"/>
        <v/>
      </c>
      <c r="AH579" s="113" t="str">
        <f t="shared" si="572"/>
        <v/>
      </c>
      <c r="AI579" s="236" t="str">
        <f t="shared" si="572"/>
        <v/>
      </c>
      <c r="AJ579" s="8"/>
      <c r="AL579" s="32"/>
      <c r="AM579" s="25"/>
      <c r="AN579" s="33" t="s">
        <v>1</v>
      </c>
      <c r="AO579" s="25"/>
      <c r="AP579" s="112" t="str">
        <f t="shared" ref="AP579:BA580" si="573">IF(ISERROR(AP276/AP377),"",AP276/AP377)</f>
        <v/>
      </c>
      <c r="AQ579" s="113" t="str">
        <f t="shared" si="573"/>
        <v/>
      </c>
      <c r="AR579" s="113" t="str">
        <f t="shared" si="573"/>
        <v/>
      </c>
      <c r="AS579" s="113" t="str">
        <f t="shared" si="573"/>
        <v/>
      </c>
      <c r="AT579" s="113" t="str">
        <f t="shared" si="573"/>
        <v/>
      </c>
      <c r="AU579" s="113" t="str">
        <f t="shared" si="573"/>
        <v/>
      </c>
      <c r="AV579" s="113" t="str">
        <f t="shared" si="573"/>
        <v/>
      </c>
      <c r="AW579" s="113" t="str">
        <f t="shared" si="573"/>
        <v/>
      </c>
      <c r="AX579" s="113" t="str">
        <f t="shared" si="573"/>
        <v/>
      </c>
      <c r="AY579" s="113" t="str">
        <f t="shared" si="573"/>
        <v/>
      </c>
      <c r="AZ579" s="113" t="str">
        <f t="shared" si="573"/>
        <v/>
      </c>
      <c r="BA579" s="236" t="str">
        <f t="shared" si="573"/>
        <v/>
      </c>
      <c r="BC579" s="39"/>
      <c r="BD579" s="36"/>
      <c r="BE579" s="36"/>
      <c r="BF579" s="36"/>
      <c r="BG579" s="39"/>
      <c r="BH579" s="39"/>
      <c r="BI579" s="39"/>
      <c r="BJ579" s="39"/>
    </row>
    <row r="580" spans="1:62" s="12" customFormat="1" ht="14.25" hidden="1" customHeight="1">
      <c r="A580" s="70"/>
      <c r="B580" s="25"/>
      <c r="C580" s="33" t="s">
        <v>13</v>
      </c>
      <c r="D580" s="25"/>
      <c r="E580" s="112" t="str">
        <f>IF(ISERROR(E277/E378),"",E277/E378)</f>
        <v/>
      </c>
      <c r="F580" s="113" t="str">
        <f t="shared" si="571"/>
        <v/>
      </c>
      <c r="G580" s="113" t="str">
        <f t="shared" si="571"/>
        <v/>
      </c>
      <c r="H580" s="113" t="str">
        <f t="shared" si="571"/>
        <v/>
      </c>
      <c r="I580" s="113" t="str">
        <f t="shared" si="571"/>
        <v/>
      </c>
      <c r="J580" s="113" t="str">
        <f t="shared" si="571"/>
        <v/>
      </c>
      <c r="K580" s="113" t="str">
        <f t="shared" si="571"/>
        <v/>
      </c>
      <c r="L580" s="236" t="str">
        <f t="shared" si="571"/>
        <v/>
      </c>
      <c r="M580" s="113" t="str">
        <f t="shared" si="571"/>
        <v/>
      </c>
      <c r="N580" s="113" t="str">
        <f t="shared" si="571"/>
        <v/>
      </c>
      <c r="O580" s="113" t="str">
        <f t="shared" si="571"/>
        <v/>
      </c>
      <c r="P580" s="114" t="str">
        <f t="shared" si="571"/>
        <v/>
      </c>
      <c r="T580" s="70"/>
      <c r="U580" s="25"/>
      <c r="V580" s="33" t="s">
        <v>13</v>
      </c>
      <c r="W580" s="25"/>
      <c r="X580" s="112" t="str">
        <f>IF(ISERROR(X277/X378),"",X277/X378)</f>
        <v/>
      </c>
      <c r="Y580" s="113" t="str">
        <f t="shared" si="572"/>
        <v/>
      </c>
      <c r="Z580" s="113" t="str">
        <f t="shared" si="572"/>
        <v/>
      </c>
      <c r="AA580" s="113" t="str">
        <f t="shared" si="572"/>
        <v/>
      </c>
      <c r="AB580" s="113" t="str">
        <f t="shared" si="572"/>
        <v/>
      </c>
      <c r="AC580" s="113" t="str">
        <f t="shared" si="572"/>
        <v/>
      </c>
      <c r="AD580" s="113" t="str">
        <f t="shared" si="572"/>
        <v/>
      </c>
      <c r="AE580" s="113" t="str">
        <f t="shared" si="572"/>
        <v/>
      </c>
      <c r="AF580" s="113" t="str">
        <f t="shared" si="572"/>
        <v/>
      </c>
      <c r="AG580" s="113" t="str">
        <f t="shared" si="572"/>
        <v/>
      </c>
      <c r="AH580" s="113" t="str">
        <f t="shared" si="572"/>
        <v/>
      </c>
      <c r="AI580" s="236" t="str">
        <f t="shared" si="572"/>
        <v/>
      </c>
      <c r="AJ580" s="8"/>
      <c r="AL580" s="70"/>
      <c r="AM580" s="25"/>
      <c r="AN580" s="33" t="s">
        <v>13</v>
      </c>
      <c r="AO580" s="25"/>
      <c r="AP580" s="112" t="str">
        <f t="shared" si="573"/>
        <v/>
      </c>
      <c r="AQ580" s="113" t="str">
        <f t="shared" si="573"/>
        <v/>
      </c>
      <c r="AR580" s="113" t="str">
        <f t="shared" si="573"/>
        <v/>
      </c>
      <c r="AS580" s="113" t="str">
        <f t="shared" si="573"/>
        <v/>
      </c>
      <c r="AT580" s="113" t="str">
        <f t="shared" si="573"/>
        <v/>
      </c>
      <c r="AU580" s="113" t="str">
        <f t="shared" si="573"/>
        <v/>
      </c>
      <c r="AV580" s="113" t="str">
        <f t="shared" si="573"/>
        <v/>
      </c>
      <c r="AW580" s="113" t="str">
        <f t="shared" si="573"/>
        <v/>
      </c>
      <c r="AX580" s="113" t="str">
        <f t="shared" si="573"/>
        <v/>
      </c>
      <c r="AY580" s="113" t="str">
        <f t="shared" si="573"/>
        <v/>
      </c>
      <c r="AZ580" s="113" t="str">
        <f t="shared" si="573"/>
        <v/>
      </c>
      <c r="BA580" s="236" t="str">
        <f t="shared" si="573"/>
        <v/>
      </c>
      <c r="BC580" s="39"/>
      <c r="BD580" s="36"/>
      <c r="BE580" s="36"/>
      <c r="BF580" s="36"/>
      <c r="BG580" s="39"/>
      <c r="BH580" s="39"/>
      <c r="BI580" s="39"/>
      <c r="BJ580" s="39"/>
    </row>
    <row r="581" spans="1:62" s="12" customFormat="1" ht="14.25" hidden="1" customHeight="1">
      <c r="A581" s="33"/>
      <c r="B581" s="25"/>
      <c r="C581" s="33"/>
      <c r="D581" s="25"/>
      <c r="E581" s="112"/>
      <c r="F581" s="113"/>
      <c r="G581" s="113"/>
      <c r="H581" s="113"/>
      <c r="I581" s="113"/>
      <c r="J581" s="113"/>
      <c r="K581" s="113"/>
      <c r="L581" s="236"/>
      <c r="M581" s="113"/>
      <c r="N581" s="113"/>
      <c r="O581" s="113"/>
      <c r="P581" s="114"/>
      <c r="T581" s="33"/>
      <c r="U581" s="25"/>
      <c r="V581" s="33"/>
      <c r="W581" s="25"/>
      <c r="X581" s="112"/>
      <c r="Y581" s="113"/>
      <c r="Z581" s="113"/>
      <c r="AA581" s="113"/>
      <c r="AB581" s="113"/>
      <c r="AC581" s="113"/>
      <c r="AD581" s="113"/>
      <c r="AE581" s="113"/>
      <c r="AF581" s="113"/>
      <c r="AG581" s="113"/>
      <c r="AH581" s="113"/>
      <c r="AI581" s="236"/>
      <c r="AJ581" s="8"/>
      <c r="AL581" s="33"/>
      <c r="AM581" s="25"/>
      <c r="AN581" s="33"/>
      <c r="AO581" s="25"/>
      <c r="AP581" s="112"/>
      <c r="AQ581" s="113"/>
      <c r="AR581" s="113"/>
      <c r="AS581" s="113"/>
      <c r="AT581" s="113"/>
      <c r="AU581" s="113"/>
      <c r="AV581" s="113"/>
      <c r="AW581" s="113"/>
      <c r="AX581" s="113"/>
      <c r="AY581" s="113"/>
      <c r="AZ581" s="113"/>
      <c r="BA581" s="236"/>
      <c r="BC581" s="39"/>
      <c r="BD581" s="36"/>
      <c r="BE581" s="36"/>
      <c r="BF581" s="36"/>
      <c r="BG581" s="39"/>
      <c r="BH581" s="39"/>
      <c r="BI581" s="39"/>
      <c r="BJ581" s="39"/>
    </row>
    <row r="582" spans="1:62" s="12" customFormat="1" ht="14.25" hidden="1" customHeight="1">
      <c r="A582" s="32"/>
      <c r="B582" s="25"/>
      <c r="C582" s="33" t="s">
        <v>1</v>
      </c>
      <c r="D582" s="25"/>
      <c r="E582" s="112" t="str">
        <f>IF(ISERROR(E279/E380),"",E279/E380)</f>
        <v/>
      </c>
      <c r="F582" s="113" t="str">
        <f t="shared" ref="F582:P583" si="574">IF(ISERROR(F279/F380),"",F279/F380)</f>
        <v/>
      </c>
      <c r="G582" s="113" t="str">
        <f t="shared" si="574"/>
        <v/>
      </c>
      <c r="H582" s="113" t="str">
        <f t="shared" si="574"/>
        <v/>
      </c>
      <c r="I582" s="113" t="str">
        <f t="shared" si="574"/>
        <v/>
      </c>
      <c r="J582" s="113" t="str">
        <f t="shared" si="574"/>
        <v/>
      </c>
      <c r="K582" s="113" t="str">
        <f t="shared" si="574"/>
        <v/>
      </c>
      <c r="L582" s="236" t="str">
        <f t="shared" si="574"/>
        <v/>
      </c>
      <c r="M582" s="113" t="str">
        <f t="shared" si="574"/>
        <v/>
      </c>
      <c r="N582" s="113" t="str">
        <f t="shared" si="574"/>
        <v/>
      </c>
      <c r="O582" s="113" t="str">
        <f t="shared" si="574"/>
        <v/>
      </c>
      <c r="P582" s="114" t="str">
        <f t="shared" si="574"/>
        <v/>
      </c>
      <c r="T582" s="32"/>
      <c r="U582" s="25"/>
      <c r="V582" s="33" t="s">
        <v>1</v>
      </c>
      <c r="W582" s="25"/>
      <c r="X582" s="112" t="str">
        <f>IF(ISERROR(X279/X380),"",X279/X380)</f>
        <v/>
      </c>
      <c r="Y582" s="113" t="str">
        <f t="shared" ref="Y582:AI583" si="575">IF(ISERROR(Y279/Y380),"",Y279/Y380)</f>
        <v/>
      </c>
      <c r="Z582" s="113" t="str">
        <f t="shared" si="575"/>
        <v/>
      </c>
      <c r="AA582" s="113" t="str">
        <f t="shared" si="575"/>
        <v/>
      </c>
      <c r="AB582" s="113" t="str">
        <f t="shared" si="575"/>
        <v/>
      </c>
      <c r="AC582" s="113" t="str">
        <f t="shared" si="575"/>
        <v/>
      </c>
      <c r="AD582" s="113" t="str">
        <f t="shared" si="575"/>
        <v/>
      </c>
      <c r="AE582" s="113" t="str">
        <f t="shared" si="575"/>
        <v/>
      </c>
      <c r="AF582" s="113" t="str">
        <f t="shared" si="575"/>
        <v/>
      </c>
      <c r="AG582" s="113" t="str">
        <f t="shared" si="575"/>
        <v/>
      </c>
      <c r="AH582" s="113" t="str">
        <f t="shared" si="575"/>
        <v/>
      </c>
      <c r="AI582" s="236" t="str">
        <f t="shared" si="575"/>
        <v/>
      </c>
      <c r="AJ582" s="8"/>
      <c r="AL582" s="32"/>
      <c r="AM582" s="25"/>
      <c r="AN582" s="33" t="s">
        <v>1</v>
      </c>
      <c r="AO582" s="25"/>
      <c r="AP582" s="112" t="str">
        <f t="shared" ref="AP582:BA583" si="576">IF(ISERROR(AP279/AP380),"",AP279/AP380)</f>
        <v/>
      </c>
      <c r="AQ582" s="113" t="str">
        <f t="shared" si="576"/>
        <v/>
      </c>
      <c r="AR582" s="113" t="str">
        <f t="shared" si="576"/>
        <v/>
      </c>
      <c r="AS582" s="113" t="str">
        <f t="shared" si="576"/>
        <v/>
      </c>
      <c r="AT582" s="113" t="str">
        <f t="shared" si="576"/>
        <v/>
      </c>
      <c r="AU582" s="113" t="str">
        <f t="shared" si="576"/>
        <v/>
      </c>
      <c r="AV582" s="113" t="str">
        <f t="shared" si="576"/>
        <v/>
      </c>
      <c r="AW582" s="113" t="str">
        <f t="shared" si="576"/>
        <v/>
      </c>
      <c r="AX582" s="113" t="str">
        <f t="shared" si="576"/>
        <v/>
      </c>
      <c r="AY582" s="113" t="str">
        <f t="shared" si="576"/>
        <v/>
      </c>
      <c r="AZ582" s="113" t="str">
        <f t="shared" si="576"/>
        <v/>
      </c>
      <c r="BA582" s="236" t="str">
        <f t="shared" si="576"/>
        <v/>
      </c>
      <c r="BC582" s="39"/>
      <c r="BD582" s="36"/>
      <c r="BE582" s="36"/>
      <c r="BF582" s="36"/>
      <c r="BG582" s="39"/>
      <c r="BH582" s="39"/>
      <c r="BI582" s="39"/>
      <c r="BJ582" s="39"/>
    </row>
    <row r="583" spans="1:62" s="12" customFormat="1" ht="14.25" hidden="1" customHeight="1">
      <c r="A583" s="70"/>
      <c r="B583" s="25"/>
      <c r="C583" s="33" t="s">
        <v>13</v>
      </c>
      <c r="D583" s="25"/>
      <c r="E583" s="112" t="str">
        <f>IF(ISERROR(E280/E381),"",E280/E381)</f>
        <v/>
      </c>
      <c r="F583" s="113" t="str">
        <f t="shared" si="574"/>
        <v/>
      </c>
      <c r="G583" s="113" t="str">
        <f t="shared" si="574"/>
        <v/>
      </c>
      <c r="H583" s="113" t="str">
        <f t="shared" si="574"/>
        <v/>
      </c>
      <c r="I583" s="113" t="str">
        <f t="shared" si="574"/>
        <v/>
      </c>
      <c r="J583" s="113" t="str">
        <f t="shared" si="574"/>
        <v/>
      </c>
      <c r="K583" s="113" t="str">
        <f t="shared" si="574"/>
        <v/>
      </c>
      <c r="L583" s="236" t="str">
        <f t="shared" si="574"/>
        <v/>
      </c>
      <c r="M583" s="113" t="str">
        <f t="shared" si="574"/>
        <v/>
      </c>
      <c r="N583" s="113" t="str">
        <f t="shared" si="574"/>
        <v/>
      </c>
      <c r="O583" s="113" t="str">
        <f t="shared" si="574"/>
        <v/>
      </c>
      <c r="P583" s="114" t="str">
        <f t="shared" si="574"/>
        <v/>
      </c>
      <c r="T583" s="70"/>
      <c r="U583" s="25"/>
      <c r="V583" s="33" t="s">
        <v>13</v>
      </c>
      <c r="W583" s="25"/>
      <c r="X583" s="112" t="str">
        <f>IF(ISERROR(X280/X381),"",X280/X381)</f>
        <v/>
      </c>
      <c r="Y583" s="113" t="str">
        <f t="shared" si="575"/>
        <v/>
      </c>
      <c r="Z583" s="113" t="str">
        <f t="shared" si="575"/>
        <v/>
      </c>
      <c r="AA583" s="113" t="str">
        <f t="shared" si="575"/>
        <v/>
      </c>
      <c r="AB583" s="113" t="str">
        <f t="shared" si="575"/>
        <v/>
      </c>
      <c r="AC583" s="113" t="str">
        <f t="shared" si="575"/>
        <v/>
      </c>
      <c r="AD583" s="113" t="str">
        <f t="shared" si="575"/>
        <v/>
      </c>
      <c r="AE583" s="113" t="str">
        <f t="shared" si="575"/>
        <v/>
      </c>
      <c r="AF583" s="113" t="str">
        <f t="shared" si="575"/>
        <v/>
      </c>
      <c r="AG583" s="113" t="str">
        <f t="shared" si="575"/>
        <v/>
      </c>
      <c r="AH583" s="113" t="str">
        <f t="shared" si="575"/>
        <v/>
      </c>
      <c r="AI583" s="236" t="str">
        <f t="shared" si="575"/>
        <v/>
      </c>
      <c r="AJ583" s="8"/>
      <c r="AL583" s="70"/>
      <c r="AM583" s="25"/>
      <c r="AN583" s="33" t="s">
        <v>13</v>
      </c>
      <c r="AO583" s="25"/>
      <c r="AP583" s="112" t="str">
        <f t="shared" si="576"/>
        <v/>
      </c>
      <c r="AQ583" s="113" t="str">
        <f t="shared" si="576"/>
        <v/>
      </c>
      <c r="AR583" s="113" t="str">
        <f t="shared" si="576"/>
        <v/>
      </c>
      <c r="AS583" s="113" t="str">
        <f t="shared" si="576"/>
        <v/>
      </c>
      <c r="AT583" s="113" t="str">
        <f t="shared" si="576"/>
        <v/>
      </c>
      <c r="AU583" s="113" t="str">
        <f t="shared" si="576"/>
        <v/>
      </c>
      <c r="AV583" s="113" t="str">
        <f t="shared" si="576"/>
        <v/>
      </c>
      <c r="AW583" s="113" t="str">
        <f t="shared" si="576"/>
        <v/>
      </c>
      <c r="AX583" s="113" t="str">
        <f t="shared" si="576"/>
        <v/>
      </c>
      <c r="AY583" s="113" t="str">
        <f t="shared" si="576"/>
        <v/>
      </c>
      <c r="AZ583" s="113" t="str">
        <f t="shared" si="576"/>
        <v/>
      </c>
      <c r="BA583" s="236" t="str">
        <f t="shared" si="576"/>
        <v/>
      </c>
      <c r="BC583" s="39"/>
      <c r="BD583" s="36"/>
      <c r="BE583" s="36"/>
      <c r="BF583" s="36"/>
      <c r="BG583" s="39"/>
      <c r="BH583" s="39"/>
      <c r="BI583" s="39"/>
      <c r="BJ583" s="39"/>
    </row>
    <row r="584" spans="1:62" s="12" customFormat="1" ht="14.25" hidden="1" customHeight="1">
      <c r="A584" s="33"/>
      <c r="B584" s="25"/>
      <c r="C584" s="33"/>
      <c r="D584" s="25"/>
      <c r="E584" s="112"/>
      <c r="F584" s="113"/>
      <c r="G584" s="113"/>
      <c r="H584" s="113"/>
      <c r="I584" s="113"/>
      <c r="J584" s="113"/>
      <c r="K584" s="113"/>
      <c r="L584" s="236"/>
      <c r="M584" s="113"/>
      <c r="N584" s="113"/>
      <c r="O584" s="113"/>
      <c r="P584" s="114"/>
      <c r="T584" s="33"/>
      <c r="U584" s="25"/>
      <c r="V584" s="33"/>
      <c r="W584" s="25"/>
      <c r="X584" s="112"/>
      <c r="Y584" s="113"/>
      <c r="Z584" s="113"/>
      <c r="AA584" s="113"/>
      <c r="AB584" s="113"/>
      <c r="AC584" s="113"/>
      <c r="AD584" s="113"/>
      <c r="AE584" s="113"/>
      <c r="AF584" s="113"/>
      <c r="AG584" s="113"/>
      <c r="AH584" s="113"/>
      <c r="AI584" s="236"/>
      <c r="AJ584" s="8"/>
      <c r="AL584" s="33"/>
      <c r="AM584" s="25"/>
      <c r="AN584" s="33"/>
      <c r="AO584" s="25"/>
      <c r="AP584" s="112"/>
      <c r="AQ584" s="113"/>
      <c r="AR584" s="113"/>
      <c r="AS584" s="113"/>
      <c r="AT584" s="113"/>
      <c r="AU584" s="113"/>
      <c r="AV584" s="113"/>
      <c r="AW584" s="113"/>
      <c r="AX584" s="113"/>
      <c r="AY584" s="113"/>
      <c r="AZ584" s="113"/>
      <c r="BA584" s="236"/>
      <c r="BC584" s="39"/>
      <c r="BD584" s="36"/>
      <c r="BE584" s="36"/>
      <c r="BF584" s="36"/>
      <c r="BG584" s="39"/>
      <c r="BH584" s="39"/>
      <c r="BI584" s="39"/>
      <c r="BJ584" s="39"/>
    </row>
    <row r="585" spans="1:62" s="12" customFormat="1" ht="14.25" customHeight="1">
      <c r="A585" s="32" t="s">
        <v>40</v>
      </c>
      <c r="B585" s="25"/>
      <c r="C585" s="33" t="s">
        <v>1</v>
      </c>
      <c r="D585" s="25"/>
      <c r="E585" s="112">
        <f>IF(ISERROR(E282/E383),"",E282/E383)</f>
        <v>1.0911307718394574</v>
      </c>
      <c r="F585" s="113">
        <f t="shared" ref="F585:P586" si="577">IF(ISERROR(F282/F383),"",F282/F383)</f>
        <v>0.98501407385711315</v>
      </c>
      <c r="G585" s="113">
        <f t="shared" si="577"/>
        <v>0.97227362267932527</v>
      </c>
      <c r="H585" s="113">
        <f t="shared" si="577"/>
        <v>0.92570780320465496</v>
      </c>
      <c r="I585" s="113">
        <f t="shared" si="577"/>
        <v>1.0086647727272726</v>
      </c>
      <c r="J585" s="113">
        <f t="shared" si="577"/>
        <v>0.98885227279279875</v>
      </c>
      <c r="K585" s="113">
        <f t="shared" si="577"/>
        <v>1.1772790948172052</v>
      </c>
      <c r="L585" s="236">
        <f t="shared" si="577"/>
        <v>1.0953956534624529</v>
      </c>
      <c r="M585" s="113">
        <f t="shared" si="577"/>
        <v>1.0953956534624558</v>
      </c>
      <c r="N585" s="113">
        <f t="shared" si="577"/>
        <v>1.0953956534624558</v>
      </c>
      <c r="O585" s="113">
        <f t="shared" si="577"/>
        <v>1.0953956534624558</v>
      </c>
      <c r="P585" s="114">
        <f t="shared" si="577"/>
        <v>1.0953956534624558</v>
      </c>
      <c r="T585" s="32" t="s">
        <v>40</v>
      </c>
      <c r="U585" s="25"/>
      <c r="V585" s="33" t="s">
        <v>1</v>
      </c>
      <c r="W585" s="25"/>
      <c r="X585" s="112">
        <f>IF(ISERROR(X282/X383),"",X282/X383)</f>
        <v>1.0953956534624565</v>
      </c>
      <c r="Y585" s="113">
        <f t="shared" ref="Y585:AI586" si="578">IF(ISERROR(Y282/Y383),"",Y282/Y383)</f>
        <v>1.0953956534624565</v>
      </c>
      <c r="Z585" s="113">
        <f t="shared" si="578"/>
        <v>1.0953956534624567</v>
      </c>
      <c r="AA585" s="113">
        <f t="shared" si="578"/>
        <v>1.0953956534624563</v>
      </c>
      <c r="AB585" s="113">
        <f t="shared" si="578"/>
        <v>1.0953956534624558</v>
      </c>
      <c r="AC585" s="113">
        <f t="shared" si="578"/>
        <v>1.0953956534624558</v>
      </c>
      <c r="AD585" s="113">
        <f t="shared" si="578"/>
        <v>1.0953956534624558</v>
      </c>
      <c r="AE585" s="113">
        <f t="shared" si="578"/>
        <v>1.0953956534624545</v>
      </c>
      <c r="AF585" s="113">
        <f t="shared" si="578"/>
        <v>1.0953956534624558</v>
      </c>
      <c r="AG585" s="113">
        <f t="shared" si="578"/>
        <v>1.0953956534624558</v>
      </c>
      <c r="AH585" s="113">
        <f t="shared" si="578"/>
        <v>1.0953956534624558</v>
      </c>
      <c r="AI585" s="236">
        <f t="shared" si="578"/>
        <v>1.0953956534624558</v>
      </c>
      <c r="AJ585" s="8"/>
      <c r="AL585" s="32" t="s">
        <v>40</v>
      </c>
      <c r="AM585" s="25"/>
      <c r="AN585" s="33" t="s">
        <v>1</v>
      </c>
      <c r="AO585" s="25"/>
      <c r="AP585" s="112">
        <f t="shared" ref="AP585:BA586" si="579">IF(ISERROR(AP282/AP383),"",AP282/AP383)</f>
        <v>0.97188285015159082</v>
      </c>
      <c r="AQ585" s="113">
        <f t="shared" si="579"/>
        <v>1.4555941181124392</v>
      </c>
      <c r="AR585" s="113">
        <f t="shared" si="579"/>
        <v>0.92523408233855164</v>
      </c>
      <c r="AS585" s="113">
        <f t="shared" si="579"/>
        <v>1.1520094621322554</v>
      </c>
      <c r="AT585" s="113">
        <f t="shared" si="579"/>
        <v>1.4603552783730387</v>
      </c>
      <c r="AU585" s="113">
        <f t="shared" si="579"/>
        <v>0.82391849133211292</v>
      </c>
      <c r="AV585" s="113">
        <f t="shared" si="579"/>
        <v>1.1599184285959603</v>
      </c>
      <c r="AW585" s="113">
        <f t="shared" si="579"/>
        <v>1.1525105324440024</v>
      </c>
      <c r="AX585" s="113">
        <f t="shared" si="579"/>
        <v>0.86513404271187355</v>
      </c>
      <c r="AY585" s="113">
        <f t="shared" si="579"/>
        <v>0.95835155383370108</v>
      </c>
      <c r="AZ585" s="113">
        <f t="shared" si="579"/>
        <v>1.0427404385572194</v>
      </c>
      <c r="BA585" s="236">
        <f t="shared" si="579"/>
        <v>1.4133710957766301</v>
      </c>
      <c r="BC585" s="39"/>
      <c r="BD585" s="36"/>
      <c r="BE585" s="36"/>
      <c r="BF585" s="36"/>
      <c r="BG585" s="39"/>
      <c r="BH585" s="39"/>
      <c r="BI585" s="39"/>
      <c r="BJ585" s="39"/>
    </row>
    <row r="586" spans="1:62" s="12" customFormat="1" ht="14.25" customHeight="1">
      <c r="A586" s="70"/>
      <c r="B586" s="25"/>
      <c r="C586" s="33" t="s">
        <v>13</v>
      </c>
      <c r="D586" s="25"/>
      <c r="E586" s="112">
        <f>IF(ISERROR(E283/E384),"",E283/E384)</f>
        <v>1.0911307718394574</v>
      </c>
      <c r="F586" s="113">
        <f t="shared" si="577"/>
        <v>1.0369385379513756</v>
      </c>
      <c r="G586" s="113">
        <f t="shared" si="577"/>
        <v>1.016495395387597</v>
      </c>
      <c r="H586" s="113">
        <f t="shared" si="577"/>
        <v>0.99306073425004537</v>
      </c>
      <c r="I586" s="113">
        <f t="shared" si="577"/>
        <v>0.9960726927776723</v>
      </c>
      <c r="J586" s="113">
        <f t="shared" si="577"/>
        <v>0.99488901865707879</v>
      </c>
      <c r="K586" s="113">
        <f t="shared" si="577"/>
        <v>1.014814404716696</v>
      </c>
      <c r="L586" s="236">
        <f t="shared" si="577"/>
        <v>1.0202689847605022</v>
      </c>
      <c r="M586" s="113">
        <f t="shared" si="577"/>
        <v>1.0278853243673132</v>
      </c>
      <c r="N586" s="113">
        <f t="shared" si="577"/>
        <v>1.0340995242600395</v>
      </c>
      <c r="O586" s="113">
        <f t="shared" si="577"/>
        <v>1.038789006886139</v>
      </c>
      <c r="P586" s="114">
        <f t="shared" si="577"/>
        <v>1.0410968670924807</v>
      </c>
      <c r="T586" s="70"/>
      <c r="U586" s="25"/>
      <c r="V586" s="33" t="s">
        <v>13</v>
      </c>
      <c r="W586" s="25"/>
      <c r="X586" s="112">
        <f>IF(ISERROR(X283/X384),"",X283/X384)</f>
        <v>1.0953956534624565</v>
      </c>
      <c r="Y586" s="113">
        <f t="shared" si="578"/>
        <v>1.0953956534624565</v>
      </c>
      <c r="Z586" s="113">
        <f t="shared" si="578"/>
        <v>1.0953956534624565</v>
      </c>
      <c r="AA586" s="113">
        <f t="shared" si="578"/>
        <v>1.0953956534624565</v>
      </c>
      <c r="AB586" s="113">
        <f t="shared" si="578"/>
        <v>1.0953956534624563</v>
      </c>
      <c r="AC586" s="113">
        <f t="shared" si="578"/>
        <v>1.0953956534624563</v>
      </c>
      <c r="AD586" s="113">
        <f t="shared" si="578"/>
        <v>1.095395653462456</v>
      </c>
      <c r="AE586" s="113">
        <f t="shared" si="578"/>
        <v>1.095395653462456</v>
      </c>
      <c r="AF586" s="113">
        <f t="shared" si="578"/>
        <v>1.095395653462456</v>
      </c>
      <c r="AG586" s="113">
        <f t="shared" si="578"/>
        <v>1.095395653462456</v>
      </c>
      <c r="AH586" s="113">
        <f t="shared" si="578"/>
        <v>1.0953956534624558</v>
      </c>
      <c r="AI586" s="236">
        <f t="shared" si="578"/>
        <v>1.0953956534624558</v>
      </c>
      <c r="AJ586" s="8"/>
      <c r="AL586" s="70"/>
      <c r="AM586" s="25"/>
      <c r="AN586" s="33" t="s">
        <v>13</v>
      </c>
      <c r="AO586" s="25"/>
      <c r="AP586" s="112">
        <f t="shared" si="579"/>
        <v>0.97188285015159082</v>
      </c>
      <c r="AQ586" s="113">
        <f t="shared" si="579"/>
        <v>1.1644285256471087</v>
      </c>
      <c r="AR586" s="113">
        <f t="shared" si="579"/>
        <v>1.0757537085931617</v>
      </c>
      <c r="AS586" s="113">
        <f t="shared" si="579"/>
        <v>1.0919203470961614</v>
      </c>
      <c r="AT586" s="113">
        <f t="shared" si="579"/>
        <v>1.1544042575000133</v>
      </c>
      <c r="AU586" s="113">
        <f t="shared" si="579"/>
        <v>1.0817128772281226</v>
      </c>
      <c r="AV586" s="113">
        <f t="shared" si="579"/>
        <v>1.0918331358652114</v>
      </c>
      <c r="AW586" s="113">
        <f t="shared" si="579"/>
        <v>1.0960194997344774</v>
      </c>
      <c r="AX586" s="113">
        <f t="shared" si="579"/>
        <v>1.064367501562425</v>
      </c>
      <c r="AY586" s="113">
        <f t="shared" si="579"/>
        <v>1.053439017316127</v>
      </c>
      <c r="AZ586" s="113">
        <f t="shared" si="579"/>
        <v>1.0526221313414994</v>
      </c>
      <c r="BA586" s="236">
        <f t="shared" si="579"/>
        <v>1.0658671394386263</v>
      </c>
      <c r="BC586" s="39"/>
      <c r="BD586" s="36"/>
      <c r="BE586" s="36"/>
      <c r="BF586" s="36"/>
      <c r="BG586" s="39"/>
      <c r="BH586" s="39"/>
      <c r="BI586" s="39"/>
      <c r="BJ586" s="39"/>
    </row>
    <row r="587" spans="1:62" s="12" customFormat="1" ht="14.25" customHeight="1">
      <c r="A587" s="32"/>
      <c r="B587" s="25"/>
      <c r="C587" s="33"/>
      <c r="D587" s="25"/>
      <c r="E587" s="112"/>
      <c r="F587" s="113"/>
      <c r="G587" s="113"/>
      <c r="H587" s="113"/>
      <c r="I587" s="113"/>
      <c r="J587" s="113"/>
      <c r="K587" s="113"/>
      <c r="L587" s="236"/>
      <c r="M587" s="113"/>
      <c r="N587" s="113"/>
      <c r="O587" s="113"/>
      <c r="P587" s="114"/>
      <c r="T587" s="32"/>
      <c r="U587" s="25"/>
      <c r="V587" s="33"/>
      <c r="W587" s="25"/>
      <c r="X587" s="112"/>
      <c r="Y587" s="113"/>
      <c r="Z587" s="113"/>
      <c r="AA587" s="113"/>
      <c r="AB587" s="113"/>
      <c r="AC587" s="113"/>
      <c r="AD587" s="113"/>
      <c r="AE587" s="113"/>
      <c r="AF587" s="113"/>
      <c r="AG587" s="113"/>
      <c r="AH587" s="113"/>
      <c r="AI587" s="236"/>
      <c r="AJ587" s="8"/>
      <c r="AL587" s="32"/>
      <c r="AM587" s="25"/>
      <c r="AN587" s="33"/>
      <c r="AO587" s="25"/>
      <c r="AP587" s="112"/>
      <c r="AQ587" s="113"/>
      <c r="AR587" s="113"/>
      <c r="AS587" s="113"/>
      <c r="AT587" s="113"/>
      <c r="AU587" s="113"/>
      <c r="AV587" s="113"/>
      <c r="AW587" s="113"/>
      <c r="AX587" s="113"/>
      <c r="AY587" s="113"/>
      <c r="AZ587" s="113"/>
      <c r="BA587" s="236"/>
      <c r="BC587" s="39"/>
      <c r="BD587" s="36"/>
      <c r="BE587" s="36"/>
      <c r="BF587" s="36"/>
      <c r="BG587" s="39"/>
      <c r="BH587" s="39"/>
      <c r="BI587" s="39"/>
      <c r="BJ587" s="39"/>
    </row>
    <row r="588" spans="1:62" s="12" customFormat="1" ht="14.25" hidden="1" customHeight="1">
      <c r="A588" s="32">
        <v>22</v>
      </c>
      <c r="B588" s="25"/>
      <c r="C588" s="33" t="s">
        <v>1</v>
      </c>
      <c r="D588" s="25"/>
      <c r="E588" s="112" t="str">
        <f>IF(ISERROR(E285/E386),"",E285/E386)</f>
        <v/>
      </c>
      <c r="F588" s="113" t="str">
        <f t="shared" ref="F588:P589" si="580">IF(ISERROR(F285/F386),"",F285/F386)</f>
        <v/>
      </c>
      <c r="G588" s="113" t="str">
        <f t="shared" si="580"/>
        <v/>
      </c>
      <c r="H588" s="113" t="str">
        <f t="shared" si="580"/>
        <v/>
      </c>
      <c r="I588" s="113" t="str">
        <f t="shared" si="580"/>
        <v/>
      </c>
      <c r="J588" s="113" t="str">
        <f t="shared" si="580"/>
        <v/>
      </c>
      <c r="K588" s="113" t="str">
        <f t="shared" si="580"/>
        <v/>
      </c>
      <c r="L588" s="236" t="str">
        <f t="shared" si="580"/>
        <v/>
      </c>
      <c r="M588" s="113" t="str">
        <f t="shared" si="580"/>
        <v/>
      </c>
      <c r="N588" s="113" t="str">
        <f t="shared" si="580"/>
        <v/>
      </c>
      <c r="O588" s="113" t="str">
        <f t="shared" si="580"/>
        <v/>
      </c>
      <c r="P588" s="114" t="str">
        <f t="shared" si="580"/>
        <v/>
      </c>
      <c r="T588" s="32">
        <v>22</v>
      </c>
      <c r="U588" s="25"/>
      <c r="V588" s="33" t="s">
        <v>1</v>
      </c>
      <c r="W588" s="25"/>
      <c r="X588" s="112" t="str">
        <f>IF(ISERROR(X285/X386),"",X285/X386)</f>
        <v/>
      </c>
      <c r="Y588" s="113" t="str">
        <f t="shared" ref="Y588:AI589" si="581">IF(ISERROR(Y285/Y386),"",Y285/Y386)</f>
        <v/>
      </c>
      <c r="Z588" s="113" t="str">
        <f t="shared" si="581"/>
        <v/>
      </c>
      <c r="AA588" s="113" t="str">
        <f t="shared" si="581"/>
        <v/>
      </c>
      <c r="AB588" s="113" t="str">
        <f t="shared" si="581"/>
        <v/>
      </c>
      <c r="AC588" s="113" t="str">
        <f t="shared" si="581"/>
        <v/>
      </c>
      <c r="AD588" s="113" t="str">
        <f t="shared" si="581"/>
        <v/>
      </c>
      <c r="AE588" s="113" t="str">
        <f t="shared" si="581"/>
        <v/>
      </c>
      <c r="AF588" s="113" t="str">
        <f t="shared" si="581"/>
        <v/>
      </c>
      <c r="AG588" s="113" t="str">
        <f t="shared" si="581"/>
        <v/>
      </c>
      <c r="AH588" s="113" t="str">
        <f t="shared" si="581"/>
        <v/>
      </c>
      <c r="AI588" s="236" t="str">
        <f t="shared" si="581"/>
        <v/>
      </c>
      <c r="AJ588" s="8"/>
      <c r="AL588" s="32">
        <v>22</v>
      </c>
      <c r="AM588" s="25"/>
      <c r="AN588" s="33" t="s">
        <v>1</v>
      </c>
      <c r="AO588" s="25"/>
      <c r="AP588" s="112" t="str">
        <f t="shared" ref="AP588:BA589" si="582">IF(ISERROR(AP285/AP386),"",AP285/AP386)</f>
        <v/>
      </c>
      <c r="AQ588" s="113" t="str">
        <f t="shared" si="582"/>
        <v/>
      </c>
      <c r="AR588" s="113" t="str">
        <f t="shared" si="582"/>
        <v/>
      </c>
      <c r="AS588" s="113" t="str">
        <f t="shared" si="582"/>
        <v/>
      </c>
      <c r="AT588" s="113" t="str">
        <f t="shared" si="582"/>
        <v/>
      </c>
      <c r="AU588" s="113" t="str">
        <f t="shared" si="582"/>
        <v/>
      </c>
      <c r="AV588" s="113" t="str">
        <f t="shared" si="582"/>
        <v/>
      </c>
      <c r="AW588" s="113" t="str">
        <f t="shared" si="582"/>
        <v/>
      </c>
      <c r="AX588" s="113" t="str">
        <f t="shared" si="582"/>
        <v/>
      </c>
      <c r="AY588" s="113" t="str">
        <f t="shared" si="582"/>
        <v/>
      </c>
      <c r="AZ588" s="113" t="str">
        <f t="shared" si="582"/>
        <v/>
      </c>
      <c r="BA588" s="236" t="str">
        <f t="shared" si="582"/>
        <v/>
      </c>
      <c r="BC588" s="39"/>
      <c r="BD588" s="36"/>
      <c r="BE588" s="36"/>
      <c r="BF588" s="36"/>
      <c r="BG588" s="39"/>
      <c r="BH588" s="39"/>
      <c r="BI588" s="39"/>
      <c r="BJ588" s="39"/>
    </row>
    <row r="589" spans="1:62" s="12" customFormat="1" ht="14.25" hidden="1" customHeight="1">
      <c r="A589" s="70"/>
      <c r="B589" s="25"/>
      <c r="C589" s="33" t="s">
        <v>13</v>
      </c>
      <c r="D589" s="25"/>
      <c r="E589" s="112" t="str">
        <f>IF(ISERROR(E286/E387),"",E286/E387)</f>
        <v/>
      </c>
      <c r="F589" s="113" t="str">
        <f t="shared" si="580"/>
        <v/>
      </c>
      <c r="G589" s="113" t="str">
        <f t="shared" si="580"/>
        <v/>
      </c>
      <c r="H589" s="113" t="str">
        <f t="shared" si="580"/>
        <v/>
      </c>
      <c r="I589" s="113" t="str">
        <f t="shared" si="580"/>
        <v/>
      </c>
      <c r="J589" s="113" t="str">
        <f t="shared" si="580"/>
        <v/>
      </c>
      <c r="K589" s="113" t="str">
        <f t="shared" si="580"/>
        <v/>
      </c>
      <c r="L589" s="236" t="str">
        <f t="shared" si="580"/>
        <v/>
      </c>
      <c r="M589" s="113" t="str">
        <f t="shared" si="580"/>
        <v/>
      </c>
      <c r="N589" s="113" t="str">
        <f t="shared" si="580"/>
        <v/>
      </c>
      <c r="O589" s="113" t="str">
        <f t="shared" si="580"/>
        <v/>
      </c>
      <c r="P589" s="114" t="str">
        <f t="shared" si="580"/>
        <v/>
      </c>
      <c r="T589" s="70"/>
      <c r="U589" s="25"/>
      <c r="V589" s="33" t="s">
        <v>13</v>
      </c>
      <c r="W589" s="25"/>
      <c r="X589" s="112" t="str">
        <f>IF(ISERROR(X286/X387),"",X286/X387)</f>
        <v/>
      </c>
      <c r="Y589" s="113" t="str">
        <f t="shared" si="581"/>
        <v/>
      </c>
      <c r="Z589" s="113" t="str">
        <f t="shared" si="581"/>
        <v/>
      </c>
      <c r="AA589" s="113" t="str">
        <f t="shared" si="581"/>
        <v/>
      </c>
      <c r="AB589" s="113" t="str">
        <f t="shared" si="581"/>
        <v/>
      </c>
      <c r="AC589" s="113" t="str">
        <f t="shared" si="581"/>
        <v/>
      </c>
      <c r="AD589" s="113" t="str">
        <f t="shared" si="581"/>
        <v/>
      </c>
      <c r="AE589" s="113" t="str">
        <f t="shared" si="581"/>
        <v/>
      </c>
      <c r="AF589" s="113" t="str">
        <f t="shared" si="581"/>
        <v/>
      </c>
      <c r="AG589" s="113" t="str">
        <f t="shared" si="581"/>
        <v/>
      </c>
      <c r="AH589" s="113" t="str">
        <f t="shared" si="581"/>
        <v/>
      </c>
      <c r="AI589" s="236" t="str">
        <f t="shared" si="581"/>
        <v/>
      </c>
      <c r="AJ589" s="8"/>
      <c r="AL589" s="70"/>
      <c r="AM589" s="25"/>
      <c r="AN589" s="33" t="s">
        <v>13</v>
      </c>
      <c r="AO589" s="25"/>
      <c r="AP589" s="112" t="str">
        <f t="shared" si="582"/>
        <v/>
      </c>
      <c r="AQ589" s="113" t="str">
        <f t="shared" si="582"/>
        <v/>
      </c>
      <c r="AR589" s="113" t="str">
        <f t="shared" si="582"/>
        <v/>
      </c>
      <c r="AS589" s="113" t="str">
        <f t="shared" si="582"/>
        <v/>
      </c>
      <c r="AT589" s="113" t="str">
        <f t="shared" si="582"/>
        <v/>
      </c>
      <c r="AU589" s="113" t="str">
        <f t="shared" si="582"/>
        <v/>
      </c>
      <c r="AV589" s="113" t="str">
        <f t="shared" si="582"/>
        <v/>
      </c>
      <c r="AW589" s="113" t="str">
        <f t="shared" si="582"/>
        <v/>
      </c>
      <c r="AX589" s="113" t="str">
        <f t="shared" si="582"/>
        <v/>
      </c>
      <c r="AY589" s="113" t="str">
        <f t="shared" si="582"/>
        <v/>
      </c>
      <c r="AZ589" s="113" t="str">
        <f t="shared" si="582"/>
        <v/>
      </c>
      <c r="BA589" s="236" t="str">
        <f t="shared" si="582"/>
        <v/>
      </c>
      <c r="BC589" s="39"/>
      <c r="BD589" s="36"/>
      <c r="BE589" s="36"/>
      <c r="BF589" s="36"/>
      <c r="BG589" s="39"/>
      <c r="BH589" s="39"/>
      <c r="BI589" s="39"/>
      <c r="BJ589" s="39"/>
    </row>
    <row r="590" spans="1:62" s="12" customFormat="1" ht="14.25" hidden="1" customHeight="1">
      <c r="A590" s="32"/>
      <c r="B590" s="25"/>
      <c r="C590" s="33"/>
      <c r="D590" s="25"/>
      <c r="E590" s="112"/>
      <c r="F590" s="113"/>
      <c r="G590" s="113"/>
      <c r="H590" s="113"/>
      <c r="I590" s="113"/>
      <c r="J590" s="113"/>
      <c r="K590" s="113"/>
      <c r="L590" s="236"/>
      <c r="M590" s="113"/>
      <c r="N590" s="113"/>
      <c r="O590" s="113"/>
      <c r="P590" s="114"/>
      <c r="T590" s="32"/>
      <c r="U590" s="25"/>
      <c r="V590" s="33"/>
      <c r="W590" s="25"/>
      <c r="X590" s="112"/>
      <c r="Y590" s="113"/>
      <c r="Z590" s="113"/>
      <c r="AA590" s="113"/>
      <c r="AB590" s="113"/>
      <c r="AC590" s="113"/>
      <c r="AD590" s="113"/>
      <c r="AE590" s="113"/>
      <c r="AF590" s="113"/>
      <c r="AG590" s="113"/>
      <c r="AH590" s="113"/>
      <c r="AI590" s="236"/>
      <c r="AJ590" s="8"/>
      <c r="AL590" s="32"/>
      <c r="AM590" s="25"/>
      <c r="AN590" s="33"/>
      <c r="AO590" s="25"/>
      <c r="AP590" s="112"/>
      <c r="AQ590" s="113"/>
      <c r="AR590" s="113"/>
      <c r="AS590" s="113"/>
      <c r="AT590" s="113"/>
      <c r="AU590" s="113"/>
      <c r="AV590" s="113"/>
      <c r="AW590" s="113"/>
      <c r="AX590" s="113"/>
      <c r="AY590" s="113"/>
      <c r="AZ590" s="113"/>
      <c r="BA590" s="236"/>
      <c r="BC590" s="39"/>
      <c r="BD590" s="36"/>
      <c r="BE590" s="36"/>
      <c r="BF590" s="36"/>
      <c r="BG590" s="39"/>
      <c r="BH590" s="39"/>
      <c r="BI590" s="39"/>
      <c r="BJ590" s="39"/>
    </row>
    <row r="591" spans="1:62" s="12" customFormat="1" ht="14.25" hidden="1" customHeight="1">
      <c r="A591" s="32">
        <v>23</v>
      </c>
      <c r="B591" s="25"/>
      <c r="C591" s="33" t="s">
        <v>1</v>
      </c>
      <c r="D591" s="25"/>
      <c r="E591" s="112" t="str">
        <f>IF(ISERROR(E288/E389),"",E288/E389)</f>
        <v/>
      </c>
      <c r="F591" s="113" t="str">
        <f t="shared" ref="F591:P592" si="583">IF(ISERROR(F288/F389),"",F288/F389)</f>
        <v/>
      </c>
      <c r="G591" s="113" t="str">
        <f t="shared" si="583"/>
        <v/>
      </c>
      <c r="H591" s="113" t="str">
        <f t="shared" si="583"/>
        <v/>
      </c>
      <c r="I591" s="113" t="str">
        <f t="shared" si="583"/>
        <v/>
      </c>
      <c r="J591" s="113" t="str">
        <f t="shared" si="583"/>
        <v/>
      </c>
      <c r="K591" s="113" t="str">
        <f t="shared" si="583"/>
        <v/>
      </c>
      <c r="L591" s="236" t="str">
        <f t="shared" si="583"/>
        <v/>
      </c>
      <c r="M591" s="113" t="str">
        <f t="shared" si="583"/>
        <v/>
      </c>
      <c r="N591" s="113" t="str">
        <f t="shared" si="583"/>
        <v/>
      </c>
      <c r="O591" s="113" t="str">
        <f t="shared" si="583"/>
        <v/>
      </c>
      <c r="P591" s="114" t="str">
        <f t="shared" si="583"/>
        <v/>
      </c>
      <c r="T591" s="32">
        <v>23</v>
      </c>
      <c r="U591" s="25"/>
      <c r="V591" s="33" t="s">
        <v>1</v>
      </c>
      <c r="W591" s="25"/>
      <c r="X591" s="112" t="str">
        <f>IF(ISERROR(X288/X389),"",X288/X389)</f>
        <v/>
      </c>
      <c r="Y591" s="113" t="str">
        <f t="shared" ref="Y591:AI592" si="584">IF(ISERROR(Y288/Y389),"",Y288/Y389)</f>
        <v/>
      </c>
      <c r="Z591" s="113" t="str">
        <f t="shared" si="584"/>
        <v/>
      </c>
      <c r="AA591" s="113" t="str">
        <f t="shared" si="584"/>
        <v/>
      </c>
      <c r="AB591" s="113" t="str">
        <f t="shared" si="584"/>
        <v/>
      </c>
      <c r="AC591" s="113" t="str">
        <f t="shared" si="584"/>
        <v/>
      </c>
      <c r="AD591" s="113" t="str">
        <f t="shared" si="584"/>
        <v/>
      </c>
      <c r="AE591" s="113" t="str">
        <f t="shared" si="584"/>
        <v/>
      </c>
      <c r="AF591" s="113" t="str">
        <f t="shared" si="584"/>
        <v/>
      </c>
      <c r="AG591" s="113" t="str">
        <f t="shared" si="584"/>
        <v/>
      </c>
      <c r="AH591" s="113" t="str">
        <f t="shared" si="584"/>
        <v/>
      </c>
      <c r="AI591" s="236" t="str">
        <f t="shared" si="584"/>
        <v/>
      </c>
      <c r="AJ591" s="8"/>
      <c r="AL591" s="32">
        <v>23</v>
      </c>
      <c r="AM591" s="25"/>
      <c r="AN591" s="33" t="s">
        <v>1</v>
      </c>
      <c r="AO591" s="25"/>
      <c r="AP591" s="112" t="str">
        <f t="shared" ref="AP591:BA592" si="585">IF(ISERROR(AP288/AP389),"",AP288/AP389)</f>
        <v/>
      </c>
      <c r="AQ591" s="113" t="str">
        <f t="shared" si="585"/>
        <v/>
      </c>
      <c r="AR591" s="113" t="str">
        <f t="shared" si="585"/>
        <v/>
      </c>
      <c r="AS591" s="113" t="str">
        <f t="shared" si="585"/>
        <v/>
      </c>
      <c r="AT591" s="113" t="str">
        <f t="shared" si="585"/>
        <v/>
      </c>
      <c r="AU591" s="113" t="str">
        <f t="shared" si="585"/>
        <v/>
      </c>
      <c r="AV591" s="113" t="str">
        <f t="shared" si="585"/>
        <v/>
      </c>
      <c r="AW591" s="113" t="str">
        <f t="shared" si="585"/>
        <v/>
      </c>
      <c r="AX591" s="113" t="str">
        <f t="shared" si="585"/>
        <v/>
      </c>
      <c r="AY591" s="113" t="str">
        <f t="shared" si="585"/>
        <v/>
      </c>
      <c r="AZ591" s="113" t="str">
        <f t="shared" si="585"/>
        <v/>
      </c>
      <c r="BA591" s="236" t="str">
        <f t="shared" si="585"/>
        <v/>
      </c>
      <c r="BC591" s="39"/>
      <c r="BD591" s="36"/>
      <c r="BE591" s="36"/>
      <c r="BF591" s="36"/>
      <c r="BG591" s="39"/>
      <c r="BH591" s="39"/>
      <c r="BI591" s="39"/>
      <c r="BJ591" s="39"/>
    </row>
    <row r="592" spans="1:62" s="12" customFormat="1" ht="14.25" hidden="1" customHeight="1">
      <c r="A592" s="70"/>
      <c r="B592" s="25"/>
      <c r="C592" s="33" t="s">
        <v>13</v>
      </c>
      <c r="D592" s="25"/>
      <c r="E592" s="112" t="str">
        <f>IF(ISERROR(E289/E390),"",E289/E390)</f>
        <v/>
      </c>
      <c r="F592" s="113" t="str">
        <f t="shared" si="583"/>
        <v/>
      </c>
      <c r="G592" s="113" t="str">
        <f t="shared" si="583"/>
        <v/>
      </c>
      <c r="H592" s="113" t="str">
        <f t="shared" si="583"/>
        <v/>
      </c>
      <c r="I592" s="113" t="str">
        <f t="shared" si="583"/>
        <v/>
      </c>
      <c r="J592" s="113" t="str">
        <f t="shared" si="583"/>
        <v/>
      </c>
      <c r="K592" s="113" t="str">
        <f t="shared" si="583"/>
        <v/>
      </c>
      <c r="L592" s="236" t="str">
        <f t="shared" si="583"/>
        <v/>
      </c>
      <c r="M592" s="113" t="str">
        <f t="shared" si="583"/>
        <v/>
      </c>
      <c r="N592" s="113" t="str">
        <f t="shared" si="583"/>
        <v/>
      </c>
      <c r="O592" s="113" t="str">
        <f t="shared" si="583"/>
        <v/>
      </c>
      <c r="P592" s="114" t="str">
        <f t="shared" si="583"/>
        <v/>
      </c>
      <c r="T592" s="70"/>
      <c r="U592" s="25"/>
      <c r="V592" s="33" t="s">
        <v>13</v>
      </c>
      <c r="W592" s="25"/>
      <c r="X592" s="112" t="str">
        <f>IF(ISERROR(X289/X390),"",X289/X390)</f>
        <v/>
      </c>
      <c r="Y592" s="113" t="str">
        <f t="shared" si="584"/>
        <v/>
      </c>
      <c r="Z592" s="113" t="str">
        <f t="shared" si="584"/>
        <v/>
      </c>
      <c r="AA592" s="113" t="str">
        <f t="shared" si="584"/>
        <v/>
      </c>
      <c r="AB592" s="113" t="str">
        <f t="shared" si="584"/>
        <v/>
      </c>
      <c r="AC592" s="113" t="str">
        <f t="shared" si="584"/>
        <v/>
      </c>
      <c r="AD592" s="113" t="str">
        <f t="shared" si="584"/>
        <v/>
      </c>
      <c r="AE592" s="113" t="str">
        <f t="shared" si="584"/>
        <v/>
      </c>
      <c r="AF592" s="113" t="str">
        <f t="shared" si="584"/>
        <v/>
      </c>
      <c r="AG592" s="113" t="str">
        <f t="shared" si="584"/>
        <v/>
      </c>
      <c r="AH592" s="113" t="str">
        <f t="shared" si="584"/>
        <v/>
      </c>
      <c r="AI592" s="236" t="str">
        <f t="shared" si="584"/>
        <v/>
      </c>
      <c r="AJ592" s="8"/>
      <c r="AL592" s="70"/>
      <c r="AM592" s="25"/>
      <c r="AN592" s="33" t="s">
        <v>13</v>
      </c>
      <c r="AO592" s="25"/>
      <c r="AP592" s="112" t="str">
        <f t="shared" si="585"/>
        <v/>
      </c>
      <c r="AQ592" s="113" t="str">
        <f t="shared" si="585"/>
        <v/>
      </c>
      <c r="AR592" s="113" t="str">
        <f t="shared" si="585"/>
        <v/>
      </c>
      <c r="AS592" s="113" t="str">
        <f t="shared" si="585"/>
        <v/>
      </c>
      <c r="AT592" s="113" t="str">
        <f t="shared" si="585"/>
        <v/>
      </c>
      <c r="AU592" s="113" t="str">
        <f t="shared" si="585"/>
        <v/>
      </c>
      <c r="AV592" s="113" t="str">
        <f t="shared" si="585"/>
        <v/>
      </c>
      <c r="AW592" s="113" t="str">
        <f t="shared" si="585"/>
        <v/>
      </c>
      <c r="AX592" s="113" t="str">
        <f t="shared" si="585"/>
        <v/>
      </c>
      <c r="AY592" s="113" t="str">
        <f t="shared" si="585"/>
        <v/>
      </c>
      <c r="AZ592" s="113" t="str">
        <f t="shared" si="585"/>
        <v/>
      </c>
      <c r="BA592" s="236" t="str">
        <f t="shared" si="585"/>
        <v/>
      </c>
      <c r="BC592" s="39"/>
      <c r="BD592" s="36"/>
      <c r="BE592" s="36"/>
      <c r="BF592" s="36"/>
      <c r="BG592" s="39"/>
      <c r="BH592" s="39"/>
      <c r="BI592" s="39"/>
      <c r="BJ592" s="39"/>
    </row>
    <row r="593" spans="1:62" s="12" customFormat="1" ht="14.25" hidden="1" customHeight="1">
      <c r="A593" s="32"/>
      <c r="B593" s="25"/>
      <c r="C593" s="33"/>
      <c r="D593" s="25"/>
      <c r="E593" s="112"/>
      <c r="F593" s="113"/>
      <c r="G593" s="113"/>
      <c r="H593" s="113"/>
      <c r="I593" s="113"/>
      <c r="J593" s="113"/>
      <c r="K593" s="113"/>
      <c r="L593" s="236"/>
      <c r="M593" s="113"/>
      <c r="N593" s="113"/>
      <c r="O593" s="113"/>
      <c r="P593" s="114"/>
      <c r="T593" s="32"/>
      <c r="U593" s="25"/>
      <c r="V593" s="33"/>
      <c r="W593" s="25"/>
      <c r="X593" s="112"/>
      <c r="Y593" s="113"/>
      <c r="Z593" s="113"/>
      <c r="AA593" s="113"/>
      <c r="AB593" s="113"/>
      <c r="AC593" s="113"/>
      <c r="AD593" s="113"/>
      <c r="AE593" s="113"/>
      <c r="AF593" s="113"/>
      <c r="AG593" s="113"/>
      <c r="AH593" s="113"/>
      <c r="AI593" s="236"/>
      <c r="AJ593" s="8"/>
      <c r="AL593" s="32"/>
      <c r="AM593" s="25"/>
      <c r="AN593" s="33"/>
      <c r="AO593" s="25"/>
      <c r="AP593" s="112"/>
      <c r="AQ593" s="113"/>
      <c r="AR593" s="113"/>
      <c r="AS593" s="113"/>
      <c r="AT593" s="113"/>
      <c r="AU593" s="113"/>
      <c r="AV593" s="113"/>
      <c r="AW593" s="113"/>
      <c r="AX593" s="113"/>
      <c r="AY593" s="113"/>
      <c r="AZ593" s="113"/>
      <c r="BA593" s="236"/>
      <c r="BC593" s="39"/>
      <c r="BD593" s="36"/>
      <c r="BE593" s="36"/>
      <c r="BF593" s="36"/>
      <c r="BG593" s="39"/>
      <c r="BH593" s="39"/>
      <c r="BI593" s="39"/>
      <c r="BJ593" s="39"/>
    </row>
    <row r="594" spans="1:62" s="12" customFormat="1" ht="14.25" hidden="1" customHeight="1">
      <c r="A594" s="32">
        <v>24</v>
      </c>
      <c r="B594" s="25"/>
      <c r="C594" s="33" t="s">
        <v>1</v>
      </c>
      <c r="D594" s="25"/>
      <c r="E594" s="112" t="str">
        <f>IF(ISERROR(E291/E392),"",E291/E392)</f>
        <v/>
      </c>
      <c r="F594" s="113" t="str">
        <f t="shared" ref="F594:P595" si="586">IF(ISERROR(F291/F392),"",F291/F392)</f>
        <v/>
      </c>
      <c r="G594" s="113" t="str">
        <f t="shared" si="586"/>
        <v/>
      </c>
      <c r="H594" s="113" t="str">
        <f t="shared" si="586"/>
        <v/>
      </c>
      <c r="I594" s="113" t="str">
        <f t="shared" si="586"/>
        <v/>
      </c>
      <c r="J594" s="113" t="str">
        <f t="shared" si="586"/>
        <v/>
      </c>
      <c r="K594" s="113" t="str">
        <f t="shared" si="586"/>
        <v/>
      </c>
      <c r="L594" s="236" t="str">
        <f t="shared" si="586"/>
        <v/>
      </c>
      <c r="M594" s="113" t="str">
        <f t="shared" si="586"/>
        <v/>
      </c>
      <c r="N594" s="113" t="str">
        <f t="shared" si="586"/>
        <v/>
      </c>
      <c r="O594" s="113" t="str">
        <f t="shared" si="586"/>
        <v/>
      </c>
      <c r="P594" s="114" t="str">
        <f t="shared" si="586"/>
        <v/>
      </c>
      <c r="T594" s="32">
        <v>24</v>
      </c>
      <c r="U594" s="25"/>
      <c r="V594" s="33" t="s">
        <v>1</v>
      </c>
      <c r="W594" s="25"/>
      <c r="X594" s="112" t="str">
        <f>IF(ISERROR(X291/X392),"",X291/X392)</f>
        <v/>
      </c>
      <c r="Y594" s="113" t="str">
        <f t="shared" ref="Y594:AI595" si="587">IF(ISERROR(Y291/Y392),"",Y291/Y392)</f>
        <v/>
      </c>
      <c r="Z594" s="113" t="str">
        <f t="shared" si="587"/>
        <v/>
      </c>
      <c r="AA594" s="113" t="str">
        <f t="shared" si="587"/>
        <v/>
      </c>
      <c r="AB594" s="113" t="str">
        <f t="shared" si="587"/>
        <v/>
      </c>
      <c r="AC594" s="113" t="str">
        <f t="shared" si="587"/>
        <v/>
      </c>
      <c r="AD594" s="113" t="str">
        <f t="shared" si="587"/>
        <v/>
      </c>
      <c r="AE594" s="113" t="str">
        <f t="shared" si="587"/>
        <v/>
      </c>
      <c r="AF594" s="113" t="str">
        <f t="shared" si="587"/>
        <v/>
      </c>
      <c r="AG594" s="113" t="str">
        <f t="shared" si="587"/>
        <v/>
      </c>
      <c r="AH594" s="113" t="str">
        <f t="shared" si="587"/>
        <v/>
      </c>
      <c r="AI594" s="236" t="str">
        <f t="shared" si="587"/>
        <v/>
      </c>
      <c r="AJ594" s="8"/>
      <c r="AL594" s="32">
        <v>24</v>
      </c>
      <c r="AM594" s="25"/>
      <c r="AN594" s="33" t="s">
        <v>1</v>
      </c>
      <c r="AO594" s="25"/>
      <c r="AP594" s="112" t="str">
        <f t="shared" ref="AP594:BA595" si="588">IF(ISERROR(AP291/AP392),"",AP291/AP392)</f>
        <v/>
      </c>
      <c r="AQ594" s="113" t="str">
        <f t="shared" si="588"/>
        <v/>
      </c>
      <c r="AR594" s="113" t="str">
        <f t="shared" si="588"/>
        <v/>
      </c>
      <c r="AS594" s="113" t="str">
        <f t="shared" si="588"/>
        <v/>
      </c>
      <c r="AT594" s="113" t="str">
        <f t="shared" si="588"/>
        <v/>
      </c>
      <c r="AU594" s="113" t="str">
        <f t="shared" si="588"/>
        <v/>
      </c>
      <c r="AV594" s="113" t="str">
        <f t="shared" si="588"/>
        <v/>
      </c>
      <c r="AW594" s="113" t="str">
        <f t="shared" si="588"/>
        <v/>
      </c>
      <c r="AX594" s="113" t="str">
        <f t="shared" si="588"/>
        <v/>
      </c>
      <c r="AY594" s="113" t="str">
        <f t="shared" si="588"/>
        <v/>
      </c>
      <c r="AZ594" s="113" t="str">
        <f t="shared" si="588"/>
        <v/>
      </c>
      <c r="BA594" s="236" t="str">
        <f t="shared" si="588"/>
        <v/>
      </c>
      <c r="BC594" s="39"/>
      <c r="BD594" s="36"/>
      <c r="BE594" s="36"/>
      <c r="BF594" s="36"/>
      <c r="BG594" s="39"/>
      <c r="BH594" s="39"/>
      <c r="BI594" s="39"/>
      <c r="BJ594" s="39"/>
    </row>
    <row r="595" spans="1:62" s="12" customFormat="1" ht="14.25" hidden="1" customHeight="1">
      <c r="A595" s="70"/>
      <c r="B595" s="25"/>
      <c r="C595" s="33" t="s">
        <v>13</v>
      </c>
      <c r="D595" s="25"/>
      <c r="E595" s="112" t="str">
        <f>IF(ISERROR(E292/E393),"",E292/E393)</f>
        <v/>
      </c>
      <c r="F595" s="113" t="str">
        <f t="shared" si="586"/>
        <v/>
      </c>
      <c r="G595" s="113" t="str">
        <f t="shared" si="586"/>
        <v/>
      </c>
      <c r="H595" s="113" t="str">
        <f t="shared" si="586"/>
        <v/>
      </c>
      <c r="I595" s="113" t="str">
        <f t="shared" si="586"/>
        <v/>
      </c>
      <c r="J595" s="113" t="str">
        <f t="shared" si="586"/>
        <v/>
      </c>
      <c r="K595" s="113" t="str">
        <f t="shared" si="586"/>
        <v/>
      </c>
      <c r="L595" s="236" t="str">
        <f t="shared" si="586"/>
        <v/>
      </c>
      <c r="M595" s="113" t="str">
        <f t="shared" si="586"/>
        <v/>
      </c>
      <c r="N595" s="113" t="str">
        <f t="shared" si="586"/>
        <v/>
      </c>
      <c r="O595" s="113" t="str">
        <f t="shared" si="586"/>
        <v/>
      </c>
      <c r="P595" s="114" t="str">
        <f t="shared" si="586"/>
        <v/>
      </c>
      <c r="T595" s="70"/>
      <c r="U595" s="25"/>
      <c r="V595" s="33" t="s">
        <v>13</v>
      </c>
      <c r="W595" s="25"/>
      <c r="X595" s="112" t="str">
        <f>IF(ISERROR(X292/X393),"",X292/X393)</f>
        <v/>
      </c>
      <c r="Y595" s="113" t="str">
        <f t="shared" si="587"/>
        <v/>
      </c>
      <c r="Z595" s="113" t="str">
        <f t="shared" si="587"/>
        <v/>
      </c>
      <c r="AA595" s="113" t="str">
        <f t="shared" si="587"/>
        <v/>
      </c>
      <c r="AB595" s="113" t="str">
        <f t="shared" si="587"/>
        <v/>
      </c>
      <c r="AC595" s="113" t="str">
        <f t="shared" si="587"/>
        <v/>
      </c>
      <c r="AD595" s="113" t="str">
        <f t="shared" si="587"/>
        <v/>
      </c>
      <c r="AE595" s="113" t="str">
        <f t="shared" si="587"/>
        <v/>
      </c>
      <c r="AF595" s="113" t="str">
        <f t="shared" si="587"/>
        <v/>
      </c>
      <c r="AG595" s="113" t="str">
        <f t="shared" si="587"/>
        <v/>
      </c>
      <c r="AH595" s="113" t="str">
        <f t="shared" si="587"/>
        <v/>
      </c>
      <c r="AI595" s="236" t="str">
        <f t="shared" si="587"/>
        <v/>
      </c>
      <c r="AJ595" s="8"/>
      <c r="AL595" s="70"/>
      <c r="AM595" s="25"/>
      <c r="AN595" s="33" t="s">
        <v>13</v>
      </c>
      <c r="AO595" s="25"/>
      <c r="AP595" s="112" t="str">
        <f t="shared" si="588"/>
        <v/>
      </c>
      <c r="AQ595" s="113" t="str">
        <f t="shared" si="588"/>
        <v/>
      </c>
      <c r="AR595" s="113" t="str">
        <f t="shared" si="588"/>
        <v/>
      </c>
      <c r="AS595" s="113" t="str">
        <f t="shared" si="588"/>
        <v/>
      </c>
      <c r="AT595" s="113" t="str">
        <f t="shared" si="588"/>
        <v/>
      </c>
      <c r="AU595" s="113" t="str">
        <f t="shared" si="588"/>
        <v/>
      </c>
      <c r="AV595" s="113" t="str">
        <f t="shared" si="588"/>
        <v/>
      </c>
      <c r="AW595" s="113" t="str">
        <f t="shared" si="588"/>
        <v/>
      </c>
      <c r="AX595" s="113" t="str">
        <f t="shared" si="588"/>
        <v/>
      </c>
      <c r="AY595" s="113" t="str">
        <f t="shared" si="588"/>
        <v/>
      </c>
      <c r="AZ595" s="113" t="str">
        <f t="shared" si="588"/>
        <v/>
      </c>
      <c r="BA595" s="236" t="str">
        <f t="shared" si="588"/>
        <v/>
      </c>
      <c r="BC595" s="39"/>
      <c r="BD595" s="36"/>
      <c r="BE595" s="36"/>
      <c r="BF595" s="36"/>
      <c r="BG595" s="39"/>
      <c r="BH595" s="39"/>
      <c r="BI595" s="39"/>
      <c r="BJ595" s="39"/>
    </row>
    <row r="596" spans="1:62" s="12" customFormat="1" ht="14.25" hidden="1" customHeight="1">
      <c r="A596" s="32"/>
      <c r="B596" s="25"/>
      <c r="C596" s="33"/>
      <c r="D596" s="25"/>
      <c r="E596" s="112"/>
      <c r="F596" s="113"/>
      <c r="G596" s="113"/>
      <c r="H596" s="113"/>
      <c r="I596" s="113"/>
      <c r="J596" s="113"/>
      <c r="K596" s="113"/>
      <c r="L596" s="236"/>
      <c r="M596" s="113"/>
      <c r="N596" s="113"/>
      <c r="O596" s="113"/>
      <c r="P596" s="114"/>
      <c r="T596" s="32"/>
      <c r="U596" s="25"/>
      <c r="V596" s="33"/>
      <c r="W596" s="25"/>
      <c r="X596" s="112"/>
      <c r="Y596" s="113"/>
      <c r="Z596" s="113"/>
      <c r="AA596" s="113"/>
      <c r="AB596" s="113"/>
      <c r="AC596" s="113"/>
      <c r="AD596" s="113"/>
      <c r="AE596" s="113"/>
      <c r="AF596" s="113"/>
      <c r="AG596" s="113"/>
      <c r="AH596" s="113"/>
      <c r="AI596" s="236"/>
      <c r="AJ596" s="8"/>
      <c r="AL596" s="32"/>
      <c r="AM596" s="25"/>
      <c r="AN596" s="33"/>
      <c r="AO596" s="25"/>
      <c r="AP596" s="112"/>
      <c r="AQ596" s="113"/>
      <c r="AR596" s="113"/>
      <c r="AS596" s="113"/>
      <c r="AT596" s="113"/>
      <c r="AU596" s="113"/>
      <c r="AV596" s="113"/>
      <c r="AW596" s="113"/>
      <c r="AX596" s="113"/>
      <c r="AY596" s="113"/>
      <c r="AZ596" s="113"/>
      <c r="BA596" s="236"/>
      <c r="BC596" s="39"/>
      <c r="BD596" s="36"/>
      <c r="BE596" s="36"/>
      <c r="BF596" s="36"/>
      <c r="BG596" s="39"/>
      <c r="BH596" s="39"/>
      <c r="BI596" s="39"/>
      <c r="BJ596" s="39"/>
    </row>
    <row r="597" spans="1:62" s="12" customFormat="1" ht="14.25" hidden="1" customHeight="1">
      <c r="A597" s="32">
        <v>25</v>
      </c>
      <c r="B597" s="25"/>
      <c r="C597" s="33" t="s">
        <v>1</v>
      </c>
      <c r="D597" s="25"/>
      <c r="E597" s="112" t="str">
        <f>IF(ISERROR(E294/E395),"",E294/E395)</f>
        <v/>
      </c>
      <c r="F597" s="113" t="str">
        <f t="shared" ref="F597:P598" si="589">IF(ISERROR(F294/F395),"",F294/F395)</f>
        <v/>
      </c>
      <c r="G597" s="113" t="str">
        <f t="shared" si="589"/>
        <v/>
      </c>
      <c r="H597" s="113" t="str">
        <f t="shared" si="589"/>
        <v/>
      </c>
      <c r="I597" s="113" t="str">
        <f t="shared" si="589"/>
        <v/>
      </c>
      <c r="J597" s="113" t="str">
        <f t="shared" si="589"/>
        <v/>
      </c>
      <c r="K597" s="113" t="str">
        <f t="shared" si="589"/>
        <v/>
      </c>
      <c r="L597" s="236" t="str">
        <f t="shared" si="589"/>
        <v/>
      </c>
      <c r="M597" s="113" t="str">
        <f t="shared" si="589"/>
        <v/>
      </c>
      <c r="N597" s="113" t="str">
        <f t="shared" si="589"/>
        <v/>
      </c>
      <c r="O597" s="113" t="str">
        <f t="shared" si="589"/>
        <v/>
      </c>
      <c r="P597" s="114" t="str">
        <f t="shared" si="589"/>
        <v/>
      </c>
      <c r="T597" s="32">
        <v>25</v>
      </c>
      <c r="U597" s="25"/>
      <c r="V597" s="33" t="s">
        <v>1</v>
      </c>
      <c r="W597" s="25"/>
      <c r="X597" s="112" t="str">
        <f>IF(ISERROR(X294/X395),"",X294/X395)</f>
        <v/>
      </c>
      <c r="Y597" s="113" t="str">
        <f t="shared" ref="Y597:AI598" si="590">IF(ISERROR(Y294/Y395),"",Y294/Y395)</f>
        <v/>
      </c>
      <c r="Z597" s="113" t="str">
        <f t="shared" si="590"/>
        <v/>
      </c>
      <c r="AA597" s="113" t="str">
        <f t="shared" si="590"/>
        <v/>
      </c>
      <c r="AB597" s="113" t="str">
        <f t="shared" si="590"/>
        <v/>
      </c>
      <c r="AC597" s="113" t="str">
        <f t="shared" si="590"/>
        <v/>
      </c>
      <c r="AD597" s="113" t="str">
        <f t="shared" si="590"/>
        <v/>
      </c>
      <c r="AE597" s="113" t="str">
        <f t="shared" si="590"/>
        <v/>
      </c>
      <c r="AF597" s="113" t="str">
        <f t="shared" si="590"/>
        <v/>
      </c>
      <c r="AG597" s="113" t="str">
        <f t="shared" si="590"/>
        <v/>
      </c>
      <c r="AH597" s="113" t="str">
        <f t="shared" si="590"/>
        <v/>
      </c>
      <c r="AI597" s="236" t="str">
        <f t="shared" si="590"/>
        <v/>
      </c>
      <c r="AJ597" s="8"/>
      <c r="AL597" s="32">
        <v>25</v>
      </c>
      <c r="AM597" s="25"/>
      <c r="AN597" s="33" t="s">
        <v>1</v>
      </c>
      <c r="AO597" s="25"/>
      <c r="AP597" s="112" t="str">
        <f t="shared" ref="AP597:BA598" si="591">IF(ISERROR(AP294/AP395),"",AP294/AP395)</f>
        <v/>
      </c>
      <c r="AQ597" s="113" t="str">
        <f t="shared" si="591"/>
        <v/>
      </c>
      <c r="AR597" s="113" t="str">
        <f t="shared" si="591"/>
        <v/>
      </c>
      <c r="AS597" s="113" t="str">
        <f t="shared" si="591"/>
        <v/>
      </c>
      <c r="AT597" s="113" t="str">
        <f t="shared" si="591"/>
        <v/>
      </c>
      <c r="AU597" s="113" t="str">
        <f t="shared" si="591"/>
        <v/>
      </c>
      <c r="AV597" s="113" t="str">
        <f t="shared" si="591"/>
        <v/>
      </c>
      <c r="AW597" s="113" t="str">
        <f t="shared" si="591"/>
        <v/>
      </c>
      <c r="AX597" s="113" t="str">
        <f t="shared" si="591"/>
        <v/>
      </c>
      <c r="AY597" s="113" t="str">
        <f t="shared" si="591"/>
        <v/>
      </c>
      <c r="AZ597" s="113" t="str">
        <f t="shared" si="591"/>
        <v/>
      </c>
      <c r="BA597" s="236" t="str">
        <f t="shared" si="591"/>
        <v/>
      </c>
      <c r="BC597" s="39"/>
      <c r="BD597" s="36"/>
      <c r="BE597" s="36"/>
      <c r="BF597" s="36"/>
      <c r="BG597" s="39"/>
      <c r="BH597" s="39"/>
      <c r="BI597" s="39"/>
      <c r="BJ597" s="39"/>
    </row>
    <row r="598" spans="1:62" s="12" customFormat="1" ht="14.25" hidden="1" customHeight="1">
      <c r="A598" s="70"/>
      <c r="B598" s="25"/>
      <c r="C598" s="33" t="s">
        <v>13</v>
      </c>
      <c r="D598" s="25"/>
      <c r="E598" s="112" t="str">
        <f>IF(ISERROR(E295/E396),"",E295/E396)</f>
        <v/>
      </c>
      <c r="F598" s="113" t="str">
        <f t="shared" si="589"/>
        <v/>
      </c>
      <c r="G598" s="113" t="str">
        <f t="shared" si="589"/>
        <v/>
      </c>
      <c r="H598" s="113" t="str">
        <f t="shared" si="589"/>
        <v/>
      </c>
      <c r="I598" s="113" t="str">
        <f t="shared" si="589"/>
        <v/>
      </c>
      <c r="J598" s="113" t="str">
        <f t="shared" si="589"/>
        <v/>
      </c>
      <c r="K598" s="113" t="str">
        <f t="shared" si="589"/>
        <v/>
      </c>
      <c r="L598" s="236" t="str">
        <f t="shared" si="589"/>
        <v/>
      </c>
      <c r="M598" s="113" t="str">
        <f t="shared" si="589"/>
        <v/>
      </c>
      <c r="N598" s="113" t="str">
        <f t="shared" si="589"/>
        <v/>
      </c>
      <c r="O598" s="113" t="str">
        <f t="shared" si="589"/>
        <v/>
      </c>
      <c r="P598" s="114" t="str">
        <f t="shared" si="589"/>
        <v/>
      </c>
      <c r="T598" s="70"/>
      <c r="U598" s="25"/>
      <c r="V598" s="33" t="s">
        <v>13</v>
      </c>
      <c r="W598" s="25"/>
      <c r="X598" s="112" t="str">
        <f>IF(ISERROR(X295/X396),"",X295/X396)</f>
        <v/>
      </c>
      <c r="Y598" s="113" t="str">
        <f t="shared" si="590"/>
        <v/>
      </c>
      <c r="Z598" s="113" t="str">
        <f t="shared" si="590"/>
        <v/>
      </c>
      <c r="AA598" s="113" t="str">
        <f t="shared" si="590"/>
        <v/>
      </c>
      <c r="AB598" s="113" t="str">
        <f t="shared" si="590"/>
        <v/>
      </c>
      <c r="AC598" s="113" t="str">
        <f t="shared" si="590"/>
        <v/>
      </c>
      <c r="AD598" s="113" t="str">
        <f t="shared" si="590"/>
        <v/>
      </c>
      <c r="AE598" s="113" t="str">
        <f t="shared" si="590"/>
        <v/>
      </c>
      <c r="AF598" s="113" t="str">
        <f t="shared" si="590"/>
        <v/>
      </c>
      <c r="AG598" s="113" t="str">
        <f t="shared" si="590"/>
        <v/>
      </c>
      <c r="AH598" s="113" t="str">
        <f t="shared" si="590"/>
        <v/>
      </c>
      <c r="AI598" s="236" t="str">
        <f t="shared" si="590"/>
        <v/>
      </c>
      <c r="AJ598" s="8"/>
      <c r="AL598" s="70"/>
      <c r="AM598" s="25"/>
      <c r="AN598" s="33" t="s">
        <v>13</v>
      </c>
      <c r="AO598" s="25"/>
      <c r="AP598" s="112" t="str">
        <f t="shared" si="591"/>
        <v/>
      </c>
      <c r="AQ598" s="113" t="str">
        <f t="shared" si="591"/>
        <v/>
      </c>
      <c r="AR598" s="113" t="str">
        <f t="shared" si="591"/>
        <v/>
      </c>
      <c r="AS598" s="113" t="str">
        <f t="shared" si="591"/>
        <v/>
      </c>
      <c r="AT598" s="113" t="str">
        <f t="shared" si="591"/>
        <v/>
      </c>
      <c r="AU598" s="113" t="str">
        <f t="shared" si="591"/>
        <v/>
      </c>
      <c r="AV598" s="113" t="str">
        <f t="shared" si="591"/>
        <v/>
      </c>
      <c r="AW598" s="113" t="str">
        <f t="shared" si="591"/>
        <v/>
      </c>
      <c r="AX598" s="113" t="str">
        <f t="shared" si="591"/>
        <v/>
      </c>
      <c r="AY598" s="113" t="str">
        <f t="shared" si="591"/>
        <v/>
      </c>
      <c r="AZ598" s="113" t="str">
        <f t="shared" si="591"/>
        <v/>
      </c>
      <c r="BA598" s="236" t="str">
        <f t="shared" si="591"/>
        <v/>
      </c>
      <c r="BC598" s="39"/>
      <c r="BD598" s="36"/>
      <c r="BE598" s="36"/>
      <c r="BF598" s="36"/>
      <c r="BG598" s="39"/>
      <c r="BH598" s="39"/>
      <c r="BI598" s="39"/>
      <c r="BJ598" s="39"/>
    </row>
    <row r="599" spans="1:62" s="12" customFormat="1" ht="14.25" hidden="1" customHeight="1">
      <c r="A599" s="70"/>
      <c r="B599" s="25"/>
      <c r="C599" s="33"/>
      <c r="D599" s="25"/>
      <c r="E599" s="112"/>
      <c r="F599" s="113"/>
      <c r="G599" s="113"/>
      <c r="H599" s="113"/>
      <c r="I599" s="113"/>
      <c r="J599" s="113"/>
      <c r="K599" s="113"/>
      <c r="L599" s="236"/>
      <c r="M599" s="113"/>
      <c r="N599" s="113"/>
      <c r="O599" s="113"/>
      <c r="P599" s="114"/>
      <c r="T599" s="70"/>
      <c r="U599" s="25"/>
      <c r="V599" s="33"/>
      <c r="W599" s="25"/>
      <c r="X599" s="112"/>
      <c r="Y599" s="113"/>
      <c r="Z599" s="113"/>
      <c r="AA599" s="113"/>
      <c r="AB599" s="113"/>
      <c r="AC599" s="113"/>
      <c r="AD599" s="113"/>
      <c r="AE599" s="113"/>
      <c r="AF599" s="113"/>
      <c r="AG599" s="113"/>
      <c r="AH599" s="113"/>
      <c r="AI599" s="236"/>
      <c r="AJ599" s="8"/>
      <c r="AL599" s="70"/>
      <c r="AM599" s="25"/>
      <c r="AN599" s="33"/>
      <c r="AO599" s="25"/>
      <c r="AP599" s="112"/>
      <c r="AQ599" s="113"/>
      <c r="AR599" s="113"/>
      <c r="AS599" s="113"/>
      <c r="AT599" s="113"/>
      <c r="AU599" s="113"/>
      <c r="AV599" s="113"/>
      <c r="AW599" s="113"/>
      <c r="AX599" s="113"/>
      <c r="AY599" s="113"/>
      <c r="AZ599" s="113"/>
      <c r="BA599" s="236"/>
      <c r="BC599" s="39"/>
      <c r="BD599" s="36"/>
      <c r="BE599" s="36"/>
      <c r="BF599" s="36"/>
      <c r="BG599" s="39"/>
      <c r="BH599" s="39"/>
      <c r="BI599" s="39"/>
      <c r="BJ599" s="39"/>
    </row>
    <row r="600" spans="1:62" s="12" customFormat="1" ht="14.25" hidden="1" customHeight="1">
      <c r="A600" s="32">
        <v>26</v>
      </c>
      <c r="B600" s="25"/>
      <c r="C600" s="33" t="s">
        <v>1</v>
      </c>
      <c r="D600" s="25"/>
      <c r="E600" s="112" t="str">
        <f>IF(ISERROR(E297/E398),"",E297/E398)</f>
        <v/>
      </c>
      <c r="F600" s="113" t="str">
        <f t="shared" ref="F600:P601" si="592">IF(ISERROR(F297/F398),"",F297/F398)</f>
        <v/>
      </c>
      <c r="G600" s="113" t="str">
        <f t="shared" si="592"/>
        <v/>
      </c>
      <c r="H600" s="113" t="str">
        <f t="shared" si="592"/>
        <v/>
      </c>
      <c r="I600" s="113" t="str">
        <f t="shared" si="592"/>
        <v/>
      </c>
      <c r="J600" s="113" t="str">
        <f t="shared" si="592"/>
        <v/>
      </c>
      <c r="K600" s="113" t="str">
        <f t="shared" si="592"/>
        <v/>
      </c>
      <c r="L600" s="236" t="str">
        <f t="shared" si="592"/>
        <v/>
      </c>
      <c r="M600" s="113" t="str">
        <f t="shared" si="592"/>
        <v/>
      </c>
      <c r="N600" s="113" t="str">
        <f t="shared" si="592"/>
        <v/>
      </c>
      <c r="O600" s="113" t="str">
        <f t="shared" si="592"/>
        <v/>
      </c>
      <c r="P600" s="114" t="str">
        <f t="shared" si="592"/>
        <v/>
      </c>
      <c r="T600" s="32">
        <v>26</v>
      </c>
      <c r="U600" s="25"/>
      <c r="V600" s="33" t="s">
        <v>1</v>
      </c>
      <c r="W600" s="25"/>
      <c r="X600" s="112" t="str">
        <f>IF(ISERROR(X297/X398),"",X297/X398)</f>
        <v/>
      </c>
      <c r="Y600" s="113" t="str">
        <f t="shared" ref="Y600:AI601" si="593">IF(ISERROR(Y297/Y398),"",Y297/Y398)</f>
        <v/>
      </c>
      <c r="Z600" s="113" t="str">
        <f t="shared" si="593"/>
        <v/>
      </c>
      <c r="AA600" s="113" t="str">
        <f t="shared" si="593"/>
        <v/>
      </c>
      <c r="AB600" s="113" t="str">
        <f t="shared" si="593"/>
        <v/>
      </c>
      <c r="AC600" s="113" t="str">
        <f t="shared" si="593"/>
        <v/>
      </c>
      <c r="AD600" s="113" t="str">
        <f t="shared" si="593"/>
        <v/>
      </c>
      <c r="AE600" s="113" t="str">
        <f t="shared" si="593"/>
        <v/>
      </c>
      <c r="AF600" s="113" t="str">
        <f t="shared" si="593"/>
        <v/>
      </c>
      <c r="AG600" s="113" t="str">
        <f t="shared" si="593"/>
        <v/>
      </c>
      <c r="AH600" s="113" t="str">
        <f t="shared" si="593"/>
        <v/>
      </c>
      <c r="AI600" s="236" t="str">
        <f t="shared" si="593"/>
        <v/>
      </c>
      <c r="AJ600" s="8"/>
      <c r="AL600" s="32">
        <v>26</v>
      </c>
      <c r="AM600" s="25"/>
      <c r="AN600" s="33" t="s">
        <v>1</v>
      </c>
      <c r="AO600" s="25"/>
      <c r="AP600" s="112" t="str">
        <f t="shared" ref="AP600:BA601" si="594">IF(ISERROR(AP297/AP398),"",AP297/AP398)</f>
        <v/>
      </c>
      <c r="AQ600" s="113" t="str">
        <f t="shared" si="594"/>
        <v/>
      </c>
      <c r="AR600" s="113" t="str">
        <f t="shared" si="594"/>
        <v/>
      </c>
      <c r="AS600" s="113" t="str">
        <f t="shared" si="594"/>
        <v/>
      </c>
      <c r="AT600" s="113" t="str">
        <f t="shared" si="594"/>
        <v/>
      </c>
      <c r="AU600" s="113" t="str">
        <f t="shared" si="594"/>
        <v/>
      </c>
      <c r="AV600" s="113" t="str">
        <f t="shared" si="594"/>
        <v/>
      </c>
      <c r="AW600" s="113" t="str">
        <f t="shared" si="594"/>
        <v/>
      </c>
      <c r="AX600" s="113" t="str">
        <f t="shared" si="594"/>
        <v/>
      </c>
      <c r="AY600" s="113" t="str">
        <f t="shared" si="594"/>
        <v/>
      </c>
      <c r="AZ600" s="113" t="str">
        <f t="shared" si="594"/>
        <v/>
      </c>
      <c r="BA600" s="236" t="str">
        <f t="shared" si="594"/>
        <v/>
      </c>
      <c r="BC600" s="39"/>
      <c r="BD600" s="36"/>
      <c r="BE600" s="36"/>
      <c r="BF600" s="36"/>
      <c r="BG600" s="39"/>
      <c r="BH600" s="39"/>
      <c r="BI600" s="39"/>
      <c r="BJ600" s="39"/>
    </row>
    <row r="601" spans="1:62" s="12" customFormat="1" ht="14.25" hidden="1" customHeight="1">
      <c r="A601" s="70"/>
      <c r="B601" s="25"/>
      <c r="C601" s="33" t="s">
        <v>13</v>
      </c>
      <c r="D601" s="25"/>
      <c r="E601" s="112" t="str">
        <f>IF(ISERROR(E298/E399),"",E298/E399)</f>
        <v/>
      </c>
      <c r="F601" s="113" t="str">
        <f t="shared" si="592"/>
        <v/>
      </c>
      <c r="G601" s="113" t="str">
        <f t="shared" si="592"/>
        <v/>
      </c>
      <c r="H601" s="113" t="str">
        <f t="shared" si="592"/>
        <v/>
      </c>
      <c r="I601" s="113" t="str">
        <f t="shared" si="592"/>
        <v/>
      </c>
      <c r="J601" s="113" t="str">
        <f t="shared" si="592"/>
        <v/>
      </c>
      <c r="K601" s="113" t="str">
        <f t="shared" si="592"/>
        <v/>
      </c>
      <c r="L601" s="236" t="str">
        <f t="shared" si="592"/>
        <v/>
      </c>
      <c r="M601" s="113" t="str">
        <f t="shared" si="592"/>
        <v/>
      </c>
      <c r="N601" s="113" t="str">
        <f t="shared" si="592"/>
        <v/>
      </c>
      <c r="O601" s="113" t="str">
        <f t="shared" si="592"/>
        <v/>
      </c>
      <c r="P601" s="114" t="str">
        <f t="shared" si="592"/>
        <v/>
      </c>
      <c r="T601" s="70"/>
      <c r="U601" s="25"/>
      <c r="V601" s="33" t="s">
        <v>13</v>
      </c>
      <c r="W601" s="25"/>
      <c r="X601" s="112" t="str">
        <f>IF(ISERROR(X298/X399),"",X298/X399)</f>
        <v/>
      </c>
      <c r="Y601" s="113" t="str">
        <f t="shared" si="593"/>
        <v/>
      </c>
      <c r="Z601" s="113" t="str">
        <f t="shared" si="593"/>
        <v/>
      </c>
      <c r="AA601" s="113" t="str">
        <f t="shared" si="593"/>
        <v/>
      </c>
      <c r="AB601" s="113" t="str">
        <f t="shared" si="593"/>
        <v/>
      </c>
      <c r="AC601" s="113" t="str">
        <f t="shared" si="593"/>
        <v/>
      </c>
      <c r="AD601" s="113" t="str">
        <f t="shared" si="593"/>
        <v/>
      </c>
      <c r="AE601" s="113" t="str">
        <f t="shared" si="593"/>
        <v/>
      </c>
      <c r="AF601" s="113" t="str">
        <f t="shared" si="593"/>
        <v/>
      </c>
      <c r="AG601" s="113" t="str">
        <f t="shared" si="593"/>
        <v/>
      </c>
      <c r="AH601" s="113" t="str">
        <f t="shared" si="593"/>
        <v/>
      </c>
      <c r="AI601" s="236" t="str">
        <f t="shared" si="593"/>
        <v/>
      </c>
      <c r="AJ601" s="8"/>
      <c r="AL601" s="70"/>
      <c r="AM601" s="25"/>
      <c r="AN601" s="33" t="s">
        <v>13</v>
      </c>
      <c r="AO601" s="25"/>
      <c r="AP601" s="112" t="str">
        <f t="shared" si="594"/>
        <v/>
      </c>
      <c r="AQ601" s="113" t="str">
        <f t="shared" si="594"/>
        <v/>
      </c>
      <c r="AR601" s="113" t="str">
        <f t="shared" si="594"/>
        <v/>
      </c>
      <c r="AS601" s="113" t="str">
        <f t="shared" si="594"/>
        <v/>
      </c>
      <c r="AT601" s="113" t="str">
        <f t="shared" si="594"/>
        <v/>
      </c>
      <c r="AU601" s="113" t="str">
        <f t="shared" si="594"/>
        <v/>
      </c>
      <c r="AV601" s="113" t="str">
        <f t="shared" si="594"/>
        <v/>
      </c>
      <c r="AW601" s="113" t="str">
        <f t="shared" si="594"/>
        <v/>
      </c>
      <c r="AX601" s="113" t="str">
        <f t="shared" si="594"/>
        <v/>
      </c>
      <c r="AY601" s="113" t="str">
        <f t="shared" si="594"/>
        <v/>
      </c>
      <c r="AZ601" s="113" t="str">
        <f t="shared" si="594"/>
        <v/>
      </c>
      <c r="BA601" s="236" t="str">
        <f t="shared" si="594"/>
        <v/>
      </c>
      <c r="BC601" s="39"/>
      <c r="BD601" s="36"/>
      <c r="BE601" s="36"/>
      <c r="BF601" s="36"/>
      <c r="BG601" s="39"/>
      <c r="BH601" s="39"/>
      <c r="BI601" s="39"/>
      <c r="BJ601" s="39"/>
    </row>
    <row r="602" spans="1:62" s="12" customFormat="1" ht="14.25" hidden="1" customHeight="1">
      <c r="A602" s="32"/>
      <c r="B602" s="25"/>
      <c r="C602" s="33"/>
      <c r="D602" s="25"/>
      <c r="E602" s="112"/>
      <c r="F602" s="113"/>
      <c r="G602" s="113"/>
      <c r="H602" s="113"/>
      <c r="I602" s="113"/>
      <c r="J602" s="113"/>
      <c r="K602" s="113"/>
      <c r="L602" s="236"/>
      <c r="M602" s="113"/>
      <c r="N602" s="113"/>
      <c r="O602" s="113"/>
      <c r="P602" s="114"/>
      <c r="T602" s="32"/>
      <c r="U602" s="25"/>
      <c r="V602" s="33"/>
      <c r="W602" s="25"/>
      <c r="X602" s="112"/>
      <c r="Y602" s="113"/>
      <c r="Z602" s="113"/>
      <c r="AA602" s="113"/>
      <c r="AB602" s="113"/>
      <c r="AC602" s="113"/>
      <c r="AD602" s="113"/>
      <c r="AE602" s="113"/>
      <c r="AF602" s="113"/>
      <c r="AG602" s="113"/>
      <c r="AH602" s="113"/>
      <c r="AI602" s="236"/>
      <c r="AJ602" s="8"/>
      <c r="AL602" s="32"/>
      <c r="AM602" s="25"/>
      <c r="AN602" s="33"/>
      <c r="AO602" s="25"/>
      <c r="AP602" s="112"/>
      <c r="AQ602" s="113"/>
      <c r="AR602" s="113"/>
      <c r="AS602" s="113"/>
      <c r="AT602" s="113"/>
      <c r="AU602" s="113"/>
      <c r="AV602" s="113"/>
      <c r="AW602" s="113"/>
      <c r="AX602" s="113"/>
      <c r="AY602" s="113"/>
      <c r="AZ602" s="113"/>
      <c r="BA602" s="236"/>
      <c r="BC602" s="39"/>
      <c r="BD602" s="36"/>
      <c r="BE602" s="36"/>
      <c r="BF602" s="36"/>
      <c r="BG602" s="39"/>
      <c r="BH602" s="39"/>
      <c r="BI602" s="39"/>
      <c r="BJ602" s="39"/>
    </row>
    <row r="603" spans="1:62" s="12" customFormat="1" ht="14.25" hidden="1" customHeight="1">
      <c r="A603" s="32">
        <v>27</v>
      </c>
      <c r="B603" s="25"/>
      <c r="C603" s="33" t="s">
        <v>1</v>
      </c>
      <c r="D603" s="25"/>
      <c r="E603" s="112" t="str">
        <f>IF(ISERROR(E300/E401),"",E300/E401)</f>
        <v/>
      </c>
      <c r="F603" s="113" t="str">
        <f t="shared" ref="F603:P604" si="595">IF(ISERROR(F300/F401),"",F300/F401)</f>
        <v/>
      </c>
      <c r="G603" s="113" t="str">
        <f t="shared" si="595"/>
        <v/>
      </c>
      <c r="H603" s="113" t="str">
        <f t="shared" si="595"/>
        <v/>
      </c>
      <c r="I603" s="113" t="str">
        <f t="shared" si="595"/>
        <v/>
      </c>
      <c r="J603" s="113" t="str">
        <f t="shared" si="595"/>
        <v/>
      </c>
      <c r="K603" s="113" t="str">
        <f t="shared" si="595"/>
        <v/>
      </c>
      <c r="L603" s="236" t="str">
        <f t="shared" si="595"/>
        <v/>
      </c>
      <c r="M603" s="113" t="str">
        <f t="shared" si="595"/>
        <v/>
      </c>
      <c r="N603" s="113" t="str">
        <f t="shared" si="595"/>
        <v/>
      </c>
      <c r="O603" s="113" t="str">
        <f t="shared" si="595"/>
        <v/>
      </c>
      <c r="P603" s="114" t="str">
        <f t="shared" si="595"/>
        <v/>
      </c>
      <c r="T603" s="32">
        <v>27</v>
      </c>
      <c r="U603" s="25"/>
      <c r="V603" s="33" t="s">
        <v>1</v>
      </c>
      <c r="W603" s="25"/>
      <c r="X603" s="112" t="str">
        <f>IF(ISERROR(X300/X401),"",X300/X401)</f>
        <v/>
      </c>
      <c r="Y603" s="113" t="str">
        <f t="shared" ref="Y603:AI604" si="596">IF(ISERROR(Y300/Y401),"",Y300/Y401)</f>
        <v/>
      </c>
      <c r="Z603" s="113" t="str">
        <f t="shared" si="596"/>
        <v/>
      </c>
      <c r="AA603" s="113" t="str">
        <f t="shared" si="596"/>
        <v/>
      </c>
      <c r="AB603" s="113" t="str">
        <f t="shared" si="596"/>
        <v/>
      </c>
      <c r="AC603" s="113" t="str">
        <f t="shared" si="596"/>
        <v/>
      </c>
      <c r="AD603" s="113" t="str">
        <f t="shared" si="596"/>
        <v/>
      </c>
      <c r="AE603" s="113" t="str">
        <f t="shared" si="596"/>
        <v/>
      </c>
      <c r="AF603" s="113" t="str">
        <f t="shared" si="596"/>
        <v/>
      </c>
      <c r="AG603" s="113" t="str">
        <f t="shared" si="596"/>
        <v/>
      </c>
      <c r="AH603" s="113" t="str">
        <f t="shared" si="596"/>
        <v/>
      </c>
      <c r="AI603" s="236" t="str">
        <f t="shared" si="596"/>
        <v/>
      </c>
      <c r="AJ603" s="8"/>
      <c r="AL603" s="32">
        <v>27</v>
      </c>
      <c r="AM603" s="25"/>
      <c r="AN603" s="33" t="s">
        <v>1</v>
      </c>
      <c r="AO603" s="25"/>
      <c r="AP603" s="112" t="str">
        <f t="shared" ref="AP603:BA604" si="597">IF(ISERROR(AP300/AP401),"",AP300/AP401)</f>
        <v/>
      </c>
      <c r="AQ603" s="113" t="str">
        <f t="shared" si="597"/>
        <v/>
      </c>
      <c r="AR603" s="113" t="str">
        <f t="shared" si="597"/>
        <v/>
      </c>
      <c r="AS603" s="113" t="str">
        <f t="shared" si="597"/>
        <v/>
      </c>
      <c r="AT603" s="113" t="str">
        <f t="shared" si="597"/>
        <v/>
      </c>
      <c r="AU603" s="113" t="str">
        <f t="shared" si="597"/>
        <v/>
      </c>
      <c r="AV603" s="113" t="str">
        <f t="shared" si="597"/>
        <v/>
      </c>
      <c r="AW603" s="113" t="str">
        <f t="shared" si="597"/>
        <v/>
      </c>
      <c r="AX603" s="113" t="str">
        <f t="shared" si="597"/>
        <v/>
      </c>
      <c r="AY603" s="113" t="str">
        <f t="shared" si="597"/>
        <v/>
      </c>
      <c r="AZ603" s="113" t="str">
        <f t="shared" si="597"/>
        <v/>
      </c>
      <c r="BA603" s="236" t="str">
        <f t="shared" si="597"/>
        <v/>
      </c>
      <c r="BC603" s="39"/>
      <c r="BD603" s="36"/>
      <c r="BE603" s="36"/>
      <c r="BF603" s="36"/>
      <c r="BG603" s="39"/>
      <c r="BH603" s="39"/>
      <c r="BI603" s="39"/>
      <c r="BJ603" s="39"/>
    </row>
    <row r="604" spans="1:62" s="12" customFormat="1" ht="14.25" hidden="1" customHeight="1">
      <c r="A604" s="70"/>
      <c r="B604" s="25"/>
      <c r="C604" s="33" t="s">
        <v>13</v>
      </c>
      <c r="D604" s="25"/>
      <c r="E604" s="112" t="str">
        <f>IF(ISERROR(E301/E402),"",E301/E402)</f>
        <v/>
      </c>
      <c r="F604" s="113" t="str">
        <f t="shared" si="595"/>
        <v/>
      </c>
      <c r="G604" s="113" t="str">
        <f t="shared" si="595"/>
        <v/>
      </c>
      <c r="H604" s="113" t="str">
        <f t="shared" si="595"/>
        <v/>
      </c>
      <c r="I604" s="113" t="str">
        <f t="shared" si="595"/>
        <v/>
      </c>
      <c r="J604" s="113" t="str">
        <f t="shared" si="595"/>
        <v/>
      </c>
      <c r="K604" s="113" t="str">
        <f t="shared" si="595"/>
        <v/>
      </c>
      <c r="L604" s="236" t="str">
        <f t="shared" si="595"/>
        <v/>
      </c>
      <c r="M604" s="113" t="str">
        <f t="shared" si="595"/>
        <v/>
      </c>
      <c r="N604" s="113" t="str">
        <f t="shared" si="595"/>
        <v/>
      </c>
      <c r="O604" s="113" t="str">
        <f t="shared" si="595"/>
        <v/>
      </c>
      <c r="P604" s="114" t="str">
        <f t="shared" si="595"/>
        <v/>
      </c>
      <c r="T604" s="70"/>
      <c r="U604" s="25"/>
      <c r="V604" s="33" t="s">
        <v>13</v>
      </c>
      <c r="W604" s="25"/>
      <c r="X604" s="112" t="str">
        <f>IF(ISERROR(X301/X402),"",X301/X402)</f>
        <v/>
      </c>
      <c r="Y604" s="113" t="str">
        <f t="shared" si="596"/>
        <v/>
      </c>
      <c r="Z604" s="113" t="str">
        <f t="shared" si="596"/>
        <v/>
      </c>
      <c r="AA604" s="113" t="str">
        <f t="shared" si="596"/>
        <v/>
      </c>
      <c r="AB604" s="113" t="str">
        <f t="shared" si="596"/>
        <v/>
      </c>
      <c r="AC604" s="113" t="str">
        <f t="shared" si="596"/>
        <v/>
      </c>
      <c r="AD604" s="113" t="str">
        <f t="shared" si="596"/>
        <v/>
      </c>
      <c r="AE604" s="113" t="str">
        <f t="shared" si="596"/>
        <v/>
      </c>
      <c r="AF604" s="113" t="str">
        <f t="shared" si="596"/>
        <v/>
      </c>
      <c r="AG604" s="113" t="str">
        <f t="shared" si="596"/>
        <v/>
      </c>
      <c r="AH604" s="113" t="str">
        <f t="shared" si="596"/>
        <v/>
      </c>
      <c r="AI604" s="236" t="str">
        <f t="shared" si="596"/>
        <v/>
      </c>
      <c r="AJ604" s="8"/>
      <c r="AL604" s="70"/>
      <c r="AM604" s="25"/>
      <c r="AN604" s="33" t="s">
        <v>13</v>
      </c>
      <c r="AO604" s="25"/>
      <c r="AP604" s="112" t="str">
        <f t="shared" si="597"/>
        <v/>
      </c>
      <c r="AQ604" s="113" t="str">
        <f t="shared" si="597"/>
        <v/>
      </c>
      <c r="AR604" s="113" t="str">
        <f t="shared" si="597"/>
        <v/>
      </c>
      <c r="AS604" s="113" t="str">
        <f t="shared" si="597"/>
        <v/>
      </c>
      <c r="AT604" s="113" t="str">
        <f t="shared" si="597"/>
        <v/>
      </c>
      <c r="AU604" s="113" t="str">
        <f t="shared" si="597"/>
        <v/>
      </c>
      <c r="AV604" s="113" t="str">
        <f t="shared" si="597"/>
        <v/>
      </c>
      <c r="AW604" s="113" t="str">
        <f t="shared" si="597"/>
        <v/>
      </c>
      <c r="AX604" s="113" t="str">
        <f t="shared" si="597"/>
        <v/>
      </c>
      <c r="AY604" s="113" t="str">
        <f t="shared" si="597"/>
        <v/>
      </c>
      <c r="AZ604" s="113" t="str">
        <f t="shared" si="597"/>
        <v/>
      </c>
      <c r="BA604" s="236" t="str">
        <f t="shared" si="597"/>
        <v/>
      </c>
      <c r="BC604" s="39"/>
      <c r="BD604" s="36"/>
      <c r="BE604" s="36"/>
      <c r="BF604" s="36"/>
      <c r="BG604" s="39"/>
      <c r="BH604" s="39"/>
      <c r="BI604" s="39"/>
      <c r="BJ604" s="39"/>
    </row>
    <row r="605" spans="1:62" s="12" customFormat="1" ht="14.25" hidden="1" customHeight="1">
      <c r="A605" s="32"/>
      <c r="B605" s="25"/>
      <c r="C605" s="33"/>
      <c r="D605" s="25"/>
      <c r="E605" s="112"/>
      <c r="F605" s="113"/>
      <c r="G605" s="113"/>
      <c r="H605" s="113"/>
      <c r="I605" s="113"/>
      <c r="J605" s="113"/>
      <c r="K605" s="113"/>
      <c r="L605" s="236"/>
      <c r="M605" s="113"/>
      <c r="N605" s="113"/>
      <c r="O605" s="113"/>
      <c r="P605" s="114"/>
      <c r="T605" s="32"/>
      <c r="U605" s="25"/>
      <c r="V605" s="33"/>
      <c r="W605" s="25"/>
      <c r="X605" s="112"/>
      <c r="Y605" s="113"/>
      <c r="Z605" s="113"/>
      <c r="AA605" s="113"/>
      <c r="AB605" s="113"/>
      <c r="AC605" s="113"/>
      <c r="AD605" s="113"/>
      <c r="AE605" s="113"/>
      <c r="AF605" s="113"/>
      <c r="AG605" s="113"/>
      <c r="AH605" s="113"/>
      <c r="AI605" s="236"/>
      <c r="AJ605" s="8"/>
      <c r="AL605" s="32"/>
      <c r="AM605" s="25"/>
      <c r="AN605" s="33"/>
      <c r="AO605" s="25"/>
      <c r="AP605" s="112"/>
      <c r="AQ605" s="113"/>
      <c r="AR605" s="113"/>
      <c r="AS605" s="113"/>
      <c r="AT605" s="113"/>
      <c r="AU605" s="113"/>
      <c r="AV605" s="113"/>
      <c r="AW605" s="113"/>
      <c r="AX605" s="113"/>
      <c r="AY605" s="113"/>
      <c r="AZ605" s="113"/>
      <c r="BA605" s="236"/>
      <c r="BC605" s="39"/>
      <c r="BD605" s="36"/>
      <c r="BE605" s="36"/>
      <c r="BF605" s="36"/>
      <c r="BG605" s="39"/>
      <c r="BH605" s="39"/>
      <c r="BI605" s="39"/>
      <c r="BJ605" s="39"/>
    </row>
    <row r="606" spans="1:62" s="12" customFormat="1" ht="14.25" hidden="1" customHeight="1">
      <c r="A606" s="32">
        <v>28</v>
      </c>
      <c r="B606" s="25"/>
      <c r="C606" s="33" t="s">
        <v>1</v>
      </c>
      <c r="D606" s="25"/>
      <c r="E606" s="112" t="str">
        <f>IF(ISERROR(E303/E404),"",E303/E404)</f>
        <v/>
      </c>
      <c r="F606" s="113" t="str">
        <f t="shared" ref="F606:P607" si="598">IF(ISERROR(F303/F404),"",F303/F404)</f>
        <v/>
      </c>
      <c r="G606" s="113" t="str">
        <f t="shared" si="598"/>
        <v/>
      </c>
      <c r="H606" s="113" t="str">
        <f t="shared" si="598"/>
        <v/>
      </c>
      <c r="I606" s="113" t="str">
        <f t="shared" si="598"/>
        <v/>
      </c>
      <c r="J606" s="113" t="str">
        <f t="shared" si="598"/>
        <v/>
      </c>
      <c r="K606" s="113" t="str">
        <f t="shared" si="598"/>
        <v/>
      </c>
      <c r="L606" s="236" t="str">
        <f t="shared" si="598"/>
        <v/>
      </c>
      <c r="M606" s="113" t="str">
        <f t="shared" si="598"/>
        <v/>
      </c>
      <c r="N606" s="113" t="str">
        <f t="shared" si="598"/>
        <v/>
      </c>
      <c r="O606" s="113" t="str">
        <f t="shared" si="598"/>
        <v/>
      </c>
      <c r="P606" s="114" t="str">
        <f t="shared" si="598"/>
        <v/>
      </c>
      <c r="T606" s="32">
        <v>28</v>
      </c>
      <c r="U606" s="25"/>
      <c r="V606" s="33" t="s">
        <v>1</v>
      </c>
      <c r="W606" s="25"/>
      <c r="X606" s="112" t="str">
        <f>IF(ISERROR(X303/X404),"",X303/X404)</f>
        <v/>
      </c>
      <c r="Y606" s="113" t="str">
        <f t="shared" ref="Y606:AI607" si="599">IF(ISERROR(Y303/Y404),"",Y303/Y404)</f>
        <v/>
      </c>
      <c r="Z606" s="113" t="str">
        <f t="shared" si="599"/>
        <v/>
      </c>
      <c r="AA606" s="113" t="str">
        <f t="shared" si="599"/>
        <v/>
      </c>
      <c r="AB606" s="113" t="str">
        <f t="shared" si="599"/>
        <v/>
      </c>
      <c r="AC606" s="113" t="str">
        <f t="shared" si="599"/>
        <v/>
      </c>
      <c r="AD606" s="113" t="str">
        <f t="shared" si="599"/>
        <v/>
      </c>
      <c r="AE606" s="113" t="str">
        <f t="shared" si="599"/>
        <v/>
      </c>
      <c r="AF606" s="113" t="str">
        <f t="shared" si="599"/>
        <v/>
      </c>
      <c r="AG606" s="113" t="str">
        <f t="shared" si="599"/>
        <v/>
      </c>
      <c r="AH606" s="113" t="str">
        <f t="shared" si="599"/>
        <v/>
      </c>
      <c r="AI606" s="236" t="str">
        <f t="shared" si="599"/>
        <v/>
      </c>
      <c r="AJ606" s="8"/>
      <c r="AL606" s="32">
        <v>28</v>
      </c>
      <c r="AM606" s="25"/>
      <c r="AN606" s="33" t="s">
        <v>1</v>
      </c>
      <c r="AO606" s="25"/>
      <c r="AP606" s="112" t="str">
        <f t="shared" ref="AP606:BA607" si="600">IF(ISERROR(AP303/AP404),"",AP303/AP404)</f>
        <v/>
      </c>
      <c r="AQ606" s="113" t="str">
        <f t="shared" si="600"/>
        <v/>
      </c>
      <c r="AR606" s="113" t="str">
        <f t="shared" si="600"/>
        <v/>
      </c>
      <c r="AS606" s="113" t="str">
        <f t="shared" si="600"/>
        <v/>
      </c>
      <c r="AT606" s="113" t="str">
        <f t="shared" si="600"/>
        <v/>
      </c>
      <c r="AU606" s="113" t="str">
        <f t="shared" si="600"/>
        <v/>
      </c>
      <c r="AV606" s="113" t="str">
        <f t="shared" si="600"/>
        <v/>
      </c>
      <c r="AW606" s="113" t="str">
        <f t="shared" si="600"/>
        <v/>
      </c>
      <c r="AX606" s="113" t="str">
        <f t="shared" si="600"/>
        <v/>
      </c>
      <c r="AY606" s="113" t="str">
        <f t="shared" si="600"/>
        <v/>
      </c>
      <c r="AZ606" s="113" t="str">
        <f t="shared" si="600"/>
        <v/>
      </c>
      <c r="BA606" s="236" t="str">
        <f t="shared" si="600"/>
        <v/>
      </c>
      <c r="BC606" s="39"/>
      <c r="BD606" s="36"/>
      <c r="BE606" s="36"/>
      <c r="BF606" s="36"/>
      <c r="BG606" s="39"/>
      <c r="BH606" s="39"/>
      <c r="BI606" s="39"/>
      <c r="BJ606" s="39"/>
    </row>
    <row r="607" spans="1:62" s="12" customFormat="1" ht="14.25" hidden="1" customHeight="1">
      <c r="A607" s="70"/>
      <c r="B607" s="25"/>
      <c r="C607" s="33" t="s">
        <v>13</v>
      </c>
      <c r="D607" s="25"/>
      <c r="E607" s="112" t="str">
        <f>IF(ISERROR(E304/E405),"",E304/E405)</f>
        <v/>
      </c>
      <c r="F607" s="113" t="str">
        <f t="shared" si="598"/>
        <v/>
      </c>
      <c r="G607" s="113" t="str">
        <f t="shared" si="598"/>
        <v/>
      </c>
      <c r="H607" s="113" t="str">
        <f t="shared" si="598"/>
        <v/>
      </c>
      <c r="I607" s="113" t="str">
        <f t="shared" si="598"/>
        <v/>
      </c>
      <c r="J607" s="113" t="str">
        <f t="shared" si="598"/>
        <v/>
      </c>
      <c r="K607" s="113" t="str">
        <f t="shared" si="598"/>
        <v/>
      </c>
      <c r="L607" s="236" t="str">
        <f t="shared" si="598"/>
        <v/>
      </c>
      <c r="M607" s="113" t="str">
        <f t="shared" si="598"/>
        <v/>
      </c>
      <c r="N607" s="113" t="str">
        <f t="shared" si="598"/>
        <v/>
      </c>
      <c r="O607" s="113" t="str">
        <f t="shared" si="598"/>
        <v/>
      </c>
      <c r="P607" s="114" t="str">
        <f t="shared" si="598"/>
        <v/>
      </c>
      <c r="T607" s="70"/>
      <c r="U607" s="25"/>
      <c r="V607" s="33" t="s">
        <v>13</v>
      </c>
      <c r="W607" s="25"/>
      <c r="X607" s="112" t="str">
        <f>IF(ISERROR(X304/X405),"",X304/X405)</f>
        <v/>
      </c>
      <c r="Y607" s="113" t="str">
        <f t="shared" si="599"/>
        <v/>
      </c>
      <c r="Z607" s="113" t="str">
        <f t="shared" si="599"/>
        <v/>
      </c>
      <c r="AA607" s="113" t="str">
        <f t="shared" si="599"/>
        <v/>
      </c>
      <c r="AB607" s="113" t="str">
        <f t="shared" si="599"/>
        <v/>
      </c>
      <c r="AC607" s="113" t="str">
        <f t="shared" si="599"/>
        <v/>
      </c>
      <c r="AD607" s="113" t="str">
        <f t="shared" si="599"/>
        <v/>
      </c>
      <c r="AE607" s="113" t="str">
        <f t="shared" si="599"/>
        <v/>
      </c>
      <c r="AF607" s="113" t="str">
        <f t="shared" si="599"/>
        <v/>
      </c>
      <c r="AG607" s="113" t="str">
        <f t="shared" si="599"/>
        <v/>
      </c>
      <c r="AH607" s="113" t="str">
        <f t="shared" si="599"/>
        <v/>
      </c>
      <c r="AI607" s="236" t="str">
        <f t="shared" si="599"/>
        <v/>
      </c>
      <c r="AJ607" s="8"/>
      <c r="AL607" s="70"/>
      <c r="AM607" s="25"/>
      <c r="AN607" s="33" t="s">
        <v>13</v>
      </c>
      <c r="AO607" s="25"/>
      <c r="AP607" s="112" t="str">
        <f t="shared" si="600"/>
        <v/>
      </c>
      <c r="AQ607" s="113" t="str">
        <f t="shared" si="600"/>
        <v/>
      </c>
      <c r="AR607" s="113" t="str">
        <f t="shared" si="600"/>
        <v/>
      </c>
      <c r="AS607" s="113" t="str">
        <f t="shared" si="600"/>
        <v/>
      </c>
      <c r="AT607" s="113" t="str">
        <f t="shared" si="600"/>
        <v/>
      </c>
      <c r="AU607" s="113" t="str">
        <f t="shared" si="600"/>
        <v/>
      </c>
      <c r="AV607" s="113" t="str">
        <f t="shared" si="600"/>
        <v/>
      </c>
      <c r="AW607" s="113" t="str">
        <f t="shared" si="600"/>
        <v/>
      </c>
      <c r="AX607" s="113" t="str">
        <f t="shared" si="600"/>
        <v/>
      </c>
      <c r="AY607" s="113" t="str">
        <f t="shared" si="600"/>
        <v/>
      </c>
      <c r="AZ607" s="113" t="str">
        <f t="shared" si="600"/>
        <v/>
      </c>
      <c r="BA607" s="236" t="str">
        <f t="shared" si="600"/>
        <v/>
      </c>
      <c r="BC607" s="39"/>
      <c r="BD607" s="36"/>
      <c r="BE607" s="36"/>
      <c r="BF607" s="36"/>
      <c r="BG607" s="39"/>
      <c r="BH607" s="39"/>
      <c r="BI607" s="39"/>
      <c r="BJ607" s="39"/>
    </row>
    <row r="608" spans="1:62" s="12" customFormat="1" ht="14.25" hidden="1" customHeight="1">
      <c r="A608" s="32"/>
      <c r="B608" s="25"/>
      <c r="C608" s="33"/>
      <c r="D608" s="25"/>
      <c r="E608" s="112"/>
      <c r="F608" s="113"/>
      <c r="G608" s="113"/>
      <c r="H608" s="113"/>
      <c r="I608" s="113"/>
      <c r="J608" s="113"/>
      <c r="K608" s="113"/>
      <c r="L608" s="236"/>
      <c r="M608" s="113"/>
      <c r="N608" s="113"/>
      <c r="O608" s="113"/>
      <c r="P608" s="114"/>
      <c r="T608" s="32"/>
      <c r="U608" s="25"/>
      <c r="V608" s="33"/>
      <c r="W608" s="25"/>
      <c r="X608" s="112"/>
      <c r="Y608" s="113"/>
      <c r="Z608" s="113"/>
      <c r="AA608" s="113"/>
      <c r="AB608" s="113"/>
      <c r="AC608" s="113"/>
      <c r="AD608" s="113"/>
      <c r="AE608" s="113"/>
      <c r="AF608" s="113"/>
      <c r="AG608" s="113"/>
      <c r="AH608" s="113"/>
      <c r="AI608" s="236"/>
      <c r="AJ608" s="8"/>
      <c r="AL608" s="32"/>
      <c r="AM608" s="25"/>
      <c r="AN608" s="33"/>
      <c r="AO608" s="25"/>
      <c r="AP608" s="112"/>
      <c r="AQ608" s="113"/>
      <c r="AR608" s="113"/>
      <c r="AS608" s="113"/>
      <c r="AT608" s="113"/>
      <c r="AU608" s="113"/>
      <c r="AV608" s="113"/>
      <c r="AW608" s="113"/>
      <c r="AX608" s="113"/>
      <c r="AY608" s="113"/>
      <c r="AZ608" s="113"/>
      <c r="BA608" s="236"/>
      <c r="BC608" s="39"/>
      <c r="BD608" s="36"/>
      <c r="BE608" s="36"/>
      <c r="BF608" s="36"/>
      <c r="BG608" s="39"/>
      <c r="BH608" s="39"/>
      <c r="BI608" s="39"/>
      <c r="BJ608" s="39"/>
    </row>
    <row r="609" spans="1:62" s="12" customFormat="1" ht="14.25" hidden="1" customHeight="1">
      <c r="A609" s="32">
        <v>29</v>
      </c>
      <c r="B609" s="25"/>
      <c r="C609" s="33" t="s">
        <v>1</v>
      </c>
      <c r="D609" s="25"/>
      <c r="E609" s="112" t="str">
        <f>IF(ISERROR(E306/E407),"",E306/E407)</f>
        <v/>
      </c>
      <c r="F609" s="113" t="str">
        <f t="shared" ref="F609:P610" si="601">IF(ISERROR(F306/F407),"",F306/F407)</f>
        <v/>
      </c>
      <c r="G609" s="113" t="str">
        <f t="shared" si="601"/>
        <v/>
      </c>
      <c r="H609" s="113" t="str">
        <f t="shared" si="601"/>
        <v/>
      </c>
      <c r="I609" s="113" t="str">
        <f t="shared" si="601"/>
        <v/>
      </c>
      <c r="J609" s="113" t="str">
        <f t="shared" si="601"/>
        <v/>
      </c>
      <c r="K609" s="113" t="str">
        <f t="shared" si="601"/>
        <v/>
      </c>
      <c r="L609" s="236" t="str">
        <f t="shared" si="601"/>
        <v/>
      </c>
      <c r="M609" s="113" t="str">
        <f t="shared" si="601"/>
        <v/>
      </c>
      <c r="N609" s="113" t="str">
        <f t="shared" si="601"/>
        <v/>
      </c>
      <c r="O609" s="113" t="str">
        <f t="shared" si="601"/>
        <v/>
      </c>
      <c r="P609" s="114" t="str">
        <f t="shared" si="601"/>
        <v/>
      </c>
      <c r="T609" s="32">
        <v>29</v>
      </c>
      <c r="U609" s="25"/>
      <c r="V609" s="33" t="s">
        <v>1</v>
      </c>
      <c r="W609" s="25"/>
      <c r="X609" s="112" t="str">
        <f>IF(ISERROR(X306/X407),"",X306/X407)</f>
        <v/>
      </c>
      <c r="Y609" s="113" t="str">
        <f t="shared" ref="Y609:AI610" si="602">IF(ISERROR(Y306/Y407),"",Y306/Y407)</f>
        <v/>
      </c>
      <c r="Z609" s="113" t="str">
        <f t="shared" si="602"/>
        <v/>
      </c>
      <c r="AA609" s="113" t="str">
        <f t="shared" si="602"/>
        <v/>
      </c>
      <c r="AB609" s="113" t="str">
        <f t="shared" si="602"/>
        <v/>
      </c>
      <c r="AC609" s="113" t="str">
        <f t="shared" si="602"/>
        <v/>
      </c>
      <c r="AD609" s="113" t="str">
        <f t="shared" si="602"/>
        <v/>
      </c>
      <c r="AE609" s="113" t="str">
        <f t="shared" si="602"/>
        <v/>
      </c>
      <c r="AF609" s="113" t="str">
        <f t="shared" si="602"/>
        <v/>
      </c>
      <c r="AG609" s="113" t="str">
        <f t="shared" si="602"/>
        <v/>
      </c>
      <c r="AH609" s="113" t="str">
        <f t="shared" si="602"/>
        <v/>
      </c>
      <c r="AI609" s="236" t="str">
        <f t="shared" si="602"/>
        <v/>
      </c>
      <c r="AJ609" s="8"/>
      <c r="AL609" s="32">
        <v>29</v>
      </c>
      <c r="AM609" s="25"/>
      <c r="AN609" s="33" t="s">
        <v>1</v>
      </c>
      <c r="AO609" s="25"/>
      <c r="AP609" s="112" t="str">
        <f t="shared" ref="AP609:BA610" si="603">IF(ISERROR(AP306/AP407),"",AP306/AP407)</f>
        <v/>
      </c>
      <c r="AQ609" s="113" t="str">
        <f t="shared" si="603"/>
        <v/>
      </c>
      <c r="AR609" s="113" t="str">
        <f t="shared" si="603"/>
        <v/>
      </c>
      <c r="AS609" s="113" t="str">
        <f t="shared" si="603"/>
        <v/>
      </c>
      <c r="AT609" s="113" t="str">
        <f t="shared" si="603"/>
        <v/>
      </c>
      <c r="AU609" s="113" t="str">
        <f t="shared" si="603"/>
        <v/>
      </c>
      <c r="AV609" s="113" t="str">
        <f t="shared" si="603"/>
        <v/>
      </c>
      <c r="AW609" s="113" t="str">
        <f t="shared" si="603"/>
        <v/>
      </c>
      <c r="AX609" s="113" t="str">
        <f t="shared" si="603"/>
        <v/>
      </c>
      <c r="AY609" s="113" t="str">
        <f t="shared" si="603"/>
        <v/>
      </c>
      <c r="AZ609" s="113" t="str">
        <f t="shared" si="603"/>
        <v/>
      </c>
      <c r="BA609" s="236" t="str">
        <f t="shared" si="603"/>
        <v/>
      </c>
      <c r="BC609" s="39"/>
      <c r="BD609" s="36"/>
      <c r="BE609" s="36"/>
      <c r="BF609" s="36"/>
      <c r="BG609" s="39"/>
      <c r="BH609" s="39"/>
      <c r="BI609" s="39"/>
      <c r="BJ609" s="39"/>
    </row>
    <row r="610" spans="1:62" s="12" customFormat="1" ht="14.25" hidden="1" customHeight="1">
      <c r="A610" s="70"/>
      <c r="B610" s="25"/>
      <c r="C610" s="33" t="s">
        <v>13</v>
      </c>
      <c r="D610" s="25"/>
      <c r="E610" s="112" t="str">
        <f>IF(ISERROR(E307/E408),"",E307/E408)</f>
        <v/>
      </c>
      <c r="F610" s="113" t="str">
        <f t="shared" si="601"/>
        <v/>
      </c>
      <c r="G610" s="113" t="str">
        <f t="shared" si="601"/>
        <v/>
      </c>
      <c r="H610" s="113" t="str">
        <f t="shared" si="601"/>
        <v/>
      </c>
      <c r="I610" s="113" t="str">
        <f t="shared" si="601"/>
        <v/>
      </c>
      <c r="J610" s="113" t="str">
        <f t="shared" si="601"/>
        <v/>
      </c>
      <c r="K610" s="113" t="str">
        <f t="shared" si="601"/>
        <v/>
      </c>
      <c r="L610" s="236" t="str">
        <f t="shared" si="601"/>
        <v/>
      </c>
      <c r="M610" s="113" t="str">
        <f t="shared" si="601"/>
        <v/>
      </c>
      <c r="N610" s="113" t="str">
        <f t="shared" si="601"/>
        <v/>
      </c>
      <c r="O610" s="113" t="str">
        <f t="shared" si="601"/>
        <v/>
      </c>
      <c r="P610" s="114" t="str">
        <f t="shared" si="601"/>
        <v/>
      </c>
      <c r="T610" s="70"/>
      <c r="U610" s="25"/>
      <c r="V610" s="33" t="s">
        <v>13</v>
      </c>
      <c r="W610" s="25"/>
      <c r="X610" s="112" t="str">
        <f>IF(ISERROR(X307/X408),"",X307/X408)</f>
        <v/>
      </c>
      <c r="Y610" s="113" t="str">
        <f t="shared" si="602"/>
        <v/>
      </c>
      <c r="Z610" s="113" t="str">
        <f t="shared" si="602"/>
        <v/>
      </c>
      <c r="AA610" s="113" t="str">
        <f t="shared" si="602"/>
        <v/>
      </c>
      <c r="AB610" s="113" t="str">
        <f t="shared" si="602"/>
        <v/>
      </c>
      <c r="AC610" s="113" t="str">
        <f t="shared" si="602"/>
        <v/>
      </c>
      <c r="AD610" s="113" t="str">
        <f t="shared" si="602"/>
        <v/>
      </c>
      <c r="AE610" s="113" t="str">
        <f t="shared" si="602"/>
        <v/>
      </c>
      <c r="AF610" s="113" t="str">
        <f t="shared" si="602"/>
        <v/>
      </c>
      <c r="AG610" s="113" t="str">
        <f t="shared" si="602"/>
        <v/>
      </c>
      <c r="AH610" s="113" t="str">
        <f t="shared" si="602"/>
        <v/>
      </c>
      <c r="AI610" s="236" t="str">
        <f t="shared" si="602"/>
        <v/>
      </c>
      <c r="AJ610" s="8"/>
      <c r="AL610" s="70"/>
      <c r="AM610" s="25"/>
      <c r="AN610" s="33" t="s">
        <v>13</v>
      </c>
      <c r="AO610" s="25"/>
      <c r="AP610" s="112" t="str">
        <f t="shared" si="603"/>
        <v/>
      </c>
      <c r="AQ610" s="113" t="str">
        <f t="shared" si="603"/>
        <v/>
      </c>
      <c r="AR610" s="113" t="str">
        <f t="shared" si="603"/>
        <v/>
      </c>
      <c r="AS610" s="113" t="str">
        <f t="shared" si="603"/>
        <v/>
      </c>
      <c r="AT610" s="113" t="str">
        <f t="shared" si="603"/>
        <v/>
      </c>
      <c r="AU610" s="113" t="str">
        <f t="shared" si="603"/>
        <v/>
      </c>
      <c r="AV610" s="113" t="str">
        <f t="shared" si="603"/>
        <v/>
      </c>
      <c r="AW610" s="113" t="str">
        <f t="shared" si="603"/>
        <v/>
      </c>
      <c r="AX610" s="113" t="str">
        <f t="shared" si="603"/>
        <v/>
      </c>
      <c r="AY610" s="113" t="str">
        <f t="shared" si="603"/>
        <v/>
      </c>
      <c r="AZ610" s="113" t="str">
        <f t="shared" si="603"/>
        <v/>
      </c>
      <c r="BA610" s="236" t="str">
        <f t="shared" si="603"/>
        <v/>
      </c>
      <c r="BC610" s="39"/>
      <c r="BD610" s="36"/>
      <c r="BE610" s="36"/>
      <c r="BF610" s="36"/>
      <c r="BG610" s="39"/>
      <c r="BH610" s="39"/>
      <c r="BI610" s="39"/>
      <c r="BJ610" s="39"/>
    </row>
    <row r="611" spans="1:62" s="12" customFormat="1" ht="14.25" hidden="1" customHeight="1">
      <c r="A611" s="40"/>
      <c r="B611" s="25"/>
      <c r="C611" s="33"/>
      <c r="D611" s="25"/>
      <c r="E611" s="112"/>
      <c r="F611" s="113"/>
      <c r="G611" s="113"/>
      <c r="H611" s="113"/>
      <c r="I611" s="113"/>
      <c r="J611" s="113"/>
      <c r="K611" s="113"/>
      <c r="L611" s="236"/>
      <c r="M611" s="113"/>
      <c r="N611" s="113"/>
      <c r="O611" s="113"/>
      <c r="P611" s="114"/>
      <c r="T611" s="40"/>
      <c r="U611" s="25"/>
      <c r="V611" s="33"/>
      <c r="W611" s="25"/>
      <c r="X611" s="112"/>
      <c r="Y611" s="113"/>
      <c r="Z611" s="113"/>
      <c r="AA611" s="113"/>
      <c r="AB611" s="113"/>
      <c r="AC611" s="113"/>
      <c r="AD611" s="113"/>
      <c r="AE611" s="113"/>
      <c r="AF611" s="113"/>
      <c r="AG611" s="113"/>
      <c r="AH611" s="113"/>
      <c r="AI611" s="236"/>
      <c r="AJ611" s="8"/>
      <c r="AL611" s="40"/>
      <c r="AM611" s="25"/>
      <c r="AN611" s="33"/>
      <c r="AO611" s="25"/>
      <c r="AP611" s="112"/>
      <c r="AQ611" s="113"/>
      <c r="AR611" s="113"/>
      <c r="AS611" s="113"/>
      <c r="AT611" s="113"/>
      <c r="AU611" s="113"/>
      <c r="AV611" s="113"/>
      <c r="AW611" s="113"/>
      <c r="AX611" s="113"/>
      <c r="AY611" s="113"/>
      <c r="AZ611" s="113"/>
      <c r="BA611" s="236"/>
      <c r="BC611" s="39"/>
      <c r="BD611" s="36"/>
      <c r="BE611" s="36"/>
      <c r="BF611" s="36"/>
      <c r="BG611" s="39"/>
      <c r="BH611" s="39"/>
      <c r="BI611" s="39"/>
      <c r="BJ611" s="39"/>
    </row>
    <row r="612" spans="1:62" s="12" customFormat="1" ht="14.25" hidden="1" customHeight="1">
      <c r="A612" s="32">
        <v>30</v>
      </c>
      <c r="B612" s="25"/>
      <c r="C612" s="33" t="s">
        <v>1</v>
      </c>
      <c r="D612" s="25"/>
      <c r="E612" s="112" t="str">
        <f>IF(ISERROR(E309/E410),"",E309/E410)</f>
        <v/>
      </c>
      <c r="F612" s="113" t="str">
        <f t="shared" ref="F612:P613" si="604">IF(ISERROR(F309/F410),"",F309/F410)</f>
        <v/>
      </c>
      <c r="G612" s="113" t="str">
        <f t="shared" si="604"/>
        <v/>
      </c>
      <c r="H612" s="113" t="str">
        <f t="shared" si="604"/>
        <v/>
      </c>
      <c r="I612" s="113" t="str">
        <f t="shared" si="604"/>
        <v/>
      </c>
      <c r="J612" s="113" t="str">
        <f t="shared" si="604"/>
        <v/>
      </c>
      <c r="K612" s="113" t="str">
        <f t="shared" si="604"/>
        <v/>
      </c>
      <c r="L612" s="236" t="str">
        <f t="shared" si="604"/>
        <v/>
      </c>
      <c r="M612" s="113" t="str">
        <f t="shared" si="604"/>
        <v/>
      </c>
      <c r="N612" s="113" t="str">
        <f t="shared" si="604"/>
        <v/>
      </c>
      <c r="O612" s="113" t="str">
        <f t="shared" si="604"/>
        <v/>
      </c>
      <c r="P612" s="114" t="str">
        <f t="shared" si="604"/>
        <v/>
      </c>
      <c r="T612" s="32">
        <v>30</v>
      </c>
      <c r="U612" s="25"/>
      <c r="V612" s="33" t="s">
        <v>1</v>
      </c>
      <c r="W612" s="25"/>
      <c r="X612" s="112" t="str">
        <f>IF(ISERROR(X309/X410),"",X309/X410)</f>
        <v/>
      </c>
      <c r="Y612" s="113" t="str">
        <f t="shared" ref="Y612:AI613" si="605">IF(ISERROR(Y309/Y410),"",Y309/Y410)</f>
        <v/>
      </c>
      <c r="Z612" s="113" t="str">
        <f t="shared" si="605"/>
        <v/>
      </c>
      <c r="AA612" s="113" t="str">
        <f t="shared" si="605"/>
        <v/>
      </c>
      <c r="AB612" s="113" t="str">
        <f t="shared" si="605"/>
        <v/>
      </c>
      <c r="AC612" s="113" t="str">
        <f t="shared" si="605"/>
        <v/>
      </c>
      <c r="AD612" s="113" t="str">
        <f t="shared" si="605"/>
        <v/>
      </c>
      <c r="AE612" s="113" t="str">
        <f t="shared" si="605"/>
        <v/>
      </c>
      <c r="AF612" s="113" t="str">
        <f t="shared" si="605"/>
        <v/>
      </c>
      <c r="AG612" s="113" t="str">
        <f t="shared" si="605"/>
        <v/>
      </c>
      <c r="AH612" s="113" t="str">
        <f t="shared" si="605"/>
        <v/>
      </c>
      <c r="AI612" s="236" t="str">
        <f t="shared" si="605"/>
        <v/>
      </c>
      <c r="AJ612" s="8"/>
      <c r="AL612" s="32">
        <v>30</v>
      </c>
      <c r="AM612" s="25"/>
      <c r="AN612" s="33" t="s">
        <v>1</v>
      </c>
      <c r="AO612" s="25"/>
      <c r="AP612" s="112" t="str">
        <f t="shared" ref="AP612:BA613" si="606">IF(ISERROR(AP309/AP410),"",AP309/AP410)</f>
        <v/>
      </c>
      <c r="AQ612" s="113" t="str">
        <f t="shared" si="606"/>
        <v/>
      </c>
      <c r="AR612" s="113" t="str">
        <f t="shared" si="606"/>
        <v/>
      </c>
      <c r="AS612" s="113" t="str">
        <f t="shared" si="606"/>
        <v/>
      </c>
      <c r="AT612" s="113" t="str">
        <f t="shared" si="606"/>
        <v/>
      </c>
      <c r="AU612" s="113" t="str">
        <f t="shared" si="606"/>
        <v/>
      </c>
      <c r="AV612" s="113" t="str">
        <f t="shared" si="606"/>
        <v/>
      </c>
      <c r="AW612" s="113" t="str">
        <f t="shared" si="606"/>
        <v/>
      </c>
      <c r="AX612" s="113" t="str">
        <f t="shared" si="606"/>
        <v/>
      </c>
      <c r="AY612" s="113" t="str">
        <f t="shared" si="606"/>
        <v/>
      </c>
      <c r="AZ612" s="113" t="str">
        <f t="shared" si="606"/>
        <v/>
      </c>
      <c r="BA612" s="236" t="str">
        <f t="shared" si="606"/>
        <v/>
      </c>
      <c r="BC612" s="39"/>
      <c r="BD612" s="36"/>
      <c r="BE612" s="36"/>
      <c r="BF612" s="36"/>
      <c r="BG612" s="39"/>
      <c r="BH612" s="39"/>
      <c r="BI612" s="39"/>
      <c r="BJ612" s="39"/>
    </row>
    <row r="613" spans="1:62" s="12" customFormat="1" ht="14.25" hidden="1" customHeight="1">
      <c r="A613" s="40"/>
      <c r="B613" s="25"/>
      <c r="C613" s="33" t="s">
        <v>13</v>
      </c>
      <c r="D613" s="25"/>
      <c r="E613" s="112" t="str">
        <f>IF(ISERROR(E310/E411),"",E310/E411)</f>
        <v/>
      </c>
      <c r="F613" s="113" t="str">
        <f t="shared" si="604"/>
        <v/>
      </c>
      <c r="G613" s="113" t="str">
        <f t="shared" si="604"/>
        <v/>
      </c>
      <c r="H613" s="113" t="str">
        <f t="shared" si="604"/>
        <v/>
      </c>
      <c r="I613" s="113" t="str">
        <f t="shared" si="604"/>
        <v/>
      </c>
      <c r="J613" s="113" t="str">
        <f t="shared" si="604"/>
        <v/>
      </c>
      <c r="K613" s="113" t="str">
        <f t="shared" si="604"/>
        <v/>
      </c>
      <c r="L613" s="236" t="str">
        <f t="shared" si="604"/>
        <v/>
      </c>
      <c r="M613" s="113" t="str">
        <f t="shared" si="604"/>
        <v/>
      </c>
      <c r="N613" s="113" t="str">
        <f t="shared" si="604"/>
        <v/>
      </c>
      <c r="O613" s="113" t="str">
        <f t="shared" si="604"/>
        <v/>
      </c>
      <c r="P613" s="114" t="str">
        <f t="shared" si="604"/>
        <v/>
      </c>
      <c r="T613" s="40"/>
      <c r="U613" s="25"/>
      <c r="V613" s="33" t="s">
        <v>13</v>
      </c>
      <c r="W613" s="25"/>
      <c r="X613" s="112" t="str">
        <f>IF(ISERROR(X310/X411),"",X310/X411)</f>
        <v/>
      </c>
      <c r="Y613" s="113" t="str">
        <f t="shared" si="605"/>
        <v/>
      </c>
      <c r="Z613" s="113" t="str">
        <f t="shared" si="605"/>
        <v/>
      </c>
      <c r="AA613" s="113" t="str">
        <f t="shared" si="605"/>
        <v/>
      </c>
      <c r="AB613" s="113" t="str">
        <f t="shared" si="605"/>
        <v/>
      </c>
      <c r="AC613" s="113" t="str">
        <f t="shared" si="605"/>
        <v/>
      </c>
      <c r="AD613" s="113" t="str">
        <f t="shared" si="605"/>
        <v/>
      </c>
      <c r="AE613" s="113" t="str">
        <f t="shared" si="605"/>
        <v/>
      </c>
      <c r="AF613" s="113" t="str">
        <f t="shared" si="605"/>
        <v/>
      </c>
      <c r="AG613" s="113" t="str">
        <f t="shared" si="605"/>
        <v/>
      </c>
      <c r="AH613" s="113" t="str">
        <f t="shared" si="605"/>
        <v/>
      </c>
      <c r="AI613" s="236" t="str">
        <f t="shared" si="605"/>
        <v/>
      </c>
      <c r="AJ613" s="8"/>
      <c r="AL613" s="40"/>
      <c r="AM613" s="25"/>
      <c r="AN613" s="33" t="s">
        <v>13</v>
      </c>
      <c r="AO613" s="25"/>
      <c r="AP613" s="112" t="str">
        <f t="shared" si="606"/>
        <v/>
      </c>
      <c r="AQ613" s="113" t="str">
        <f t="shared" si="606"/>
        <v/>
      </c>
      <c r="AR613" s="113" t="str">
        <f t="shared" si="606"/>
        <v/>
      </c>
      <c r="AS613" s="113" t="str">
        <f t="shared" si="606"/>
        <v/>
      </c>
      <c r="AT613" s="113" t="str">
        <f t="shared" si="606"/>
        <v/>
      </c>
      <c r="AU613" s="113" t="str">
        <f t="shared" si="606"/>
        <v/>
      </c>
      <c r="AV613" s="113" t="str">
        <f t="shared" si="606"/>
        <v/>
      </c>
      <c r="AW613" s="113" t="str">
        <f t="shared" si="606"/>
        <v/>
      </c>
      <c r="AX613" s="113" t="str">
        <f t="shared" si="606"/>
        <v/>
      </c>
      <c r="AY613" s="113" t="str">
        <f t="shared" si="606"/>
        <v/>
      </c>
      <c r="AZ613" s="113" t="str">
        <f t="shared" si="606"/>
        <v/>
      </c>
      <c r="BA613" s="236" t="str">
        <f t="shared" si="606"/>
        <v/>
      </c>
      <c r="BC613" s="39"/>
      <c r="BD613" s="36"/>
      <c r="BE613" s="36"/>
      <c r="BF613" s="36"/>
      <c r="BG613" s="39"/>
      <c r="BH613" s="39"/>
      <c r="BI613" s="39"/>
      <c r="BJ613" s="39"/>
    </row>
    <row r="614" spans="1:62" s="12" customFormat="1" ht="14.25" hidden="1" customHeight="1">
      <c r="A614" s="70"/>
      <c r="B614" s="25"/>
      <c r="C614" s="33"/>
      <c r="D614" s="25"/>
      <c r="E614" s="112"/>
      <c r="F614" s="113"/>
      <c r="G614" s="113"/>
      <c r="H614" s="113"/>
      <c r="I614" s="113"/>
      <c r="J614" s="113"/>
      <c r="K614" s="113"/>
      <c r="L614" s="236"/>
      <c r="M614" s="113"/>
      <c r="N614" s="113"/>
      <c r="O614" s="113"/>
      <c r="P614" s="114"/>
      <c r="T614" s="70"/>
      <c r="U614" s="25"/>
      <c r="V614" s="33"/>
      <c r="W614" s="25"/>
      <c r="X614" s="112"/>
      <c r="Y614" s="113"/>
      <c r="Z614" s="113"/>
      <c r="AA614" s="113"/>
      <c r="AB614" s="113"/>
      <c r="AC614" s="113"/>
      <c r="AD614" s="113"/>
      <c r="AE614" s="113"/>
      <c r="AF614" s="113"/>
      <c r="AG614" s="113"/>
      <c r="AH614" s="113"/>
      <c r="AI614" s="236"/>
      <c r="AJ614" s="8"/>
      <c r="AL614" s="70"/>
      <c r="AM614" s="25"/>
      <c r="AN614" s="33"/>
      <c r="AO614" s="25"/>
      <c r="AP614" s="112"/>
      <c r="AQ614" s="113"/>
      <c r="AR614" s="113"/>
      <c r="AS614" s="113"/>
      <c r="AT614" s="113"/>
      <c r="AU614" s="113"/>
      <c r="AV614" s="113"/>
      <c r="AW614" s="113"/>
      <c r="AX614" s="113"/>
      <c r="AY614" s="113"/>
      <c r="AZ614" s="113"/>
      <c r="BA614" s="236"/>
      <c r="BC614" s="39"/>
      <c r="BD614" s="36"/>
      <c r="BE614" s="36"/>
      <c r="BF614" s="36"/>
      <c r="BG614" s="39"/>
      <c r="BH614" s="39"/>
      <c r="BI614" s="39"/>
      <c r="BJ614" s="39"/>
    </row>
    <row r="615" spans="1:62" s="12" customFormat="1" ht="14.25" customHeight="1">
      <c r="A615" s="309" t="s">
        <v>29</v>
      </c>
      <c r="B615" s="46"/>
      <c r="C615" s="47" t="s">
        <v>1</v>
      </c>
      <c r="D615" s="46"/>
      <c r="E615" s="124">
        <f>IF(ISERROR(E312/E413),"",E312/E413)</f>
        <v>1.1025458122563665</v>
      </c>
      <c r="F615" s="125">
        <f t="shared" ref="F615:P616" si="607">IF(ISERROR(F312/F413),"",F312/F413)</f>
        <v>0.99449856418929949</v>
      </c>
      <c r="G615" s="125">
        <f t="shared" si="607"/>
        <v>0.98935787430249456</v>
      </c>
      <c r="H615" s="125">
        <f t="shared" si="607"/>
        <v>0.91116644202771802</v>
      </c>
      <c r="I615" s="125">
        <f t="shared" si="607"/>
        <v>1.0190290311217518</v>
      </c>
      <c r="J615" s="125">
        <f t="shared" si="607"/>
        <v>0.98076756308836677</v>
      </c>
      <c r="K615" s="125">
        <f t="shared" si="607"/>
        <v>1.1812616885859082</v>
      </c>
      <c r="L615" s="237">
        <f t="shared" si="607"/>
        <v>1.075227708835448</v>
      </c>
      <c r="M615" s="125">
        <f t="shared" si="607"/>
        <v>1.0953956534624558</v>
      </c>
      <c r="N615" s="125">
        <f t="shared" si="607"/>
        <v>1.0953956534624558</v>
      </c>
      <c r="O615" s="125">
        <f t="shared" si="607"/>
        <v>1.0953956534624558</v>
      </c>
      <c r="P615" s="126">
        <f t="shared" si="607"/>
        <v>1.0953956534624558</v>
      </c>
      <c r="T615" s="309" t="s">
        <v>29</v>
      </c>
      <c r="U615" s="46"/>
      <c r="V615" s="47" t="s">
        <v>1</v>
      </c>
      <c r="W615" s="46"/>
      <c r="X615" s="124">
        <f>IF(ISERROR(X312/X413),"",X312/X413)</f>
        <v>1.0953956534624565</v>
      </c>
      <c r="Y615" s="125">
        <f t="shared" ref="Y615:AI616" si="608">IF(ISERROR(Y312/Y413),"",Y312/Y413)</f>
        <v>1.0953956534624565</v>
      </c>
      <c r="Z615" s="125">
        <f t="shared" si="608"/>
        <v>1.0953956534624567</v>
      </c>
      <c r="AA615" s="125">
        <f t="shared" si="608"/>
        <v>1.0953956534624563</v>
      </c>
      <c r="AB615" s="125">
        <f t="shared" si="608"/>
        <v>1.0953956534624558</v>
      </c>
      <c r="AC615" s="125">
        <f t="shared" si="608"/>
        <v>1.0953956534624558</v>
      </c>
      <c r="AD615" s="125">
        <f t="shared" si="608"/>
        <v>1.0953956534624558</v>
      </c>
      <c r="AE615" s="125">
        <f t="shared" si="608"/>
        <v>1.0953956534624545</v>
      </c>
      <c r="AF615" s="125">
        <f t="shared" si="608"/>
        <v>1.0953956534624558</v>
      </c>
      <c r="AG615" s="125">
        <f t="shared" si="608"/>
        <v>1.0953956534624558</v>
      </c>
      <c r="AH615" s="125">
        <f t="shared" si="608"/>
        <v>1.0953956534624558</v>
      </c>
      <c r="AI615" s="237">
        <f t="shared" si="608"/>
        <v>1.0953956534624558</v>
      </c>
      <c r="AJ615" s="8"/>
      <c r="AL615" s="309" t="s">
        <v>29</v>
      </c>
      <c r="AM615" s="46"/>
      <c r="AN615" s="47" t="s">
        <v>1</v>
      </c>
      <c r="AO615" s="46"/>
      <c r="AP615" s="124">
        <f>IF(ISERROR(AP312/AP413),"",AP312/AP413)</f>
        <v>0.95800078313456871</v>
      </c>
      <c r="AQ615" s="125">
        <f t="shared" ref="AQ615:BA616" si="609">IF(ISERROR(AQ312/AQ413),"",AQ312/AQ413)</f>
        <v>1.3011581321014949</v>
      </c>
      <c r="AR615" s="125">
        <f t="shared" si="609"/>
        <v>0.91345780023477574</v>
      </c>
      <c r="AS615" s="125">
        <f t="shared" si="609"/>
        <v>1.1428136345647573</v>
      </c>
      <c r="AT615" s="125">
        <f t="shared" si="609"/>
        <v>1.4149431325360067</v>
      </c>
      <c r="AU615" s="125">
        <f t="shared" si="609"/>
        <v>0.83114759009741312</v>
      </c>
      <c r="AV615" s="125">
        <f t="shared" si="609"/>
        <v>1.1442745966853123</v>
      </c>
      <c r="AW615" s="125">
        <f t="shared" si="609"/>
        <v>1.1577154435145973</v>
      </c>
      <c r="AX615" s="125">
        <f t="shared" si="609"/>
        <v>0.82637069760224935</v>
      </c>
      <c r="AY615" s="125">
        <f t="shared" si="609"/>
        <v>0.92559798416960715</v>
      </c>
      <c r="AZ615" s="125">
        <f t="shared" si="609"/>
        <v>1.0295721745830186</v>
      </c>
      <c r="BA615" s="237">
        <f t="shared" si="609"/>
        <v>1.4008841167651502</v>
      </c>
      <c r="BC615" s="39"/>
      <c r="BD615" s="36"/>
      <c r="BE615" s="36"/>
      <c r="BF615" s="36"/>
      <c r="BG615" s="39"/>
      <c r="BH615" s="39"/>
      <c r="BI615" s="39"/>
      <c r="BJ615" s="39"/>
    </row>
    <row r="616" spans="1:62" s="12" customFormat="1" ht="14.25" customHeight="1">
      <c r="A616" s="310"/>
      <c r="B616" s="46"/>
      <c r="C616" s="51" t="s">
        <v>13</v>
      </c>
      <c r="D616" s="46"/>
      <c r="E616" s="127">
        <f>IF(ISERROR(E313/E414),"",E313/E414)</f>
        <v>1.1025458122563665</v>
      </c>
      <c r="F616" s="128">
        <f t="shared" si="607"/>
        <v>1.0474755940111893</v>
      </c>
      <c r="G616" s="128">
        <f t="shared" si="607"/>
        <v>1.0291872193317104</v>
      </c>
      <c r="H616" s="128">
        <f t="shared" si="607"/>
        <v>0.99826709687679838</v>
      </c>
      <c r="I616" s="128">
        <f t="shared" si="607"/>
        <v>1.0022219155170222</v>
      </c>
      <c r="J616" s="128">
        <f t="shared" si="607"/>
        <v>0.99867370472788064</v>
      </c>
      <c r="K616" s="128">
        <f t="shared" si="607"/>
        <v>1.0183462963214986</v>
      </c>
      <c r="L616" s="238">
        <f t="shared" si="607"/>
        <v>1.0202689847605022</v>
      </c>
      <c r="M616" s="128">
        <f t="shared" si="607"/>
        <v>1.0278853243673132</v>
      </c>
      <c r="N616" s="128">
        <f t="shared" si="607"/>
        <v>1.0340995242600395</v>
      </c>
      <c r="O616" s="128">
        <f t="shared" si="607"/>
        <v>1.038789006886139</v>
      </c>
      <c r="P616" s="129">
        <f t="shared" si="607"/>
        <v>1.0410968670924807</v>
      </c>
      <c r="T616" s="310"/>
      <c r="U616" s="46"/>
      <c r="V616" s="51" t="s">
        <v>13</v>
      </c>
      <c r="W616" s="46"/>
      <c r="X616" s="127">
        <f>IF(ISERROR(X313/X414),"",X313/X414)</f>
        <v>1.0953956534624565</v>
      </c>
      <c r="Y616" s="128">
        <f t="shared" si="608"/>
        <v>1.0953956534624565</v>
      </c>
      <c r="Z616" s="128">
        <f t="shared" si="608"/>
        <v>1.0953956534624565</v>
      </c>
      <c r="AA616" s="128">
        <f t="shared" si="608"/>
        <v>1.0953956534624565</v>
      </c>
      <c r="AB616" s="128">
        <f t="shared" si="608"/>
        <v>1.0953956534624563</v>
      </c>
      <c r="AC616" s="128">
        <f t="shared" si="608"/>
        <v>1.0953956534624563</v>
      </c>
      <c r="AD616" s="128">
        <f t="shared" si="608"/>
        <v>1.095395653462456</v>
      </c>
      <c r="AE616" s="128">
        <f t="shared" si="608"/>
        <v>1.095395653462456</v>
      </c>
      <c r="AF616" s="128">
        <f t="shared" si="608"/>
        <v>1.095395653462456</v>
      </c>
      <c r="AG616" s="128">
        <f t="shared" si="608"/>
        <v>1.095395653462456</v>
      </c>
      <c r="AH616" s="128">
        <f t="shared" si="608"/>
        <v>1.0953956534624558</v>
      </c>
      <c r="AI616" s="238">
        <f t="shared" si="608"/>
        <v>1.0953956534624558</v>
      </c>
      <c r="AJ616" s="8"/>
      <c r="AL616" s="310"/>
      <c r="AM616" s="46"/>
      <c r="AN616" s="51" t="s">
        <v>13</v>
      </c>
      <c r="AO616" s="46"/>
      <c r="AP616" s="127">
        <f>IF(ISERROR(AP313/AP414),"",AP313/AP414)</f>
        <v>0.95800078313456871</v>
      </c>
      <c r="AQ616" s="128">
        <f t="shared" si="609"/>
        <v>1.1013730919018183</v>
      </c>
      <c r="AR616" s="128">
        <f t="shared" si="609"/>
        <v>1.0339757983581586</v>
      </c>
      <c r="AS616" s="128">
        <f t="shared" si="609"/>
        <v>1.0565887249402801</v>
      </c>
      <c r="AT616" s="128">
        <f t="shared" si="609"/>
        <v>1.1175155783737365</v>
      </c>
      <c r="AU616" s="128">
        <f t="shared" si="609"/>
        <v>1.0570955528772994</v>
      </c>
      <c r="AV616" s="128">
        <f t="shared" si="609"/>
        <v>1.0681695975023773</v>
      </c>
      <c r="AW616" s="128">
        <f t="shared" si="609"/>
        <v>1.0741225130532448</v>
      </c>
      <c r="AX616" s="128">
        <f t="shared" si="609"/>
        <v>1.0386280924597555</v>
      </c>
      <c r="AY616" s="128">
        <f t="shared" si="609"/>
        <v>1.0266517472102008</v>
      </c>
      <c r="AZ616" s="128">
        <f t="shared" si="609"/>
        <v>1.0268729177534035</v>
      </c>
      <c r="BA616" s="238">
        <f t="shared" si="609"/>
        <v>1.0401330259081858</v>
      </c>
      <c r="BC616" s="39"/>
      <c r="BD616" s="36"/>
      <c r="BE616" s="36"/>
      <c r="BF616" s="36"/>
      <c r="BG616" s="39"/>
      <c r="BH616" s="39"/>
      <c r="BI616" s="39"/>
      <c r="BJ616" s="39"/>
    </row>
    <row r="617" spans="1:62" s="12" customFormat="1" ht="12.75" customHeight="1">
      <c r="A617" s="104"/>
      <c r="B617" s="55"/>
      <c r="C617" s="55"/>
      <c r="D617" s="55"/>
      <c r="E617" s="62"/>
      <c r="F617" s="62"/>
      <c r="G617" s="62"/>
      <c r="H617" s="62"/>
      <c r="I617" s="62"/>
      <c r="J617" s="62"/>
      <c r="K617" s="62"/>
      <c r="L617" s="234"/>
      <c r="M617" s="62"/>
      <c r="N617" s="62"/>
      <c r="O617" s="62"/>
      <c r="P617" s="62"/>
      <c r="T617" s="104"/>
      <c r="U617" s="55"/>
      <c r="V617" s="55"/>
      <c r="W617" s="55"/>
      <c r="X617" s="62"/>
      <c r="Y617" s="62"/>
      <c r="Z617" s="62"/>
      <c r="AA617" s="62"/>
      <c r="AB617" s="62"/>
      <c r="AC617" s="62"/>
      <c r="AD617" s="62"/>
      <c r="AE617" s="62"/>
      <c r="AF617" s="62"/>
      <c r="AG617" s="62"/>
      <c r="AH617" s="62"/>
      <c r="AI617" s="234"/>
      <c r="AJ617" s="8"/>
      <c r="AL617" s="104"/>
      <c r="AM617" s="55"/>
      <c r="AN617" s="55"/>
      <c r="AO617" s="55"/>
      <c r="AP617" s="62"/>
      <c r="AQ617" s="62"/>
      <c r="AR617" s="62"/>
      <c r="AS617" s="62"/>
      <c r="AT617" s="62"/>
      <c r="AU617" s="62"/>
      <c r="AV617" s="62"/>
      <c r="AW617" s="62"/>
      <c r="AX617" s="62"/>
      <c r="AY617" s="62"/>
      <c r="AZ617" s="62"/>
      <c r="BA617" s="234"/>
      <c r="BC617" s="39"/>
      <c r="BD617" s="39"/>
      <c r="BE617" s="39"/>
      <c r="BF617" s="39"/>
      <c r="BG617" s="39"/>
      <c r="BH617" s="39"/>
      <c r="BI617" s="39"/>
      <c r="BJ617" s="39"/>
    </row>
    <row r="618" spans="1:62" s="12" customFormat="1" ht="12.75" customHeight="1">
      <c r="A618" s="104"/>
      <c r="B618" s="55"/>
      <c r="C618" s="55"/>
      <c r="D618" s="55"/>
      <c r="E618" s="62"/>
      <c r="F618" s="62"/>
      <c r="G618" s="62"/>
      <c r="H618" s="62"/>
      <c r="I618" s="62"/>
      <c r="J618" s="62"/>
      <c r="K618" s="62"/>
      <c r="L618" s="234"/>
      <c r="M618" s="62"/>
      <c r="N618" s="62"/>
      <c r="O618" s="62"/>
      <c r="P618" s="62"/>
      <c r="T618" s="104"/>
      <c r="U618" s="55"/>
      <c r="V618" s="55"/>
      <c r="W618" s="55"/>
      <c r="X618" s="62"/>
      <c r="Y618" s="62"/>
      <c r="Z618" s="62"/>
      <c r="AA618" s="62"/>
      <c r="AB618" s="62"/>
      <c r="AC618" s="62"/>
      <c r="AD618" s="62"/>
      <c r="AE618" s="62"/>
      <c r="AF618" s="62"/>
      <c r="AG618" s="62"/>
      <c r="AH618" s="62"/>
      <c r="AI618" s="234"/>
      <c r="AJ618" s="8"/>
      <c r="AL618" s="104"/>
      <c r="AM618" s="55"/>
      <c r="AN618" s="55"/>
      <c r="AO618" s="55"/>
      <c r="AP618" s="62"/>
      <c r="AQ618" s="62"/>
      <c r="AR618" s="62"/>
      <c r="AS618" s="62"/>
      <c r="AT618" s="62"/>
      <c r="AU618" s="62"/>
      <c r="AV618" s="62"/>
      <c r="AW618" s="62"/>
      <c r="AX618" s="62"/>
      <c r="AY618" s="62"/>
      <c r="AZ618" s="62"/>
      <c r="BA618" s="234"/>
      <c r="BC618" s="39"/>
      <c r="BD618" s="39"/>
      <c r="BE618" s="39"/>
      <c r="BF618" s="39"/>
      <c r="BG618" s="39"/>
      <c r="BH618" s="39"/>
      <c r="BI618" s="39"/>
      <c r="BJ618" s="39"/>
    </row>
    <row r="619" spans="1:62" s="12" customFormat="1" ht="12.75" customHeight="1">
      <c r="A619" s="104"/>
      <c r="B619" s="55"/>
      <c r="C619" s="55"/>
      <c r="D619" s="55"/>
      <c r="E619" s="62"/>
      <c r="F619" s="62"/>
      <c r="G619" s="62"/>
      <c r="H619" s="62"/>
      <c r="I619" s="62"/>
      <c r="J619" s="62"/>
      <c r="K619" s="62"/>
      <c r="L619" s="234"/>
      <c r="M619" s="62"/>
      <c r="N619" s="62"/>
      <c r="O619" s="62"/>
      <c r="P619" s="62"/>
      <c r="T619" s="104"/>
      <c r="U619" s="55"/>
      <c r="V619" s="55"/>
      <c r="W619" s="55"/>
      <c r="X619" s="62"/>
      <c r="Y619" s="62"/>
      <c r="Z619" s="62"/>
      <c r="AA619" s="62"/>
      <c r="AB619" s="62"/>
      <c r="AC619" s="62"/>
      <c r="AD619" s="62"/>
      <c r="AE619" s="62"/>
      <c r="AF619" s="62"/>
      <c r="AG619" s="62"/>
      <c r="AH619" s="62"/>
      <c r="AI619" s="234"/>
      <c r="AJ619" s="8"/>
      <c r="AL619" s="104"/>
      <c r="AM619" s="55"/>
      <c r="AN619" s="55"/>
      <c r="AO619" s="55"/>
      <c r="AP619" s="62"/>
      <c r="AQ619" s="62"/>
      <c r="AR619" s="62"/>
      <c r="AS619" s="62"/>
      <c r="AT619" s="62"/>
      <c r="AU619" s="62"/>
      <c r="AV619" s="62"/>
      <c r="AW619" s="62"/>
      <c r="AX619" s="62"/>
      <c r="AY619" s="62"/>
      <c r="AZ619" s="62"/>
      <c r="BA619" s="234"/>
      <c r="BC619" s="39"/>
      <c r="BD619" s="39"/>
      <c r="BE619" s="39"/>
      <c r="BF619" s="39"/>
      <c r="BG619" s="39"/>
      <c r="BH619" s="39"/>
      <c r="BI619" s="39"/>
      <c r="BJ619" s="39"/>
    </row>
    <row r="620" spans="1:62" ht="21.75" customHeight="1">
      <c r="A620" s="308" t="s">
        <v>25</v>
      </c>
      <c r="B620" s="308"/>
      <c r="C620" s="308"/>
      <c r="D620" s="308"/>
      <c r="E620" s="308"/>
      <c r="F620" s="308"/>
      <c r="G620" s="308"/>
      <c r="H620" s="308"/>
      <c r="I620" s="308"/>
      <c r="J620" s="308"/>
      <c r="K620" s="308"/>
      <c r="L620" s="308"/>
      <c r="M620" s="308"/>
      <c r="N620" s="308"/>
      <c r="O620" s="308"/>
      <c r="P620" s="308"/>
      <c r="T620" s="308" t="s">
        <v>25</v>
      </c>
      <c r="U620" s="308"/>
      <c r="V620" s="308"/>
      <c r="W620" s="308"/>
      <c r="X620" s="308"/>
      <c r="Y620" s="308"/>
      <c r="Z620" s="308"/>
      <c r="AA620" s="308"/>
      <c r="AB620" s="308"/>
      <c r="AC620" s="308"/>
      <c r="AD620" s="308"/>
      <c r="AE620" s="308"/>
      <c r="AF620" s="308"/>
      <c r="AG620" s="308"/>
      <c r="AH620" s="308"/>
      <c r="AI620" s="308"/>
      <c r="AL620" s="308" t="s">
        <v>25</v>
      </c>
      <c r="AM620" s="308"/>
      <c r="AN620" s="308"/>
      <c r="AO620" s="308"/>
      <c r="AP620" s="308"/>
      <c r="AQ620" s="308"/>
      <c r="AR620" s="308"/>
      <c r="AS620" s="308"/>
      <c r="AT620" s="308"/>
      <c r="AU620" s="308"/>
      <c r="AV620" s="308"/>
      <c r="AW620" s="308"/>
      <c r="AX620" s="308"/>
      <c r="AY620" s="308"/>
      <c r="AZ620" s="308"/>
      <c r="BA620" s="308"/>
      <c r="BC620" s="39"/>
      <c r="BD620" s="39"/>
      <c r="BE620" s="39"/>
      <c r="BF620" s="39"/>
      <c r="BG620" s="39"/>
      <c r="BH620" s="39"/>
      <c r="BI620" s="39"/>
      <c r="BJ620" s="39"/>
    </row>
    <row r="621" spans="1:62" ht="18" customHeight="1">
      <c r="A621" s="3"/>
      <c r="B621" s="3"/>
      <c r="C621" s="3"/>
      <c r="D621" s="3"/>
      <c r="E621" s="5"/>
      <c r="F621" s="5"/>
      <c r="G621" s="5"/>
      <c r="H621" s="5"/>
      <c r="I621" s="5"/>
      <c r="J621" s="5"/>
      <c r="K621" s="5"/>
      <c r="L621" s="233"/>
      <c r="M621" s="5"/>
      <c r="N621" s="5"/>
      <c r="O621" s="5"/>
      <c r="P621" s="5"/>
      <c r="T621" s="3"/>
      <c r="U621" s="3"/>
      <c r="V621" s="3"/>
      <c r="W621" s="3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233"/>
      <c r="AL621" s="3"/>
      <c r="AM621" s="3"/>
      <c r="AN621" s="3"/>
      <c r="AO621" s="3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233"/>
      <c r="BC621" s="39"/>
      <c r="BD621" s="39"/>
      <c r="BE621" s="39"/>
      <c r="BF621" s="39"/>
      <c r="BG621" s="39"/>
      <c r="BH621" s="39"/>
      <c r="BI621" s="39"/>
      <c r="BJ621" s="39"/>
    </row>
    <row r="622" spans="1:62" ht="18" customHeight="1">
      <c r="A622" s="15" t="str">
        <f>"SAF - " &amp;O622</f>
        <v>SAF - ACTUAL</v>
      </c>
      <c r="B622" s="16"/>
      <c r="C622" s="16"/>
      <c r="D622" s="16"/>
      <c r="E622" s="16"/>
      <c r="F622" s="17"/>
      <c r="G622" s="17"/>
      <c r="H622" s="17"/>
      <c r="I622" s="17"/>
      <c r="J622" s="17"/>
      <c r="K622" s="17"/>
      <c r="L622" s="211"/>
      <c r="M622" s="17"/>
      <c r="N622" s="17"/>
      <c r="O622" s="242" t="s">
        <v>24</v>
      </c>
      <c r="T622" s="15" t="str">
        <f>"SAF - " &amp;AH622</f>
        <v>SAF - BUDGET</v>
      </c>
      <c r="U622" s="16"/>
      <c r="V622" s="16"/>
      <c r="W622" s="16"/>
      <c r="X622" s="16"/>
      <c r="Y622" s="17"/>
      <c r="Z622" s="17"/>
      <c r="AA622" s="17"/>
      <c r="AB622" s="17"/>
      <c r="AC622" s="17"/>
      <c r="AD622" s="17"/>
      <c r="AE622" s="17"/>
      <c r="AF622" s="17"/>
      <c r="AG622" s="17"/>
      <c r="AH622" s="242" t="s">
        <v>23</v>
      </c>
      <c r="AL622" s="15" t="str">
        <f>"SAF - " &amp;AZ622</f>
        <v>SAF - N-1</v>
      </c>
      <c r="AM622" s="16"/>
      <c r="AN622" s="16"/>
      <c r="AO622" s="16"/>
      <c r="AP622" s="16"/>
      <c r="AQ622" s="17"/>
      <c r="AR622" s="17"/>
      <c r="AS622" s="17"/>
      <c r="AT622" s="17"/>
      <c r="AU622" s="17"/>
      <c r="AV622" s="17"/>
      <c r="AW622" s="17"/>
      <c r="AX622" s="17"/>
      <c r="AY622" s="17"/>
      <c r="AZ622" s="242" t="s">
        <v>22</v>
      </c>
      <c r="BC622" s="39"/>
      <c r="BD622" s="39"/>
      <c r="BE622" s="39"/>
      <c r="BF622" s="39"/>
      <c r="BG622" s="39"/>
      <c r="BH622" s="39"/>
      <c r="BI622" s="39"/>
      <c r="BJ622" s="39"/>
    </row>
    <row r="623" spans="1:62" ht="18" customHeight="1">
      <c r="BC623" s="39"/>
      <c r="BD623" s="39"/>
      <c r="BE623" s="39"/>
      <c r="BF623" s="39"/>
      <c r="BG623" s="39"/>
      <c r="BH623" s="39"/>
      <c r="BI623" s="39"/>
      <c r="BJ623" s="39"/>
    </row>
    <row r="624" spans="1:62" s="10" customFormat="1" ht="14.25" customHeight="1">
      <c r="A624" s="19" t="s">
        <v>15</v>
      </c>
      <c r="B624" s="20"/>
      <c r="C624" s="19" t="s">
        <v>0</v>
      </c>
      <c r="D624" s="20"/>
      <c r="E624" s="21" t="s">
        <v>3</v>
      </c>
      <c r="F624" s="22" t="s">
        <v>4</v>
      </c>
      <c r="G624" s="22" t="s">
        <v>5</v>
      </c>
      <c r="H624" s="22" t="s">
        <v>6</v>
      </c>
      <c r="I624" s="22" t="s">
        <v>7</v>
      </c>
      <c r="J624" s="22" t="s">
        <v>8</v>
      </c>
      <c r="K624" s="22" t="s">
        <v>9</v>
      </c>
      <c r="L624" s="213" t="s">
        <v>10</v>
      </c>
      <c r="M624" s="22" t="s">
        <v>16</v>
      </c>
      <c r="N624" s="22" t="s">
        <v>17</v>
      </c>
      <c r="O624" s="22" t="s">
        <v>18</v>
      </c>
      <c r="P624" s="23" t="s">
        <v>11</v>
      </c>
      <c r="Q624" s="12"/>
      <c r="R624" s="12"/>
      <c r="S624" s="12"/>
      <c r="T624" s="19" t="s">
        <v>15</v>
      </c>
      <c r="U624" s="20"/>
      <c r="V624" s="19" t="s">
        <v>0</v>
      </c>
      <c r="W624" s="20"/>
      <c r="X624" s="21" t="s">
        <v>3</v>
      </c>
      <c r="Y624" s="22" t="s">
        <v>4</v>
      </c>
      <c r="Z624" s="22" t="s">
        <v>5</v>
      </c>
      <c r="AA624" s="22" t="s">
        <v>6</v>
      </c>
      <c r="AB624" s="22" t="s">
        <v>7</v>
      </c>
      <c r="AC624" s="22" t="s">
        <v>8</v>
      </c>
      <c r="AD624" s="22" t="s">
        <v>9</v>
      </c>
      <c r="AE624" s="22" t="s">
        <v>10</v>
      </c>
      <c r="AF624" s="22" t="s">
        <v>16</v>
      </c>
      <c r="AG624" s="22" t="s">
        <v>17</v>
      </c>
      <c r="AH624" s="22" t="s">
        <v>18</v>
      </c>
      <c r="AI624" s="213" t="s">
        <v>11</v>
      </c>
      <c r="AJ624" s="8"/>
      <c r="AK624" s="12"/>
      <c r="AL624" s="19" t="s">
        <v>15</v>
      </c>
      <c r="AM624" s="20"/>
      <c r="AN624" s="19" t="s">
        <v>0</v>
      </c>
      <c r="AO624" s="20"/>
      <c r="AP624" s="21" t="s">
        <v>3</v>
      </c>
      <c r="AQ624" s="22" t="s">
        <v>4</v>
      </c>
      <c r="AR624" s="22" t="s">
        <v>5</v>
      </c>
      <c r="AS624" s="22" t="s">
        <v>6</v>
      </c>
      <c r="AT624" s="22" t="s">
        <v>7</v>
      </c>
      <c r="AU624" s="22" t="s">
        <v>8</v>
      </c>
      <c r="AV624" s="22" t="s">
        <v>9</v>
      </c>
      <c r="AW624" s="22" t="s">
        <v>10</v>
      </c>
      <c r="AX624" s="22" t="s">
        <v>16</v>
      </c>
      <c r="AY624" s="22" t="s">
        <v>17</v>
      </c>
      <c r="AZ624" s="22" t="s">
        <v>18</v>
      </c>
      <c r="BA624" s="213" t="s">
        <v>11</v>
      </c>
      <c r="BC624" s="39"/>
      <c r="BD624" s="206"/>
      <c r="BE624" s="206"/>
      <c r="BF624" s="206"/>
      <c r="BG624" s="39"/>
      <c r="BH624" s="39"/>
      <c r="BI624" s="39"/>
      <c r="BJ624" s="39"/>
    </row>
    <row r="625" spans="1:62" s="10" customFormat="1" ht="14.25" customHeight="1">
      <c r="A625" s="24"/>
      <c r="B625" s="24"/>
      <c r="C625" s="24"/>
      <c r="D625" s="24"/>
      <c r="E625" s="24"/>
      <c r="F625" s="25"/>
      <c r="G625" s="25"/>
      <c r="H625" s="25"/>
      <c r="I625" s="25"/>
      <c r="J625" s="25"/>
      <c r="K625" s="25"/>
      <c r="L625" s="214"/>
      <c r="M625" s="25"/>
      <c r="N625" s="25"/>
      <c r="O625" s="25"/>
      <c r="P625" s="24"/>
      <c r="Q625" s="12"/>
      <c r="R625" s="12"/>
      <c r="S625" s="12"/>
      <c r="T625" s="24"/>
      <c r="U625" s="24"/>
      <c r="V625" s="24"/>
      <c r="W625" s="24"/>
      <c r="X625" s="24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14"/>
      <c r="AJ625" s="8"/>
      <c r="AK625" s="12"/>
      <c r="AL625" s="24"/>
      <c r="AM625" s="24"/>
      <c r="AN625" s="24"/>
      <c r="AO625" s="24"/>
      <c r="AP625" s="24"/>
      <c r="AQ625" s="25"/>
      <c r="AR625" s="25"/>
      <c r="AS625" s="25"/>
      <c r="AT625" s="25"/>
      <c r="AU625" s="25"/>
      <c r="AV625" s="25"/>
      <c r="AW625" s="25"/>
      <c r="AX625" s="25"/>
      <c r="AY625" s="25"/>
      <c r="AZ625" s="25"/>
      <c r="BA625" s="214"/>
      <c r="BC625" s="39"/>
      <c r="BD625" s="39"/>
      <c r="BE625" s="39"/>
      <c r="BF625" s="39"/>
      <c r="BG625" s="39"/>
      <c r="BH625" s="39"/>
      <c r="BI625" s="39"/>
      <c r="BJ625" s="39"/>
    </row>
    <row r="626" spans="1:62" s="10" customFormat="1" ht="14.25" customHeight="1">
      <c r="A626" s="26" t="s">
        <v>87</v>
      </c>
      <c r="B626" s="25"/>
      <c r="C626" s="27" t="s">
        <v>1</v>
      </c>
      <c r="D626" s="25"/>
      <c r="E626" s="28">
        <f>E627</f>
        <v>18.16</v>
      </c>
      <c r="F626" s="29">
        <f t="shared" ref="F626:P626" si="610">F627-E627</f>
        <v>-18.16</v>
      </c>
      <c r="G626" s="29">
        <f t="shared" si="610"/>
        <v>0</v>
      </c>
      <c r="H626" s="29">
        <f t="shared" si="610"/>
        <v>0</v>
      </c>
      <c r="I626" s="29">
        <f t="shared" si="610"/>
        <v>0</v>
      </c>
      <c r="J626" s="29">
        <f t="shared" si="610"/>
        <v>0</v>
      </c>
      <c r="K626" s="29">
        <f t="shared" si="610"/>
        <v>0</v>
      </c>
      <c r="L626" s="215">
        <f t="shared" si="610"/>
        <v>0</v>
      </c>
      <c r="M626" s="29">
        <f t="shared" si="610"/>
        <v>0</v>
      </c>
      <c r="N626" s="29">
        <f t="shared" si="610"/>
        <v>0</v>
      </c>
      <c r="O626" s="29">
        <f t="shared" si="610"/>
        <v>0</v>
      </c>
      <c r="P626" s="30">
        <f t="shared" si="610"/>
        <v>0</v>
      </c>
      <c r="Q626" s="12"/>
      <c r="R626" s="12"/>
      <c r="S626" s="12"/>
      <c r="T626" s="26" t="s">
        <v>41</v>
      </c>
      <c r="U626" s="25"/>
      <c r="V626" s="27" t="s">
        <v>1</v>
      </c>
      <c r="W626" s="25"/>
      <c r="X626" s="28">
        <f>X627</f>
        <v>17.48706</v>
      </c>
      <c r="Y626" s="29">
        <f t="shared" ref="Y626:AI626" si="611">Y627-X627</f>
        <v>17.48706</v>
      </c>
      <c r="Z626" s="29">
        <f t="shared" si="611"/>
        <v>17.48706</v>
      </c>
      <c r="AA626" s="29">
        <f t="shared" si="611"/>
        <v>17.48706</v>
      </c>
      <c r="AB626" s="29">
        <f t="shared" si="611"/>
        <v>17.48706</v>
      </c>
      <c r="AC626" s="29">
        <f t="shared" si="611"/>
        <v>17.48706</v>
      </c>
      <c r="AD626" s="29">
        <f t="shared" si="611"/>
        <v>17.48706</v>
      </c>
      <c r="AE626" s="29">
        <f t="shared" si="611"/>
        <v>17.48706</v>
      </c>
      <c r="AF626" s="29">
        <f t="shared" si="611"/>
        <v>17.487059999999985</v>
      </c>
      <c r="AG626" s="29">
        <f t="shared" si="611"/>
        <v>17.487059999999985</v>
      </c>
      <c r="AH626" s="29">
        <f t="shared" si="611"/>
        <v>17.487059999999985</v>
      </c>
      <c r="AI626" s="215">
        <f t="shared" si="611"/>
        <v>17.487059999999985</v>
      </c>
      <c r="AJ626" s="8"/>
      <c r="AK626" s="12"/>
      <c r="AL626" s="26" t="s">
        <v>41</v>
      </c>
      <c r="AM626" s="25"/>
      <c r="AN626" s="27" t="s">
        <v>1</v>
      </c>
      <c r="AO626" s="25"/>
      <c r="AP626" s="28">
        <f>AP627</f>
        <v>24.382000000000001</v>
      </c>
      <c r="AQ626" s="29">
        <f t="shared" ref="AQ626:BA626" si="612">AQ627-AP627</f>
        <v>13.782</v>
      </c>
      <c r="AR626" s="29">
        <f t="shared" si="612"/>
        <v>10.107999999999997</v>
      </c>
      <c r="AS626" s="29">
        <f t="shared" si="612"/>
        <v>17.681999999999995</v>
      </c>
      <c r="AT626" s="29">
        <f t="shared" si="612"/>
        <v>23.203000000000003</v>
      </c>
      <c r="AU626" s="29">
        <f t="shared" si="612"/>
        <v>11.545000000000002</v>
      </c>
      <c r="AV626" s="29">
        <f t="shared" si="612"/>
        <v>26.486000000000004</v>
      </c>
      <c r="AW626" s="29">
        <f t="shared" si="612"/>
        <v>22.313000000000002</v>
      </c>
      <c r="AX626" s="29">
        <f t="shared" si="612"/>
        <v>16.296999999999997</v>
      </c>
      <c r="AY626" s="29">
        <f t="shared" si="612"/>
        <v>17.468999999999994</v>
      </c>
      <c r="AZ626" s="29">
        <f t="shared" si="612"/>
        <v>15.352000000000004</v>
      </c>
      <c r="BA626" s="215">
        <f t="shared" si="612"/>
        <v>9.132000000000005</v>
      </c>
      <c r="BC626" s="39"/>
      <c r="BD626" s="105"/>
      <c r="BE626" s="105"/>
      <c r="BF626" s="105"/>
      <c r="BG626" s="39"/>
      <c r="BH626" s="39"/>
      <c r="BI626" s="39"/>
      <c r="BJ626" s="39"/>
    </row>
    <row r="627" spans="1:62" s="10" customFormat="1" ht="14.25" customHeight="1">
      <c r="A627" s="32"/>
      <c r="B627" s="25"/>
      <c r="C627" s="33" t="s">
        <v>13</v>
      </c>
      <c r="D627" s="25"/>
      <c r="E627" s="74">
        <v>18.16</v>
      </c>
      <c r="F627" s="73"/>
      <c r="G627" s="73"/>
      <c r="H627" s="73"/>
      <c r="I627" s="73"/>
      <c r="J627" s="73"/>
      <c r="K627" s="73"/>
      <c r="L627" s="136"/>
      <c r="M627" s="73"/>
      <c r="N627" s="36"/>
      <c r="O627" s="36"/>
      <c r="P627" s="37"/>
      <c r="Q627" s="12"/>
      <c r="R627" s="12"/>
      <c r="S627" s="12"/>
      <c r="T627" s="32"/>
      <c r="U627" s="25"/>
      <c r="V627" s="33" t="s">
        <v>13</v>
      </c>
      <c r="W627" s="25"/>
      <c r="X627" s="74">
        <f>+$AJ$627/12</f>
        <v>17.48706</v>
      </c>
      <c r="Y627" s="73">
        <f>+X627+$AJ$627/12</f>
        <v>34.974119999999999</v>
      </c>
      <c r="Z627" s="73">
        <f t="shared" ref="Z627:AI627" si="613">+Y627+$AJ$627/12</f>
        <v>52.461179999999999</v>
      </c>
      <c r="AA627" s="73">
        <f t="shared" si="613"/>
        <v>69.948239999999998</v>
      </c>
      <c r="AB627" s="73">
        <f t="shared" si="613"/>
        <v>87.435299999999998</v>
      </c>
      <c r="AC627" s="73">
        <f t="shared" si="613"/>
        <v>104.92236</v>
      </c>
      <c r="AD627" s="73">
        <f t="shared" si="613"/>
        <v>122.40942</v>
      </c>
      <c r="AE627" s="73">
        <f t="shared" si="613"/>
        <v>139.89648</v>
      </c>
      <c r="AF627" s="73">
        <f t="shared" si="613"/>
        <v>157.38353999999998</v>
      </c>
      <c r="AG627" s="36">
        <f t="shared" si="613"/>
        <v>174.87059999999997</v>
      </c>
      <c r="AH627" s="36">
        <f t="shared" si="613"/>
        <v>192.35765999999995</v>
      </c>
      <c r="AI627" s="216">
        <f t="shared" si="613"/>
        <v>209.84471999999994</v>
      </c>
      <c r="AJ627" s="8">
        <f>+((99.33+83.934)/10*12)-((83.934/10*12)*0.1)</f>
        <v>209.84472</v>
      </c>
      <c r="AK627" s="12"/>
      <c r="AL627" s="32"/>
      <c r="AM627" s="25"/>
      <c r="AN627" s="33" t="s">
        <v>13</v>
      </c>
      <c r="AO627" s="25"/>
      <c r="AP627" s="74">
        <v>24.382000000000001</v>
      </c>
      <c r="AQ627" s="73">
        <v>38.164000000000001</v>
      </c>
      <c r="AR627" s="73">
        <v>48.271999999999998</v>
      </c>
      <c r="AS627" s="73">
        <v>65.953999999999994</v>
      </c>
      <c r="AT627" s="73">
        <v>89.156999999999996</v>
      </c>
      <c r="AU627" s="73">
        <v>100.702</v>
      </c>
      <c r="AV627" s="73">
        <v>127.188</v>
      </c>
      <c r="AW627" s="73">
        <v>149.501</v>
      </c>
      <c r="AX627" s="73">
        <v>165.798</v>
      </c>
      <c r="AY627" s="73">
        <v>183.267</v>
      </c>
      <c r="AZ627" s="73">
        <v>198.619</v>
      </c>
      <c r="BA627" s="136">
        <v>207.751</v>
      </c>
      <c r="BC627" s="39"/>
      <c r="BD627" s="105"/>
      <c r="BE627" s="105"/>
      <c r="BF627" s="105"/>
      <c r="BG627" s="105"/>
      <c r="BH627" s="208"/>
      <c r="BI627" s="105"/>
      <c r="BJ627" s="208"/>
    </row>
    <row r="628" spans="1:62" s="10" customFormat="1" ht="14.25" customHeight="1">
      <c r="A628" s="32"/>
      <c r="B628" s="25"/>
      <c r="C628" s="33"/>
      <c r="D628" s="25"/>
      <c r="E628" s="35"/>
      <c r="F628" s="36"/>
      <c r="G628" s="36"/>
      <c r="H628" s="36"/>
      <c r="I628" s="36"/>
      <c r="J628" s="36"/>
      <c r="K628" s="36"/>
      <c r="L628" s="216"/>
      <c r="M628" s="36"/>
      <c r="N628" s="36"/>
      <c r="O628" s="36"/>
      <c r="P628" s="37"/>
      <c r="Q628" s="12"/>
      <c r="R628" s="12"/>
      <c r="S628" s="12"/>
      <c r="T628" s="32"/>
      <c r="U628" s="25"/>
      <c r="V628" s="33"/>
      <c r="W628" s="25"/>
      <c r="X628" s="35"/>
      <c r="Y628" s="36"/>
      <c r="Z628" s="36"/>
      <c r="AA628" s="36"/>
      <c r="AB628" s="36"/>
      <c r="AC628" s="36"/>
      <c r="AD628" s="36"/>
      <c r="AE628" s="36"/>
      <c r="AF628" s="36"/>
      <c r="AG628" s="36"/>
      <c r="AH628" s="36"/>
      <c r="AI628" s="216"/>
      <c r="AJ628" s="8"/>
      <c r="AK628" s="12"/>
      <c r="AL628" s="32"/>
      <c r="AM628" s="25"/>
      <c r="AN628" s="33"/>
      <c r="AO628" s="25"/>
      <c r="AP628" s="35"/>
      <c r="AQ628" s="36"/>
      <c r="AR628" s="36"/>
      <c r="AS628" s="36"/>
      <c r="AT628" s="36"/>
      <c r="AU628" s="36"/>
      <c r="AV628" s="36"/>
      <c r="AW628" s="36"/>
      <c r="AX628" s="36"/>
      <c r="AY628" s="36"/>
      <c r="AZ628" s="36"/>
      <c r="BA628" s="216"/>
      <c r="BC628" s="39"/>
      <c r="BD628" s="105"/>
      <c r="BE628" s="105"/>
      <c r="BF628" s="105"/>
      <c r="BG628" s="39"/>
      <c r="BH628" s="39"/>
      <c r="BI628" s="39"/>
      <c r="BJ628" s="39"/>
    </row>
    <row r="629" spans="1:62" s="10" customFormat="1" ht="14.25" customHeight="1">
      <c r="A629" s="32" t="s">
        <v>42</v>
      </c>
      <c r="B629" s="25"/>
      <c r="C629" s="33" t="s">
        <v>1</v>
      </c>
      <c r="D629" s="25"/>
      <c r="E629" s="35">
        <f>E630</f>
        <v>0</v>
      </c>
      <c r="F629" s="36">
        <f t="shared" ref="F629:P629" si="614">F630-E630</f>
        <v>0</v>
      </c>
      <c r="G629" s="36">
        <f t="shared" si="614"/>
        <v>0</v>
      </c>
      <c r="H629" s="36">
        <f t="shared" si="614"/>
        <v>0</v>
      </c>
      <c r="I629" s="36">
        <f t="shared" si="614"/>
        <v>0</v>
      </c>
      <c r="J629" s="36">
        <f t="shared" si="614"/>
        <v>0</v>
      </c>
      <c r="K629" s="36">
        <f t="shared" si="614"/>
        <v>0</v>
      </c>
      <c r="L629" s="216">
        <f t="shared" si="614"/>
        <v>0</v>
      </c>
      <c r="M629" s="36">
        <f t="shared" si="614"/>
        <v>0</v>
      </c>
      <c r="N629" s="36">
        <f t="shared" si="614"/>
        <v>0</v>
      </c>
      <c r="O629" s="36">
        <f t="shared" si="614"/>
        <v>0</v>
      </c>
      <c r="P629" s="37">
        <f t="shared" si="614"/>
        <v>0</v>
      </c>
      <c r="Q629" s="12"/>
      <c r="R629" s="12"/>
      <c r="S629" s="12"/>
      <c r="T629" s="32" t="s">
        <v>42</v>
      </c>
      <c r="U629" s="25"/>
      <c r="V629" s="33" t="s">
        <v>1</v>
      </c>
      <c r="W629" s="25"/>
      <c r="X629" s="35">
        <f>X630</f>
        <v>0</v>
      </c>
      <c r="Y629" s="36">
        <f t="shared" ref="Y629:AI629" si="615">Y630-X630</f>
        <v>0</v>
      </c>
      <c r="Z629" s="36">
        <f t="shared" si="615"/>
        <v>0</v>
      </c>
      <c r="AA629" s="36">
        <f t="shared" si="615"/>
        <v>0</v>
      </c>
      <c r="AB629" s="36">
        <f t="shared" si="615"/>
        <v>0</v>
      </c>
      <c r="AC629" s="36">
        <f t="shared" si="615"/>
        <v>0</v>
      </c>
      <c r="AD629" s="36">
        <f t="shared" si="615"/>
        <v>0</v>
      </c>
      <c r="AE629" s="36">
        <f t="shared" si="615"/>
        <v>0</v>
      </c>
      <c r="AF629" s="36">
        <f t="shared" si="615"/>
        <v>0</v>
      </c>
      <c r="AG629" s="36">
        <f t="shared" si="615"/>
        <v>0</v>
      </c>
      <c r="AH629" s="36">
        <f t="shared" si="615"/>
        <v>0</v>
      </c>
      <c r="AI629" s="216">
        <f t="shared" si="615"/>
        <v>0</v>
      </c>
      <c r="AJ629" s="8"/>
      <c r="AK629" s="12"/>
      <c r="AL629" s="32" t="s">
        <v>42</v>
      </c>
      <c r="AM629" s="25"/>
      <c r="AN629" s="33" t="s">
        <v>1</v>
      </c>
      <c r="AO629" s="25"/>
      <c r="AP629" s="35">
        <f>AP630</f>
        <v>0</v>
      </c>
      <c r="AQ629" s="36">
        <f t="shared" ref="AQ629:BA629" si="616">AQ630-AP630</f>
        <v>0</v>
      </c>
      <c r="AR629" s="36">
        <f t="shared" si="616"/>
        <v>0</v>
      </c>
      <c r="AS629" s="36">
        <f t="shared" si="616"/>
        <v>0</v>
      </c>
      <c r="AT629" s="36">
        <f t="shared" si="616"/>
        <v>0</v>
      </c>
      <c r="AU629" s="36">
        <f t="shared" si="616"/>
        <v>0</v>
      </c>
      <c r="AV629" s="36">
        <f t="shared" si="616"/>
        <v>0</v>
      </c>
      <c r="AW629" s="36">
        <f t="shared" si="616"/>
        <v>0</v>
      </c>
      <c r="AX629" s="36">
        <f t="shared" si="616"/>
        <v>0</v>
      </c>
      <c r="AY629" s="36">
        <f t="shared" si="616"/>
        <v>0</v>
      </c>
      <c r="AZ629" s="36">
        <f t="shared" si="616"/>
        <v>0</v>
      </c>
      <c r="BA629" s="216">
        <f t="shared" si="616"/>
        <v>0</v>
      </c>
      <c r="BC629" s="39"/>
      <c r="BD629" s="105"/>
      <c r="BE629" s="105"/>
      <c r="BF629" s="105"/>
      <c r="BG629" s="39"/>
      <c r="BH629" s="39"/>
      <c r="BI629" s="39"/>
      <c r="BJ629" s="39"/>
    </row>
    <row r="630" spans="1:62" s="10" customFormat="1" ht="14.25" customHeight="1">
      <c r="A630" s="32"/>
      <c r="B630" s="25"/>
      <c r="C630" s="33" t="s">
        <v>13</v>
      </c>
      <c r="D630" s="25"/>
      <c r="E630" s="74"/>
      <c r="F630" s="73"/>
      <c r="G630" s="73"/>
      <c r="H630" s="73"/>
      <c r="I630" s="73"/>
      <c r="J630" s="73"/>
      <c r="K630" s="73"/>
      <c r="L630" s="136"/>
      <c r="M630" s="73"/>
      <c r="N630" s="36"/>
      <c r="O630" s="36"/>
      <c r="P630" s="37"/>
      <c r="Q630" s="12"/>
      <c r="R630" s="12"/>
      <c r="S630" s="12"/>
      <c r="T630" s="32"/>
      <c r="U630" s="25"/>
      <c r="V630" s="33" t="s">
        <v>13</v>
      </c>
      <c r="W630" s="25"/>
      <c r="X630" s="74"/>
      <c r="Y630" s="73"/>
      <c r="Z630" s="73"/>
      <c r="AA630" s="73"/>
      <c r="AB630" s="73"/>
      <c r="AC630" s="73"/>
      <c r="AD630" s="73"/>
      <c r="AE630" s="73"/>
      <c r="AF630" s="73"/>
      <c r="AG630" s="36"/>
      <c r="AH630" s="36"/>
      <c r="AI630" s="216"/>
      <c r="AJ630" s="8"/>
      <c r="AK630" s="12"/>
      <c r="AL630" s="32"/>
      <c r="AM630" s="25"/>
      <c r="AN630" s="33" t="s">
        <v>13</v>
      </c>
      <c r="AO630" s="25"/>
      <c r="AP630" s="74">
        <v>0</v>
      </c>
      <c r="AQ630" s="73">
        <f t="shared" ref="AQ630:AX630" si="617">+AP630+BJ629</f>
        <v>0</v>
      </c>
      <c r="AR630" s="73">
        <f t="shared" si="617"/>
        <v>0</v>
      </c>
      <c r="AS630" s="73">
        <f t="shared" si="617"/>
        <v>0</v>
      </c>
      <c r="AT630" s="73">
        <f t="shared" si="617"/>
        <v>0</v>
      </c>
      <c r="AU630" s="73">
        <v>0</v>
      </c>
      <c r="AV630" s="73">
        <f t="shared" si="617"/>
        <v>0</v>
      </c>
      <c r="AW630" s="73">
        <f t="shared" si="617"/>
        <v>0</v>
      </c>
      <c r="AX630" s="73">
        <f t="shared" si="617"/>
        <v>0</v>
      </c>
      <c r="AY630" s="73">
        <v>0</v>
      </c>
      <c r="AZ630" s="73">
        <v>0</v>
      </c>
      <c r="BA630" s="136">
        <v>0</v>
      </c>
      <c r="BC630" s="39"/>
      <c r="BD630" s="105"/>
      <c r="BE630" s="105"/>
      <c r="BF630" s="105"/>
      <c r="BG630" s="105"/>
      <c r="BH630" s="208"/>
      <c r="BI630" s="105"/>
      <c r="BJ630" s="208"/>
    </row>
    <row r="631" spans="1:62" s="10" customFormat="1" ht="14.25" customHeight="1">
      <c r="A631" s="32"/>
      <c r="B631" s="25"/>
      <c r="C631" s="33"/>
      <c r="D631" s="25"/>
      <c r="E631" s="35"/>
      <c r="F631" s="36"/>
      <c r="G631" s="36"/>
      <c r="H631" s="36"/>
      <c r="I631" s="36"/>
      <c r="J631" s="36"/>
      <c r="K631" s="36"/>
      <c r="L631" s="216"/>
      <c r="M631" s="36"/>
      <c r="N631" s="36"/>
      <c r="O631" s="36"/>
      <c r="P631" s="37"/>
      <c r="Q631" s="12"/>
      <c r="R631" s="12"/>
      <c r="S631" s="12"/>
      <c r="T631" s="32"/>
      <c r="U631" s="25"/>
      <c r="V631" s="33"/>
      <c r="W631" s="25"/>
      <c r="X631" s="35"/>
      <c r="Y631" s="36"/>
      <c r="Z631" s="36"/>
      <c r="AA631" s="36"/>
      <c r="AB631" s="36"/>
      <c r="AC631" s="36"/>
      <c r="AD631" s="36"/>
      <c r="AE631" s="36"/>
      <c r="AF631" s="36"/>
      <c r="AG631" s="36"/>
      <c r="AH631" s="36"/>
      <c r="AI631" s="216"/>
      <c r="AJ631" s="8"/>
      <c r="AK631" s="12"/>
      <c r="AL631" s="32"/>
      <c r="AM631" s="25"/>
      <c r="AN631" s="33"/>
      <c r="AO631" s="25"/>
      <c r="AP631" s="35"/>
      <c r="AQ631" s="36"/>
      <c r="AR631" s="36"/>
      <c r="AS631" s="36"/>
      <c r="AT631" s="36"/>
      <c r="AU631" s="36"/>
      <c r="AV631" s="36"/>
      <c r="AW631" s="36"/>
      <c r="AX631" s="36"/>
      <c r="AY631" s="36"/>
      <c r="AZ631" s="36"/>
      <c r="BA631" s="216"/>
      <c r="BC631" s="39"/>
      <c r="BD631" s="105"/>
      <c r="BE631" s="105"/>
      <c r="BF631" s="105"/>
      <c r="BG631" s="39"/>
      <c r="BH631" s="39"/>
      <c r="BI631" s="39"/>
      <c r="BJ631" s="39"/>
    </row>
    <row r="632" spans="1:62" s="10" customFormat="1" ht="14.25" customHeight="1">
      <c r="A632" s="32" t="s">
        <v>40</v>
      </c>
      <c r="B632" s="25"/>
      <c r="C632" s="33" t="s">
        <v>1</v>
      </c>
      <c r="D632" s="25"/>
      <c r="E632" s="35">
        <f>E633</f>
        <v>0</v>
      </c>
      <c r="F632" s="36">
        <f t="shared" ref="F632:P632" si="618">F633-E633</f>
        <v>0</v>
      </c>
      <c r="G632" s="36">
        <f t="shared" si="618"/>
        <v>0</v>
      </c>
      <c r="H632" s="36">
        <f t="shared" si="618"/>
        <v>0</v>
      </c>
      <c r="I632" s="36">
        <f t="shared" si="618"/>
        <v>0</v>
      </c>
      <c r="J632" s="36">
        <f t="shared" si="618"/>
        <v>0</v>
      </c>
      <c r="K632" s="36">
        <f t="shared" si="618"/>
        <v>0</v>
      </c>
      <c r="L632" s="216">
        <f t="shared" si="618"/>
        <v>0</v>
      </c>
      <c r="M632" s="36">
        <f t="shared" si="618"/>
        <v>0</v>
      </c>
      <c r="N632" s="36">
        <f t="shared" si="618"/>
        <v>0</v>
      </c>
      <c r="O632" s="36">
        <f t="shared" si="618"/>
        <v>0</v>
      </c>
      <c r="P632" s="37">
        <f t="shared" si="618"/>
        <v>0</v>
      </c>
      <c r="Q632" s="12"/>
      <c r="R632" s="12"/>
      <c r="S632" s="12"/>
      <c r="T632" s="32" t="s">
        <v>40</v>
      </c>
      <c r="U632" s="25"/>
      <c r="V632" s="33" t="s">
        <v>1</v>
      </c>
      <c r="W632" s="25"/>
      <c r="X632" s="35">
        <f>X633</f>
        <v>1.0525416666666667</v>
      </c>
      <c r="Y632" s="36">
        <f t="shared" ref="Y632:AI632" si="619">Y633-X633</f>
        <v>1.0525416666666667</v>
      </c>
      <c r="Z632" s="36">
        <f t="shared" si="619"/>
        <v>1.0525416666666669</v>
      </c>
      <c r="AA632" s="36">
        <f t="shared" si="619"/>
        <v>1.0525416666666665</v>
      </c>
      <c r="AB632" s="36">
        <f t="shared" si="619"/>
        <v>1.0525416666666665</v>
      </c>
      <c r="AC632" s="36">
        <f t="shared" si="619"/>
        <v>1.0525416666666665</v>
      </c>
      <c r="AD632" s="36">
        <f t="shared" si="619"/>
        <v>1.0525416666666665</v>
      </c>
      <c r="AE632" s="36">
        <f t="shared" si="619"/>
        <v>1.0525416666666674</v>
      </c>
      <c r="AF632" s="36">
        <f t="shared" si="619"/>
        <v>1.0525416666666665</v>
      </c>
      <c r="AG632" s="36">
        <f t="shared" si="619"/>
        <v>1.0525416666666665</v>
      </c>
      <c r="AH632" s="36">
        <f t="shared" si="619"/>
        <v>1.0525416666666665</v>
      </c>
      <c r="AI632" s="216">
        <f t="shared" si="619"/>
        <v>1.0525416666666665</v>
      </c>
      <c r="AJ632" s="8"/>
      <c r="AK632" s="12"/>
      <c r="AL632" s="32" t="s">
        <v>40</v>
      </c>
      <c r="AM632" s="25"/>
      <c r="AN632" s="33" t="s">
        <v>1</v>
      </c>
      <c r="AO632" s="25"/>
      <c r="AP632" s="35">
        <f>AP633</f>
        <v>0</v>
      </c>
      <c r="AQ632" s="36">
        <f t="shared" ref="AQ632:BA632" si="620">AQ633-AP633</f>
        <v>2.64</v>
      </c>
      <c r="AR632" s="36">
        <f t="shared" si="620"/>
        <v>1.3199999999999998</v>
      </c>
      <c r="AS632" s="36">
        <f t="shared" si="620"/>
        <v>0.15399999999999991</v>
      </c>
      <c r="AT632" s="36">
        <f t="shared" si="620"/>
        <v>0</v>
      </c>
      <c r="AU632" s="36">
        <f t="shared" si="620"/>
        <v>1.46</v>
      </c>
      <c r="AV632" s="36">
        <f t="shared" si="620"/>
        <v>11.536</v>
      </c>
      <c r="AW632" s="36">
        <f t="shared" si="620"/>
        <v>0</v>
      </c>
      <c r="AX632" s="36">
        <f t="shared" si="620"/>
        <v>0.20899999999999963</v>
      </c>
      <c r="AY632" s="36">
        <f t="shared" si="620"/>
        <v>0.20200000000000173</v>
      </c>
      <c r="AZ632" s="36">
        <f t="shared" si="620"/>
        <v>1.4600000000000009</v>
      </c>
      <c r="BA632" s="216">
        <f t="shared" si="620"/>
        <v>0.20599999999999952</v>
      </c>
      <c r="BC632" s="39"/>
      <c r="BD632" s="105"/>
      <c r="BE632" s="105"/>
      <c r="BF632" s="105"/>
      <c r="BG632" s="39"/>
      <c r="BH632" s="39"/>
      <c r="BI632" s="39"/>
      <c r="BJ632" s="39"/>
    </row>
    <row r="633" spans="1:62" s="10" customFormat="1" ht="14.25" customHeight="1">
      <c r="A633" s="32"/>
      <c r="B633" s="25"/>
      <c r="C633" s="33" t="s">
        <v>13</v>
      </c>
      <c r="D633" s="25"/>
      <c r="E633" s="74"/>
      <c r="F633" s="73"/>
      <c r="G633" s="73"/>
      <c r="H633" s="73"/>
      <c r="I633" s="73"/>
      <c r="J633" s="73"/>
      <c r="K633" s="73"/>
      <c r="L633" s="136"/>
      <c r="M633" s="73"/>
      <c r="N633" s="36"/>
      <c r="O633" s="36"/>
      <c r="P633" s="37"/>
      <c r="Q633" s="12"/>
      <c r="R633" s="12"/>
      <c r="S633" s="12"/>
      <c r="T633" s="32"/>
      <c r="U633" s="25"/>
      <c r="V633" s="33" t="s">
        <v>13</v>
      </c>
      <c r="W633" s="25"/>
      <c r="X633" s="74">
        <f>+$AJ$633/12</f>
        <v>1.0525416666666667</v>
      </c>
      <c r="Y633" s="73">
        <f>+X633+$AJ$633/12</f>
        <v>2.1050833333333334</v>
      </c>
      <c r="Z633" s="73">
        <f t="shared" ref="Z633:AI633" si="621">+Y633+$AJ$633/12</f>
        <v>3.1576250000000003</v>
      </c>
      <c r="AA633" s="73">
        <f t="shared" si="621"/>
        <v>4.2101666666666668</v>
      </c>
      <c r="AB633" s="73">
        <f t="shared" si="621"/>
        <v>5.2627083333333333</v>
      </c>
      <c r="AC633" s="73">
        <f t="shared" si="621"/>
        <v>6.3152499999999998</v>
      </c>
      <c r="AD633" s="73">
        <f t="shared" si="621"/>
        <v>7.3677916666666663</v>
      </c>
      <c r="AE633" s="73">
        <f t="shared" si="621"/>
        <v>8.4203333333333337</v>
      </c>
      <c r="AF633" s="73">
        <f t="shared" si="621"/>
        <v>9.4728750000000002</v>
      </c>
      <c r="AG633" s="36">
        <f t="shared" si="621"/>
        <v>10.525416666666667</v>
      </c>
      <c r="AH633" s="36">
        <f t="shared" si="621"/>
        <v>11.577958333333333</v>
      </c>
      <c r="AI633" s="216">
        <f t="shared" si="621"/>
        <v>12.6305</v>
      </c>
      <c r="AJ633" s="8">
        <f>11.33*0.85+3</f>
        <v>12.6305</v>
      </c>
      <c r="AK633" s="12"/>
      <c r="AL633" s="32"/>
      <c r="AM633" s="25"/>
      <c r="AN633" s="33" t="s">
        <v>13</v>
      </c>
      <c r="AO633" s="25"/>
      <c r="AP633" s="74">
        <v>0</v>
      </c>
      <c r="AQ633" s="73">
        <v>2.64</v>
      </c>
      <c r="AR633" s="73">
        <v>3.96</v>
      </c>
      <c r="AS633" s="73">
        <v>4.1139999999999999</v>
      </c>
      <c r="AT633" s="73">
        <v>4.1139999999999999</v>
      </c>
      <c r="AU633" s="73">
        <v>5.5739999999999998</v>
      </c>
      <c r="AV633" s="73">
        <v>17.11</v>
      </c>
      <c r="AW633" s="73">
        <v>17.11</v>
      </c>
      <c r="AX633" s="73">
        <v>17.318999999999999</v>
      </c>
      <c r="AY633" s="73">
        <v>17.521000000000001</v>
      </c>
      <c r="AZ633" s="73">
        <v>18.981000000000002</v>
      </c>
      <c r="BA633" s="136">
        <v>19.187000000000001</v>
      </c>
      <c r="BC633" s="39"/>
      <c r="BD633" s="105"/>
      <c r="BE633" s="105"/>
      <c r="BF633" s="105"/>
      <c r="BG633" s="105"/>
      <c r="BH633" s="208"/>
      <c r="BI633" s="105"/>
      <c r="BJ633" s="208"/>
    </row>
    <row r="634" spans="1:62" s="10" customFormat="1" ht="14.25" customHeight="1">
      <c r="A634" s="32"/>
      <c r="B634" s="25"/>
      <c r="C634" s="33"/>
      <c r="D634" s="25"/>
      <c r="E634" s="35"/>
      <c r="F634" s="36"/>
      <c r="G634" s="36"/>
      <c r="H634" s="36"/>
      <c r="I634" s="36"/>
      <c r="J634" s="36"/>
      <c r="K634" s="36"/>
      <c r="L634" s="216"/>
      <c r="M634" s="36"/>
      <c r="N634" s="36"/>
      <c r="O634" s="36"/>
      <c r="P634" s="37"/>
      <c r="Q634" s="12"/>
      <c r="R634" s="12"/>
      <c r="S634" s="12"/>
      <c r="T634" s="32"/>
      <c r="U634" s="25"/>
      <c r="V634" s="33"/>
      <c r="W634" s="25"/>
      <c r="X634" s="35"/>
      <c r="Y634" s="36"/>
      <c r="Z634" s="36"/>
      <c r="AA634" s="36"/>
      <c r="AB634" s="36"/>
      <c r="AC634" s="36"/>
      <c r="AD634" s="36"/>
      <c r="AE634" s="36"/>
      <c r="AF634" s="36"/>
      <c r="AG634" s="36"/>
      <c r="AH634" s="36"/>
      <c r="AI634" s="216"/>
      <c r="AJ634" s="8"/>
      <c r="AK634" s="12"/>
      <c r="AL634" s="32"/>
      <c r="AM634" s="25"/>
      <c r="AN634" s="33"/>
      <c r="AO634" s="25"/>
      <c r="AP634" s="35"/>
      <c r="AQ634" s="36"/>
      <c r="AR634" s="36"/>
      <c r="AS634" s="36"/>
      <c r="AT634" s="36"/>
      <c r="AU634" s="36"/>
      <c r="AV634" s="36"/>
      <c r="AW634" s="36"/>
      <c r="AX634" s="36"/>
      <c r="AY634" s="36"/>
      <c r="AZ634" s="36"/>
      <c r="BA634" s="216"/>
      <c r="BC634" s="39"/>
      <c r="BD634" s="105"/>
      <c r="BE634" s="105"/>
      <c r="BF634" s="105"/>
      <c r="BG634" s="39"/>
      <c r="BH634" s="39"/>
      <c r="BI634" s="39"/>
      <c r="BJ634" s="39"/>
    </row>
    <row r="635" spans="1:62" s="10" customFormat="1" ht="14.25" hidden="1" customHeight="1">
      <c r="A635" s="32">
        <v>4</v>
      </c>
      <c r="B635" s="25"/>
      <c r="C635" s="33" t="s">
        <v>1</v>
      </c>
      <c r="D635" s="25"/>
      <c r="E635" s="35">
        <f>E636</f>
        <v>0</v>
      </c>
      <c r="F635" s="36">
        <f t="shared" ref="F635:P635" si="622">F636-E636</f>
        <v>0</v>
      </c>
      <c r="G635" s="36">
        <f t="shared" si="622"/>
        <v>0</v>
      </c>
      <c r="H635" s="36">
        <f t="shared" si="622"/>
        <v>0</v>
      </c>
      <c r="I635" s="36">
        <f t="shared" si="622"/>
        <v>0</v>
      </c>
      <c r="J635" s="36">
        <f t="shared" si="622"/>
        <v>0</v>
      </c>
      <c r="K635" s="36">
        <f t="shared" si="622"/>
        <v>0</v>
      </c>
      <c r="L635" s="216">
        <f t="shared" si="622"/>
        <v>0</v>
      </c>
      <c r="M635" s="36">
        <f t="shared" si="622"/>
        <v>0</v>
      </c>
      <c r="N635" s="36">
        <f t="shared" si="622"/>
        <v>0</v>
      </c>
      <c r="O635" s="36">
        <f t="shared" si="622"/>
        <v>0</v>
      </c>
      <c r="P635" s="37">
        <f t="shared" si="622"/>
        <v>0</v>
      </c>
      <c r="Q635" s="12"/>
      <c r="R635" s="12"/>
      <c r="S635" s="12"/>
      <c r="T635" s="32">
        <v>4</v>
      </c>
      <c r="U635" s="25"/>
      <c r="V635" s="33" t="s">
        <v>1</v>
      </c>
      <c r="W635" s="25"/>
      <c r="X635" s="35">
        <f>X636</f>
        <v>0</v>
      </c>
      <c r="Y635" s="36">
        <f t="shared" ref="Y635:AI635" si="623">Y636-X636</f>
        <v>0</v>
      </c>
      <c r="Z635" s="36">
        <f t="shared" si="623"/>
        <v>0</v>
      </c>
      <c r="AA635" s="36">
        <f t="shared" si="623"/>
        <v>0</v>
      </c>
      <c r="AB635" s="36">
        <f t="shared" si="623"/>
        <v>0</v>
      </c>
      <c r="AC635" s="36">
        <f t="shared" si="623"/>
        <v>0</v>
      </c>
      <c r="AD635" s="36">
        <f t="shared" si="623"/>
        <v>0</v>
      </c>
      <c r="AE635" s="36">
        <f t="shared" si="623"/>
        <v>0</v>
      </c>
      <c r="AF635" s="36">
        <f t="shared" si="623"/>
        <v>0</v>
      </c>
      <c r="AG635" s="36">
        <f t="shared" si="623"/>
        <v>0</v>
      </c>
      <c r="AH635" s="36">
        <f t="shared" si="623"/>
        <v>0</v>
      </c>
      <c r="AI635" s="216">
        <f t="shared" si="623"/>
        <v>0</v>
      </c>
      <c r="AJ635" s="8"/>
      <c r="AK635" s="12"/>
      <c r="AL635" s="32">
        <v>4</v>
      </c>
      <c r="AM635" s="25"/>
      <c r="AN635" s="33" t="s">
        <v>1</v>
      </c>
      <c r="AO635" s="25"/>
      <c r="AP635" s="35">
        <f>AP636</f>
        <v>0</v>
      </c>
      <c r="AQ635" s="36">
        <f t="shared" ref="AQ635:BA635" si="624">AQ636-AP636</f>
        <v>0</v>
      </c>
      <c r="AR635" s="36">
        <f t="shared" si="624"/>
        <v>0</v>
      </c>
      <c r="AS635" s="36">
        <f t="shared" si="624"/>
        <v>0</v>
      </c>
      <c r="AT635" s="36">
        <f t="shared" si="624"/>
        <v>0</v>
      </c>
      <c r="AU635" s="36">
        <f t="shared" si="624"/>
        <v>0</v>
      </c>
      <c r="AV635" s="36">
        <f t="shared" si="624"/>
        <v>0</v>
      </c>
      <c r="AW635" s="36">
        <f t="shared" si="624"/>
        <v>0</v>
      </c>
      <c r="AX635" s="36">
        <f t="shared" si="624"/>
        <v>0</v>
      </c>
      <c r="AY635" s="36">
        <f t="shared" si="624"/>
        <v>0</v>
      </c>
      <c r="AZ635" s="36">
        <f t="shared" si="624"/>
        <v>0</v>
      </c>
      <c r="BA635" s="216">
        <f t="shared" si="624"/>
        <v>0</v>
      </c>
      <c r="BC635" s="39"/>
      <c r="BD635" s="105"/>
      <c r="BE635" s="105"/>
      <c r="BF635" s="105"/>
      <c r="BG635" s="39"/>
      <c r="BH635" s="39"/>
      <c r="BI635" s="39"/>
      <c r="BJ635" s="39"/>
    </row>
    <row r="636" spans="1:62" s="10" customFormat="1" ht="14.25" hidden="1" customHeight="1">
      <c r="A636" s="76"/>
      <c r="B636" s="25"/>
      <c r="C636" s="33" t="s">
        <v>13</v>
      </c>
      <c r="D636" s="25"/>
      <c r="E636" s="74"/>
      <c r="F636" s="73"/>
      <c r="G636" s="73"/>
      <c r="H636" s="73"/>
      <c r="I636" s="73"/>
      <c r="J636" s="73"/>
      <c r="K636" s="73"/>
      <c r="L636" s="136"/>
      <c r="M636" s="73"/>
      <c r="N636" s="36"/>
      <c r="O636" s="36"/>
      <c r="P636" s="37"/>
      <c r="Q636" s="12"/>
      <c r="R636" s="12"/>
      <c r="S636" s="12"/>
      <c r="T636" s="76"/>
      <c r="U636" s="25"/>
      <c r="V636" s="33" t="s">
        <v>13</v>
      </c>
      <c r="W636" s="25"/>
      <c r="X636" s="74"/>
      <c r="Y636" s="73"/>
      <c r="Z636" s="73"/>
      <c r="AA636" s="73"/>
      <c r="AB636" s="73"/>
      <c r="AC636" s="73"/>
      <c r="AD636" s="73"/>
      <c r="AE636" s="73"/>
      <c r="AF636" s="73"/>
      <c r="AG636" s="36"/>
      <c r="AH636" s="36"/>
      <c r="AI636" s="216"/>
      <c r="AJ636" s="8"/>
      <c r="AK636" s="12"/>
      <c r="AL636" s="76"/>
      <c r="AM636" s="25"/>
      <c r="AN636" s="33" t="s">
        <v>13</v>
      </c>
      <c r="AO636" s="25"/>
      <c r="AP636" s="74"/>
      <c r="AQ636" s="73"/>
      <c r="AR636" s="73"/>
      <c r="AS636" s="73"/>
      <c r="AT636" s="73"/>
      <c r="AU636" s="73"/>
      <c r="AV636" s="73"/>
      <c r="AW636" s="73"/>
      <c r="AX636" s="73"/>
      <c r="AY636" s="73"/>
      <c r="AZ636" s="73"/>
      <c r="BA636" s="136"/>
      <c r="BC636" s="39"/>
      <c r="BD636" s="105"/>
      <c r="BE636" s="105"/>
      <c r="BF636" s="105"/>
      <c r="BG636" s="39"/>
      <c r="BH636" s="39"/>
      <c r="BI636" s="39"/>
      <c r="BJ636" s="39"/>
    </row>
    <row r="637" spans="1:62" s="10" customFormat="1" ht="14.25" hidden="1" customHeight="1">
      <c r="A637" s="32"/>
      <c r="B637" s="25"/>
      <c r="C637" s="33"/>
      <c r="D637" s="25"/>
      <c r="E637" s="35"/>
      <c r="F637" s="36"/>
      <c r="G637" s="36"/>
      <c r="H637" s="36"/>
      <c r="I637" s="36"/>
      <c r="J637" s="36"/>
      <c r="K637" s="36"/>
      <c r="L637" s="216"/>
      <c r="M637" s="36"/>
      <c r="N637" s="36"/>
      <c r="O637" s="36"/>
      <c r="P637" s="37"/>
      <c r="Q637" s="12"/>
      <c r="R637" s="12"/>
      <c r="S637" s="12"/>
      <c r="T637" s="32"/>
      <c r="U637" s="25"/>
      <c r="V637" s="33"/>
      <c r="W637" s="25"/>
      <c r="X637" s="35"/>
      <c r="Y637" s="36"/>
      <c r="Z637" s="36"/>
      <c r="AA637" s="36"/>
      <c r="AB637" s="36"/>
      <c r="AC637" s="36"/>
      <c r="AD637" s="36"/>
      <c r="AE637" s="36"/>
      <c r="AF637" s="36"/>
      <c r="AG637" s="36"/>
      <c r="AH637" s="36"/>
      <c r="AI637" s="216"/>
      <c r="AJ637" s="8"/>
      <c r="AK637" s="12"/>
      <c r="AL637" s="32"/>
      <c r="AM637" s="25"/>
      <c r="AN637" s="33"/>
      <c r="AO637" s="25"/>
      <c r="AP637" s="35"/>
      <c r="AQ637" s="36"/>
      <c r="AR637" s="36"/>
      <c r="AS637" s="36"/>
      <c r="AT637" s="36"/>
      <c r="AU637" s="36"/>
      <c r="AV637" s="36"/>
      <c r="AW637" s="36"/>
      <c r="AX637" s="36"/>
      <c r="AY637" s="36"/>
      <c r="AZ637" s="36"/>
      <c r="BA637" s="216"/>
      <c r="BC637" s="39"/>
      <c r="BD637" s="105"/>
      <c r="BE637" s="105"/>
      <c r="BF637" s="105"/>
      <c r="BG637" s="39"/>
      <c r="BH637" s="39"/>
      <c r="BI637" s="39"/>
      <c r="BJ637" s="39"/>
    </row>
    <row r="638" spans="1:62" s="10" customFormat="1" ht="14.25" hidden="1" customHeight="1">
      <c r="A638" s="32">
        <v>5</v>
      </c>
      <c r="B638" s="25"/>
      <c r="C638" s="33" t="s">
        <v>1</v>
      </c>
      <c r="D638" s="25"/>
      <c r="E638" s="35">
        <f>E639</f>
        <v>0</v>
      </c>
      <c r="F638" s="36">
        <f t="shared" ref="F638:P638" si="625">F639-E639</f>
        <v>0</v>
      </c>
      <c r="G638" s="36">
        <f t="shared" si="625"/>
        <v>0</v>
      </c>
      <c r="H638" s="36">
        <f t="shared" si="625"/>
        <v>0</v>
      </c>
      <c r="I638" s="36">
        <f t="shared" si="625"/>
        <v>0</v>
      </c>
      <c r="J638" s="36">
        <f t="shared" si="625"/>
        <v>0</v>
      </c>
      <c r="K638" s="36">
        <f t="shared" si="625"/>
        <v>0</v>
      </c>
      <c r="L638" s="216">
        <f t="shared" si="625"/>
        <v>0</v>
      </c>
      <c r="M638" s="36">
        <f t="shared" si="625"/>
        <v>0</v>
      </c>
      <c r="N638" s="36">
        <f t="shared" si="625"/>
        <v>0</v>
      </c>
      <c r="O638" s="36">
        <f t="shared" si="625"/>
        <v>0</v>
      </c>
      <c r="P638" s="37">
        <f t="shared" si="625"/>
        <v>0</v>
      </c>
      <c r="Q638" s="12"/>
      <c r="R638" s="12"/>
      <c r="S638" s="12"/>
      <c r="T638" s="32">
        <v>5</v>
      </c>
      <c r="U638" s="25"/>
      <c r="V638" s="33" t="s">
        <v>1</v>
      </c>
      <c r="W638" s="25"/>
      <c r="X638" s="35">
        <f>X639</f>
        <v>0</v>
      </c>
      <c r="Y638" s="36">
        <f t="shared" ref="Y638:AI638" si="626">Y639-X639</f>
        <v>0</v>
      </c>
      <c r="Z638" s="36">
        <f t="shared" si="626"/>
        <v>0</v>
      </c>
      <c r="AA638" s="36">
        <f t="shared" si="626"/>
        <v>0</v>
      </c>
      <c r="AB638" s="36">
        <f t="shared" si="626"/>
        <v>0</v>
      </c>
      <c r="AC638" s="36">
        <f t="shared" si="626"/>
        <v>0</v>
      </c>
      <c r="AD638" s="36">
        <f t="shared" si="626"/>
        <v>0</v>
      </c>
      <c r="AE638" s="36">
        <f t="shared" si="626"/>
        <v>0</v>
      </c>
      <c r="AF638" s="36">
        <f t="shared" si="626"/>
        <v>0</v>
      </c>
      <c r="AG638" s="36">
        <f t="shared" si="626"/>
        <v>0</v>
      </c>
      <c r="AH638" s="36">
        <f t="shared" si="626"/>
        <v>0</v>
      </c>
      <c r="AI638" s="216">
        <f t="shared" si="626"/>
        <v>0</v>
      </c>
      <c r="AJ638" s="8"/>
      <c r="AK638" s="12"/>
      <c r="AL638" s="32">
        <v>5</v>
      </c>
      <c r="AM638" s="25"/>
      <c r="AN638" s="33" t="s">
        <v>1</v>
      </c>
      <c r="AO638" s="25"/>
      <c r="AP638" s="35">
        <f>AP639</f>
        <v>0</v>
      </c>
      <c r="AQ638" s="36">
        <f t="shared" ref="AQ638:BA638" si="627">AQ639-AP639</f>
        <v>0</v>
      </c>
      <c r="AR638" s="36">
        <f t="shared" si="627"/>
        <v>0</v>
      </c>
      <c r="AS638" s="36">
        <f t="shared" si="627"/>
        <v>0</v>
      </c>
      <c r="AT638" s="36">
        <f t="shared" si="627"/>
        <v>0</v>
      </c>
      <c r="AU638" s="36">
        <f t="shared" si="627"/>
        <v>0</v>
      </c>
      <c r="AV638" s="36">
        <f t="shared" si="627"/>
        <v>0</v>
      </c>
      <c r="AW638" s="36">
        <f t="shared" si="627"/>
        <v>0</v>
      </c>
      <c r="AX638" s="36">
        <f t="shared" si="627"/>
        <v>0</v>
      </c>
      <c r="AY638" s="36">
        <f t="shared" si="627"/>
        <v>0</v>
      </c>
      <c r="AZ638" s="36">
        <f t="shared" si="627"/>
        <v>0</v>
      </c>
      <c r="BA638" s="216">
        <f t="shared" si="627"/>
        <v>0</v>
      </c>
      <c r="BC638" s="39"/>
      <c r="BD638" s="105"/>
      <c r="BE638" s="105"/>
      <c r="BF638" s="105"/>
      <c r="BG638" s="39"/>
      <c r="BH638" s="39"/>
      <c r="BI638" s="39"/>
      <c r="BJ638" s="39"/>
    </row>
    <row r="639" spans="1:62" s="10" customFormat="1" ht="14.25" hidden="1" customHeight="1">
      <c r="A639" s="76"/>
      <c r="B639" s="25"/>
      <c r="C639" s="33" t="s">
        <v>13</v>
      </c>
      <c r="D639" s="25"/>
      <c r="E639" s="74"/>
      <c r="F639" s="73"/>
      <c r="G639" s="73"/>
      <c r="H639" s="73"/>
      <c r="I639" s="73"/>
      <c r="J639" s="73"/>
      <c r="K639" s="73"/>
      <c r="L639" s="136"/>
      <c r="M639" s="73"/>
      <c r="N639" s="36"/>
      <c r="O639" s="36"/>
      <c r="P639" s="37"/>
      <c r="Q639" s="12"/>
      <c r="R639" s="12"/>
      <c r="S639" s="12"/>
      <c r="T639" s="76"/>
      <c r="U639" s="25"/>
      <c r="V639" s="33" t="s">
        <v>13</v>
      </c>
      <c r="W639" s="25"/>
      <c r="X639" s="74"/>
      <c r="Y639" s="73"/>
      <c r="Z639" s="73"/>
      <c r="AA639" s="73"/>
      <c r="AB639" s="73"/>
      <c r="AC639" s="73"/>
      <c r="AD639" s="73"/>
      <c r="AE639" s="73"/>
      <c r="AF639" s="73"/>
      <c r="AG639" s="36"/>
      <c r="AH639" s="36"/>
      <c r="AI639" s="216"/>
      <c r="AJ639" s="8"/>
      <c r="AK639" s="12"/>
      <c r="AL639" s="76"/>
      <c r="AM639" s="25"/>
      <c r="AN639" s="33" t="s">
        <v>13</v>
      </c>
      <c r="AO639" s="25"/>
      <c r="AP639" s="74"/>
      <c r="AQ639" s="73"/>
      <c r="AR639" s="73"/>
      <c r="AS639" s="73"/>
      <c r="AT639" s="73"/>
      <c r="AU639" s="73"/>
      <c r="AV639" s="73"/>
      <c r="AW639" s="73"/>
      <c r="AX639" s="73"/>
      <c r="AY639" s="73"/>
      <c r="AZ639" s="73"/>
      <c r="BA639" s="136"/>
      <c r="BC639" s="39"/>
      <c r="BD639" s="105"/>
      <c r="BE639" s="105"/>
      <c r="BF639" s="105"/>
      <c r="BG639" s="39"/>
      <c r="BH639" s="39"/>
      <c r="BI639" s="39"/>
      <c r="BJ639" s="39"/>
    </row>
    <row r="640" spans="1:62" s="10" customFormat="1" ht="14.25" hidden="1" customHeight="1">
      <c r="A640" s="76"/>
      <c r="B640" s="25"/>
      <c r="C640" s="33"/>
      <c r="D640" s="25"/>
      <c r="E640" s="35"/>
      <c r="F640" s="36"/>
      <c r="G640" s="36"/>
      <c r="H640" s="36"/>
      <c r="I640" s="36"/>
      <c r="J640" s="36"/>
      <c r="K640" s="36"/>
      <c r="L640" s="216"/>
      <c r="M640" s="36"/>
      <c r="N640" s="36"/>
      <c r="O640" s="36"/>
      <c r="P640" s="37"/>
      <c r="Q640" s="12"/>
      <c r="R640" s="12"/>
      <c r="S640" s="12"/>
      <c r="T640" s="76"/>
      <c r="U640" s="25"/>
      <c r="V640" s="33"/>
      <c r="W640" s="25"/>
      <c r="X640" s="35"/>
      <c r="Y640" s="36"/>
      <c r="Z640" s="36"/>
      <c r="AA640" s="36"/>
      <c r="AB640" s="36"/>
      <c r="AC640" s="36"/>
      <c r="AD640" s="36"/>
      <c r="AE640" s="36"/>
      <c r="AF640" s="36"/>
      <c r="AG640" s="36"/>
      <c r="AH640" s="36"/>
      <c r="AI640" s="216"/>
      <c r="AJ640" s="8"/>
      <c r="AK640" s="12"/>
      <c r="AL640" s="76"/>
      <c r="AM640" s="25"/>
      <c r="AN640" s="33"/>
      <c r="AO640" s="25"/>
      <c r="AP640" s="35"/>
      <c r="AQ640" s="36"/>
      <c r="AR640" s="36"/>
      <c r="AS640" s="36"/>
      <c r="AT640" s="36"/>
      <c r="AU640" s="36"/>
      <c r="AV640" s="36"/>
      <c r="AW640" s="36"/>
      <c r="AX640" s="36"/>
      <c r="AY640" s="36"/>
      <c r="AZ640" s="36"/>
      <c r="BA640" s="216"/>
      <c r="BC640" s="39"/>
      <c r="BD640" s="105"/>
      <c r="BE640" s="105"/>
      <c r="BF640" s="105"/>
      <c r="BG640" s="39"/>
      <c r="BH640" s="39"/>
      <c r="BI640" s="39"/>
      <c r="BJ640" s="39"/>
    </row>
    <row r="641" spans="1:62" s="10" customFormat="1" ht="14.25" hidden="1" customHeight="1">
      <c r="A641" s="32">
        <v>6</v>
      </c>
      <c r="B641" s="25"/>
      <c r="C641" s="33" t="s">
        <v>1</v>
      </c>
      <c r="D641" s="25"/>
      <c r="E641" s="35">
        <f>E642</f>
        <v>0</v>
      </c>
      <c r="F641" s="36">
        <f t="shared" ref="F641:P641" si="628">F642-E642</f>
        <v>0</v>
      </c>
      <c r="G641" s="36">
        <f t="shared" si="628"/>
        <v>0</v>
      </c>
      <c r="H641" s="36">
        <f t="shared" si="628"/>
        <v>0</v>
      </c>
      <c r="I641" s="36">
        <f t="shared" si="628"/>
        <v>0</v>
      </c>
      <c r="J641" s="36">
        <f t="shared" si="628"/>
        <v>0</v>
      </c>
      <c r="K641" s="36">
        <f t="shared" si="628"/>
        <v>0</v>
      </c>
      <c r="L641" s="216">
        <f t="shared" si="628"/>
        <v>0</v>
      </c>
      <c r="M641" s="36">
        <f t="shared" si="628"/>
        <v>0</v>
      </c>
      <c r="N641" s="36">
        <f t="shared" si="628"/>
        <v>0</v>
      </c>
      <c r="O641" s="36">
        <f t="shared" si="628"/>
        <v>0</v>
      </c>
      <c r="P641" s="37">
        <f t="shared" si="628"/>
        <v>0</v>
      </c>
      <c r="Q641" s="12"/>
      <c r="R641" s="12"/>
      <c r="S641" s="12"/>
      <c r="T641" s="32">
        <v>6</v>
      </c>
      <c r="U641" s="25"/>
      <c r="V641" s="33" t="s">
        <v>1</v>
      </c>
      <c r="W641" s="25"/>
      <c r="X641" s="35">
        <f>X642</f>
        <v>0</v>
      </c>
      <c r="Y641" s="36">
        <f t="shared" ref="Y641:AI641" si="629">Y642-X642</f>
        <v>0</v>
      </c>
      <c r="Z641" s="36">
        <f t="shared" si="629"/>
        <v>0</v>
      </c>
      <c r="AA641" s="36">
        <f t="shared" si="629"/>
        <v>0</v>
      </c>
      <c r="AB641" s="36">
        <f t="shared" si="629"/>
        <v>0</v>
      </c>
      <c r="AC641" s="36">
        <f t="shared" si="629"/>
        <v>0</v>
      </c>
      <c r="AD641" s="36">
        <f t="shared" si="629"/>
        <v>0</v>
      </c>
      <c r="AE641" s="36">
        <f t="shared" si="629"/>
        <v>0</v>
      </c>
      <c r="AF641" s="36">
        <f t="shared" si="629"/>
        <v>0</v>
      </c>
      <c r="AG641" s="36">
        <f t="shared" si="629"/>
        <v>0</v>
      </c>
      <c r="AH641" s="36">
        <f t="shared" si="629"/>
        <v>0</v>
      </c>
      <c r="AI641" s="216">
        <f t="shared" si="629"/>
        <v>0</v>
      </c>
      <c r="AJ641" s="8"/>
      <c r="AK641" s="12"/>
      <c r="AL641" s="32">
        <v>6</v>
      </c>
      <c r="AM641" s="25"/>
      <c r="AN641" s="33" t="s">
        <v>1</v>
      </c>
      <c r="AO641" s="25"/>
      <c r="AP641" s="35">
        <f>AP642</f>
        <v>0</v>
      </c>
      <c r="AQ641" s="36">
        <f t="shared" ref="AQ641:BA641" si="630">AQ642-AP642</f>
        <v>0</v>
      </c>
      <c r="AR641" s="36">
        <f t="shared" si="630"/>
        <v>0</v>
      </c>
      <c r="AS641" s="36">
        <f t="shared" si="630"/>
        <v>0</v>
      </c>
      <c r="AT641" s="36">
        <f t="shared" si="630"/>
        <v>0</v>
      </c>
      <c r="AU641" s="36">
        <f t="shared" si="630"/>
        <v>0</v>
      </c>
      <c r="AV641" s="36">
        <f t="shared" si="630"/>
        <v>0</v>
      </c>
      <c r="AW641" s="36">
        <f t="shared" si="630"/>
        <v>0</v>
      </c>
      <c r="AX641" s="36">
        <f t="shared" si="630"/>
        <v>0</v>
      </c>
      <c r="AY641" s="36">
        <f t="shared" si="630"/>
        <v>0</v>
      </c>
      <c r="AZ641" s="36">
        <f t="shared" si="630"/>
        <v>0</v>
      </c>
      <c r="BA641" s="216">
        <f t="shared" si="630"/>
        <v>0</v>
      </c>
      <c r="BC641" s="39"/>
      <c r="BD641" s="105"/>
      <c r="BE641" s="105"/>
      <c r="BF641" s="105"/>
      <c r="BG641" s="39"/>
      <c r="BH641" s="39"/>
      <c r="BI641" s="39"/>
      <c r="BJ641" s="39"/>
    </row>
    <row r="642" spans="1:62" s="10" customFormat="1" ht="14.25" hidden="1" customHeight="1">
      <c r="A642" s="32"/>
      <c r="B642" s="25"/>
      <c r="C642" s="33" t="s">
        <v>13</v>
      </c>
      <c r="D642" s="25"/>
      <c r="E642" s="74"/>
      <c r="F642" s="73"/>
      <c r="G642" s="73"/>
      <c r="H642" s="73"/>
      <c r="I642" s="73"/>
      <c r="J642" s="73"/>
      <c r="K642" s="73"/>
      <c r="L642" s="136"/>
      <c r="M642" s="73"/>
      <c r="N642" s="36"/>
      <c r="O642" s="36"/>
      <c r="P642" s="37"/>
      <c r="Q642" s="12"/>
      <c r="R642" s="12"/>
      <c r="S642" s="12"/>
      <c r="T642" s="32"/>
      <c r="U642" s="25"/>
      <c r="V642" s="33" t="s">
        <v>13</v>
      </c>
      <c r="W642" s="25"/>
      <c r="X642" s="74"/>
      <c r="Y642" s="73"/>
      <c r="Z642" s="73"/>
      <c r="AA642" s="73"/>
      <c r="AB642" s="73"/>
      <c r="AC642" s="73"/>
      <c r="AD642" s="73"/>
      <c r="AE642" s="73"/>
      <c r="AF642" s="73"/>
      <c r="AG642" s="36"/>
      <c r="AH642" s="36"/>
      <c r="AI642" s="216"/>
      <c r="AJ642" s="8"/>
      <c r="AK642" s="12"/>
      <c r="AL642" s="32"/>
      <c r="AM642" s="25"/>
      <c r="AN642" s="33" t="s">
        <v>13</v>
      </c>
      <c r="AO642" s="25"/>
      <c r="AP642" s="74"/>
      <c r="AQ642" s="73"/>
      <c r="AR642" s="73"/>
      <c r="AS642" s="73"/>
      <c r="AT642" s="73"/>
      <c r="AU642" s="73"/>
      <c r="AV642" s="73"/>
      <c r="AW642" s="73"/>
      <c r="AX642" s="73"/>
      <c r="AY642" s="73"/>
      <c r="AZ642" s="73"/>
      <c r="BA642" s="136"/>
      <c r="BC642" s="39"/>
      <c r="BD642" s="105"/>
      <c r="BE642" s="105"/>
      <c r="BF642" s="105"/>
      <c r="BG642" s="39"/>
      <c r="BH642" s="39"/>
      <c r="BI642" s="39"/>
      <c r="BJ642" s="39"/>
    </row>
    <row r="643" spans="1:62" s="10" customFormat="1" ht="14.25" hidden="1" customHeight="1">
      <c r="A643" s="32"/>
      <c r="B643" s="25"/>
      <c r="C643" s="33"/>
      <c r="D643" s="25"/>
      <c r="E643" s="35"/>
      <c r="F643" s="36"/>
      <c r="G643" s="36"/>
      <c r="H643" s="36"/>
      <c r="I643" s="36"/>
      <c r="J643" s="36"/>
      <c r="K643" s="36"/>
      <c r="L643" s="216"/>
      <c r="M643" s="36"/>
      <c r="N643" s="36"/>
      <c r="O643" s="36"/>
      <c r="P643" s="37"/>
      <c r="Q643" s="12"/>
      <c r="R643" s="12"/>
      <c r="S643" s="12"/>
      <c r="T643" s="32"/>
      <c r="U643" s="25"/>
      <c r="V643" s="33"/>
      <c r="W643" s="25"/>
      <c r="X643" s="35"/>
      <c r="Y643" s="36"/>
      <c r="Z643" s="36"/>
      <c r="AA643" s="36"/>
      <c r="AB643" s="36"/>
      <c r="AC643" s="36"/>
      <c r="AD643" s="36"/>
      <c r="AE643" s="36"/>
      <c r="AF643" s="36"/>
      <c r="AG643" s="36"/>
      <c r="AH643" s="36"/>
      <c r="AI643" s="216"/>
      <c r="AJ643" s="8"/>
      <c r="AK643" s="12"/>
      <c r="AL643" s="32"/>
      <c r="AM643" s="25"/>
      <c r="AN643" s="33"/>
      <c r="AO643" s="25"/>
      <c r="AP643" s="35"/>
      <c r="AQ643" s="36"/>
      <c r="AR643" s="36"/>
      <c r="AS643" s="36"/>
      <c r="AT643" s="36"/>
      <c r="AU643" s="36"/>
      <c r="AV643" s="36"/>
      <c r="AW643" s="36"/>
      <c r="AX643" s="36"/>
      <c r="AY643" s="36"/>
      <c r="AZ643" s="36"/>
      <c r="BA643" s="216"/>
      <c r="BC643" s="39"/>
      <c r="BD643" s="105"/>
      <c r="BE643" s="105"/>
      <c r="BF643" s="105"/>
      <c r="BG643" s="39"/>
      <c r="BH643" s="39"/>
      <c r="BI643" s="39"/>
      <c r="BJ643" s="39"/>
    </row>
    <row r="644" spans="1:62" s="10" customFormat="1" ht="14.25" hidden="1" customHeight="1">
      <c r="A644" s="32">
        <v>7</v>
      </c>
      <c r="B644" s="25"/>
      <c r="C644" s="33" t="s">
        <v>1</v>
      </c>
      <c r="D644" s="25"/>
      <c r="E644" s="35">
        <f>E645</f>
        <v>0</v>
      </c>
      <c r="F644" s="36">
        <f t="shared" ref="F644:P644" si="631">F645-E645</f>
        <v>0</v>
      </c>
      <c r="G644" s="36">
        <f t="shared" si="631"/>
        <v>0</v>
      </c>
      <c r="H644" s="36">
        <f t="shared" si="631"/>
        <v>0</v>
      </c>
      <c r="I644" s="36">
        <f t="shared" si="631"/>
        <v>0</v>
      </c>
      <c r="J644" s="36">
        <f t="shared" si="631"/>
        <v>0</v>
      </c>
      <c r="K644" s="36">
        <f t="shared" si="631"/>
        <v>0</v>
      </c>
      <c r="L644" s="216">
        <f t="shared" si="631"/>
        <v>0</v>
      </c>
      <c r="M644" s="36">
        <f t="shared" si="631"/>
        <v>0</v>
      </c>
      <c r="N644" s="36">
        <f t="shared" si="631"/>
        <v>0</v>
      </c>
      <c r="O644" s="36">
        <f t="shared" si="631"/>
        <v>0</v>
      </c>
      <c r="P644" s="37">
        <f t="shared" si="631"/>
        <v>0</v>
      </c>
      <c r="Q644" s="12"/>
      <c r="R644" s="12"/>
      <c r="S644" s="12"/>
      <c r="T644" s="32">
        <v>7</v>
      </c>
      <c r="U644" s="25"/>
      <c r="V644" s="33" t="s">
        <v>1</v>
      </c>
      <c r="W644" s="25"/>
      <c r="X644" s="35">
        <f>X645</f>
        <v>0</v>
      </c>
      <c r="Y644" s="36">
        <f t="shared" ref="Y644:AI644" si="632">Y645-X645</f>
        <v>0</v>
      </c>
      <c r="Z644" s="36">
        <f t="shared" si="632"/>
        <v>0</v>
      </c>
      <c r="AA644" s="36">
        <f t="shared" si="632"/>
        <v>0</v>
      </c>
      <c r="AB644" s="36">
        <f t="shared" si="632"/>
        <v>0</v>
      </c>
      <c r="AC644" s="36">
        <f t="shared" si="632"/>
        <v>0</v>
      </c>
      <c r="AD644" s="36">
        <f t="shared" si="632"/>
        <v>0</v>
      </c>
      <c r="AE644" s="36">
        <f t="shared" si="632"/>
        <v>0</v>
      </c>
      <c r="AF644" s="36">
        <f t="shared" si="632"/>
        <v>0</v>
      </c>
      <c r="AG644" s="36">
        <f t="shared" si="632"/>
        <v>0</v>
      </c>
      <c r="AH644" s="36">
        <f t="shared" si="632"/>
        <v>0</v>
      </c>
      <c r="AI644" s="216">
        <f t="shared" si="632"/>
        <v>0</v>
      </c>
      <c r="AJ644" s="8"/>
      <c r="AK644" s="12"/>
      <c r="AL644" s="32">
        <v>7</v>
      </c>
      <c r="AM644" s="25"/>
      <c r="AN644" s="33" t="s">
        <v>1</v>
      </c>
      <c r="AO644" s="25"/>
      <c r="AP644" s="35">
        <f>AP645</f>
        <v>0</v>
      </c>
      <c r="AQ644" s="36">
        <f t="shared" ref="AQ644:BA644" si="633">AQ645-AP645</f>
        <v>0</v>
      </c>
      <c r="AR644" s="36">
        <f t="shared" si="633"/>
        <v>0</v>
      </c>
      <c r="AS644" s="36">
        <f t="shared" si="633"/>
        <v>0</v>
      </c>
      <c r="AT644" s="36">
        <f t="shared" si="633"/>
        <v>0</v>
      </c>
      <c r="AU644" s="36">
        <f t="shared" si="633"/>
        <v>0</v>
      </c>
      <c r="AV644" s="36">
        <f t="shared" si="633"/>
        <v>0</v>
      </c>
      <c r="AW644" s="36">
        <f t="shared" si="633"/>
        <v>0</v>
      </c>
      <c r="AX644" s="36">
        <f t="shared" si="633"/>
        <v>0</v>
      </c>
      <c r="AY644" s="36">
        <f t="shared" si="633"/>
        <v>0</v>
      </c>
      <c r="AZ644" s="36">
        <f t="shared" si="633"/>
        <v>0</v>
      </c>
      <c r="BA644" s="216">
        <f t="shared" si="633"/>
        <v>0</v>
      </c>
      <c r="BC644" s="39"/>
      <c r="BD644" s="105"/>
      <c r="BE644" s="105"/>
      <c r="BF644" s="105"/>
      <c r="BG644" s="39"/>
      <c r="BH644" s="39"/>
      <c r="BI644" s="39"/>
      <c r="BJ644" s="39"/>
    </row>
    <row r="645" spans="1:62" s="10" customFormat="1" ht="14.25" hidden="1" customHeight="1">
      <c r="A645" s="70"/>
      <c r="B645" s="25"/>
      <c r="C645" s="33" t="s">
        <v>13</v>
      </c>
      <c r="D645" s="25"/>
      <c r="E645" s="74"/>
      <c r="F645" s="73"/>
      <c r="G645" s="73"/>
      <c r="H645" s="73"/>
      <c r="I645" s="73"/>
      <c r="J645" s="73"/>
      <c r="K645" s="73"/>
      <c r="L645" s="136"/>
      <c r="M645" s="73"/>
      <c r="N645" s="36"/>
      <c r="O645" s="36"/>
      <c r="P645" s="37"/>
      <c r="Q645" s="12"/>
      <c r="R645" s="12"/>
      <c r="S645" s="12"/>
      <c r="T645" s="70"/>
      <c r="U645" s="25"/>
      <c r="V645" s="33" t="s">
        <v>13</v>
      </c>
      <c r="W645" s="25"/>
      <c r="X645" s="74"/>
      <c r="Y645" s="73"/>
      <c r="Z645" s="73"/>
      <c r="AA645" s="73"/>
      <c r="AB645" s="73"/>
      <c r="AC645" s="73"/>
      <c r="AD645" s="73"/>
      <c r="AE645" s="73"/>
      <c r="AF645" s="73"/>
      <c r="AG645" s="36"/>
      <c r="AH645" s="36"/>
      <c r="AI645" s="216"/>
      <c r="AJ645" s="8"/>
      <c r="AK645" s="12"/>
      <c r="AL645" s="70"/>
      <c r="AM645" s="25"/>
      <c r="AN645" s="33" t="s">
        <v>13</v>
      </c>
      <c r="AO645" s="25"/>
      <c r="AP645" s="74"/>
      <c r="AQ645" s="73"/>
      <c r="AR645" s="73"/>
      <c r="AS645" s="73"/>
      <c r="AT645" s="73"/>
      <c r="AU645" s="73"/>
      <c r="AV645" s="73"/>
      <c r="AW645" s="73"/>
      <c r="AX645" s="73"/>
      <c r="AY645" s="73"/>
      <c r="AZ645" s="73"/>
      <c r="BA645" s="136"/>
      <c r="BC645" s="39"/>
      <c r="BD645" s="105"/>
      <c r="BE645" s="105"/>
      <c r="BF645" s="105"/>
      <c r="BG645" s="39"/>
      <c r="BH645" s="39"/>
      <c r="BI645" s="39"/>
      <c r="BJ645" s="39"/>
    </row>
    <row r="646" spans="1:62" s="10" customFormat="1" ht="14.25" hidden="1" customHeight="1">
      <c r="A646" s="70"/>
      <c r="B646" s="25"/>
      <c r="C646" s="33"/>
      <c r="D646" s="25"/>
      <c r="E646" s="35"/>
      <c r="F646" s="36"/>
      <c r="G646" s="36"/>
      <c r="H646" s="36"/>
      <c r="I646" s="36"/>
      <c r="J646" s="36"/>
      <c r="K646" s="36"/>
      <c r="L646" s="216"/>
      <c r="M646" s="36"/>
      <c r="N646" s="36"/>
      <c r="O646" s="36"/>
      <c r="P646" s="37"/>
      <c r="Q646" s="12"/>
      <c r="R646" s="12"/>
      <c r="S646" s="12"/>
      <c r="T646" s="70"/>
      <c r="U646" s="25"/>
      <c r="V646" s="33"/>
      <c r="W646" s="25"/>
      <c r="X646" s="35"/>
      <c r="Y646" s="36"/>
      <c r="Z646" s="36"/>
      <c r="AA646" s="36"/>
      <c r="AB646" s="36"/>
      <c r="AC646" s="36"/>
      <c r="AD646" s="36"/>
      <c r="AE646" s="36"/>
      <c r="AF646" s="36"/>
      <c r="AG646" s="36"/>
      <c r="AH646" s="36"/>
      <c r="AI646" s="216"/>
      <c r="AJ646" s="8"/>
      <c r="AK646" s="12"/>
      <c r="AL646" s="70"/>
      <c r="AM646" s="25"/>
      <c r="AN646" s="33"/>
      <c r="AO646" s="25"/>
      <c r="AP646" s="35"/>
      <c r="AQ646" s="36"/>
      <c r="AR646" s="36"/>
      <c r="AS646" s="36"/>
      <c r="AT646" s="36"/>
      <c r="AU646" s="36"/>
      <c r="AV646" s="36"/>
      <c r="AW646" s="36"/>
      <c r="AX646" s="36"/>
      <c r="AY646" s="36"/>
      <c r="AZ646" s="36"/>
      <c r="BA646" s="216"/>
      <c r="BC646" s="39"/>
      <c r="BD646" s="105"/>
      <c r="BE646" s="105"/>
      <c r="BF646" s="105"/>
      <c r="BG646" s="39"/>
      <c r="BH646" s="39"/>
      <c r="BI646" s="39"/>
      <c r="BJ646" s="39"/>
    </row>
    <row r="647" spans="1:62" s="10" customFormat="1" ht="14.25" hidden="1" customHeight="1">
      <c r="A647" s="32">
        <v>8</v>
      </c>
      <c r="B647" s="25"/>
      <c r="C647" s="33" t="s">
        <v>1</v>
      </c>
      <c r="D647" s="25"/>
      <c r="E647" s="35">
        <f>E648</f>
        <v>0</v>
      </c>
      <c r="F647" s="36">
        <f t="shared" ref="F647:P647" si="634">F648-E648</f>
        <v>0</v>
      </c>
      <c r="G647" s="36">
        <f t="shared" si="634"/>
        <v>0</v>
      </c>
      <c r="H647" s="36">
        <f t="shared" si="634"/>
        <v>0</v>
      </c>
      <c r="I647" s="36">
        <f t="shared" si="634"/>
        <v>0</v>
      </c>
      <c r="J647" s="36">
        <f t="shared" si="634"/>
        <v>0</v>
      </c>
      <c r="K647" s="36">
        <f t="shared" si="634"/>
        <v>0</v>
      </c>
      <c r="L647" s="216">
        <f t="shared" si="634"/>
        <v>0</v>
      </c>
      <c r="M647" s="36">
        <f t="shared" si="634"/>
        <v>0</v>
      </c>
      <c r="N647" s="36">
        <f t="shared" si="634"/>
        <v>0</v>
      </c>
      <c r="O647" s="36">
        <f t="shared" si="634"/>
        <v>0</v>
      </c>
      <c r="P647" s="37">
        <f t="shared" si="634"/>
        <v>0</v>
      </c>
      <c r="Q647" s="12"/>
      <c r="R647" s="12"/>
      <c r="S647" s="12"/>
      <c r="T647" s="32">
        <v>8</v>
      </c>
      <c r="U647" s="25"/>
      <c r="V647" s="33" t="s">
        <v>1</v>
      </c>
      <c r="W647" s="25"/>
      <c r="X647" s="35">
        <f>X648</f>
        <v>0</v>
      </c>
      <c r="Y647" s="36">
        <f t="shared" ref="Y647:AI647" si="635">Y648-X648</f>
        <v>0</v>
      </c>
      <c r="Z647" s="36">
        <f t="shared" si="635"/>
        <v>0</v>
      </c>
      <c r="AA647" s="36">
        <f t="shared" si="635"/>
        <v>0</v>
      </c>
      <c r="AB647" s="36">
        <f t="shared" si="635"/>
        <v>0</v>
      </c>
      <c r="AC647" s="36">
        <f t="shared" si="635"/>
        <v>0</v>
      </c>
      <c r="AD647" s="36">
        <f t="shared" si="635"/>
        <v>0</v>
      </c>
      <c r="AE647" s="36">
        <f t="shared" si="635"/>
        <v>0</v>
      </c>
      <c r="AF647" s="36">
        <f t="shared" si="635"/>
        <v>0</v>
      </c>
      <c r="AG647" s="36">
        <f t="shared" si="635"/>
        <v>0</v>
      </c>
      <c r="AH647" s="36">
        <f t="shared" si="635"/>
        <v>0</v>
      </c>
      <c r="AI647" s="216">
        <f t="shared" si="635"/>
        <v>0</v>
      </c>
      <c r="AJ647" s="8"/>
      <c r="AK647" s="12"/>
      <c r="AL647" s="32">
        <v>8</v>
      </c>
      <c r="AM647" s="25"/>
      <c r="AN647" s="33" t="s">
        <v>1</v>
      </c>
      <c r="AO647" s="25"/>
      <c r="AP647" s="35">
        <f>AP648</f>
        <v>0</v>
      </c>
      <c r="AQ647" s="36">
        <f t="shared" ref="AQ647:BA647" si="636">AQ648-AP648</f>
        <v>0</v>
      </c>
      <c r="AR647" s="36">
        <f t="shared" si="636"/>
        <v>0</v>
      </c>
      <c r="AS647" s="36">
        <f t="shared" si="636"/>
        <v>0</v>
      </c>
      <c r="AT647" s="36">
        <f t="shared" si="636"/>
        <v>0</v>
      </c>
      <c r="AU647" s="36">
        <f t="shared" si="636"/>
        <v>0</v>
      </c>
      <c r="AV647" s="36">
        <f t="shared" si="636"/>
        <v>0</v>
      </c>
      <c r="AW647" s="36">
        <f t="shared" si="636"/>
        <v>0</v>
      </c>
      <c r="AX647" s="36">
        <f t="shared" si="636"/>
        <v>0</v>
      </c>
      <c r="AY647" s="36">
        <f t="shared" si="636"/>
        <v>0</v>
      </c>
      <c r="AZ647" s="36">
        <f t="shared" si="636"/>
        <v>0</v>
      </c>
      <c r="BA647" s="216">
        <f t="shared" si="636"/>
        <v>0</v>
      </c>
      <c r="BC647" s="39"/>
      <c r="BD647" s="105"/>
      <c r="BE647" s="105"/>
      <c r="BF647" s="105"/>
      <c r="BG647" s="39"/>
      <c r="BH647" s="39"/>
      <c r="BI647" s="39"/>
      <c r="BJ647" s="39"/>
    </row>
    <row r="648" spans="1:62" s="10" customFormat="1" ht="14.25" hidden="1" customHeight="1">
      <c r="A648" s="32"/>
      <c r="B648" s="25"/>
      <c r="C648" s="33" t="s">
        <v>13</v>
      </c>
      <c r="D648" s="25"/>
      <c r="E648" s="74"/>
      <c r="F648" s="73"/>
      <c r="G648" s="73"/>
      <c r="H648" s="73"/>
      <c r="I648" s="73"/>
      <c r="J648" s="73"/>
      <c r="K648" s="73"/>
      <c r="L648" s="136"/>
      <c r="M648" s="73"/>
      <c r="N648" s="36"/>
      <c r="O648" s="36"/>
      <c r="P648" s="37"/>
      <c r="Q648" s="12"/>
      <c r="R648" s="12"/>
      <c r="S648" s="12"/>
      <c r="T648" s="32"/>
      <c r="U648" s="25"/>
      <c r="V648" s="33" t="s">
        <v>13</v>
      </c>
      <c r="W648" s="25"/>
      <c r="X648" s="74"/>
      <c r="Y648" s="73"/>
      <c r="Z648" s="73"/>
      <c r="AA648" s="73"/>
      <c r="AB648" s="73"/>
      <c r="AC648" s="73"/>
      <c r="AD648" s="73"/>
      <c r="AE648" s="73"/>
      <c r="AF648" s="73"/>
      <c r="AG648" s="36"/>
      <c r="AH648" s="36"/>
      <c r="AI648" s="216"/>
      <c r="AJ648" s="8"/>
      <c r="AK648" s="12"/>
      <c r="AL648" s="32"/>
      <c r="AM648" s="25"/>
      <c r="AN648" s="33" t="s">
        <v>13</v>
      </c>
      <c r="AO648" s="25"/>
      <c r="AP648" s="74"/>
      <c r="AQ648" s="73"/>
      <c r="AR648" s="73"/>
      <c r="AS648" s="73"/>
      <c r="AT648" s="73"/>
      <c r="AU648" s="73"/>
      <c r="AV648" s="73"/>
      <c r="AW648" s="73"/>
      <c r="AX648" s="73"/>
      <c r="AY648" s="73"/>
      <c r="AZ648" s="73"/>
      <c r="BA648" s="136"/>
      <c r="BC648" s="39"/>
      <c r="BD648" s="105"/>
      <c r="BE648" s="105"/>
      <c r="BF648" s="105"/>
      <c r="BG648" s="39"/>
      <c r="BH648" s="39"/>
      <c r="BI648" s="39"/>
      <c r="BJ648" s="39"/>
    </row>
    <row r="649" spans="1:62" s="10" customFormat="1" ht="14.25" hidden="1" customHeight="1">
      <c r="A649" s="41"/>
      <c r="B649" s="25"/>
      <c r="C649" s="33"/>
      <c r="D649" s="25"/>
      <c r="E649" s="35"/>
      <c r="F649" s="36"/>
      <c r="G649" s="36"/>
      <c r="H649" s="36"/>
      <c r="I649" s="36"/>
      <c r="J649" s="36"/>
      <c r="K649" s="36"/>
      <c r="L649" s="216"/>
      <c r="M649" s="36"/>
      <c r="N649" s="36"/>
      <c r="O649" s="36"/>
      <c r="P649" s="37"/>
      <c r="Q649" s="12"/>
      <c r="R649" s="12"/>
      <c r="S649" s="12"/>
      <c r="T649" s="41"/>
      <c r="U649" s="25"/>
      <c r="V649" s="33"/>
      <c r="W649" s="25"/>
      <c r="X649" s="35"/>
      <c r="Y649" s="36"/>
      <c r="Z649" s="36"/>
      <c r="AA649" s="36"/>
      <c r="AB649" s="36"/>
      <c r="AC649" s="36"/>
      <c r="AD649" s="36"/>
      <c r="AE649" s="36"/>
      <c r="AF649" s="36"/>
      <c r="AG649" s="36"/>
      <c r="AH649" s="36"/>
      <c r="AI649" s="216"/>
      <c r="AJ649" s="8"/>
      <c r="AK649" s="12"/>
      <c r="AL649" s="41"/>
      <c r="AM649" s="25"/>
      <c r="AN649" s="33"/>
      <c r="AO649" s="25"/>
      <c r="AP649" s="35"/>
      <c r="AQ649" s="36"/>
      <c r="AR649" s="36"/>
      <c r="AS649" s="36"/>
      <c r="AT649" s="36"/>
      <c r="AU649" s="36"/>
      <c r="AV649" s="36"/>
      <c r="AW649" s="36"/>
      <c r="AX649" s="36"/>
      <c r="AY649" s="36"/>
      <c r="AZ649" s="36"/>
      <c r="BA649" s="216"/>
      <c r="BC649" s="39"/>
      <c r="BD649" s="105"/>
      <c r="BE649" s="105"/>
      <c r="BF649" s="105"/>
      <c r="BG649" s="39"/>
      <c r="BH649" s="39"/>
      <c r="BI649" s="39"/>
      <c r="BJ649" s="39"/>
    </row>
    <row r="650" spans="1:62" s="10" customFormat="1" ht="14.25" hidden="1" customHeight="1">
      <c r="A650" s="32">
        <v>9</v>
      </c>
      <c r="B650" s="25"/>
      <c r="C650" s="33" t="s">
        <v>1</v>
      </c>
      <c r="D650" s="25"/>
      <c r="E650" s="35">
        <f>E651</f>
        <v>0</v>
      </c>
      <c r="F650" s="36">
        <f t="shared" ref="F650:P650" si="637">F651-E651</f>
        <v>0</v>
      </c>
      <c r="G650" s="36">
        <f t="shared" si="637"/>
        <v>0</v>
      </c>
      <c r="H650" s="36">
        <f t="shared" si="637"/>
        <v>0</v>
      </c>
      <c r="I650" s="36">
        <f t="shared" si="637"/>
        <v>0</v>
      </c>
      <c r="J650" s="36">
        <f t="shared" si="637"/>
        <v>0</v>
      </c>
      <c r="K650" s="36">
        <f t="shared" si="637"/>
        <v>0</v>
      </c>
      <c r="L650" s="216">
        <f t="shared" si="637"/>
        <v>0</v>
      </c>
      <c r="M650" s="36">
        <f t="shared" si="637"/>
        <v>0</v>
      </c>
      <c r="N650" s="36">
        <f t="shared" si="637"/>
        <v>0</v>
      </c>
      <c r="O650" s="36">
        <f t="shared" si="637"/>
        <v>0</v>
      </c>
      <c r="P650" s="37">
        <f t="shared" si="637"/>
        <v>0</v>
      </c>
      <c r="Q650" s="12"/>
      <c r="R650" s="12"/>
      <c r="S650" s="12"/>
      <c r="T650" s="32">
        <v>9</v>
      </c>
      <c r="U650" s="25"/>
      <c r="V650" s="33" t="s">
        <v>1</v>
      </c>
      <c r="W650" s="25"/>
      <c r="X650" s="35">
        <f>X651</f>
        <v>0</v>
      </c>
      <c r="Y650" s="36">
        <f t="shared" ref="Y650:AI650" si="638">Y651-X651</f>
        <v>0</v>
      </c>
      <c r="Z650" s="36">
        <f t="shared" si="638"/>
        <v>0</v>
      </c>
      <c r="AA650" s="36">
        <f t="shared" si="638"/>
        <v>0</v>
      </c>
      <c r="AB650" s="36">
        <f t="shared" si="638"/>
        <v>0</v>
      </c>
      <c r="AC650" s="36">
        <f t="shared" si="638"/>
        <v>0</v>
      </c>
      <c r="AD650" s="36">
        <f t="shared" si="638"/>
        <v>0</v>
      </c>
      <c r="AE650" s="36">
        <f t="shared" si="638"/>
        <v>0</v>
      </c>
      <c r="AF650" s="36">
        <f t="shared" si="638"/>
        <v>0</v>
      </c>
      <c r="AG650" s="36">
        <f t="shared" si="638"/>
        <v>0</v>
      </c>
      <c r="AH650" s="36">
        <f t="shared" si="638"/>
        <v>0</v>
      </c>
      <c r="AI650" s="216">
        <f t="shared" si="638"/>
        <v>0</v>
      </c>
      <c r="AJ650" s="8"/>
      <c r="AK650" s="12"/>
      <c r="AL650" s="32">
        <v>9</v>
      </c>
      <c r="AM650" s="25"/>
      <c r="AN650" s="33" t="s">
        <v>1</v>
      </c>
      <c r="AO650" s="25"/>
      <c r="AP650" s="35">
        <f>AP651</f>
        <v>0</v>
      </c>
      <c r="AQ650" s="36">
        <f t="shared" ref="AQ650:BA650" si="639">AQ651-AP651</f>
        <v>0</v>
      </c>
      <c r="AR650" s="36">
        <f t="shared" si="639"/>
        <v>0</v>
      </c>
      <c r="AS650" s="36">
        <f t="shared" si="639"/>
        <v>0</v>
      </c>
      <c r="AT650" s="36">
        <f t="shared" si="639"/>
        <v>0</v>
      </c>
      <c r="AU650" s="36">
        <f t="shared" si="639"/>
        <v>0</v>
      </c>
      <c r="AV650" s="36">
        <f t="shared" si="639"/>
        <v>0</v>
      </c>
      <c r="AW650" s="36">
        <f t="shared" si="639"/>
        <v>0</v>
      </c>
      <c r="AX650" s="36">
        <f t="shared" si="639"/>
        <v>0</v>
      </c>
      <c r="AY650" s="36">
        <f t="shared" si="639"/>
        <v>0</v>
      </c>
      <c r="AZ650" s="36">
        <f t="shared" si="639"/>
        <v>0</v>
      </c>
      <c r="BA650" s="216">
        <f t="shared" si="639"/>
        <v>0</v>
      </c>
      <c r="BC650" s="39"/>
      <c r="BD650" s="105"/>
      <c r="BE650" s="105"/>
      <c r="BF650" s="105"/>
      <c r="BG650" s="39"/>
      <c r="BH650" s="39"/>
      <c r="BI650" s="39"/>
      <c r="BJ650" s="39"/>
    </row>
    <row r="651" spans="1:62" s="10" customFormat="1" ht="14.25" hidden="1" customHeight="1">
      <c r="A651" s="32"/>
      <c r="B651" s="25"/>
      <c r="C651" s="33" t="s">
        <v>13</v>
      </c>
      <c r="D651" s="25"/>
      <c r="E651" s="74"/>
      <c r="F651" s="73"/>
      <c r="G651" s="73"/>
      <c r="H651" s="73"/>
      <c r="I651" s="73"/>
      <c r="J651" s="73"/>
      <c r="K651" s="73"/>
      <c r="L651" s="136"/>
      <c r="M651" s="73"/>
      <c r="N651" s="36"/>
      <c r="O651" s="36"/>
      <c r="P651" s="37"/>
      <c r="Q651" s="12"/>
      <c r="R651" s="12"/>
      <c r="S651" s="12"/>
      <c r="T651" s="32"/>
      <c r="U651" s="25"/>
      <c r="V651" s="33" t="s">
        <v>13</v>
      </c>
      <c r="W651" s="25"/>
      <c r="X651" s="74"/>
      <c r="Y651" s="73"/>
      <c r="Z651" s="73"/>
      <c r="AA651" s="73"/>
      <c r="AB651" s="73"/>
      <c r="AC651" s="73"/>
      <c r="AD651" s="73"/>
      <c r="AE651" s="73"/>
      <c r="AF651" s="73"/>
      <c r="AG651" s="36"/>
      <c r="AH651" s="36"/>
      <c r="AI651" s="216"/>
      <c r="AJ651" s="8"/>
      <c r="AK651" s="12"/>
      <c r="AL651" s="32"/>
      <c r="AM651" s="25"/>
      <c r="AN651" s="33" t="s">
        <v>13</v>
      </c>
      <c r="AO651" s="25"/>
      <c r="AP651" s="74"/>
      <c r="AQ651" s="73"/>
      <c r="AR651" s="73"/>
      <c r="AS651" s="73"/>
      <c r="AT651" s="73"/>
      <c r="AU651" s="73"/>
      <c r="AV651" s="73"/>
      <c r="AW651" s="73"/>
      <c r="AX651" s="73"/>
      <c r="AY651" s="73"/>
      <c r="AZ651" s="73"/>
      <c r="BA651" s="136"/>
      <c r="BC651" s="39"/>
      <c r="BD651" s="105"/>
      <c r="BE651" s="105"/>
      <c r="BF651" s="105"/>
      <c r="BG651" s="39"/>
      <c r="BH651" s="39"/>
      <c r="BI651" s="39"/>
      <c r="BJ651" s="39"/>
    </row>
    <row r="652" spans="1:62" s="10" customFormat="1" ht="14.25" hidden="1" customHeight="1">
      <c r="A652" s="32"/>
      <c r="B652" s="25"/>
      <c r="C652" s="33"/>
      <c r="D652" s="25"/>
      <c r="E652" s="35"/>
      <c r="F652" s="36"/>
      <c r="G652" s="36"/>
      <c r="H652" s="36"/>
      <c r="I652" s="36"/>
      <c r="J652" s="36"/>
      <c r="K652" s="36"/>
      <c r="L652" s="216"/>
      <c r="M652" s="36"/>
      <c r="N652" s="36"/>
      <c r="O652" s="36"/>
      <c r="P652" s="37"/>
      <c r="Q652" s="12"/>
      <c r="R652" s="12"/>
      <c r="S652" s="12"/>
      <c r="T652" s="32"/>
      <c r="U652" s="25"/>
      <c r="V652" s="33"/>
      <c r="W652" s="25"/>
      <c r="X652" s="35"/>
      <c r="Y652" s="36"/>
      <c r="Z652" s="36"/>
      <c r="AA652" s="36"/>
      <c r="AB652" s="36"/>
      <c r="AC652" s="36"/>
      <c r="AD652" s="36"/>
      <c r="AE652" s="36"/>
      <c r="AF652" s="36"/>
      <c r="AG652" s="36"/>
      <c r="AH652" s="36"/>
      <c r="AI652" s="216"/>
      <c r="AJ652" s="8"/>
      <c r="AK652" s="12"/>
      <c r="AL652" s="32"/>
      <c r="AM652" s="25"/>
      <c r="AN652" s="33"/>
      <c r="AO652" s="25"/>
      <c r="AP652" s="35"/>
      <c r="AQ652" s="36"/>
      <c r="AR652" s="36"/>
      <c r="AS652" s="36"/>
      <c r="AT652" s="36"/>
      <c r="AU652" s="36"/>
      <c r="AV652" s="36"/>
      <c r="AW652" s="36"/>
      <c r="AX652" s="36"/>
      <c r="AY652" s="36"/>
      <c r="AZ652" s="36"/>
      <c r="BA652" s="216"/>
      <c r="BC652" s="39"/>
      <c r="BD652" s="105"/>
      <c r="BE652" s="105"/>
      <c r="BF652" s="105"/>
      <c r="BG652" s="39"/>
      <c r="BH652" s="39"/>
      <c r="BI652" s="39"/>
      <c r="BJ652" s="39"/>
    </row>
    <row r="653" spans="1:62" s="10" customFormat="1" ht="14.25" hidden="1" customHeight="1">
      <c r="A653" s="32">
        <v>10</v>
      </c>
      <c r="B653" s="25"/>
      <c r="C653" s="33" t="s">
        <v>1</v>
      </c>
      <c r="D653" s="25"/>
      <c r="E653" s="35">
        <f>E654</f>
        <v>0</v>
      </c>
      <c r="F653" s="36">
        <f t="shared" ref="F653:P653" si="640">F654-E654</f>
        <v>0</v>
      </c>
      <c r="G653" s="36">
        <f t="shared" si="640"/>
        <v>0</v>
      </c>
      <c r="H653" s="36">
        <f t="shared" si="640"/>
        <v>0</v>
      </c>
      <c r="I653" s="36">
        <f t="shared" si="640"/>
        <v>0</v>
      </c>
      <c r="J653" s="36">
        <f t="shared" si="640"/>
        <v>0</v>
      </c>
      <c r="K653" s="36">
        <f t="shared" si="640"/>
        <v>0</v>
      </c>
      <c r="L653" s="216">
        <f t="shared" si="640"/>
        <v>0</v>
      </c>
      <c r="M653" s="36">
        <f t="shared" si="640"/>
        <v>0</v>
      </c>
      <c r="N653" s="36">
        <f t="shared" si="640"/>
        <v>0</v>
      </c>
      <c r="O653" s="36">
        <f t="shared" si="640"/>
        <v>0</v>
      </c>
      <c r="P653" s="37">
        <f t="shared" si="640"/>
        <v>0</v>
      </c>
      <c r="Q653" s="12"/>
      <c r="R653" s="12"/>
      <c r="S653" s="12"/>
      <c r="T653" s="32">
        <v>10</v>
      </c>
      <c r="U653" s="25"/>
      <c r="V653" s="33" t="s">
        <v>1</v>
      </c>
      <c r="W653" s="25"/>
      <c r="X653" s="35">
        <f>X654</f>
        <v>0</v>
      </c>
      <c r="Y653" s="36">
        <f t="shared" ref="Y653:AI653" si="641">Y654-X654</f>
        <v>0</v>
      </c>
      <c r="Z653" s="36">
        <f t="shared" si="641"/>
        <v>0</v>
      </c>
      <c r="AA653" s="36">
        <f t="shared" si="641"/>
        <v>0</v>
      </c>
      <c r="AB653" s="36">
        <f t="shared" si="641"/>
        <v>0</v>
      </c>
      <c r="AC653" s="36">
        <f t="shared" si="641"/>
        <v>0</v>
      </c>
      <c r="AD653" s="36">
        <f t="shared" si="641"/>
        <v>0</v>
      </c>
      <c r="AE653" s="36">
        <f t="shared" si="641"/>
        <v>0</v>
      </c>
      <c r="AF653" s="36">
        <f t="shared" si="641"/>
        <v>0</v>
      </c>
      <c r="AG653" s="36">
        <f t="shared" si="641"/>
        <v>0</v>
      </c>
      <c r="AH653" s="36">
        <f t="shared" si="641"/>
        <v>0</v>
      </c>
      <c r="AI653" s="216">
        <f t="shared" si="641"/>
        <v>0</v>
      </c>
      <c r="AJ653" s="8"/>
      <c r="AK653" s="12"/>
      <c r="AL653" s="32">
        <v>10</v>
      </c>
      <c r="AM653" s="25"/>
      <c r="AN653" s="33" t="s">
        <v>1</v>
      </c>
      <c r="AO653" s="25"/>
      <c r="AP653" s="35">
        <f>AP654</f>
        <v>0</v>
      </c>
      <c r="AQ653" s="36">
        <f t="shared" ref="AQ653:BA653" si="642">AQ654-AP654</f>
        <v>0</v>
      </c>
      <c r="AR653" s="36">
        <f t="shared" si="642"/>
        <v>0</v>
      </c>
      <c r="AS653" s="36">
        <f t="shared" si="642"/>
        <v>0</v>
      </c>
      <c r="AT653" s="36">
        <f t="shared" si="642"/>
        <v>0</v>
      </c>
      <c r="AU653" s="36">
        <f t="shared" si="642"/>
        <v>0</v>
      </c>
      <c r="AV653" s="36">
        <f t="shared" si="642"/>
        <v>0</v>
      </c>
      <c r="AW653" s="36">
        <f t="shared" si="642"/>
        <v>0</v>
      </c>
      <c r="AX653" s="36">
        <f t="shared" si="642"/>
        <v>0</v>
      </c>
      <c r="AY653" s="36">
        <f t="shared" si="642"/>
        <v>0</v>
      </c>
      <c r="AZ653" s="36">
        <f t="shared" si="642"/>
        <v>0</v>
      </c>
      <c r="BA653" s="216">
        <f t="shared" si="642"/>
        <v>0</v>
      </c>
      <c r="BC653" s="39"/>
      <c r="BD653" s="105"/>
      <c r="BE653" s="105"/>
      <c r="BF653" s="105"/>
      <c r="BG653" s="39"/>
      <c r="BH653" s="39"/>
      <c r="BI653" s="39"/>
      <c r="BJ653" s="39"/>
    </row>
    <row r="654" spans="1:62" s="10" customFormat="1" ht="14.25" hidden="1" customHeight="1">
      <c r="A654" s="32"/>
      <c r="B654" s="25"/>
      <c r="C654" s="33" t="s">
        <v>13</v>
      </c>
      <c r="D654" s="25"/>
      <c r="E654" s="74"/>
      <c r="F654" s="73"/>
      <c r="G654" s="73"/>
      <c r="H654" s="73"/>
      <c r="I654" s="73"/>
      <c r="J654" s="73"/>
      <c r="K654" s="73"/>
      <c r="L654" s="136"/>
      <c r="M654" s="73"/>
      <c r="N654" s="36"/>
      <c r="O654" s="36"/>
      <c r="P654" s="37"/>
      <c r="Q654" s="12"/>
      <c r="R654" s="12"/>
      <c r="S654" s="12"/>
      <c r="T654" s="32"/>
      <c r="U654" s="25"/>
      <c r="V654" s="33" t="s">
        <v>13</v>
      </c>
      <c r="W654" s="25"/>
      <c r="X654" s="74"/>
      <c r="Y654" s="73"/>
      <c r="Z654" s="73"/>
      <c r="AA654" s="73"/>
      <c r="AB654" s="73"/>
      <c r="AC654" s="73"/>
      <c r="AD654" s="73"/>
      <c r="AE654" s="73"/>
      <c r="AF654" s="73"/>
      <c r="AG654" s="36"/>
      <c r="AH654" s="36"/>
      <c r="AI654" s="216"/>
      <c r="AJ654" s="8"/>
      <c r="AK654" s="12"/>
      <c r="AL654" s="32"/>
      <c r="AM654" s="25"/>
      <c r="AN654" s="33" t="s">
        <v>13</v>
      </c>
      <c r="AO654" s="25"/>
      <c r="AP654" s="74"/>
      <c r="AQ654" s="73"/>
      <c r="AR654" s="73"/>
      <c r="AS654" s="73"/>
      <c r="AT654" s="73"/>
      <c r="AU654" s="73"/>
      <c r="AV654" s="73"/>
      <c r="AW654" s="73"/>
      <c r="AX654" s="73"/>
      <c r="AY654" s="73"/>
      <c r="AZ654" s="73"/>
      <c r="BA654" s="136"/>
      <c r="BC654" s="39"/>
      <c r="BD654" s="105"/>
      <c r="BE654" s="105"/>
      <c r="BF654" s="105"/>
      <c r="BG654" s="39"/>
      <c r="BH654" s="39"/>
      <c r="BI654" s="39"/>
      <c r="BJ654" s="39"/>
    </row>
    <row r="655" spans="1:62" s="10" customFormat="1" ht="14.25" hidden="1" customHeight="1">
      <c r="A655" s="32"/>
      <c r="B655" s="25"/>
      <c r="C655" s="33"/>
      <c r="D655" s="25"/>
      <c r="E655" s="35"/>
      <c r="F655" s="36"/>
      <c r="G655" s="36"/>
      <c r="H655" s="36"/>
      <c r="I655" s="36"/>
      <c r="J655" s="36"/>
      <c r="K655" s="36"/>
      <c r="L655" s="216"/>
      <c r="M655" s="36"/>
      <c r="N655" s="36"/>
      <c r="O655" s="36"/>
      <c r="P655" s="37"/>
      <c r="Q655" s="12"/>
      <c r="R655" s="12"/>
      <c r="S655" s="12"/>
      <c r="T655" s="32"/>
      <c r="U655" s="25"/>
      <c r="V655" s="33"/>
      <c r="W655" s="25"/>
      <c r="X655" s="35"/>
      <c r="Y655" s="36"/>
      <c r="Z655" s="36"/>
      <c r="AA655" s="36"/>
      <c r="AB655" s="36"/>
      <c r="AC655" s="36"/>
      <c r="AD655" s="36"/>
      <c r="AE655" s="36"/>
      <c r="AF655" s="36"/>
      <c r="AG655" s="36"/>
      <c r="AH655" s="36"/>
      <c r="AI655" s="216"/>
      <c r="AJ655" s="8"/>
      <c r="AK655" s="12"/>
      <c r="AL655" s="32"/>
      <c r="AM655" s="25"/>
      <c r="AN655" s="33"/>
      <c r="AO655" s="25"/>
      <c r="AP655" s="35"/>
      <c r="AQ655" s="36"/>
      <c r="AR655" s="36"/>
      <c r="AS655" s="36"/>
      <c r="AT655" s="36"/>
      <c r="AU655" s="36"/>
      <c r="AV655" s="36"/>
      <c r="AW655" s="36"/>
      <c r="AX655" s="36"/>
      <c r="AY655" s="36"/>
      <c r="AZ655" s="36"/>
      <c r="BA655" s="216"/>
      <c r="BC655" s="39"/>
      <c r="BD655" s="105"/>
      <c r="BE655" s="105"/>
      <c r="BF655" s="105"/>
      <c r="BG655" s="39"/>
      <c r="BH655" s="39"/>
      <c r="BI655" s="39"/>
      <c r="BJ655" s="39"/>
    </row>
    <row r="656" spans="1:62" s="10" customFormat="1" ht="14.25" hidden="1" customHeight="1">
      <c r="A656" s="70">
        <v>11</v>
      </c>
      <c r="B656" s="25"/>
      <c r="C656" s="33" t="s">
        <v>1</v>
      </c>
      <c r="D656" s="25"/>
      <c r="E656" s="35">
        <f>E657</f>
        <v>0</v>
      </c>
      <c r="F656" s="36">
        <f t="shared" ref="F656:P656" si="643">F657-E657</f>
        <v>0</v>
      </c>
      <c r="G656" s="36">
        <f t="shared" si="643"/>
        <v>0</v>
      </c>
      <c r="H656" s="36">
        <f t="shared" si="643"/>
        <v>0</v>
      </c>
      <c r="I656" s="36">
        <f t="shared" si="643"/>
        <v>0</v>
      </c>
      <c r="J656" s="36">
        <f t="shared" si="643"/>
        <v>0</v>
      </c>
      <c r="K656" s="36">
        <f t="shared" si="643"/>
        <v>0</v>
      </c>
      <c r="L656" s="216">
        <f t="shared" si="643"/>
        <v>0</v>
      </c>
      <c r="M656" s="36">
        <f t="shared" si="643"/>
        <v>0</v>
      </c>
      <c r="N656" s="36">
        <f t="shared" si="643"/>
        <v>0</v>
      </c>
      <c r="O656" s="36">
        <f t="shared" si="643"/>
        <v>0</v>
      </c>
      <c r="P656" s="37">
        <f t="shared" si="643"/>
        <v>0</v>
      </c>
      <c r="Q656" s="12"/>
      <c r="R656" s="12"/>
      <c r="S656" s="12"/>
      <c r="T656" s="70">
        <v>11</v>
      </c>
      <c r="U656" s="25"/>
      <c r="V656" s="33" t="s">
        <v>1</v>
      </c>
      <c r="W656" s="25"/>
      <c r="X656" s="35">
        <f>X657</f>
        <v>0</v>
      </c>
      <c r="Y656" s="36">
        <f t="shared" ref="Y656:AI656" si="644">Y657-X657</f>
        <v>0</v>
      </c>
      <c r="Z656" s="36">
        <f t="shared" si="644"/>
        <v>0</v>
      </c>
      <c r="AA656" s="36">
        <f t="shared" si="644"/>
        <v>0</v>
      </c>
      <c r="AB656" s="36">
        <f t="shared" si="644"/>
        <v>0</v>
      </c>
      <c r="AC656" s="36">
        <f t="shared" si="644"/>
        <v>0</v>
      </c>
      <c r="AD656" s="36">
        <f t="shared" si="644"/>
        <v>0</v>
      </c>
      <c r="AE656" s="36">
        <f t="shared" si="644"/>
        <v>0</v>
      </c>
      <c r="AF656" s="36">
        <f t="shared" si="644"/>
        <v>0</v>
      </c>
      <c r="AG656" s="36">
        <f t="shared" si="644"/>
        <v>0</v>
      </c>
      <c r="AH656" s="36">
        <f t="shared" si="644"/>
        <v>0</v>
      </c>
      <c r="AI656" s="216">
        <f t="shared" si="644"/>
        <v>0</v>
      </c>
      <c r="AJ656" s="8"/>
      <c r="AK656" s="12"/>
      <c r="AL656" s="70">
        <v>11</v>
      </c>
      <c r="AM656" s="25"/>
      <c r="AN656" s="33" t="s">
        <v>1</v>
      </c>
      <c r="AO656" s="25"/>
      <c r="AP656" s="35">
        <f>AP657</f>
        <v>0</v>
      </c>
      <c r="AQ656" s="36">
        <f t="shared" ref="AQ656:BA656" si="645">AQ657-AP657</f>
        <v>0</v>
      </c>
      <c r="AR656" s="36">
        <f t="shared" si="645"/>
        <v>0</v>
      </c>
      <c r="AS656" s="36">
        <f t="shared" si="645"/>
        <v>0</v>
      </c>
      <c r="AT656" s="36">
        <f t="shared" si="645"/>
        <v>0</v>
      </c>
      <c r="AU656" s="36">
        <f t="shared" si="645"/>
        <v>0</v>
      </c>
      <c r="AV656" s="36">
        <f t="shared" si="645"/>
        <v>0</v>
      </c>
      <c r="AW656" s="36">
        <f t="shared" si="645"/>
        <v>0</v>
      </c>
      <c r="AX656" s="36">
        <f t="shared" si="645"/>
        <v>0</v>
      </c>
      <c r="AY656" s="36">
        <f t="shared" si="645"/>
        <v>0</v>
      </c>
      <c r="AZ656" s="36">
        <f t="shared" si="645"/>
        <v>0</v>
      </c>
      <c r="BA656" s="216">
        <f t="shared" si="645"/>
        <v>0</v>
      </c>
      <c r="BC656" s="39"/>
      <c r="BD656" s="105"/>
      <c r="BE656" s="105"/>
      <c r="BF656" s="105"/>
      <c r="BG656" s="39"/>
      <c r="BH656" s="39"/>
      <c r="BI656" s="39"/>
      <c r="BJ656" s="39"/>
    </row>
    <row r="657" spans="1:62" s="10" customFormat="1" ht="14.25" hidden="1" customHeight="1">
      <c r="A657" s="32"/>
      <c r="B657" s="25"/>
      <c r="C657" s="33" t="s">
        <v>13</v>
      </c>
      <c r="D657" s="25"/>
      <c r="E657" s="74"/>
      <c r="F657" s="73"/>
      <c r="G657" s="73"/>
      <c r="H657" s="73"/>
      <c r="I657" s="73"/>
      <c r="J657" s="73"/>
      <c r="K657" s="73"/>
      <c r="L657" s="136"/>
      <c r="M657" s="73"/>
      <c r="N657" s="36"/>
      <c r="O657" s="36"/>
      <c r="P657" s="37"/>
      <c r="Q657" s="12"/>
      <c r="R657" s="12"/>
      <c r="S657" s="12"/>
      <c r="T657" s="32"/>
      <c r="U657" s="25"/>
      <c r="V657" s="33" t="s">
        <v>13</v>
      </c>
      <c r="W657" s="25"/>
      <c r="X657" s="74"/>
      <c r="Y657" s="73"/>
      <c r="Z657" s="73"/>
      <c r="AA657" s="73"/>
      <c r="AB657" s="73"/>
      <c r="AC657" s="73"/>
      <c r="AD657" s="73"/>
      <c r="AE657" s="73"/>
      <c r="AF657" s="73"/>
      <c r="AG657" s="36"/>
      <c r="AH657" s="36"/>
      <c r="AI657" s="216"/>
      <c r="AJ657" s="8"/>
      <c r="AK657" s="12"/>
      <c r="AL657" s="32"/>
      <c r="AM657" s="25"/>
      <c r="AN657" s="33" t="s">
        <v>13</v>
      </c>
      <c r="AO657" s="25"/>
      <c r="AP657" s="74"/>
      <c r="AQ657" s="73"/>
      <c r="AR657" s="73"/>
      <c r="AS657" s="73"/>
      <c r="AT657" s="73"/>
      <c r="AU657" s="73"/>
      <c r="AV657" s="73"/>
      <c r="AW657" s="73"/>
      <c r="AX657" s="73"/>
      <c r="AY657" s="73"/>
      <c r="AZ657" s="73"/>
      <c r="BA657" s="136"/>
      <c r="BC657" s="39"/>
      <c r="BD657" s="105"/>
      <c r="BE657" s="105"/>
      <c r="BF657" s="105"/>
      <c r="BG657" s="39"/>
      <c r="BH657" s="39"/>
      <c r="BI657" s="39"/>
      <c r="BJ657" s="39"/>
    </row>
    <row r="658" spans="1:62" s="10" customFormat="1" ht="14.25" hidden="1" customHeight="1">
      <c r="A658" s="33"/>
      <c r="B658" s="25"/>
      <c r="C658" s="33"/>
      <c r="D658" s="25"/>
      <c r="E658" s="35"/>
      <c r="F658" s="36"/>
      <c r="G658" s="36"/>
      <c r="H658" s="36"/>
      <c r="I658" s="36"/>
      <c r="J658" s="36"/>
      <c r="K658" s="36"/>
      <c r="L658" s="216"/>
      <c r="M658" s="36"/>
      <c r="N658" s="36"/>
      <c r="O658" s="36"/>
      <c r="P658" s="37"/>
      <c r="Q658" s="12"/>
      <c r="R658" s="12"/>
      <c r="S658" s="12"/>
      <c r="T658" s="33"/>
      <c r="U658" s="25"/>
      <c r="V658" s="33"/>
      <c r="W658" s="25"/>
      <c r="X658" s="35"/>
      <c r="Y658" s="36"/>
      <c r="Z658" s="36"/>
      <c r="AA658" s="36"/>
      <c r="AB658" s="36"/>
      <c r="AC658" s="36"/>
      <c r="AD658" s="36"/>
      <c r="AE658" s="36"/>
      <c r="AF658" s="36"/>
      <c r="AG658" s="36"/>
      <c r="AH658" s="36"/>
      <c r="AI658" s="216"/>
      <c r="AJ658" s="8"/>
      <c r="AK658" s="12"/>
      <c r="AL658" s="33"/>
      <c r="AM658" s="25"/>
      <c r="AN658" s="33"/>
      <c r="AO658" s="25"/>
      <c r="AP658" s="35"/>
      <c r="AQ658" s="36"/>
      <c r="AR658" s="36"/>
      <c r="AS658" s="36"/>
      <c r="AT658" s="36"/>
      <c r="AU658" s="36"/>
      <c r="AV658" s="36"/>
      <c r="AW658" s="36"/>
      <c r="AX658" s="36"/>
      <c r="AY658" s="36"/>
      <c r="AZ658" s="36"/>
      <c r="BA658" s="216"/>
      <c r="BC658" s="39"/>
      <c r="BD658" s="105"/>
      <c r="BE658" s="105"/>
      <c r="BF658" s="105"/>
      <c r="BG658" s="39"/>
      <c r="BH658" s="39"/>
      <c r="BI658" s="39"/>
      <c r="BJ658" s="39"/>
    </row>
    <row r="659" spans="1:62" s="10" customFormat="1" ht="14.25" hidden="1" customHeight="1">
      <c r="A659" s="70">
        <v>12</v>
      </c>
      <c r="B659" s="25"/>
      <c r="C659" s="33" t="s">
        <v>1</v>
      </c>
      <c r="D659" s="25"/>
      <c r="E659" s="35">
        <f>E660</f>
        <v>0</v>
      </c>
      <c r="F659" s="36">
        <f t="shared" ref="F659:P659" si="646">F660-E660</f>
        <v>0</v>
      </c>
      <c r="G659" s="36">
        <f t="shared" si="646"/>
        <v>0</v>
      </c>
      <c r="H659" s="36">
        <f t="shared" si="646"/>
        <v>0</v>
      </c>
      <c r="I659" s="36">
        <f t="shared" si="646"/>
        <v>0</v>
      </c>
      <c r="J659" s="36">
        <f t="shared" si="646"/>
        <v>0</v>
      </c>
      <c r="K659" s="36">
        <f t="shared" si="646"/>
        <v>0</v>
      </c>
      <c r="L659" s="216">
        <f t="shared" si="646"/>
        <v>0</v>
      </c>
      <c r="M659" s="36">
        <f t="shared" si="646"/>
        <v>0</v>
      </c>
      <c r="N659" s="36">
        <f t="shared" si="646"/>
        <v>0</v>
      </c>
      <c r="O659" s="36">
        <f t="shared" si="646"/>
        <v>0</v>
      </c>
      <c r="P659" s="37">
        <f t="shared" si="646"/>
        <v>0</v>
      </c>
      <c r="Q659" s="12"/>
      <c r="R659" s="12"/>
      <c r="S659" s="12"/>
      <c r="T659" s="70">
        <v>12</v>
      </c>
      <c r="U659" s="25"/>
      <c r="V659" s="33" t="s">
        <v>1</v>
      </c>
      <c r="W659" s="25"/>
      <c r="X659" s="35">
        <f>X660</f>
        <v>0</v>
      </c>
      <c r="Y659" s="36">
        <f t="shared" ref="Y659:AI659" si="647">Y660-X660</f>
        <v>0</v>
      </c>
      <c r="Z659" s="36">
        <f t="shared" si="647"/>
        <v>0</v>
      </c>
      <c r="AA659" s="36">
        <f t="shared" si="647"/>
        <v>0</v>
      </c>
      <c r="AB659" s="36">
        <f t="shared" si="647"/>
        <v>0</v>
      </c>
      <c r="AC659" s="36">
        <f t="shared" si="647"/>
        <v>0</v>
      </c>
      <c r="AD659" s="36">
        <f t="shared" si="647"/>
        <v>0</v>
      </c>
      <c r="AE659" s="36">
        <f t="shared" si="647"/>
        <v>0</v>
      </c>
      <c r="AF659" s="36">
        <f t="shared" si="647"/>
        <v>0</v>
      </c>
      <c r="AG659" s="36">
        <f t="shared" si="647"/>
        <v>0</v>
      </c>
      <c r="AH659" s="36">
        <f t="shared" si="647"/>
        <v>0</v>
      </c>
      <c r="AI659" s="216">
        <f t="shared" si="647"/>
        <v>0</v>
      </c>
      <c r="AJ659" s="8"/>
      <c r="AK659" s="12"/>
      <c r="AL659" s="70">
        <v>12</v>
      </c>
      <c r="AM659" s="25"/>
      <c r="AN659" s="33" t="s">
        <v>1</v>
      </c>
      <c r="AO659" s="25"/>
      <c r="AP659" s="35">
        <f>AP660</f>
        <v>0</v>
      </c>
      <c r="AQ659" s="36">
        <f t="shared" ref="AQ659:BA659" si="648">AQ660-AP660</f>
        <v>0</v>
      </c>
      <c r="AR659" s="36">
        <f t="shared" si="648"/>
        <v>0</v>
      </c>
      <c r="AS659" s="36">
        <f t="shared" si="648"/>
        <v>0</v>
      </c>
      <c r="AT659" s="36">
        <f t="shared" si="648"/>
        <v>0</v>
      </c>
      <c r="AU659" s="36">
        <f t="shared" si="648"/>
        <v>0</v>
      </c>
      <c r="AV659" s="36">
        <f t="shared" si="648"/>
        <v>0</v>
      </c>
      <c r="AW659" s="36">
        <f t="shared" si="648"/>
        <v>0</v>
      </c>
      <c r="AX659" s="36">
        <f t="shared" si="648"/>
        <v>0</v>
      </c>
      <c r="AY659" s="36">
        <f t="shared" si="648"/>
        <v>0</v>
      </c>
      <c r="AZ659" s="36">
        <f t="shared" si="648"/>
        <v>0</v>
      </c>
      <c r="BA659" s="216">
        <f t="shared" si="648"/>
        <v>0</v>
      </c>
      <c r="BC659" s="39"/>
      <c r="BD659" s="105"/>
      <c r="BE659" s="105"/>
      <c r="BF659" s="105"/>
      <c r="BG659" s="39"/>
      <c r="BH659" s="39"/>
      <c r="BI659" s="39"/>
      <c r="BJ659" s="39"/>
    </row>
    <row r="660" spans="1:62" s="10" customFormat="1" ht="14.25" hidden="1" customHeight="1">
      <c r="A660" s="77"/>
      <c r="B660" s="25"/>
      <c r="C660" s="33" t="s">
        <v>13</v>
      </c>
      <c r="D660" s="25"/>
      <c r="E660" s="74"/>
      <c r="F660" s="73"/>
      <c r="G660" s="73"/>
      <c r="H660" s="73"/>
      <c r="I660" s="73"/>
      <c r="J660" s="73"/>
      <c r="K660" s="73"/>
      <c r="L660" s="136"/>
      <c r="M660" s="73"/>
      <c r="N660" s="36"/>
      <c r="O660" s="36"/>
      <c r="P660" s="37"/>
      <c r="Q660" s="12"/>
      <c r="R660" s="12"/>
      <c r="S660" s="12"/>
      <c r="T660" s="77"/>
      <c r="U660" s="25"/>
      <c r="V660" s="33" t="s">
        <v>13</v>
      </c>
      <c r="W660" s="25"/>
      <c r="X660" s="74"/>
      <c r="Y660" s="73"/>
      <c r="Z660" s="73"/>
      <c r="AA660" s="73"/>
      <c r="AB660" s="73"/>
      <c r="AC660" s="73"/>
      <c r="AD660" s="73"/>
      <c r="AE660" s="73"/>
      <c r="AF660" s="73"/>
      <c r="AG660" s="36"/>
      <c r="AH660" s="36"/>
      <c r="AI660" s="216"/>
      <c r="AJ660" s="8"/>
      <c r="AK660" s="12"/>
      <c r="AL660" s="77"/>
      <c r="AM660" s="25"/>
      <c r="AN660" s="33" t="s">
        <v>13</v>
      </c>
      <c r="AO660" s="25"/>
      <c r="AP660" s="74"/>
      <c r="AQ660" s="73"/>
      <c r="AR660" s="73"/>
      <c r="AS660" s="73"/>
      <c r="AT660" s="73"/>
      <c r="AU660" s="73"/>
      <c r="AV660" s="73"/>
      <c r="AW660" s="73"/>
      <c r="AX660" s="73"/>
      <c r="AY660" s="73"/>
      <c r="AZ660" s="73"/>
      <c r="BA660" s="136"/>
      <c r="BC660" s="39"/>
      <c r="BD660" s="105"/>
      <c r="BE660" s="105"/>
      <c r="BF660" s="105"/>
      <c r="BG660" s="39"/>
      <c r="BH660" s="39"/>
      <c r="BI660" s="39"/>
      <c r="BJ660" s="39"/>
    </row>
    <row r="661" spans="1:62" s="10" customFormat="1" ht="14.25" hidden="1" customHeight="1">
      <c r="A661" s="77"/>
      <c r="B661" s="25"/>
      <c r="C661" s="33"/>
      <c r="D661" s="25"/>
      <c r="E661" s="35"/>
      <c r="F661" s="36"/>
      <c r="G661" s="36"/>
      <c r="H661" s="36"/>
      <c r="I661" s="36"/>
      <c r="J661" s="36"/>
      <c r="K661" s="36"/>
      <c r="L661" s="216"/>
      <c r="M661" s="36"/>
      <c r="N661" s="36"/>
      <c r="O661" s="36"/>
      <c r="P661" s="37"/>
      <c r="Q661" s="12"/>
      <c r="R661" s="12"/>
      <c r="S661" s="12"/>
      <c r="T661" s="77"/>
      <c r="U661" s="25"/>
      <c r="V661" s="33"/>
      <c r="W661" s="25"/>
      <c r="X661" s="35"/>
      <c r="Y661" s="36"/>
      <c r="Z661" s="36"/>
      <c r="AA661" s="36"/>
      <c r="AB661" s="36"/>
      <c r="AC661" s="36"/>
      <c r="AD661" s="36"/>
      <c r="AE661" s="36"/>
      <c r="AF661" s="36"/>
      <c r="AG661" s="36"/>
      <c r="AH661" s="36"/>
      <c r="AI661" s="216"/>
      <c r="AJ661" s="8"/>
      <c r="AK661" s="12"/>
      <c r="AL661" s="77"/>
      <c r="AM661" s="25"/>
      <c r="AN661" s="33"/>
      <c r="AO661" s="25"/>
      <c r="AP661" s="35"/>
      <c r="AQ661" s="36"/>
      <c r="AR661" s="36"/>
      <c r="AS661" s="36"/>
      <c r="AT661" s="36"/>
      <c r="AU661" s="36"/>
      <c r="AV661" s="36"/>
      <c r="AW661" s="36"/>
      <c r="AX661" s="36"/>
      <c r="AY661" s="36"/>
      <c r="AZ661" s="36"/>
      <c r="BA661" s="216"/>
      <c r="BC661" s="39"/>
      <c r="BD661" s="105"/>
      <c r="BE661" s="105"/>
      <c r="BF661" s="105"/>
      <c r="BG661" s="39"/>
      <c r="BH661" s="39"/>
      <c r="BI661" s="39"/>
      <c r="BJ661" s="39"/>
    </row>
    <row r="662" spans="1:62" s="10" customFormat="1" ht="14.25" hidden="1" customHeight="1">
      <c r="A662" s="32">
        <v>13</v>
      </c>
      <c r="B662" s="25"/>
      <c r="C662" s="33" t="s">
        <v>1</v>
      </c>
      <c r="D662" s="25"/>
      <c r="E662" s="35">
        <f>E663</f>
        <v>0</v>
      </c>
      <c r="F662" s="36">
        <f t="shared" ref="F662:P662" si="649">F663-E663</f>
        <v>0</v>
      </c>
      <c r="G662" s="36">
        <f t="shared" si="649"/>
        <v>0</v>
      </c>
      <c r="H662" s="36">
        <f t="shared" si="649"/>
        <v>0</v>
      </c>
      <c r="I662" s="36">
        <f t="shared" si="649"/>
        <v>0</v>
      </c>
      <c r="J662" s="36">
        <f t="shared" si="649"/>
        <v>0</v>
      </c>
      <c r="K662" s="36">
        <f t="shared" si="649"/>
        <v>0</v>
      </c>
      <c r="L662" s="216">
        <f t="shared" si="649"/>
        <v>0</v>
      </c>
      <c r="M662" s="36">
        <f t="shared" si="649"/>
        <v>0</v>
      </c>
      <c r="N662" s="36">
        <f t="shared" si="649"/>
        <v>0</v>
      </c>
      <c r="O662" s="36">
        <f t="shared" si="649"/>
        <v>0</v>
      </c>
      <c r="P662" s="37">
        <f t="shared" si="649"/>
        <v>0</v>
      </c>
      <c r="Q662" s="12"/>
      <c r="R662" s="12"/>
      <c r="S662" s="12"/>
      <c r="T662" s="32">
        <v>13</v>
      </c>
      <c r="U662" s="25"/>
      <c r="V662" s="33" t="s">
        <v>1</v>
      </c>
      <c r="W662" s="25"/>
      <c r="X662" s="35">
        <f>X663</f>
        <v>0</v>
      </c>
      <c r="Y662" s="36">
        <f t="shared" ref="Y662:AI662" si="650">Y663-X663</f>
        <v>0</v>
      </c>
      <c r="Z662" s="36">
        <f t="shared" si="650"/>
        <v>0</v>
      </c>
      <c r="AA662" s="36">
        <f t="shared" si="650"/>
        <v>0</v>
      </c>
      <c r="AB662" s="36">
        <f t="shared" si="650"/>
        <v>0</v>
      </c>
      <c r="AC662" s="36">
        <f t="shared" si="650"/>
        <v>0</v>
      </c>
      <c r="AD662" s="36">
        <f t="shared" si="650"/>
        <v>0</v>
      </c>
      <c r="AE662" s="36">
        <f t="shared" si="650"/>
        <v>0</v>
      </c>
      <c r="AF662" s="36">
        <f t="shared" si="650"/>
        <v>0</v>
      </c>
      <c r="AG662" s="36">
        <f t="shared" si="650"/>
        <v>0</v>
      </c>
      <c r="AH662" s="36">
        <f t="shared" si="650"/>
        <v>0</v>
      </c>
      <c r="AI662" s="216">
        <f t="shared" si="650"/>
        <v>0</v>
      </c>
      <c r="AJ662" s="8"/>
      <c r="AK662" s="12"/>
      <c r="AL662" s="32">
        <v>13</v>
      </c>
      <c r="AM662" s="25"/>
      <c r="AN662" s="33" t="s">
        <v>1</v>
      </c>
      <c r="AO662" s="25"/>
      <c r="AP662" s="35">
        <f>AP663</f>
        <v>0</v>
      </c>
      <c r="AQ662" s="36">
        <f t="shared" ref="AQ662:BA662" si="651">AQ663-AP663</f>
        <v>0</v>
      </c>
      <c r="AR662" s="36">
        <f t="shared" si="651"/>
        <v>0</v>
      </c>
      <c r="AS662" s="36">
        <f t="shared" si="651"/>
        <v>0</v>
      </c>
      <c r="AT662" s="36">
        <f t="shared" si="651"/>
        <v>0</v>
      </c>
      <c r="AU662" s="36">
        <f t="shared" si="651"/>
        <v>0</v>
      </c>
      <c r="AV662" s="36">
        <f t="shared" si="651"/>
        <v>0</v>
      </c>
      <c r="AW662" s="36">
        <f t="shared" si="651"/>
        <v>0</v>
      </c>
      <c r="AX662" s="36">
        <f t="shared" si="651"/>
        <v>0</v>
      </c>
      <c r="AY662" s="36">
        <f t="shared" si="651"/>
        <v>0</v>
      </c>
      <c r="AZ662" s="36">
        <f t="shared" si="651"/>
        <v>0</v>
      </c>
      <c r="BA662" s="216">
        <f t="shared" si="651"/>
        <v>0</v>
      </c>
      <c r="BC662" s="39"/>
      <c r="BD662" s="105"/>
      <c r="BE662" s="105"/>
      <c r="BF662" s="105"/>
      <c r="BG662" s="39"/>
      <c r="BH662" s="39"/>
      <c r="BI662" s="39"/>
      <c r="BJ662" s="39"/>
    </row>
    <row r="663" spans="1:62" s="10" customFormat="1" ht="14.25" hidden="1" customHeight="1">
      <c r="A663" s="77"/>
      <c r="B663" s="25"/>
      <c r="C663" s="33" t="s">
        <v>13</v>
      </c>
      <c r="D663" s="25"/>
      <c r="E663" s="74"/>
      <c r="F663" s="73"/>
      <c r="G663" s="73"/>
      <c r="H663" s="73"/>
      <c r="I663" s="73"/>
      <c r="J663" s="73"/>
      <c r="K663" s="73"/>
      <c r="L663" s="136"/>
      <c r="M663" s="73"/>
      <c r="N663" s="36"/>
      <c r="O663" s="36"/>
      <c r="P663" s="37"/>
      <c r="Q663" s="12"/>
      <c r="R663" s="12"/>
      <c r="S663" s="12"/>
      <c r="T663" s="77"/>
      <c r="U663" s="25"/>
      <c r="V663" s="33" t="s">
        <v>13</v>
      </c>
      <c r="W663" s="25"/>
      <c r="X663" s="74"/>
      <c r="Y663" s="73"/>
      <c r="Z663" s="73"/>
      <c r="AA663" s="73"/>
      <c r="AB663" s="73"/>
      <c r="AC663" s="73"/>
      <c r="AD663" s="73"/>
      <c r="AE663" s="73"/>
      <c r="AF663" s="73"/>
      <c r="AG663" s="36"/>
      <c r="AH663" s="36"/>
      <c r="AI663" s="216"/>
      <c r="AJ663" s="8"/>
      <c r="AK663" s="12"/>
      <c r="AL663" s="77"/>
      <c r="AM663" s="25"/>
      <c r="AN663" s="33" t="s">
        <v>13</v>
      </c>
      <c r="AO663" s="25"/>
      <c r="AP663" s="74"/>
      <c r="AQ663" s="73"/>
      <c r="AR663" s="73"/>
      <c r="AS663" s="73"/>
      <c r="AT663" s="73"/>
      <c r="AU663" s="73"/>
      <c r="AV663" s="73"/>
      <c r="AW663" s="73"/>
      <c r="AX663" s="73"/>
      <c r="AY663" s="73"/>
      <c r="AZ663" s="73"/>
      <c r="BA663" s="136"/>
      <c r="BC663" s="39"/>
      <c r="BD663" s="105"/>
      <c r="BE663" s="105"/>
      <c r="BF663" s="105"/>
      <c r="BG663" s="39"/>
      <c r="BH663" s="39"/>
      <c r="BI663" s="39"/>
      <c r="BJ663" s="39"/>
    </row>
    <row r="664" spans="1:62" s="10" customFormat="1" ht="14.25" hidden="1" customHeight="1">
      <c r="A664" s="77"/>
      <c r="B664" s="25"/>
      <c r="C664" s="33"/>
      <c r="D664" s="25"/>
      <c r="E664" s="35"/>
      <c r="F664" s="36"/>
      <c r="G664" s="36"/>
      <c r="H664" s="36"/>
      <c r="I664" s="36"/>
      <c r="J664" s="36"/>
      <c r="K664" s="36"/>
      <c r="L664" s="216"/>
      <c r="M664" s="36"/>
      <c r="N664" s="36"/>
      <c r="O664" s="36"/>
      <c r="P664" s="37"/>
      <c r="Q664" s="12"/>
      <c r="R664" s="12"/>
      <c r="S664" s="12"/>
      <c r="T664" s="77"/>
      <c r="U664" s="25"/>
      <c r="V664" s="33"/>
      <c r="W664" s="25"/>
      <c r="X664" s="35"/>
      <c r="Y664" s="36"/>
      <c r="Z664" s="36"/>
      <c r="AA664" s="36"/>
      <c r="AB664" s="36"/>
      <c r="AC664" s="36"/>
      <c r="AD664" s="36"/>
      <c r="AE664" s="36"/>
      <c r="AF664" s="36"/>
      <c r="AG664" s="36"/>
      <c r="AH664" s="36"/>
      <c r="AI664" s="216"/>
      <c r="AJ664" s="8"/>
      <c r="AK664" s="12"/>
      <c r="AL664" s="77"/>
      <c r="AM664" s="25"/>
      <c r="AN664" s="33"/>
      <c r="AO664" s="25"/>
      <c r="AP664" s="35"/>
      <c r="AQ664" s="36"/>
      <c r="AR664" s="36"/>
      <c r="AS664" s="36"/>
      <c r="AT664" s="36"/>
      <c r="AU664" s="36"/>
      <c r="AV664" s="36"/>
      <c r="AW664" s="36"/>
      <c r="AX664" s="36"/>
      <c r="AY664" s="36"/>
      <c r="AZ664" s="36"/>
      <c r="BA664" s="216"/>
      <c r="BC664" s="39"/>
      <c r="BD664" s="105"/>
      <c r="BE664" s="105"/>
      <c r="BF664" s="105"/>
      <c r="BG664" s="39"/>
      <c r="BH664" s="39"/>
      <c r="BI664" s="39"/>
      <c r="BJ664" s="39"/>
    </row>
    <row r="665" spans="1:62" s="10" customFormat="1" ht="14.25" hidden="1" customHeight="1">
      <c r="A665" s="32">
        <v>14</v>
      </c>
      <c r="B665" s="25"/>
      <c r="C665" s="33" t="s">
        <v>1</v>
      </c>
      <c r="D665" s="25"/>
      <c r="E665" s="35">
        <f>E666</f>
        <v>0</v>
      </c>
      <c r="F665" s="36">
        <f t="shared" ref="F665:P665" si="652">F666-E666</f>
        <v>0</v>
      </c>
      <c r="G665" s="36">
        <f t="shared" si="652"/>
        <v>0</v>
      </c>
      <c r="H665" s="36">
        <f t="shared" si="652"/>
        <v>0</v>
      </c>
      <c r="I665" s="36">
        <f t="shared" si="652"/>
        <v>0</v>
      </c>
      <c r="J665" s="36">
        <f t="shared" si="652"/>
        <v>0</v>
      </c>
      <c r="K665" s="36">
        <f t="shared" si="652"/>
        <v>0</v>
      </c>
      <c r="L665" s="216">
        <f t="shared" si="652"/>
        <v>0</v>
      </c>
      <c r="M665" s="36">
        <f t="shared" si="652"/>
        <v>0</v>
      </c>
      <c r="N665" s="36">
        <f t="shared" si="652"/>
        <v>0</v>
      </c>
      <c r="O665" s="36">
        <f t="shared" si="652"/>
        <v>0</v>
      </c>
      <c r="P665" s="37">
        <f t="shared" si="652"/>
        <v>0</v>
      </c>
      <c r="Q665" s="12"/>
      <c r="R665" s="12"/>
      <c r="S665" s="12"/>
      <c r="T665" s="32">
        <v>14</v>
      </c>
      <c r="U665" s="25"/>
      <c r="V665" s="33" t="s">
        <v>1</v>
      </c>
      <c r="W665" s="25"/>
      <c r="X665" s="35">
        <f>X666</f>
        <v>0</v>
      </c>
      <c r="Y665" s="36">
        <f t="shared" ref="Y665:AI665" si="653">Y666-X666</f>
        <v>0</v>
      </c>
      <c r="Z665" s="36">
        <f t="shared" si="653"/>
        <v>0</v>
      </c>
      <c r="AA665" s="36">
        <f t="shared" si="653"/>
        <v>0</v>
      </c>
      <c r="AB665" s="36">
        <f t="shared" si="653"/>
        <v>0</v>
      </c>
      <c r="AC665" s="36">
        <f t="shared" si="653"/>
        <v>0</v>
      </c>
      <c r="AD665" s="36">
        <f t="shared" si="653"/>
        <v>0</v>
      </c>
      <c r="AE665" s="36">
        <f t="shared" si="653"/>
        <v>0</v>
      </c>
      <c r="AF665" s="36">
        <f t="shared" si="653"/>
        <v>0</v>
      </c>
      <c r="AG665" s="36">
        <f t="shared" si="653"/>
        <v>0</v>
      </c>
      <c r="AH665" s="36">
        <f t="shared" si="653"/>
        <v>0</v>
      </c>
      <c r="AI665" s="216">
        <f t="shared" si="653"/>
        <v>0</v>
      </c>
      <c r="AJ665" s="8"/>
      <c r="AK665" s="12"/>
      <c r="AL665" s="32">
        <v>14</v>
      </c>
      <c r="AM665" s="25"/>
      <c r="AN665" s="33" t="s">
        <v>1</v>
      </c>
      <c r="AO665" s="25"/>
      <c r="AP665" s="35">
        <f>AP666</f>
        <v>0</v>
      </c>
      <c r="AQ665" s="36">
        <f t="shared" ref="AQ665:BA665" si="654">AQ666-AP666</f>
        <v>0</v>
      </c>
      <c r="AR665" s="36">
        <f t="shared" si="654"/>
        <v>0</v>
      </c>
      <c r="AS665" s="36">
        <f t="shared" si="654"/>
        <v>0</v>
      </c>
      <c r="AT665" s="36">
        <f t="shared" si="654"/>
        <v>0</v>
      </c>
      <c r="AU665" s="36">
        <f t="shared" si="654"/>
        <v>0</v>
      </c>
      <c r="AV665" s="36">
        <f t="shared" si="654"/>
        <v>0</v>
      </c>
      <c r="AW665" s="36">
        <f t="shared" si="654"/>
        <v>0</v>
      </c>
      <c r="AX665" s="36">
        <f t="shared" si="654"/>
        <v>0</v>
      </c>
      <c r="AY665" s="36">
        <f t="shared" si="654"/>
        <v>0</v>
      </c>
      <c r="AZ665" s="36">
        <f t="shared" si="654"/>
        <v>0</v>
      </c>
      <c r="BA665" s="216">
        <f t="shared" si="654"/>
        <v>0</v>
      </c>
      <c r="BC665" s="39"/>
      <c r="BD665" s="105"/>
      <c r="BE665" s="105"/>
      <c r="BF665" s="105"/>
      <c r="BG665" s="39"/>
      <c r="BH665" s="39"/>
      <c r="BI665" s="39"/>
      <c r="BJ665" s="39"/>
    </row>
    <row r="666" spans="1:62" s="10" customFormat="1" ht="14.25" hidden="1" customHeight="1">
      <c r="A666" s="70"/>
      <c r="B666" s="25"/>
      <c r="C666" s="33" t="s">
        <v>13</v>
      </c>
      <c r="D666" s="25"/>
      <c r="E666" s="74"/>
      <c r="F666" s="73"/>
      <c r="G666" s="73"/>
      <c r="H666" s="73"/>
      <c r="I666" s="73"/>
      <c r="J666" s="73"/>
      <c r="K666" s="73"/>
      <c r="L666" s="136"/>
      <c r="M666" s="73"/>
      <c r="N666" s="36"/>
      <c r="O666" s="36"/>
      <c r="P666" s="37"/>
      <c r="Q666" s="12"/>
      <c r="R666" s="12"/>
      <c r="S666" s="12"/>
      <c r="T666" s="70"/>
      <c r="U666" s="25"/>
      <c r="V666" s="33" t="s">
        <v>13</v>
      </c>
      <c r="W666" s="25"/>
      <c r="X666" s="74"/>
      <c r="Y666" s="73"/>
      <c r="Z666" s="73"/>
      <c r="AA666" s="73"/>
      <c r="AB666" s="73"/>
      <c r="AC666" s="73"/>
      <c r="AD666" s="73"/>
      <c r="AE666" s="73"/>
      <c r="AF666" s="73"/>
      <c r="AG666" s="36"/>
      <c r="AH666" s="36"/>
      <c r="AI666" s="216"/>
      <c r="AJ666" s="8"/>
      <c r="AK666" s="12"/>
      <c r="AL666" s="70"/>
      <c r="AM666" s="25"/>
      <c r="AN666" s="33" t="s">
        <v>13</v>
      </c>
      <c r="AO666" s="25"/>
      <c r="AP666" s="74"/>
      <c r="AQ666" s="73"/>
      <c r="AR666" s="73"/>
      <c r="AS666" s="73"/>
      <c r="AT666" s="73"/>
      <c r="AU666" s="73"/>
      <c r="AV666" s="73"/>
      <c r="AW666" s="73"/>
      <c r="AX666" s="73"/>
      <c r="AY666" s="73"/>
      <c r="AZ666" s="73"/>
      <c r="BA666" s="136"/>
      <c r="BC666" s="39"/>
      <c r="BD666" s="105"/>
      <c r="BE666" s="105"/>
      <c r="BF666" s="105"/>
      <c r="BG666" s="39"/>
      <c r="BH666" s="39"/>
      <c r="BI666" s="39"/>
      <c r="BJ666" s="39"/>
    </row>
    <row r="667" spans="1:62" s="10" customFormat="1" ht="14.25" hidden="1" customHeight="1">
      <c r="A667" s="32"/>
      <c r="B667" s="25"/>
      <c r="C667" s="33"/>
      <c r="D667" s="25"/>
      <c r="E667" s="35"/>
      <c r="F667" s="36"/>
      <c r="G667" s="36"/>
      <c r="H667" s="36"/>
      <c r="I667" s="36"/>
      <c r="J667" s="36"/>
      <c r="K667" s="36"/>
      <c r="L667" s="216"/>
      <c r="M667" s="36"/>
      <c r="N667" s="36"/>
      <c r="O667" s="36"/>
      <c r="P667" s="37"/>
      <c r="Q667" s="12"/>
      <c r="R667" s="12"/>
      <c r="S667" s="12"/>
      <c r="T667" s="32"/>
      <c r="U667" s="25"/>
      <c r="V667" s="33"/>
      <c r="W667" s="25"/>
      <c r="X667" s="35"/>
      <c r="Y667" s="36"/>
      <c r="Z667" s="36"/>
      <c r="AA667" s="36"/>
      <c r="AB667" s="36"/>
      <c r="AC667" s="36"/>
      <c r="AD667" s="36"/>
      <c r="AE667" s="36"/>
      <c r="AF667" s="36"/>
      <c r="AG667" s="36"/>
      <c r="AH667" s="36"/>
      <c r="AI667" s="216"/>
      <c r="AJ667" s="8"/>
      <c r="AK667" s="12"/>
      <c r="AL667" s="32"/>
      <c r="AM667" s="25"/>
      <c r="AN667" s="33"/>
      <c r="AO667" s="25"/>
      <c r="AP667" s="35"/>
      <c r="AQ667" s="36"/>
      <c r="AR667" s="36"/>
      <c r="AS667" s="36"/>
      <c r="AT667" s="36"/>
      <c r="AU667" s="36"/>
      <c r="AV667" s="36"/>
      <c r="AW667" s="36"/>
      <c r="AX667" s="36"/>
      <c r="AY667" s="36"/>
      <c r="AZ667" s="36"/>
      <c r="BA667" s="216"/>
      <c r="BC667" s="39"/>
      <c r="BD667" s="105"/>
      <c r="BE667" s="105"/>
      <c r="BF667" s="105"/>
      <c r="BG667" s="39"/>
      <c r="BH667" s="39"/>
      <c r="BI667" s="39"/>
      <c r="BJ667" s="39"/>
    </row>
    <row r="668" spans="1:62" s="10" customFormat="1" ht="14.25" hidden="1" customHeight="1">
      <c r="A668" s="32">
        <v>15</v>
      </c>
      <c r="B668" s="25"/>
      <c r="C668" s="33" t="s">
        <v>1</v>
      </c>
      <c r="D668" s="25"/>
      <c r="E668" s="35">
        <f>E669</f>
        <v>0</v>
      </c>
      <c r="F668" s="36">
        <f t="shared" ref="F668:P668" si="655">F669-E669</f>
        <v>0</v>
      </c>
      <c r="G668" s="36">
        <f t="shared" si="655"/>
        <v>0</v>
      </c>
      <c r="H668" s="36">
        <f t="shared" si="655"/>
        <v>0</v>
      </c>
      <c r="I668" s="36">
        <f t="shared" si="655"/>
        <v>0</v>
      </c>
      <c r="J668" s="36">
        <f t="shared" si="655"/>
        <v>0</v>
      </c>
      <c r="K668" s="36">
        <f t="shared" si="655"/>
        <v>0</v>
      </c>
      <c r="L668" s="216">
        <f t="shared" si="655"/>
        <v>0</v>
      </c>
      <c r="M668" s="36">
        <f t="shared" si="655"/>
        <v>0</v>
      </c>
      <c r="N668" s="36">
        <f t="shared" si="655"/>
        <v>0</v>
      </c>
      <c r="O668" s="36">
        <f t="shared" si="655"/>
        <v>0</v>
      </c>
      <c r="P668" s="37">
        <f t="shared" si="655"/>
        <v>0</v>
      </c>
      <c r="Q668" s="12"/>
      <c r="R668" s="12"/>
      <c r="S668" s="12"/>
      <c r="T668" s="32">
        <v>15</v>
      </c>
      <c r="U668" s="25"/>
      <c r="V668" s="33" t="s">
        <v>1</v>
      </c>
      <c r="W668" s="25"/>
      <c r="X668" s="35">
        <f>X669</f>
        <v>0</v>
      </c>
      <c r="Y668" s="36">
        <f t="shared" ref="Y668:AI668" si="656">Y669-X669</f>
        <v>0</v>
      </c>
      <c r="Z668" s="36">
        <f t="shared" si="656"/>
        <v>0</v>
      </c>
      <c r="AA668" s="36">
        <f t="shared" si="656"/>
        <v>0</v>
      </c>
      <c r="AB668" s="36">
        <f t="shared" si="656"/>
        <v>0</v>
      </c>
      <c r="AC668" s="36">
        <f t="shared" si="656"/>
        <v>0</v>
      </c>
      <c r="AD668" s="36">
        <f t="shared" si="656"/>
        <v>0</v>
      </c>
      <c r="AE668" s="36">
        <f t="shared" si="656"/>
        <v>0</v>
      </c>
      <c r="AF668" s="36">
        <f t="shared" si="656"/>
        <v>0</v>
      </c>
      <c r="AG668" s="36">
        <f t="shared" si="656"/>
        <v>0</v>
      </c>
      <c r="AH668" s="36">
        <f t="shared" si="656"/>
        <v>0</v>
      </c>
      <c r="AI668" s="216">
        <f t="shared" si="656"/>
        <v>0</v>
      </c>
      <c r="AJ668" s="8"/>
      <c r="AK668" s="12"/>
      <c r="AL668" s="32">
        <v>15</v>
      </c>
      <c r="AM668" s="25"/>
      <c r="AN668" s="33" t="s">
        <v>1</v>
      </c>
      <c r="AO668" s="25"/>
      <c r="AP668" s="35">
        <f>AP669</f>
        <v>0</v>
      </c>
      <c r="AQ668" s="36">
        <f t="shared" ref="AQ668:BA668" si="657">AQ669-AP669</f>
        <v>0</v>
      </c>
      <c r="AR668" s="36">
        <f t="shared" si="657"/>
        <v>0</v>
      </c>
      <c r="AS668" s="36">
        <f t="shared" si="657"/>
        <v>0</v>
      </c>
      <c r="AT668" s="36">
        <f t="shared" si="657"/>
        <v>0</v>
      </c>
      <c r="AU668" s="36">
        <f t="shared" si="657"/>
        <v>0</v>
      </c>
      <c r="AV668" s="36">
        <f t="shared" si="657"/>
        <v>0</v>
      </c>
      <c r="AW668" s="36">
        <f t="shared" si="657"/>
        <v>0</v>
      </c>
      <c r="AX668" s="36">
        <f t="shared" si="657"/>
        <v>0</v>
      </c>
      <c r="AY668" s="36">
        <f t="shared" si="657"/>
        <v>0</v>
      </c>
      <c r="AZ668" s="36">
        <f t="shared" si="657"/>
        <v>0</v>
      </c>
      <c r="BA668" s="216">
        <f t="shared" si="657"/>
        <v>0</v>
      </c>
      <c r="BC668" s="39"/>
      <c r="BD668" s="105"/>
      <c r="BE668" s="105"/>
      <c r="BF668" s="105"/>
      <c r="BG668" s="39"/>
      <c r="BH668" s="39"/>
      <c r="BI668" s="39"/>
      <c r="BJ668" s="39"/>
    </row>
    <row r="669" spans="1:62" s="10" customFormat="1" ht="14.25" hidden="1" customHeight="1">
      <c r="A669" s="32"/>
      <c r="B669" s="25"/>
      <c r="C669" s="33" t="s">
        <v>13</v>
      </c>
      <c r="D669" s="25"/>
      <c r="E669" s="74"/>
      <c r="F669" s="73"/>
      <c r="G669" s="73"/>
      <c r="H669" s="73"/>
      <c r="I669" s="73"/>
      <c r="J669" s="73"/>
      <c r="K669" s="73"/>
      <c r="L669" s="136"/>
      <c r="M669" s="73"/>
      <c r="N669" s="36"/>
      <c r="O669" s="36"/>
      <c r="P669" s="37"/>
      <c r="Q669" s="12"/>
      <c r="R669" s="12"/>
      <c r="S669" s="12"/>
      <c r="T669" s="32"/>
      <c r="U669" s="25"/>
      <c r="V669" s="33" t="s">
        <v>13</v>
      </c>
      <c r="W669" s="25"/>
      <c r="X669" s="74"/>
      <c r="Y669" s="73"/>
      <c r="Z669" s="73"/>
      <c r="AA669" s="73"/>
      <c r="AB669" s="73"/>
      <c r="AC669" s="73"/>
      <c r="AD669" s="73"/>
      <c r="AE669" s="73"/>
      <c r="AF669" s="73"/>
      <c r="AG669" s="36"/>
      <c r="AH669" s="36"/>
      <c r="AI669" s="216"/>
      <c r="AJ669" s="8"/>
      <c r="AK669" s="12"/>
      <c r="AL669" s="32"/>
      <c r="AM669" s="25"/>
      <c r="AN669" s="33" t="s">
        <v>13</v>
      </c>
      <c r="AO669" s="25"/>
      <c r="AP669" s="74"/>
      <c r="AQ669" s="73"/>
      <c r="AR669" s="73"/>
      <c r="AS669" s="73"/>
      <c r="AT669" s="73"/>
      <c r="AU669" s="73"/>
      <c r="AV669" s="73"/>
      <c r="AW669" s="73"/>
      <c r="AX669" s="73"/>
      <c r="AY669" s="73"/>
      <c r="AZ669" s="73"/>
      <c r="BA669" s="136"/>
      <c r="BC669" s="39"/>
      <c r="BD669" s="105"/>
      <c r="BE669" s="105"/>
      <c r="BF669" s="105"/>
      <c r="BG669" s="39"/>
      <c r="BH669" s="39"/>
      <c r="BI669" s="39"/>
      <c r="BJ669" s="39"/>
    </row>
    <row r="670" spans="1:62" s="10" customFormat="1" ht="14.25" hidden="1" customHeight="1">
      <c r="A670" s="32"/>
      <c r="B670" s="25"/>
      <c r="C670" s="33"/>
      <c r="D670" s="25"/>
      <c r="E670" s="35"/>
      <c r="F670" s="36"/>
      <c r="G670" s="36"/>
      <c r="H670" s="36"/>
      <c r="I670" s="36"/>
      <c r="J670" s="36"/>
      <c r="K670" s="36"/>
      <c r="L670" s="216"/>
      <c r="M670" s="36"/>
      <c r="N670" s="36"/>
      <c r="O670" s="36"/>
      <c r="P670" s="37"/>
      <c r="Q670" s="12"/>
      <c r="R670" s="12"/>
      <c r="S670" s="12"/>
      <c r="T670" s="32"/>
      <c r="U670" s="25"/>
      <c r="V670" s="33"/>
      <c r="W670" s="25"/>
      <c r="X670" s="35"/>
      <c r="Y670" s="36"/>
      <c r="Z670" s="36"/>
      <c r="AA670" s="36"/>
      <c r="AB670" s="36"/>
      <c r="AC670" s="36"/>
      <c r="AD670" s="36"/>
      <c r="AE670" s="36"/>
      <c r="AF670" s="36"/>
      <c r="AG670" s="36"/>
      <c r="AH670" s="36"/>
      <c r="AI670" s="216"/>
      <c r="AJ670" s="8"/>
      <c r="AK670" s="12"/>
      <c r="AL670" s="32"/>
      <c r="AM670" s="25"/>
      <c r="AN670" s="33"/>
      <c r="AO670" s="25"/>
      <c r="AP670" s="35"/>
      <c r="AQ670" s="36"/>
      <c r="AR670" s="36"/>
      <c r="AS670" s="36"/>
      <c r="AT670" s="36"/>
      <c r="AU670" s="36"/>
      <c r="AV670" s="36"/>
      <c r="AW670" s="36"/>
      <c r="AX670" s="36"/>
      <c r="AY670" s="36"/>
      <c r="AZ670" s="36"/>
      <c r="BA670" s="216"/>
      <c r="BC670" s="39"/>
      <c r="BD670" s="105"/>
      <c r="BE670" s="105"/>
      <c r="BF670" s="105"/>
      <c r="BG670" s="39"/>
      <c r="BH670" s="39"/>
      <c r="BI670" s="39"/>
      <c r="BJ670" s="39"/>
    </row>
    <row r="671" spans="1:62" s="10" customFormat="1" ht="14.25" hidden="1" customHeight="1">
      <c r="A671" s="32">
        <v>16</v>
      </c>
      <c r="B671" s="25"/>
      <c r="C671" s="33" t="s">
        <v>1</v>
      </c>
      <c r="D671" s="25"/>
      <c r="E671" s="35">
        <f>E672</f>
        <v>0</v>
      </c>
      <c r="F671" s="36">
        <f t="shared" ref="F671:P671" si="658">F672-E672</f>
        <v>0</v>
      </c>
      <c r="G671" s="36">
        <f t="shared" si="658"/>
        <v>0</v>
      </c>
      <c r="H671" s="36">
        <f t="shared" si="658"/>
        <v>0</v>
      </c>
      <c r="I671" s="36">
        <f t="shared" si="658"/>
        <v>0</v>
      </c>
      <c r="J671" s="36">
        <f t="shared" si="658"/>
        <v>0</v>
      </c>
      <c r="K671" s="36">
        <f t="shared" si="658"/>
        <v>0</v>
      </c>
      <c r="L671" s="216">
        <f t="shared" si="658"/>
        <v>0</v>
      </c>
      <c r="M671" s="36">
        <f t="shared" si="658"/>
        <v>0</v>
      </c>
      <c r="N671" s="36">
        <f t="shared" si="658"/>
        <v>0</v>
      </c>
      <c r="O671" s="36">
        <f t="shared" si="658"/>
        <v>0</v>
      </c>
      <c r="P671" s="37">
        <f t="shared" si="658"/>
        <v>0</v>
      </c>
      <c r="Q671" s="12"/>
      <c r="R671" s="12"/>
      <c r="S671" s="12"/>
      <c r="T671" s="32">
        <v>16</v>
      </c>
      <c r="U671" s="25"/>
      <c r="V671" s="33" t="s">
        <v>1</v>
      </c>
      <c r="W671" s="25"/>
      <c r="X671" s="35">
        <f>X672</f>
        <v>0</v>
      </c>
      <c r="Y671" s="36">
        <f t="shared" ref="Y671:AI671" si="659">Y672-X672</f>
        <v>0</v>
      </c>
      <c r="Z671" s="36">
        <f t="shared" si="659"/>
        <v>0</v>
      </c>
      <c r="AA671" s="36">
        <f t="shared" si="659"/>
        <v>0</v>
      </c>
      <c r="AB671" s="36">
        <f t="shared" si="659"/>
        <v>0</v>
      </c>
      <c r="AC671" s="36">
        <f t="shared" si="659"/>
        <v>0</v>
      </c>
      <c r="AD671" s="36">
        <f t="shared" si="659"/>
        <v>0</v>
      </c>
      <c r="AE671" s="36">
        <f t="shared" si="659"/>
        <v>0</v>
      </c>
      <c r="AF671" s="36">
        <f t="shared" si="659"/>
        <v>0</v>
      </c>
      <c r="AG671" s="36">
        <f t="shared" si="659"/>
        <v>0</v>
      </c>
      <c r="AH671" s="36">
        <f t="shared" si="659"/>
        <v>0</v>
      </c>
      <c r="AI671" s="216">
        <f t="shared" si="659"/>
        <v>0</v>
      </c>
      <c r="AJ671" s="8"/>
      <c r="AK671" s="12"/>
      <c r="AL671" s="32">
        <v>16</v>
      </c>
      <c r="AM671" s="25"/>
      <c r="AN671" s="33" t="s">
        <v>1</v>
      </c>
      <c r="AO671" s="25"/>
      <c r="AP671" s="35">
        <f>AP672</f>
        <v>0</v>
      </c>
      <c r="AQ671" s="36">
        <f t="shared" ref="AQ671:BA671" si="660">AQ672-AP672</f>
        <v>0</v>
      </c>
      <c r="AR671" s="36">
        <f t="shared" si="660"/>
        <v>0</v>
      </c>
      <c r="AS671" s="36">
        <f t="shared" si="660"/>
        <v>0</v>
      </c>
      <c r="AT671" s="36">
        <f t="shared" si="660"/>
        <v>0</v>
      </c>
      <c r="AU671" s="36">
        <f t="shared" si="660"/>
        <v>0</v>
      </c>
      <c r="AV671" s="36">
        <f t="shared" si="660"/>
        <v>0</v>
      </c>
      <c r="AW671" s="36">
        <f t="shared" si="660"/>
        <v>0</v>
      </c>
      <c r="AX671" s="36">
        <f t="shared" si="660"/>
        <v>0</v>
      </c>
      <c r="AY671" s="36">
        <f t="shared" si="660"/>
        <v>0</v>
      </c>
      <c r="AZ671" s="36">
        <f t="shared" si="660"/>
        <v>0</v>
      </c>
      <c r="BA671" s="216">
        <f t="shared" si="660"/>
        <v>0</v>
      </c>
      <c r="BC671" s="39"/>
      <c r="BD671" s="105"/>
      <c r="BE671" s="105"/>
      <c r="BF671" s="105"/>
      <c r="BG671" s="39"/>
      <c r="BH671" s="39"/>
      <c r="BI671" s="39"/>
      <c r="BJ671" s="39"/>
    </row>
    <row r="672" spans="1:62" s="10" customFormat="1" ht="14.25" hidden="1" customHeight="1">
      <c r="A672" s="70"/>
      <c r="B672" s="25"/>
      <c r="C672" s="33" t="s">
        <v>13</v>
      </c>
      <c r="D672" s="25"/>
      <c r="E672" s="74"/>
      <c r="F672" s="73"/>
      <c r="G672" s="73"/>
      <c r="H672" s="73"/>
      <c r="I672" s="73"/>
      <c r="J672" s="73"/>
      <c r="K672" s="73"/>
      <c r="L672" s="136"/>
      <c r="M672" s="73"/>
      <c r="N672" s="36"/>
      <c r="O672" s="36"/>
      <c r="P672" s="37"/>
      <c r="Q672" s="12"/>
      <c r="R672" s="12"/>
      <c r="S672" s="12"/>
      <c r="T672" s="70"/>
      <c r="U672" s="25"/>
      <c r="V672" s="33" t="s">
        <v>13</v>
      </c>
      <c r="W672" s="25"/>
      <c r="X672" s="74"/>
      <c r="Y672" s="73"/>
      <c r="Z672" s="73"/>
      <c r="AA672" s="73"/>
      <c r="AB672" s="73"/>
      <c r="AC672" s="73"/>
      <c r="AD672" s="73"/>
      <c r="AE672" s="73"/>
      <c r="AF672" s="73"/>
      <c r="AG672" s="36"/>
      <c r="AH672" s="36"/>
      <c r="AI672" s="216"/>
      <c r="AJ672" s="8"/>
      <c r="AK672" s="12"/>
      <c r="AL672" s="70"/>
      <c r="AM672" s="25"/>
      <c r="AN672" s="33" t="s">
        <v>13</v>
      </c>
      <c r="AO672" s="25"/>
      <c r="AP672" s="74"/>
      <c r="AQ672" s="73"/>
      <c r="AR672" s="73"/>
      <c r="AS672" s="73"/>
      <c r="AT672" s="73"/>
      <c r="AU672" s="73"/>
      <c r="AV672" s="73"/>
      <c r="AW672" s="73"/>
      <c r="AX672" s="73"/>
      <c r="AY672" s="73"/>
      <c r="AZ672" s="73"/>
      <c r="BA672" s="136"/>
      <c r="BC672" s="39"/>
      <c r="BD672" s="105"/>
      <c r="BE672" s="105"/>
      <c r="BF672" s="105"/>
      <c r="BG672" s="39"/>
      <c r="BH672" s="39"/>
      <c r="BI672" s="39"/>
      <c r="BJ672" s="39"/>
    </row>
    <row r="673" spans="1:62" s="10" customFormat="1" ht="14.25" hidden="1" customHeight="1">
      <c r="A673" s="70"/>
      <c r="B673" s="25"/>
      <c r="C673" s="33"/>
      <c r="D673" s="25"/>
      <c r="E673" s="35"/>
      <c r="F673" s="36"/>
      <c r="G673" s="36"/>
      <c r="H673" s="36"/>
      <c r="I673" s="36"/>
      <c r="J673" s="36"/>
      <c r="K673" s="36"/>
      <c r="L673" s="216"/>
      <c r="M673" s="36"/>
      <c r="N673" s="36"/>
      <c r="O673" s="36"/>
      <c r="P673" s="37"/>
      <c r="Q673" s="12"/>
      <c r="R673" s="12"/>
      <c r="S673" s="12"/>
      <c r="T673" s="70"/>
      <c r="U673" s="25"/>
      <c r="V673" s="33"/>
      <c r="W673" s="25"/>
      <c r="X673" s="35"/>
      <c r="Y673" s="36"/>
      <c r="Z673" s="36"/>
      <c r="AA673" s="36"/>
      <c r="AB673" s="36"/>
      <c r="AC673" s="36"/>
      <c r="AD673" s="36"/>
      <c r="AE673" s="36"/>
      <c r="AF673" s="36"/>
      <c r="AG673" s="36"/>
      <c r="AH673" s="36"/>
      <c r="AI673" s="216"/>
      <c r="AJ673" s="8"/>
      <c r="AK673" s="12"/>
      <c r="AL673" s="70"/>
      <c r="AM673" s="25"/>
      <c r="AN673" s="33"/>
      <c r="AO673" s="25"/>
      <c r="AP673" s="35"/>
      <c r="AQ673" s="36"/>
      <c r="AR673" s="36"/>
      <c r="AS673" s="36"/>
      <c r="AT673" s="36"/>
      <c r="AU673" s="36"/>
      <c r="AV673" s="36"/>
      <c r="AW673" s="36"/>
      <c r="AX673" s="36"/>
      <c r="AY673" s="36"/>
      <c r="AZ673" s="36"/>
      <c r="BA673" s="216"/>
      <c r="BC673" s="39"/>
      <c r="BD673" s="105"/>
      <c r="BE673" s="105"/>
      <c r="BF673" s="105"/>
      <c r="BG673" s="39"/>
      <c r="BH673" s="39"/>
      <c r="BI673" s="39"/>
      <c r="BJ673" s="39"/>
    </row>
    <row r="674" spans="1:62" s="10" customFormat="1" ht="14.25" hidden="1" customHeight="1">
      <c r="A674" s="32">
        <v>17</v>
      </c>
      <c r="B674" s="25"/>
      <c r="C674" s="33" t="s">
        <v>1</v>
      </c>
      <c r="D674" s="25"/>
      <c r="E674" s="35">
        <f>E675</f>
        <v>0</v>
      </c>
      <c r="F674" s="36">
        <f t="shared" ref="F674:P674" si="661">F675-E675</f>
        <v>0</v>
      </c>
      <c r="G674" s="36">
        <f t="shared" si="661"/>
        <v>0</v>
      </c>
      <c r="H674" s="36">
        <f t="shared" si="661"/>
        <v>0</v>
      </c>
      <c r="I674" s="36">
        <f t="shared" si="661"/>
        <v>0</v>
      </c>
      <c r="J674" s="36">
        <f t="shared" si="661"/>
        <v>0</v>
      </c>
      <c r="K674" s="36">
        <f t="shared" si="661"/>
        <v>0</v>
      </c>
      <c r="L674" s="216">
        <f t="shared" si="661"/>
        <v>0</v>
      </c>
      <c r="M674" s="36">
        <f t="shared" si="661"/>
        <v>0</v>
      </c>
      <c r="N674" s="36">
        <f t="shared" si="661"/>
        <v>0</v>
      </c>
      <c r="O674" s="36">
        <f t="shared" si="661"/>
        <v>0</v>
      </c>
      <c r="P674" s="37">
        <f t="shared" si="661"/>
        <v>0</v>
      </c>
      <c r="Q674" s="12"/>
      <c r="R674" s="12"/>
      <c r="S674" s="12"/>
      <c r="T674" s="32">
        <v>17</v>
      </c>
      <c r="U674" s="25"/>
      <c r="V674" s="33" t="s">
        <v>1</v>
      </c>
      <c r="W674" s="25"/>
      <c r="X674" s="35">
        <f>X675</f>
        <v>0</v>
      </c>
      <c r="Y674" s="36">
        <f t="shared" ref="Y674:AI674" si="662">Y675-X675</f>
        <v>0</v>
      </c>
      <c r="Z674" s="36">
        <f t="shared" si="662"/>
        <v>0</v>
      </c>
      <c r="AA674" s="36">
        <f t="shared" si="662"/>
        <v>0</v>
      </c>
      <c r="AB674" s="36">
        <f t="shared" si="662"/>
        <v>0</v>
      </c>
      <c r="AC674" s="36">
        <f t="shared" si="662"/>
        <v>0</v>
      </c>
      <c r="AD674" s="36">
        <f t="shared" si="662"/>
        <v>0</v>
      </c>
      <c r="AE674" s="36">
        <f t="shared" si="662"/>
        <v>0</v>
      </c>
      <c r="AF674" s="36">
        <f t="shared" si="662"/>
        <v>0</v>
      </c>
      <c r="AG674" s="36">
        <f t="shared" si="662"/>
        <v>0</v>
      </c>
      <c r="AH674" s="36">
        <f t="shared" si="662"/>
        <v>0</v>
      </c>
      <c r="AI674" s="216">
        <f t="shared" si="662"/>
        <v>0</v>
      </c>
      <c r="AJ674" s="8"/>
      <c r="AK674" s="12"/>
      <c r="AL674" s="32">
        <v>17</v>
      </c>
      <c r="AM674" s="25"/>
      <c r="AN674" s="33" t="s">
        <v>1</v>
      </c>
      <c r="AO674" s="25"/>
      <c r="AP674" s="35">
        <f>AP675</f>
        <v>0</v>
      </c>
      <c r="AQ674" s="36">
        <f t="shared" ref="AQ674:BA674" si="663">AQ675-AP675</f>
        <v>0</v>
      </c>
      <c r="AR674" s="36">
        <f t="shared" si="663"/>
        <v>0</v>
      </c>
      <c r="AS674" s="36">
        <f t="shared" si="663"/>
        <v>0</v>
      </c>
      <c r="AT674" s="36">
        <f t="shared" si="663"/>
        <v>0</v>
      </c>
      <c r="AU674" s="36">
        <f t="shared" si="663"/>
        <v>0</v>
      </c>
      <c r="AV674" s="36">
        <f t="shared" si="663"/>
        <v>0</v>
      </c>
      <c r="AW674" s="36">
        <f t="shared" si="663"/>
        <v>0</v>
      </c>
      <c r="AX674" s="36">
        <f t="shared" si="663"/>
        <v>0</v>
      </c>
      <c r="AY674" s="36">
        <f t="shared" si="663"/>
        <v>0</v>
      </c>
      <c r="AZ674" s="36">
        <f t="shared" si="663"/>
        <v>0</v>
      </c>
      <c r="BA674" s="216">
        <f t="shared" si="663"/>
        <v>0</v>
      </c>
      <c r="BC674" s="39"/>
      <c r="BD674" s="105"/>
      <c r="BE674" s="105"/>
      <c r="BF674" s="105"/>
      <c r="BG674" s="39"/>
      <c r="BH674" s="39"/>
      <c r="BI674" s="39"/>
      <c r="BJ674" s="39"/>
    </row>
    <row r="675" spans="1:62" s="10" customFormat="1" ht="14.25" hidden="1" customHeight="1">
      <c r="A675" s="70"/>
      <c r="B675" s="25"/>
      <c r="C675" s="33" t="s">
        <v>13</v>
      </c>
      <c r="D675" s="25"/>
      <c r="E675" s="74"/>
      <c r="F675" s="73"/>
      <c r="G675" s="73"/>
      <c r="H675" s="73"/>
      <c r="I675" s="73"/>
      <c r="J675" s="73"/>
      <c r="K675" s="73"/>
      <c r="L675" s="136"/>
      <c r="M675" s="73"/>
      <c r="N675" s="36"/>
      <c r="O675" s="36"/>
      <c r="P675" s="37"/>
      <c r="Q675" s="12"/>
      <c r="R675" s="12"/>
      <c r="S675" s="12"/>
      <c r="T675" s="70"/>
      <c r="U675" s="25"/>
      <c r="V675" s="33" t="s">
        <v>13</v>
      </c>
      <c r="W675" s="25"/>
      <c r="X675" s="74"/>
      <c r="Y675" s="73"/>
      <c r="Z675" s="73"/>
      <c r="AA675" s="73"/>
      <c r="AB675" s="73"/>
      <c r="AC675" s="73"/>
      <c r="AD675" s="73"/>
      <c r="AE675" s="73"/>
      <c r="AF675" s="73"/>
      <c r="AG675" s="36"/>
      <c r="AH675" s="36"/>
      <c r="AI675" s="216"/>
      <c r="AJ675" s="8"/>
      <c r="AK675" s="12"/>
      <c r="AL675" s="70"/>
      <c r="AM675" s="25"/>
      <c r="AN675" s="33" t="s">
        <v>13</v>
      </c>
      <c r="AO675" s="25"/>
      <c r="AP675" s="74"/>
      <c r="AQ675" s="73"/>
      <c r="AR675" s="73"/>
      <c r="AS675" s="73"/>
      <c r="AT675" s="73"/>
      <c r="AU675" s="73"/>
      <c r="AV675" s="73"/>
      <c r="AW675" s="73"/>
      <c r="AX675" s="73"/>
      <c r="AY675" s="73"/>
      <c r="AZ675" s="73"/>
      <c r="BA675" s="136"/>
      <c r="BC675" s="39"/>
      <c r="BD675" s="105"/>
      <c r="BE675" s="105"/>
      <c r="BF675" s="105"/>
      <c r="BG675" s="39"/>
      <c r="BH675" s="39"/>
      <c r="BI675" s="39"/>
      <c r="BJ675" s="39"/>
    </row>
    <row r="676" spans="1:62" s="10" customFormat="1" ht="14.25" hidden="1" customHeight="1">
      <c r="A676" s="70"/>
      <c r="B676" s="25"/>
      <c r="C676" s="33"/>
      <c r="D676" s="25"/>
      <c r="E676" s="35"/>
      <c r="F676" s="36"/>
      <c r="G676" s="36"/>
      <c r="H676" s="36"/>
      <c r="I676" s="36"/>
      <c r="J676" s="36"/>
      <c r="K676" s="36"/>
      <c r="L676" s="216"/>
      <c r="M676" s="36"/>
      <c r="N676" s="36"/>
      <c r="O676" s="36"/>
      <c r="P676" s="37"/>
      <c r="Q676" s="12"/>
      <c r="R676" s="12"/>
      <c r="S676" s="12"/>
      <c r="T676" s="70"/>
      <c r="U676" s="25"/>
      <c r="V676" s="33"/>
      <c r="W676" s="25"/>
      <c r="X676" s="35"/>
      <c r="Y676" s="36"/>
      <c r="Z676" s="36"/>
      <c r="AA676" s="36"/>
      <c r="AB676" s="36"/>
      <c r="AC676" s="36"/>
      <c r="AD676" s="36"/>
      <c r="AE676" s="36"/>
      <c r="AF676" s="36"/>
      <c r="AG676" s="36"/>
      <c r="AH676" s="36"/>
      <c r="AI676" s="216"/>
      <c r="AJ676" s="8"/>
      <c r="AK676" s="12"/>
      <c r="AL676" s="70"/>
      <c r="AM676" s="25"/>
      <c r="AN676" s="33"/>
      <c r="AO676" s="25"/>
      <c r="AP676" s="35"/>
      <c r="AQ676" s="36"/>
      <c r="AR676" s="36"/>
      <c r="AS676" s="36"/>
      <c r="AT676" s="36"/>
      <c r="AU676" s="36"/>
      <c r="AV676" s="36"/>
      <c r="AW676" s="36"/>
      <c r="AX676" s="36"/>
      <c r="AY676" s="36"/>
      <c r="AZ676" s="36"/>
      <c r="BA676" s="216"/>
      <c r="BC676" s="39"/>
      <c r="BD676" s="105"/>
      <c r="BE676" s="105"/>
      <c r="BF676" s="105"/>
      <c r="BG676" s="39"/>
      <c r="BH676" s="39"/>
      <c r="BI676" s="39"/>
      <c r="BJ676" s="39"/>
    </row>
    <row r="677" spans="1:62" s="10" customFormat="1" ht="14.25" hidden="1" customHeight="1">
      <c r="A677" s="32">
        <v>18</v>
      </c>
      <c r="B677" s="25"/>
      <c r="C677" s="33" t="s">
        <v>1</v>
      </c>
      <c r="D677" s="25"/>
      <c r="E677" s="35">
        <f>E678</f>
        <v>0</v>
      </c>
      <c r="F677" s="36">
        <f t="shared" ref="F677:P677" si="664">F678-E678</f>
        <v>0</v>
      </c>
      <c r="G677" s="36">
        <f t="shared" si="664"/>
        <v>0</v>
      </c>
      <c r="H677" s="36">
        <f t="shared" si="664"/>
        <v>0</v>
      </c>
      <c r="I677" s="36">
        <f t="shared" si="664"/>
        <v>0</v>
      </c>
      <c r="J677" s="36">
        <f t="shared" si="664"/>
        <v>0</v>
      </c>
      <c r="K677" s="36">
        <f t="shared" si="664"/>
        <v>0</v>
      </c>
      <c r="L677" s="216">
        <f t="shared" si="664"/>
        <v>0</v>
      </c>
      <c r="M677" s="36">
        <f t="shared" si="664"/>
        <v>0</v>
      </c>
      <c r="N677" s="36">
        <f t="shared" si="664"/>
        <v>0</v>
      </c>
      <c r="O677" s="36">
        <f t="shared" si="664"/>
        <v>0</v>
      </c>
      <c r="P677" s="37">
        <f t="shared" si="664"/>
        <v>0</v>
      </c>
      <c r="Q677" s="12"/>
      <c r="R677" s="12"/>
      <c r="S677" s="12"/>
      <c r="T677" s="32">
        <v>18</v>
      </c>
      <c r="U677" s="25"/>
      <c r="V677" s="33" t="s">
        <v>1</v>
      </c>
      <c r="W677" s="25"/>
      <c r="X677" s="35">
        <f>X678</f>
        <v>0</v>
      </c>
      <c r="Y677" s="36">
        <f t="shared" ref="Y677:AI677" si="665">Y678-X678</f>
        <v>0</v>
      </c>
      <c r="Z677" s="36">
        <f t="shared" si="665"/>
        <v>0</v>
      </c>
      <c r="AA677" s="36">
        <f t="shared" si="665"/>
        <v>0</v>
      </c>
      <c r="AB677" s="36">
        <f t="shared" si="665"/>
        <v>0</v>
      </c>
      <c r="AC677" s="36">
        <f t="shared" si="665"/>
        <v>0</v>
      </c>
      <c r="AD677" s="36">
        <f t="shared" si="665"/>
        <v>0</v>
      </c>
      <c r="AE677" s="36">
        <f t="shared" si="665"/>
        <v>0</v>
      </c>
      <c r="AF677" s="36">
        <f t="shared" si="665"/>
        <v>0</v>
      </c>
      <c r="AG677" s="36">
        <f t="shared" si="665"/>
        <v>0</v>
      </c>
      <c r="AH677" s="36">
        <f t="shared" si="665"/>
        <v>0</v>
      </c>
      <c r="AI677" s="216">
        <f t="shared" si="665"/>
        <v>0</v>
      </c>
      <c r="AJ677" s="8"/>
      <c r="AK677" s="12"/>
      <c r="AL677" s="32">
        <v>18</v>
      </c>
      <c r="AM677" s="25"/>
      <c r="AN677" s="33" t="s">
        <v>1</v>
      </c>
      <c r="AO677" s="25"/>
      <c r="AP677" s="35">
        <f>AP678</f>
        <v>0</v>
      </c>
      <c r="AQ677" s="36">
        <f t="shared" ref="AQ677:BA677" si="666">AQ678-AP678</f>
        <v>0</v>
      </c>
      <c r="AR677" s="36">
        <f t="shared" si="666"/>
        <v>0</v>
      </c>
      <c r="AS677" s="36">
        <f t="shared" si="666"/>
        <v>0</v>
      </c>
      <c r="AT677" s="36">
        <f t="shared" si="666"/>
        <v>0</v>
      </c>
      <c r="AU677" s="36">
        <f t="shared" si="666"/>
        <v>0</v>
      </c>
      <c r="AV677" s="36">
        <f t="shared" si="666"/>
        <v>0</v>
      </c>
      <c r="AW677" s="36">
        <f t="shared" si="666"/>
        <v>0</v>
      </c>
      <c r="AX677" s="36">
        <f t="shared" si="666"/>
        <v>0</v>
      </c>
      <c r="AY677" s="36">
        <f t="shared" si="666"/>
        <v>0</v>
      </c>
      <c r="AZ677" s="36">
        <f t="shared" si="666"/>
        <v>0</v>
      </c>
      <c r="BA677" s="216">
        <f t="shared" si="666"/>
        <v>0</v>
      </c>
      <c r="BC677" s="39"/>
      <c r="BD677" s="105"/>
      <c r="BE677" s="105"/>
      <c r="BF677" s="105"/>
      <c r="BG677" s="39"/>
      <c r="BH677" s="39"/>
      <c r="BI677" s="39"/>
      <c r="BJ677" s="39"/>
    </row>
    <row r="678" spans="1:62" s="10" customFormat="1" ht="14.25" hidden="1" customHeight="1">
      <c r="A678" s="70"/>
      <c r="B678" s="25"/>
      <c r="C678" s="33" t="s">
        <v>13</v>
      </c>
      <c r="D678" s="25"/>
      <c r="E678" s="74"/>
      <c r="F678" s="73"/>
      <c r="G678" s="73"/>
      <c r="H678" s="73"/>
      <c r="I678" s="73"/>
      <c r="J678" s="73"/>
      <c r="K678" s="73"/>
      <c r="L678" s="136"/>
      <c r="M678" s="73"/>
      <c r="N678" s="36"/>
      <c r="O678" s="36"/>
      <c r="P678" s="37"/>
      <c r="Q678" s="12"/>
      <c r="R678" s="12"/>
      <c r="S678" s="12"/>
      <c r="T678" s="70"/>
      <c r="U678" s="25"/>
      <c r="V678" s="33" t="s">
        <v>13</v>
      </c>
      <c r="W678" s="25"/>
      <c r="X678" s="74"/>
      <c r="Y678" s="73"/>
      <c r="Z678" s="73"/>
      <c r="AA678" s="73"/>
      <c r="AB678" s="73"/>
      <c r="AC678" s="73"/>
      <c r="AD678" s="73"/>
      <c r="AE678" s="73"/>
      <c r="AF678" s="73"/>
      <c r="AG678" s="36"/>
      <c r="AH678" s="36"/>
      <c r="AI678" s="216"/>
      <c r="AJ678" s="8"/>
      <c r="AK678" s="12"/>
      <c r="AL678" s="70"/>
      <c r="AM678" s="25"/>
      <c r="AN678" s="33" t="s">
        <v>13</v>
      </c>
      <c r="AO678" s="25"/>
      <c r="AP678" s="74"/>
      <c r="AQ678" s="73"/>
      <c r="AR678" s="73"/>
      <c r="AS678" s="73"/>
      <c r="AT678" s="73"/>
      <c r="AU678" s="73"/>
      <c r="AV678" s="73"/>
      <c r="AW678" s="73"/>
      <c r="AX678" s="73"/>
      <c r="AY678" s="73"/>
      <c r="AZ678" s="73"/>
      <c r="BA678" s="136"/>
      <c r="BC678" s="39"/>
      <c r="BD678" s="105"/>
      <c r="BE678" s="105"/>
      <c r="BF678" s="105"/>
      <c r="BG678" s="39"/>
      <c r="BH678" s="39"/>
      <c r="BI678" s="39"/>
      <c r="BJ678" s="39"/>
    </row>
    <row r="679" spans="1:62" s="10" customFormat="1" ht="14.25" hidden="1" customHeight="1">
      <c r="A679" s="33"/>
      <c r="B679" s="25"/>
      <c r="C679" s="33"/>
      <c r="D679" s="25"/>
      <c r="E679" s="35"/>
      <c r="F679" s="36"/>
      <c r="G679" s="36"/>
      <c r="H679" s="36"/>
      <c r="I679" s="36"/>
      <c r="J679" s="36"/>
      <c r="K679" s="36"/>
      <c r="L679" s="216"/>
      <c r="M679" s="36"/>
      <c r="N679" s="36"/>
      <c r="O679" s="36"/>
      <c r="P679" s="37"/>
      <c r="Q679" s="12"/>
      <c r="R679" s="12"/>
      <c r="S679" s="12"/>
      <c r="T679" s="33"/>
      <c r="U679" s="25"/>
      <c r="V679" s="33"/>
      <c r="W679" s="25"/>
      <c r="X679" s="35"/>
      <c r="Y679" s="36"/>
      <c r="Z679" s="36"/>
      <c r="AA679" s="36"/>
      <c r="AB679" s="36"/>
      <c r="AC679" s="36"/>
      <c r="AD679" s="36"/>
      <c r="AE679" s="36"/>
      <c r="AF679" s="36"/>
      <c r="AG679" s="36"/>
      <c r="AH679" s="36"/>
      <c r="AI679" s="216"/>
      <c r="AJ679" s="8"/>
      <c r="AK679" s="12"/>
      <c r="AL679" s="33"/>
      <c r="AM679" s="25"/>
      <c r="AN679" s="33"/>
      <c r="AO679" s="25"/>
      <c r="AP679" s="35"/>
      <c r="AQ679" s="36"/>
      <c r="AR679" s="36"/>
      <c r="AS679" s="36"/>
      <c r="AT679" s="36"/>
      <c r="AU679" s="36"/>
      <c r="AV679" s="36"/>
      <c r="AW679" s="36"/>
      <c r="AX679" s="36"/>
      <c r="AY679" s="36"/>
      <c r="AZ679" s="36"/>
      <c r="BA679" s="216"/>
      <c r="BC679" s="39"/>
      <c r="BD679" s="105"/>
      <c r="BE679" s="105"/>
      <c r="BF679" s="105"/>
      <c r="BG679" s="39"/>
      <c r="BH679" s="39"/>
      <c r="BI679" s="39"/>
      <c r="BJ679" s="39"/>
    </row>
    <row r="680" spans="1:62" s="10" customFormat="1" ht="14.25" hidden="1" customHeight="1">
      <c r="A680" s="32">
        <v>19</v>
      </c>
      <c r="B680" s="25"/>
      <c r="C680" s="33" t="s">
        <v>1</v>
      </c>
      <c r="D680" s="25"/>
      <c r="E680" s="35">
        <f>E681</f>
        <v>0</v>
      </c>
      <c r="F680" s="36">
        <f t="shared" ref="F680:P680" si="667">F681-E681</f>
        <v>0</v>
      </c>
      <c r="G680" s="36">
        <f t="shared" si="667"/>
        <v>0</v>
      </c>
      <c r="H680" s="36">
        <f t="shared" si="667"/>
        <v>0</v>
      </c>
      <c r="I680" s="36">
        <f t="shared" si="667"/>
        <v>0</v>
      </c>
      <c r="J680" s="36">
        <f t="shared" si="667"/>
        <v>0</v>
      </c>
      <c r="K680" s="36">
        <f t="shared" si="667"/>
        <v>0</v>
      </c>
      <c r="L680" s="216">
        <f t="shared" si="667"/>
        <v>0</v>
      </c>
      <c r="M680" s="36">
        <f t="shared" si="667"/>
        <v>0</v>
      </c>
      <c r="N680" s="36">
        <f t="shared" si="667"/>
        <v>0</v>
      </c>
      <c r="O680" s="36">
        <f t="shared" si="667"/>
        <v>0</v>
      </c>
      <c r="P680" s="37">
        <f t="shared" si="667"/>
        <v>0</v>
      </c>
      <c r="Q680" s="12"/>
      <c r="R680" s="12"/>
      <c r="S680" s="12"/>
      <c r="T680" s="32">
        <v>19</v>
      </c>
      <c r="U680" s="25"/>
      <c r="V680" s="33" t="s">
        <v>1</v>
      </c>
      <c r="W680" s="25"/>
      <c r="X680" s="35">
        <f>X681</f>
        <v>0</v>
      </c>
      <c r="Y680" s="36">
        <f t="shared" ref="Y680:AI680" si="668">Y681-X681</f>
        <v>0</v>
      </c>
      <c r="Z680" s="36">
        <f t="shared" si="668"/>
        <v>0</v>
      </c>
      <c r="AA680" s="36">
        <f t="shared" si="668"/>
        <v>0</v>
      </c>
      <c r="AB680" s="36">
        <f t="shared" si="668"/>
        <v>0</v>
      </c>
      <c r="AC680" s="36">
        <f t="shared" si="668"/>
        <v>0</v>
      </c>
      <c r="AD680" s="36">
        <f t="shared" si="668"/>
        <v>0</v>
      </c>
      <c r="AE680" s="36">
        <f t="shared" si="668"/>
        <v>0</v>
      </c>
      <c r="AF680" s="36">
        <f t="shared" si="668"/>
        <v>0</v>
      </c>
      <c r="AG680" s="36">
        <f t="shared" si="668"/>
        <v>0</v>
      </c>
      <c r="AH680" s="36">
        <f t="shared" si="668"/>
        <v>0</v>
      </c>
      <c r="AI680" s="216">
        <f t="shared" si="668"/>
        <v>0</v>
      </c>
      <c r="AJ680" s="8"/>
      <c r="AK680" s="12"/>
      <c r="AL680" s="32">
        <v>19</v>
      </c>
      <c r="AM680" s="25"/>
      <c r="AN680" s="33" t="s">
        <v>1</v>
      </c>
      <c r="AO680" s="25"/>
      <c r="AP680" s="35">
        <f>AP681</f>
        <v>0</v>
      </c>
      <c r="AQ680" s="36">
        <f t="shared" ref="AQ680:BA680" si="669">AQ681-AP681</f>
        <v>0</v>
      </c>
      <c r="AR680" s="36">
        <f t="shared" si="669"/>
        <v>0</v>
      </c>
      <c r="AS680" s="36">
        <f t="shared" si="669"/>
        <v>0</v>
      </c>
      <c r="AT680" s="36">
        <f t="shared" si="669"/>
        <v>0</v>
      </c>
      <c r="AU680" s="36">
        <f t="shared" si="669"/>
        <v>0</v>
      </c>
      <c r="AV680" s="36">
        <f t="shared" si="669"/>
        <v>0</v>
      </c>
      <c r="AW680" s="36">
        <f t="shared" si="669"/>
        <v>0</v>
      </c>
      <c r="AX680" s="36">
        <f t="shared" si="669"/>
        <v>0</v>
      </c>
      <c r="AY680" s="36">
        <f t="shared" si="669"/>
        <v>0</v>
      </c>
      <c r="AZ680" s="36">
        <f t="shared" si="669"/>
        <v>0</v>
      </c>
      <c r="BA680" s="216">
        <f t="shared" si="669"/>
        <v>0</v>
      </c>
      <c r="BC680" s="39"/>
      <c r="BD680" s="105"/>
      <c r="BE680" s="105"/>
      <c r="BF680" s="105"/>
      <c r="BG680" s="39"/>
      <c r="BH680" s="39"/>
      <c r="BI680" s="39"/>
      <c r="BJ680" s="39"/>
    </row>
    <row r="681" spans="1:62" s="10" customFormat="1" ht="14.25" hidden="1" customHeight="1">
      <c r="A681" s="70"/>
      <c r="B681" s="25"/>
      <c r="C681" s="33" t="s">
        <v>13</v>
      </c>
      <c r="D681" s="25"/>
      <c r="E681" s="74"/>
      <c r="F681" s="73"/>
      <c r="G681" s="73"/>
      <c r="H681" s="73"/>
      <c r="I681" s="73"/>
      <c r="J681" s="73"/>
      <c r="K681" s="73"/>
      <c r="L681" s="136"/>
      <c r="M681" s="73"/>
      <c r="N681" s="36"/>
      <c r="O681" s="36"/>
      <c r="P681" s="37"/>
      <c r="Q681" s="12"/>
      <c r="R681" s="12"/>
      <c r="S681" s="12"/>
      <c r="T681" s="70"/>
      <c r="U681" s="25"/>
      <c r="V681" s="33" t="s">
        <v>13</v>
      </c>
      <c r="W681" s="25"/>
      <c r="X681" s="74"/>
      <c r="Y681" s="73"/>
      <c r="Z681" s="73"/>
      <c r="AA681" s="73"/>
      <c r="AB681" s="73"/>
      <c r="AC681" s="73"/>
      <c r="AD681" s="73"/>
      <c r="AE681" s="73"/>
      <c r="AF681" s="73"/>
      <c r="AG681" s="36"/>
      <c r="AH681" s="36"/>
      <c r="AI681" s="216"/>
      <c r="AJ681" s="8"/>
      <c r="AK681" s="12"/>
      <c r="AL681" s="70"/>
      <c r="AM681" s="25"/>
      <c r="AN681" s="33" t="s">
        <v>13</v>
      </c>
      <c r="AO681" s="25"/>
      <c r="AP681" s="74"/>
      <c r="AQ681" s="73"/>
      <c r="AR681" s="73"/>
      <c r="AS681" s="73"/>
      <c r="AT681" s="73"/>
      <c r="AU681" s="73"/>
      <c r="AV681" s="73"/>
      <c r="AW681" s="73"/>
      <c r="AX681" s="73"/>
      <c r="AY681" s="73"/>
      <c r="AZ681" s="73"/>
      <c r="BA681" s="136"/>
      <c r="BC681" s="39"/>
      <c r="BD681" s="105"/>
      <c r="BE681" s="105"/>
      <c r="BF681" s="105"/>
      <c r="BG681" s="39"/>
      <c r="BH681" s="39"/>
      <c r="BI681" s="39"/>
      <c r="BJ681" s="39"/>
    </row>
    <row r="682" spans="1:62" s="10" customFormat="1" ht="14.25" hidden="1" customHeight="1">
      <c r="A682" s="40"/>
      <c r="B682" s="25"/>
      <c r="C682" s="33"/>
      <c r="D682" s="25"/>
      <c r="E682" s="35"/>
      <c r="F682" s="36"/>
      <c r="G682" s="36"/>
      <c r="H682" s="36"/>
      <c r="I682" s="36"/>
      <c r="J682" s="36"/>
      <c r="K682" s="36"/>
      <c r="L682" s="216"/>
      <c r="M682" s="36"/>
      <c r="N682" s="36"/>
      <c r="O682" s="36"/>
      <c r="P682" s="37"/>
      <c r="Q682" s="12"/>
      <c r="R682" s="12"/>
      <c r="S682" s="12"/>
      <c r="T682" s="40"/>
      <c r="U682" s="25"/>
      <c r="V682" s="33"/>
      <c r="W682" s="25"/>
      <c r="X682" s="35"/>
      <c r="Y682" s="36"/>
      <c r="Z682" s="36"/>
      <c r="AA682" s="36"/>
      <c r="AB682" s="36"/>
      <c r="AC682" s="36"/>
      <c r="AD682" s="36"/>
      <c r="AE682" s="36"/>
      <c r="AF682" s="36"/>
      <c r="AG682" s="36"/>
      <c r="AH682" s="36"/>
      <c r="AI682" s="216"/>
      <c r="AJ682" s="8"/>
      <c r="AK682" s="12"/>
      <c r="AL682" s="40"/>
      <c r="AM682" s="25"/>
      <c r="AN682" s="33"/>
      <c r="AO682" s="25"/>
      <c r="AP682" s="35"/>
      <c r="AQ682" s="36"/>
      <c r="AR682" s="36"/>
      <c r="AS682" s="36"/>
      <c r="AT682" s="36"/>
      <c r="AU682" s="36"/>
      <c r="AV682" s="36"/>
      <c r="AW682" s="36"/>
      <c r="AX682" s="36"/>
      <c r="AY682" s="36"/>
      <c r="AZ682" s="36"/>
      <c r="BA682" s="216"/>
      <c r="BC682" s="39"/>
      <c r="BD682" s="105"/>
      <c r="BE682" s="105"/>
      <c r="BF682" s="105"/>
      <c r="BG682" s="39"/>
      <c r="BH682" s="39"/>
      <c r="BI682" s="39"/>
      <c r="BJ682" s="39"/>
    </row>
    <row r="683" spans="1:62" s="10" customFormat="1" ht="14.25" hidden="1" customHeight="1">
      <c r="A683" s="32">
        <v>20</v>
      </c>
      <c r="B683" s="25"/>
      <c r="C683" s="33" t="s">
        <v>1</v>
      </c>
      <c r="D683" s="25"/>
      <c r="E683" s="35">
        <f>E684</f>
        <v>0</v>
      </c>
      <c r="F683" s="36">
        <f t="shared" ref="F683:P683" si="670">F684-E684</f>
        <v>0</v>
      </c>
      <c r="G683" s="36">
        <f t="shared" si="670"/>
        <v>0</v>
      </c>
      <c r="H683" s="36">
        <f t="shared" si="670"/>
        <v>0</v>
      </c>
      <c r="I683" s="36">
        <f t="shared" si="670"/>
        <v>0</v>
      </c>
      <c r="J683" s="36">
        <f t="shared" si="670"/>
        <v>0</v>
      </c>
      <c r="K683" s="36">
        <f t="shared" si="670"/>
        <v>0</v>
      </c>
      <c r="L683" s="216">
        <f t="shared" si="670"/>
        <v>0</v>
      </c>
      <c r="M683" s="36">
        <f t="shared" si="670"/>
        <v>0</v>
      </c>
      <c r="N683" s="36">
        <f t="shared" si="670"/>
        <v>0</v>
      </c>
      <c r="O683" s="36">
        <f t="shared" si="670"/>
        <v>0</v>
      </c>
      <c r="P683" s="37">
        <f t="shared" si="670"/>
        <v>0</v>
      </c>
      <c r="Q683" s="12"/>
      <c r="R683" s="12"/>
      <c r="S683" s="12"/>
      <c r="T683" s="32">
        <v>20</v>
      </c>
      <c r="U683" s="25"/>
      <c r="V683" s="33" t="s">
        <v>1</v>
      </c>
      <c r="W683" s="25"/>
      <c r="X683" s="35">
        <f>X684</f>
        <v>0</v>
      </c>
      <c r="Y683" s="36">
        <f t="shared" ref="Y683:AI683" si="671">Y684-X684</f>
        <v>0</v>
      </c>
      <c r="Z683" s="36">
        <f t="shared" si="671"/>
        <v>0</v>
      </c>
      <c r="AA683" s="36">
        <f t="shared" si="671"/>
        <v>0</v>
      </c>
      <c r="AB683" s="36">
        <f t="shared" si="671"/>
        <v>0</v>
      </c>
      <c r="AC683" s="36">
        <f t="shared" si="671"/>
        <v>0</v>
      </c>
      <c r="AD683" s="36">
        <f t="shared" si="671"/>
        <v>0</v>
      </c>
      <c r="AE683" s="36">
        <f t="shared" si="671"/>
        <v>0</v>
      </c>
      <c r="AF683" s="36">
        <f t="shared" si="671"/>
        <v>0</v>
      </c>
      <c r="AG683" s="36">
        <f t="shared" si="671"/>
        <v>0</v>
      </c>
      <c r="AH683" s="36">
        <f t="shared" si="671"/>
        <v>0</v>
      </c>
      <c r="AI683" s="216">
        <f t="shared" si="671"/>
        <v>0</v>
      </c>
      <c r="AJ683" s="8"/>
      <c r="AK683" s="12"/>
      <c r="AL683" s="32">
        <v>20</v>
      </c>
      <c r="AM683" s="25"/>
      <c r="AN683" s="33" t="s">
        <v>1</v>
      </c>
      <c r="AO683" s="25"/>
      <c r="AP683" s="35">
        <f>AP684</f>
        <v>0</v>
      </c>
      <c r="AQ683" s="36">
        <f t="shared" ref="AQ683:BA683" si="672">AQ684-AP684</f>
        <v>0</v>
      </c>
      <c r="AR683" s="36">
        <f t="shared" si="672"/>
        <v>0</v>
      </c>
      <c r="AS683" s="36">
        <f t="shared" si="672"/>
        <v>0</v>
      </c>
      <c r="AT683" s="36">
        <f t="shared" si="672"/>
        <v>0</v>
      </c>
      <c r="AU683" s="36">
        <f t="shared" si="672"/>
        <v>0</v>
      </c>
      <c r="AV683" s="36">
        <f t="shared" si="672"/>
        <v>0</v>
      </c>
      <c r="AW683" s="36">
        <f t="shared" si="672"/>
        <v>0</v>
      </c>
      <c r="AX683" s="36">
        <f t="shared" si="672"/>
        <v>0</v>
      </c>
      <c r="AY683" s="36">
        <f t="shared" si="672"/>
        <v>0</v>
      </c>
      <c r="AZ683" s="36">
        <f t="shared" si="672"/>
        <v>0</v>
      </c>
      <c r="BA683" s="216">
        <f t="shared" si="672"/>
        <v>0</v>
      </c>
      <c r="BC683" s="39"/>
      <c r="BD683" s="105"/>
      <c r="BE683" s="105"/>
      <c r="BF683" s="105"/>
      <c r="BG683" s="39"/>
      <c r="BH683" s="39"/>
      <c r="BI683" s="39"/>
      <c r="BJ683" s="39"/>
    </row>
    <row r="684" spans="1:62" s="10" customFormat="1" ht="14.25" hidden="1" customHeight="1">
      <c r="A684" s="70"/>
      <c r="B684" s="25"/>
      <c r="C684" s="33" t="s">
        <v>13</v>
      </c>
      <c r="D684" s="25"/>
      <c r="E684" s="74"/>
      <c r="F684" s="73"/>
      <c r="G684" s="73"/>
      <c r="H684" s="73"/>
      <c r="I684" s="73"/>
      <c r="J684" s="73"/>
      <c r="K684" s="73"/>
      <c r="L684" s="136"/>
      <c r="M684" s="73"/>
      <c r="N684" s="36"/>
      <c r="O684" s="36"/>
      <c r="P684" s="37"/>
      <c r="Q684" s="12"/>
      <c r="R684" s="12"/>
      <c r="S684" s="12"/>
      <c r="T684" s="70"/>
      <c r="U684" s="25"/>
      <c r="V684" s="33" t="s">
        <v>13</v>
      </c>
      <c r="W684" s="25"/>
      <c r="X684" s="74"/>
      <c r="Y684" s="73"/>
      <c r="Z684" s="73"/>
      <c r="AA684" s="73"/>
      <c r="AB684" s="73"/>
      <c r="AC684" s="73"/>
      <c r="AD684" s="73"/>
      <c r="AE684" s="73"/>
      <c r="AF684" s="73"/>
      <c r="AG684" s="36"/>
      <c r="AH684" s="36"/>
      <c r="AI684" s="216"/>
      <c r="AJ684" s="8"/>
      <c r="AK684" s="12"/>
      <c r="AL684" s="70"/>
      <c r="AM684" s="25"/>
      <c r="AN684" s="33" t="s">
        <v>13</v>
      </c>
      <c r="AO684" s="25"/>
      <c r="AP684" s="74"/>
      <c r="AQ684" s="73"/>
      <c r="AR684" s="73"/>
      <c r="AS684" s="73"/>
      <c r="AT684" s="73"/>
      <c r="AU684" s="73"/>
      <c r="AV684" s="73"/>
      <c r="AW684" s="73"/>
      <c r="AX684" s="73"/>
      <c r="AY684" s="73"/>
      <c r="AZ684" s="73"/>
      <c r="BA684" s="136"/>
      <c r="BC684" s="39"/>
      <c r="BD684" s="105"/>
      <c r="BE684" s="105"/>
      <c r="BF684" s="105"/>
      <c r="BG684" s="39"/>
      <c r="BH684" s="39"/>
      <c r="BI684" s="39"/>
      <c r="BJ684" s="39"/>
    </row>
    <row r="685" spans="1:62" s="10" customFormat="1" ht="14.25" hidden="1" customHeight="1">
      <c r="A685" s="40"/>
      <c r="B685" s="25"/>
      <c r="C685" s="33"/>
      <c r="D685" s="25"/>
      <c r="E685" s="35"/>
      <c r="F685" s="36"/>
      <c r="G685" s="36"/>
      <c r="H685" s="36"/>
      <c r="I685" s="36"/>
      <c r="J685" s="36"/>
      <c r="K685" s="36"/>
      <c r="L685" s="216"/>
      <c r="M685" s="36"/>
      <c r="N685" s="36"/>
      <c r="O685" s="36"/>
      <c r="P685" s="37"/>
      <c r="Q685" s="12"/>
      <c r="R685" s="12"/>
      <c r="S685" s="12"/>
      <c r="T685" s="40"/>
      <c r="U685" s="25"/>
      <c r="V685" s="33"/>
      <c r="W685" s="25"/>
      <c r="X685" s="35"/>
      <c r="Y685" s="36"/>
      <c r="Z685" s="36"/>
      <c r="AA685" s="36"/>
      <c r="AB685" s="36"/>
      <c r="AC685" s="36"/>
      <c r="AD685" s="36"/>
      <c r="AE685" s="36"/>
      <c r="AF685" s="36"/>
      <c r="AG685" s="36"/>
      <c r="AH685" s="36"/>
      <c r="AI685" s="216"/>
      <c r="AJ685" s="8"/>
      <c r="AK685" s="12"/>
      <c r="AL685" s="40"/>
      <c r="AM685" s="25"/>
      <c r="AN685" s="33"/>
      <c r="AO685" s="25"/>
      <c r="AP685" s="35"/>
      <c r="AQ685" s="36"/>
      <c r="AR685" s="36"/>
      <c r="AS685" s="36"/>
      <c r="AT685" s="36"/>
      <c r="AU685" s="36"/>
      <c r="AV685" s="36"/>
      <c r="AW685" s="36"/>
      <c r="AX685" s="36"/>
      <c r="AY685" s="36"/>
      <c r="AZ685" s="36"/>
      <c r="BA685" s="216"/>
      <c r="BC685" s="39"/>
      <c r="BD685" s="105"/>
      <c r="BE685" s="105"/>
      <c r="BF685" s="105"/>
      <c r="BG685" s="39"/>
      <c r="BH685" s="39"/>
      <c r="BI685" s="39"/>
      <c r="BJ685" s="39"/>
    </row>
    <row r="686" spans="1:62" s="10" customFormat="1" ht="14.25" hidden="1" customHeight="1">
      <c r="A686" s="32">
        <v>21</v>
      </c>
      <c r="B686" s="25"/>
      <c r="C686" s="33" t="s">
        <v>1</v>
      </c>
      <c r="D686" s="25"/>
      <c r="E686" s="35">
        <f>E687</f>
        <v>0</v>
      </c>
      <c r="F686" s="36">
        <f t="shared" ref="F686:P686" si="673">F687-E687</f>
        <v>0</v>
      </c>
      <c r="G686" s="36">
        <f t="shared" si="673"/>
        <v>0</v>
      </c>
      <c r="H686" s="36">
        <f t="shared" si="673"/>
        <v>0</v>
      </c>
      <c r="I686" s="36">
        <f t="shared" si="673"/>
        <v>0</v>
      </c>
      <c r="J686" s="36">
        <f t="shared" si="673"/>
        <v>0</v>
      </c>
      <c r="K686" s="36">
        <f t="shared" si="673"/>
        <v>0</v>
      </c>
      <c r="L686" s="216">
        <f t="shared" si="673"/>
        <v>0</v>
      </c>
      <c r="M686" s="36">
        <f t="shared" si="673"/>
        <v>0</v>
      </c>
      <c r="N686" s="36">
        <f t="shared" si="673"/>
        <v>0</v>
      </c>
      <c r="O686" s="36">
        <f t="shared" si="673"/>
        <v>0</v>
      </c>
      <c r="P686" s="37">
        <f t="shared" si="673"/>
        <v>0</v>
      </c>
      <c r="Q686" s="12"/>
      <c r="R686" s="12"/>
      <c r="S686" s="12"/>
      <c r="T686" s="32">
        <v>21</v>
      </c>
      <c r="U686" s="25"/>
      <c r="V686" s="33" t="s">
        <v>1</v>
      </c>
      <c r="W686" s="25"/>
      <c r="X686" s="35">
        <f>X687</f>
        <v>0</v>
      </c>
      <c r="Y686" s="36">
        <f t="shared" ref="Y686:AI686" si="674">Y687-X687</f>
        <v>0</v>
      </c>
      <c r="Z686" s="36">
        <f t="shared" si="674"/>
        <v>0</v>
      </c>
      <c r="AA686" s="36">
        <f t="shared" si="674"/>
        <v>0</v>
      </c>
      <c r="AB686" s="36">
        <f t="shared" si="674"/>
        <v>0</v>
      </c>
      <c r="AC686" s="36">
        <f t="shared" si="674"/>
        <v>0</v>
      </c>
      <c r="AD686" s="36">
        <f t="shared" si="674"/>
        <v>0</v>
      </c>
      <c r="AE686" s="36">
        <f t="shared" si="674"/>
        <v>0</v>
      </c>
      <c r="AF686" s="36">
        <f t="shared" si="674"/>
        <v>0</v>
      </c>
      <c r="AG686" s="36">
        <f t="shared" si="674"/>
        <v>0</v>
      </c>
      <c r="AH686" s="36">
        <f t="shared" si="674"/>
        <v>0</v>
      </c>
      <c r="AI686" s="216">
        <f t="shared" si="674"/>
        <v>0</v>
      </c>
      <c r="AJ686" s="8"/>
      <c r="AK686" s="12"/>
      <c r="AL686" s="32">
        <v>21</v>
      </c>
      <c r="AM686" s="25"/>
      <c r="AN686" s="33" t="s">
        <v>1</v>
      </c>
      <c r="AO686" s="25"/>
      <c r="AP686" s="35">
        <f>AP687</f>
        <v>0</v>
      </c>
      <c r="AQ686" s="36">
        <f t="shared" ref="AQ686:BA686" si="675">AQ687-AP687</f>
        <v>0</v>
      </c>
      <c r="AR686" s="36">
        <f t="shared" si="675"/>
        <v>0</v>
      </c>
      <c r="AS686" s="36">
        <f t="shared" si="675"/>
        <v>0</v>
      </c>
      <c r="AT686" s="36">
        <f t="shared" si="675"/>
        <v>0</v>
      </c>
      <c r="AU686" s="36">
        <f t="shared" si="675"/>
        <v>0</v>
      </c>
      <c r="AV686" s="36">
        <f t="shared" si="675"/>
        <v>0</v>
      </c>
      <c r="AW686" s="36">
        <f t="shared" si="675"/>
        <v>0</v>
      </c>
      <c r="AX686" s="36">
        <f t="shared" si="675"/>
        <v>0</v>
      </c>
      <c r="AY686" s="36">
        <f t="shared" si="675"/>
        <v>0</v>
      </c>
      <c r="AZ686" s="36">
        <f t="shared" si="675"/>
        <v>0</v>
      </c>
      <c r="BA686" s="216">
        <f t="shared" si="675"/>
        <v>0</v>
      </c>
      <c r="BC686" s="39"/>
      <c r="BD686" s="105"/>
      <c r="BE686" s="105"/>
      <c r="BF686" s="105"/>
      <c r="BG686" s="39"/>
      <c r="BH686" s="39"/>
      <c r="BI686" s="39"/>
      <c r="BJ686" s="39"/>
    </row>
    <row r="687" spans="1:62" s="10" customFormat="1" ht="14.25" hidden="1" customHeight="1">
      <c r="A687" s="70"/>
      <c r="B687" s="25"/>
      <c r="C687" s="33" t="s">
        <v>13</v>
      </c>
      <c r="D687" s="25"/>
      <c r="E687" s="74"/>
      <c r="F687" s="73"/>
      <c r="G687" s="73"/>
      <c r="H687" s="73"/>
      <c r="I687" s="73"/>
      <c r="J687" s="73"/>
      <c r="K687" s="73"/>
      <c r="L687" s="136"/>
      <c r="M687" s="73"/>
      <c r="N687" s="36"/>
      <c r="O687" s="36"/>
      <c r="P687" s="37"/>
      <c r="Q687" s="12"/>
      <c r="R687" s="12"/>
      <c r="S687" s="12"/>
      <c r="T687" s="70"/>
      <c r="U687" s="25"/>
      <c r="V687" s="33" t="s">
        <v>13</v>
      </c>
      <c r="W687" s="25"/>
      <c r="X687" s="74"/>
      <c r="Y687" s="73"/>
      <c r="Z687" s="73"/>
      <c r="AA687" s="73"/>
      <c r="AB687" s="73"/>
      <c r="AC687" s="73"/>
      <c r="AD687" s="73"/>
      <c r="AE687" s="73"/>
      <c r="AF687" s="73"/>
      <c r="AG687" s="36"/>
      <c r="AH687" s="36"/>
      <c r="AI687" s="216"/>
      <c r="AJ687" s="8"/>
      <c r="AK687" s="12"/>
      <c r="AL687" s="70"/>
      <c r="AM687" s="25"/>
      <c r="AN687" s="33" t="s">
        <v>13</v>
      </c>
      <c r="AO687" s="25"/>
      <c r="AP687" s="74"/>
      <c r="AQ687" s="73"/>
      <c r="AR687" s="73"/>
      <c r="AS687" s="73"/>
      <c r="AT687" s="73"/>
      <c r="AU687" s="73"/>
      <c r="AV687" s="73"/>
      <c r="AW687" s="73"/>
      <c r="AX687" s="73"/>
      <c r="AY687" s="73"/>
      <c r="AZ687" s="73"/>
      <c r="BA687" s="136"/>
      <c r="BC687" s="39"/>
      <c r="BD687" s="105"/>
      <c r="BE687" s="105"/>
      <c r="BF687" s="105"/>
      <c r="BG687" s="39"/>
      <c r="BH687" s="39"/>
      <c r="BI687" s="39"/>
      <c r="BJ687" s="39"/>
    </row>
    <row r="688" spans="1:62" s="10" customFormat="1" ht="14.25" hidden="1" customHeight="1">
      <c r="A688" s="40"/>
      <c r="B688" s="25"/>
      <c r="C688" s="33"/>
      <c r="D688" s="25"/>
      <c r="E688" s="35"/>
      <c r="F688" s="36"/>
      <c r="G688" s="36"/>
      <c r="H688" s="36"/>
      <c r="I688" s="36"/>
      <c r="J688" s="36"/>
      <c r="K688" s="36"/>
      <c r="L688" s="216"/>
      <c r="M688" s="36"/>
      <c r="N688" s="36"/>
      <c r="O688" s="36"/>
      <c r="P688" s="37"/>
      <c r="Q688" s="12"/>
      <c r="R688" s="12"/>
      <c r="S688" s="12"/>
      <c r="T688" s="40"/>
      <c r="U688" s="25"/>
      <c r="V688" s="33"/>
      <c r="W688" s="25"/>
      <c r="X688" s="35"/>
      <c r="Y688" s="36"/>
      <c r="Z688" s="36"/>
      <c r="AA688" s="36"/>
      <c r="AB688" s="36"/>
      <c r="AC688" s="36"/>
      <c r="AD688" s="36"/>
      <c r="AE688" s="36"/>
      <c r="AF688" s="36"/>
      <c r="AG688" s="36"/>
      <c r="AH688" s="36"/>
      <c r="AI688" s="216"/>
      <c r="AJ688" s="8"/>
      <c r="AK688" s="12"/>
      <c r="AL688" s="40"/>
      <c r="AM688" s="25"/>
      <c r="AN688" s="33"/>
      <c r="AO688" s="25"/>
      <c r="AP688" s="35"/>
      <c r="AQ688" s="36"/>
      <c r="AR688" s="36"/>
      <c r="AS688" s="36"/>
      <c r="AT688" s="36"/>
      <c r="AU688" s="36"/>
      <c r="AV688" s="36"/>
      <c r="AW688" s="36"/>
      <c r="AX688" s="36"/>
      <c r="AY688" s="36"/>
      <c r="AZ688" s="36"/>
      <c r="BA688" s="216"/>
      <c r="BC688" s="39"/>
      <c r="BD688" s="105"/>
      <c r="BE688" s="105"/>
      <c r="BF688" s="105"/>
      <c r="BG688" s="39"/>
      <c r="BH688" s="39"/>
      <c r="BI688" s="39"/>
      <c r="BJ688" s="39"/>
    </row>
    <row r="689" spans="1:62" s="10" customFormat="1" ht="14.25" hidden="1" customHeight="1">
      <c r="A689" s="32">
        <v>22</v>
      </c>
      <c r="B689" s="25"/>
      <c r="C689" s="33" t="s">
        <v>1</v>
      </c>
      <c r="D689" s="25"/>
      <c r="E689" s="35">
        <f>E690</f>
        <v>0</v>
      </c>
      <c r="F689" s="36">
        <f t="shared" ref="F689:P689" si="676">F690-E690</f>
        <v>0</v>
      </c>
      <c r="G689" s="36">
        <f t="shared" si="676"/>
        <v>0</v>
      </c>
      <c r="H689" s="36">
        <f t="shared" si="676"/>
        <v>0</v>
      </c>
      <c r="I689" s="36">
        <f t="shared" si="676"/>
        <v>0</v>
      </c>
      <c r="J689" s="36">
        <f t="shared" si="676"/>
        <v>0</v>
      </c>
      <c r="K689" s="36">
        <f t="shared" si="676"/>
        <v>0</v>
      </c>
      <c r="L689" s="216">
        <f t="shared" si="676"/>
        <v>0</v>
      </c>
      <c r="M689" s="36">
        <f t="shared" si="676"/>
        <v>0</v>
      </c>
      <c r="N689" s="36">
        <f t="shared" si="676"/>
        <v>0</v>
      </c>
      <c r="O689" s="36">
        <f t="shared" si="676"/>
        <v>0</v>
      </c>
      <c r="P689" s="37">
        <f t="shared" si="676"/>
        <v>0</v>
      </c>
      <c r="Q689" s="12"/>
      <c r="R689" s="12"/>
      <c r="S689" s="12"/>
      <c r="T689" s="32">
        <v>22</v>
      </c>
      <c r="U689" s="25"/>
      <c r="V689" s="33" t="s">
        <v>1</v>
      </c>
      <c r="W689" s="25"/>
      <c r="X689" s="35">
        <f>X690</f>
        <v>0</v>
      </c>
      <c r="Y689" s="36">
        <f t="shared" ref="Y689:AI689" si="677">Y690-X690</f>
        <v>0</v>
      </c>
      <c r="Z689" s="36">
        <f t="shared" si="677"/>
        <v>0</v>
      </c>
      <c r="AA689" s="36">
        <f t="shared" si="677"/>
        <v>0</v>
      </c>
      <c r="AB689" s="36">
        <f t="shared" si="677"/>
        <v>0</v>
      </c>
      <c r="AC689" s="36">
        <f t="shared" si="677"/>
        <v>0</v>
      </c>
      <c r="AD689" s="36">
        <f t="shared" si="677"/>
        <v>0</v>
      </c>
      <c r="AE689" s="36">
        <f t="shared" si="677"/>
        <v>0</v>
      </c>
      <c r="AF689" s="36">
        <f t="shared" si="677"/>
        <v>0</v>
      </c>
      <c r="AG689" s="36">
        <f t="shared" si="677"/>
        <v>0</v>
      </c>
      <c r="AH689" s="36">
        <f t="shared" si="677"/>
        <v>0</v>
      </c>
      <c r="AI689" s="216">
        <f t="shared" si="677"/>
        <v>0</v>
      </c>
      <c r="AJ689" s="8"/>
      <c r="AK689" s="12"/>
      <c r="AL689" s="32">
        <v>22</v>
      </c>
      <c r="AM689" s="25"/>
      <c r="AN689" s="33" t="s">
        <v>1</v>
      </c>
      <c r="AO689" s="25"/>
      <c r="AP689" s="35">
        <f>AP690</f>
        <v>0</v>
      </c>
      <c r="AQ689" s="36">
        <f t="shared" ref="AQ689:BA689" si="678">AQ690-AP690</f>
        <v>0</v>
      </c>
      <c r="AR689" s="36">
        <f t="shared" si="678"/>
        <v>0</v>
      </c>
      <c r="AS689" s="36">
        <f t="shared" si="678"/>
        <v>0</v>
      </c>
      <c r="AT689" s="36">
        <f t="shared" si="678"/>
        <v>0</v>
      </c>
      <c r="AU689" s="36">
        <f t="shared" si="678"/>
        <v>0</v>
      </c>
      <c r="AV689" s="36">
        <f t="shared" si="678"/>
        <v>0</v>
      </c>
      <c r="AW689" s="36">
        <f t="shared" si="678"/>
        <v>0</v>
      </c>
      <c r="AX689" s="36">
        <f t="shared" si="678"/>
        <v>0</v>
      </c>
      <c r="AY689" s="36">
        <f t="shared" si="678"/>
        <v>0</v>
      </c>
      <c r="AZ689" s="36">
        <f t="shared" si="678"/>
        <v>0</v>
      </c>
      <c r="BA689" s="216">
        <f t="shared" si="678"/>
        <v>0</v>
      </c>
      <c r="BC689" s="39"/>
      <c r="BD689" s="105"/>
      <c r="BE689" s="105"/>
      <c r="BF689" s="105"/>
      <c r="BG689" s="39"/>
      <c r="BH689" s="39"/>
      <c r="BI689" s="39"/>
      <c r="BJ689" s="39"/>
    </row>
    <row r="690" spans="1:62" s="10" customFormat="1" ht="14.25" hidden="1" customHeight="1">
      <c r="A690" s="70"/>
      <c r="B690" s="25"/>
      <c r="C690" s="33" t="s">
        <v>13</v>
      </c>
      <c r="D690" s="25"/>
      <c r="E690" s="74"/>
      <c r="F690" s="73"/>
      <c r="G690" s="73"/>
      <c r="H690" s="73"/>
      <c r="I690" s="73"/>
      <c r="J690" s="73"/>
      <c r="K690" s="73"/>
      <c r="L690" s="136"/>
      <c r="M690" s="73"/>
      <c r="N690" s="36"/>
      <c r="O690" s="36"/>
      <c r="P690" s="37"/>
      <c r="Q690" s="12"/>
      <c r="R690" s="12"/>
      <c r="S690" s="12"/>
      <c r="T690" s="70"/>
      <c r="U690" s="25"/>
      <c r="V690" s="33" t="s">
        <v>13</v>
      </c>
      <c r="W690" s="25"/>
      <c r="X690" s="74"/>
      <c r="Y690" s="73"/>
      <c r="Z690" s="73"/>
      <c r="AA690" s="73"/>
      <c r="AB690" s="73"/>
      <c r="AC690" s="73"/>
      <c r="AD690" s="73"/>
      <c r="AE690" s="73"/>
      <c r="AF690" s="73"/>
      <c r="AG690" s="36"/>
      <c r="AH690" s="36"/>
      <c r="AI690" s="216"/>
      <c r="AJ690" s="8"/>
      <c r="AK690" s="12"/>
      <c r="AL690" s="70"/>
      <c r="AM690" s="25"/>
      <c r="AN690" s="33" t="s">
        <v>13</v>
      </c>
      <c r="AO690" s="25"/>
      <c r="AP690" s="74"/>
      <c r="AQ690" s="73"/>
      <c r="AR690" s="73"/>
      <c r="AS690" s="73"/>
      <c r="AT690" s="73"/>
      <c r="AU690" s="73"/>
      <c r="AV690" s="73"/>
      <c r="AW690" s="73"/>
      <c r="AX690" s="73"/>
      <c r="AY690" s="73"/>
      <c r="AZ690" s="73"/>
      <c r="BA690" s="136"/>
      <c r="BC690" s="39"/>
      <c r="BD690" s="105"/>
      <c r="BE690" s="105"/>
      <c r="BF690" s="105"/>
      <c r="BG690" s="39"/>
      <c r="BH690" s="39"/>
      <c r="BI690" s="39"/>
      <c r="BJ690" s="39"/>
    </row>
    <row r="691" spans="1:62" s="10" customFormat="1" ht="14.25" hidden="1" customHeight="1">
      <c r="A691" s="40"/>
      <c r="B691" s="25"/>
      <c r="C691" s="33"/>
      <c r="D691" s="25"/>
      <c r="E691" s="35"/>
      <c r="F691" s="36"/>
      <c r="G691" s="36"/>
      <c r="H691" s="36"/>
      <c r="I691" s="36"/>
      <c r="J691" s="36"/>
      <c r="K691" s="36"/>
      <c r="L691" s="216"/>
      <c r="M691" s="36"/>
      <c r="N691" s="36"/>
      <c r="O691" s="36"/>
      <c r="P691" s="37"/>
      <c r="Q691" s="12"/>
      <c r="R691" s="12"/>
      <c r="S691" s="12"/>
      <c r="T691" s="40"/>
      <c r="U691" s="25"/>
      <c r="V691" s="33"/>
      <c r="W691" s="25"/>
      <c r="X691" s="35"/>
      <c r="Y691" s="36"/>
      <c r="Z691" s="36"/>
      <c r="AA691" s="36"/>
      <c r="AB691" s="36"/>
      <c r="AC691" s="36"/>
      <c r="AD691" s="36"/>
      <c r="AE691" s="36"/>
      <c r="AF691" s="36"/>
      <c r="AG691" s="36"/>
      <c r="AH691" s="36"/>
      <c r="AI691" s="216"/>
      <c r="AJ691" s="8"/>
      <c r="AK691" s="12"/>
      <c r="AL691" s="40"/>
      <c r="AM691" s="25"/>
      <c r="AN691" s="33"/>
      <c r="AO691" s="25"/>
      <c r="AP691" s="35"/>
      <c r="AQ691" s="36"/>
      <c r="AR691" s="36"/>
      <c r="AS691" s="36"/>
      <c r="AT691" s="36"/>
      <c r="AU691" s="36"/>
      <c r="AV691" s="36"/>
      <c r="AW691" s="36"/>
      <c r="AX691" s="36"/>
      <c r="AY691" s="36"/>
      <c r="AZ691" s="36"/>
      <c r="BA691" s="216"/>
      <c r="BC691" s="39"/>
      <c r="BD691" s="105"/>
      <c r="BE691" s="105"/>
      <c r="BF691" s="105"/>
      <c r="BG691" s="39"/>
      <c r="BH691" s="39"/>
      <c r="BI691" s="39"/>
      <c r="BJ691" s="39"/>
    </row>
    <row r="692" spans="1:62" s="10" customFormat="1" ht="14.25" hidden="1" customHeight="1">
      <c r="A692" s="32">
        <v>23</v>
      </c>
      <c r="B692" s="25"/>
      <c r="C692" s="33" t="s">
        <v>1</v>
      </c>
      <c r="D692" s="25"/>
      <c r="E692" s="35">
        <f>E693</f>
        <v>0</v>
      </c>
      <c r="F692" s="36">
        <f t="shared" ref="F692:P692" si="679">F693-E693</f>
        <v>0</v>
      </c>
      <c r="G692" s="36">
        <f t="shared" si="679"/>
        <v>0</v>
      </c>
      <c r="H692" s="36">
        <f t="shared" si="679"/>
        <v>0</v>
      </c>
      <c r="I692" s="36">
        <f t="shared" si="679"/>
        <v>0</v>
      </c>
      <c r="J692" s="36">
        <f t="shared" si="679"/>
        <v>0</v>
      </c>
      <c r="K692" s="36">
        <f t="shared" si="679"/>
        <v>0</v>
      </c>
      <c r="L692" s="216">
        <f t="shared" si="679"/>
        <v>0</v>
      </c>
      <c r="M692" s="36">
        <f t="shared" si="679"/>
        <v>0</v>
      </c>
      <c r="N692" s="36">
        <f t="shared" si="679"/>
        <v>0</v>
      </c>
      <c r="O692" s="36">
        <f t="shared" si="679"/>
        <v>0</v>
      </c>
      <c r="P692" s="37">
        <f t="shared" si="679"/>
        <v>0</v>
      </c>
      <c r="Q692" s="12"/>
      <c r="R692" s="12"/>
      <c r="S692" s="12"/>
      <c r="T692" s="32">
        <v>23</v>
      </c>
      <c r="U692" s="25"/>
      <c r="V692" s="33" t="s">
        <v>1</v>
      </c>
      <c r="W692" s="25"/>
      <c r="X692" s="35">
        <f>X693</f>
        <v>0</v>
      </c>
      <c r="Y692" s="36">
        <f t="shared" ref="Y692:AI692" si="680">Y693-X693</f>
        <v>0</v>
      </c>
      <c r="Z692" s="36">
        <f t="shared" si="680"/>
        <v>0</v>
      </c>
      <c r="AA692" s="36">
        <f t="shared" si="680"/>
        <v>0</v>
      </c>
      <c r="AB692" s="36">
        <f t="shared" si="680"/>
        <v>0</v>
      </c>
      <c r="AC692" s="36">
        <f t="shared" si="680"/>
        <v>0</v>
      </c>
      <c r="AD692" s="36">
        <f t="shared" si="680"/>
        <v>0</v>
      </c>
      <c r="AE692" s="36">
        <f t="shared" si="680"/>
        <v>0</v>
      </c>
      <c r="AF692" s="36">
        <f t="shared" si="680"/>
        <v>0</v>
      </c>
      <c r="AG692" s="36">
        <f t="shared" si="680"/>
        <v>0</v>
      </c>
      <c r="AH692" s="36">
        <f t="shared" si="680"/>
        <v>0</v>
      </c>
      <c r="AI692" s="216">
        <f t="shared" si="680"/>
        <v>0</v>
      </c>
      <c r="AJ692" s="8"/>
      <c r="AK692" s="12"/>
      <c r="AL692" s="32">
        <v>23</v>
      </c>
      <c r="AM692" s="25"/>
      <c r="AN692" s="33" t="s">
        <v>1</v>
      </c>
      <c r="AO692" s="25"/>
      <c r="AP692" s="35">
        <f>AP693</f>
        <v>0</v>
      </c>
      <c r="AQ692" s="36">
        <f t="shared" ref="AQ692:BA692" si="681">AQ693-AP693</f>
        <v>0</v>
      </c>
      <c r="AR692" s="36">
        <f t="shared" si="681"/>
        <v>0</v>
      </c>
      <c r="AS692" s="36">
        <f t="shared" si="681"/>
        <v>0</v>
      </c>
      <c r="AT692" s="36">
        <f t="shared" si="681"/>
        <v>0</v>
      </c>
      <c r="AU692" s="36">
        <f t="shared" si="681"/>
        <v>0</v>
      </c>
      <c r="AV692" s="36">
        <f t="shared" si="681"/>
        <v>0</v>
      </c>
      <c r="AW692" s="36">
        <f t="shared" si="681"/>
        <v>0</v>
      </c>
      <c r="AX692" s="36">
        <f t="shared" si="681"/>
        <v>0</v>
      </c>
      <c r="AY692" s="36">
        <f t="shared" si="681"/>
        <v>0</v>
      </c>
      <c r="AZ692" s="36">
        <f t="shared" si="681"/>
        <v>0</v>
      </c>
      <c r="BA692" s="216">
        <f t="shared" si="681"/>
        <v>0</v>
      </c>
      <c r="BC692" s="39"/>
      <c r="BD692" s="105"/>
      <c r="BE692" s="105"/>
      <c r="BF692" s="105"/>
      <c r="BG692" s="39"/>
      <c r="BH692" s="39"/>
      <c r="BI692" s="39"/>
      <c r="BJ692" s="39"/>
    </row>
    <row r="693" spans="1:62" s="10" customFormat="1" ht="14.25" hidden="1" customHeight="1">
      <c r="A693" s="70"/>
      <c r="B693" s="25"/>
      <c r="C693" s="33" t="s">
        <v>13</v>
      </c>
      <c r="D693" s="25"/>
      <c r="E693" s="74"/>
      <c r="F693" s="73"/>
      <c r="G693" s="73"/>
      <c r="H693" s="73"/>
      <c r="I693" s="73"/>
      <c r="J693" s="73"/>
      <c r="K693" s="73"/>
      <c r="L693" s="136"/>
      <c r="M693" s="73"/>
      <c r="N693" s="36"/>
      <c r="O693" s="36"/>
      <c r="P693" s="37"/>
      <c r="Q693" s="12"/>
      <c r="R693" s="12"/>
      <c r="S693" s="12"/>
      <c r="T693" s="70"/>
      <c r="U693" s="25"/>
      <c r="V693" s="33" t="s">
        <v>13</v>
      </c>
      <c r="W693" s="25"/>
      <c r="X693" s="74"/>
      <c r="Y693" s="73"/>
      <c r="Z693" s="73"/>
      <c r="AA693" s="73"/>
      <c r="AB693" s="73"/>
      <c r="AC693" s="73"/>
      <c r="AD693" s="73"/>
      <c r="AE693" s="73"/>
      <c r="AF693" s="73"/>
      <c r="AG693" s="36"/>
      <c r="AH693" s="36"/>
      <c r="AI693" s="216"/>
      <c r="AJ693" s="8"/>
      <c r="AK693" s="12"/>
      <c r="AL693" s="70"/>
      <c r="AM693" s="25"/>
      <c r="AN693" s="33" t="s">
        <v>13</v>
      </c>
      <c r="AO693" s="25"/>
      <c r="AP693" s="74"/>
      <c r="AQ693" s="73"/>
      <c r="AR693" s="73"/>
      <c r="AS693" s="73"/>
      <c r="AT693" s="73"/>
      <c r="AU693" s="73"/>
      <c r="AV693" s="73"/>
      <c r="AW693" s="73"/>
      <c r="AX693" s="73"/>
      <c r="AY693" s="73"/>
      <c r="AZ693" s="73"/>
      <c r="BA693" s="136"/>
      <c r="BC693" s="39"/>
      <c r="BD693" s="105"/>
      <c r="BE693" s="105"/>
      <c r="BF693" s="105"/>
      <c r="BG693" s="39"/>
      <c r="BH693" s="39"/>
      <c r="BI693" s="39"/>
      <c r="BJ693" s="39"/>
    </row>
    <row r="694" spans="1:62" s="10" customFormat="1" ht="14.25" hidden="1" customHeight="1">
      <c r="A694" s="40"/>
      <c r="B694" s="25"/>
      <c r="C694" s="33"/>
      <c r="D694" s="25"/>
      <c r="E694" s="35"/>
      <c r="F694" s="36"/>
      <c r="G694" s="36"/>
      <c r="H694" s="36"/>
      <c r="I694" s="36"/>
      <c r="J694" s="36"/>
      <c r="K694" s="36"/>
      <c r="L694" s="216"/>
      <c r="M694" s="36"/>
      <c r="N694" s="36"/>
      <c r="O694" s="36"/>
      <c r="P694" s="37"/>
      <c r="Q694" s="12"/>
      <c r="R694" s="12"/>
      <c r="S694" s="12"/>
      <c r="T694" s="40"/>
      <c r="U694" s="25"/>
      <c r="V694" s="33"/>
      <c r="W694" s="25"/>
      <c r="X694" s="35"/>
      <c r="Y694" s="36"/>
      <c r="Z694" s="36"/>
      <c r="AA694" s="36"/>
      <c r="AB694" s="36"/>
      <c r="AC694" s="36"/>
      <c r="AD694" s="36"/>
      <c r="AE694" s="36"/>
      <c r="AF694" s="36"/>
      <c r="AG694" s="36"/>
      <c r="AH694" s="36"/>
      <c r="AI694" s="216"/>
      <c r="AJ694" s="8"/>
      <c r="AK694" s="12"/>
      <c r="AL694" s="40"/>
      <c r="AM694" s="25"/>
      <c r="AN694" s="33"/>
      <c r="AO694" s="25"/>
      <c r="AP694" s="35"/>
      <c r="AQ694" s="36"/>
      <c r="AR694" s="36"/>
      <c r="AS694" s="36"/>
      <c r="AT694" s="36"/>
      <c r="AU694" s="36"/>
      <c r="AV694" s="36"/>
      <c r="AW694" s="36"/>
      <c r="AX694" s="36"/>
      <c r="AY694" s="36"/>
      <c r="AZ694" s="36"/>
      <c r="BA694" s="216"/>
      <c r="BC694" s="39"/>
      <c r="BD694" s="105"/>
      <c r="BE694" s="105"/>
      <c r="BF694" s="105"/>
      <c r="BG694" s="39"/>
      <c r="BH694" s="39"/>
      <c r="BI694" s="39"/>
      <c r="BJ694" s="39"/>
    </row>
    <row r="695" spans="1:62" s="10" customFormat="1" ht="14.25" hidden="1" customHeight="1">
      <c r="A695" s="32">
        <v>24</v>
      </c>
      <c r="B695" s="25"/>
      <c r="C695" s="33" t="s">
        <v>1</v>
      </c>
      <c r="D695" s="25"/>
      <c r="E695" s="35">
        <f>E696</f>
        <v>0</v>
      </c>
      <c r="F695" s="36">
        <f t="shared" ref="F695:P695" si="682">F696-E696</f>
        <v>0</v>
      </c>
      <c r="G695" s="36">
        <f t="shared" si="682"/>
        <v>0</v>
      </c>
      <c r="H695" s="36">
        <f t="shared" si="682"/>
        <v>0</v>
      </c>
      <c r="I695" s="36">
        <f t="shared" si="682"/>
        <v>0</v>
      </c>
      <c r="J695" s="36">
        <f t="shared" si="682"/>
        <v>0</v>
      </c>
      <c r="K695" s="36">
        <f t="shared" si="682"/>
        <v>0</v>
      </c>
      <c r="L695" s="216">
        <f t="shared" si="682"/>
        <v>0</v>
      </c>
      <c r="M695" s="36">
        <f t="shared" si="682"/>
        <v>0</v>
      </c>
      <c r="N695" s="36">
        <f t="shared" si="682"/>
        <v>0</v>
      </c>
      <c r="O695" s="36">
        <f t="shared" si="682"/>
        <v>0</v>
      </c>
      <c r="P695" s="37">
        <f t="shared" si="682"/>
        <v>0</v>
      </c>
      <c r="Q695" s="12"/>
      <c r="R695" s="12"/>
      <c r="S695" s="12"/>
      <c r="T695" s="32">
        <v>24</v>
      </c>
      <c r="U695" s="25"/>
      <c r="V695" s="33" t="s">
        <v>1</v>
      </c>
      <c r="W695" s="25"/>
      <c r="X695" s="35">
        <f>X696</f>
        <v>0</v>
      </c>
      <c r="Y695" s="36">
        <f t="shared" ref="Y695:AI695" si="683">Y696-X696</f>
        <v>0</v>
      </c>
      <c r="Z695" s="36">
        <f t="shared" si="683"/>
        <v>0</v>
      </c>
      <c r="AA695" s="36">
        <f t="shared" si="683"/>
        <v>0</v>
      </c>
      <c r="AB695" s="36">
        <f t="shared" si="683"/>
        <v>0</v>
      </c>
      <c r="AC695" s="36">
        <f t="shared" si="683"/>
        <v>0</v>
      </c>
      <c r="AD695" s="36">
        <f t="shared" si="683"/>
        <v>0</v>
      </c>
      <c r="AE695" s="36">
        <f t="shared" si="683"/>
        <v>0</v>
      </c>
      <c r="AF695" s="36">
        <f t="shared" si="683"/>
        <v>0</v>
      </c>
      <c r="AG695" s="36">
        <f t="shared" si="683"/>
        <v>0</v>
      </c>
      <c r="AH695" s="36">
        <f t="shared" si="683"/>
        <v>0</v>
      </c>
      <c r="AI695" s="216">
        <f t="shared" si="683"/>
        <v>0</v>
      </c>
      <c r="AJ695" s="8"/>
      <c r="AK695" s="12"/>
      <c r="AL695" s="32">
        <v>24</v>
      </c>
      <c r="AM695" s="25"/>
      <c r="AN695" s="33" t="s">
        <v>1</v>
      </c>
      <c r="AO695" s="25"/>
      <c r="AP695" s="35">
        <f>AP696</f>
        <v>0</v>
      </c>
      <c r="AQ695" s="36">
        <f t="shared" ref="AQ695:BA695" si="684">AQ696-AP696</f>
        <v>0</v>
      </c>
      <c r="AR695" s="36">
        <f t="shared" si="684"/>
        <v>0</v>
      </c>
      <c r="AS695" s="36">
        <f t="shared" si="684"/>
        <v>0</v>
      </c>
      <c r="AT695" s="36">
        <f t="shared" si="684"/>
        <v>0</v>
      </c>
      <c r="AU695" s="36">
        <f t="shared" si="684"/>
        <v>0</v>
      </c>
      <c r="AV695" s="36">
        <f t="shared" si="684"/>
        <v>0</v>
      </c>
      <c r="AW695" s="36">
        <f t="shared" si="684"/>
        <v>0</v>
      </c>
      <c r="AX695" s="36">
        <f t="shared" si="684"/>
        <v>0</v>
      </c>
      <c r="AY695" s="36">
        <f t="shared" si="684"/>
        <v>0</v>
      </c>
      <c r="AZ695" s="36">
        <f t="shared" si="684"/>
        <v>0</v>
      </c>
      <c r="BA695" s="216">
        <f t="shared" si="684"/>
        <v>0</v>
      </c>
      <c r="BC695" s="39"/>
      <c r="BD695" s="105"/>
      <c r="BE695" s="105"/>
      <c r="BF695" s="105"/>
      <c r="BG695" s="39"/>
      <c r="BH695" s="39"/>
      <c r="BI695" s="39"/>
      <c r="BJ695" s="39"/>
    </row>
    <row r="696" spans="1:62" s="10" customFormat="1" ht="14.25" hidden="1" customHeight="1">
      <c r="A696" s="70"/>
      <c r="B696" s="25"/>
      <c r="C696" s="33" t="s">
        <v>13</v>
      </c>
      <c r="D696" s="25"/>
      <c r="E696" s="74"/>
      <c r="F696" s="73"/>
      <c r="G696" s="73"/>
      <c r="H696" s="73"/>
      <c r="I696" s="73"/>
      <c r="J696" s="73"/>
      <c r="K696" s="73"/>
      <c r="L696" s="136"/>
      <c r="M696" s="73"/>
      <c r="N696" s="36"/>
      <c r="O696" s="36"/>
      <c r="P696" s="37"/>
      <c r="Q696" s="12"/>
      <c r="R696" s="12"/>
      <c r="S696" s="12"/>
      <c r="T696" s="70"/>
      <c r="U696" s="25"/>
      <c r="V696" s="33" t="s">
        <v>13</v>
      </c>
      <c r="W696" s="25"/>
      <c r="X696" s="74"/>
      <c r="Y696" s="73"/>
      <c r="Z696" s="73"/>
      <c r="AA696" s="73"/>
      <c r="AB696" s="73"/>
      <c r="AC696" s="73"/>
      <c r="AD696" s="73"/>
      <c r="AE696" s="73"/>
      <c r="AF696" s="73"/>
      <c r="AG696" s="36"/>
      <c r="AH696" s="36"/>
      <c r="AI696" s="216"/>
      <c r="AJ696" s="8"/>
      <c r="AK696" s="12"/>
      <c r="AL696" s="70"/>
      <c r="AM696" s="25"/>
      <c r="AN696" s="33" t="s">
        <v>13</v>
      </c>
      <c r="AO696" s="25"/>
      <c r="AP696" s="74"/>
      <c r="AQ696" s="73"/>
      <c r="AR696" s="73"/>
      <c r="AS696" s="73"/>
      <c r="AT696" s="73"/>
      <c r="AU696" s="73"/>
      <c r="AV696" s="73"/>
      <c r="AW696" s="73"/>
      <c r="AX696" s="73"/>
      <c r="AY696" s="73"/>
      <c r="AZ696" s="73"/>
      <c r="BA696" s="136"/>
      <c r="BC696" s="39"/>
      <c r="BD696" s="105"/>
      <c r="BE696" s="105"/>
      <c r="BF696" s="105"/>
      <c r="BG696" s="39"/>
      <c r="BH696" s="39"/>
      <c r="BI696" s="39"/>
      <c r="BJ696" s="39"/>
    </row>
    <row r="697" spans="1:62" s="10" customFormat="1" ht="14.25" hidden="1" customHeight="1">
      <c r="A697" s="40"/>
      <c r="B697" s="25"/>
      <c r="C697" s="33"/>
      <c r="D697" s="25"/>
      <c r="E697" s="35"/>
      <c r="F697" s="36"/>
      <c r="G697" s="36"/>
      <c r="H697" s="36"/>
      <c r="I697" s="36"/>
      <c r="J697" s="36"/>
      <c r="K697" s="36"/>
      <c r="L697" s="216"/>
      <c r="M697" s="36"/>
      <c r="N697" s="36"/>
      <c r="O697" s="36"/>
      <c r="P697" s="37"/>
      <c r="Q697" s="12"/>
      <c r="R697" s="12"/>
      <c r="S697" s="12"/>
      <c r="T697" s="40"/>
      <c r="U697" s="25"/>
      <c r="V697" s="33"/>
      <c r="W697" s="25"/>
      <c r="X697" s="35"/>
      <c r="Y697" s="36"/>
      <c r="Z697" s="36"/>
      <c r="AA697" s="36"/>
      <c r="AB697" s="36"/>
      <c r="AC697" s="36"/>
      <c r="AD697" s="36"/>
      <c r="AE697" s="36"/>
      <c r="AF697" s="36"/>
      <c r="AG697" s="36"/>
      <c r="AH697" s="36"/>
      <c r="AI697" s="216"/>
      <c r="AJ697" s="8"/>
      <c r="AK697" s="12"/>
      <c r="AL697" s="40"/>
      <c r="AM697" s="25"/>
      <c r="AN697" s="33"/>
      <c r="AO697" s="25"/>
      <c r="AP697" s="35"/>
      <c r="AQ697" s="36"/>
      <c r="AR697" s="36"/>
      <c r="AS697" s="36"/>
      <c r="AT697" s="36"/>
      <c r="AU697" s="36"/>
      <c r="AV697" s="36"/>
      <c r="AW697" s="36"/>
      <c r="AX697" s="36"/>
      <c r="AY697" s="36"/>
      <c r="AZ697" s="36"/>
      <c r="BA697" s="216"/>
      <c r="BC697" s="39"/>
      <c r="BD697" s="105"/>
      <c r="BE697" s="105"/>
      <c r="BF697" s="105"/>
      <c r="BG697" s="39"/>
      <c r="BH697" s="39"/>
      <c r="BI697" s="39"/>
      <c r="BJ697" s="39"/>
    </row>
    <row r="698" spans="1:62" s="10" customFormat="1" ht="14.25" hidden="1" customHeight="1">
      <c r="A698" s="32">
        <v>25</v>
      </c>
      <c r="B698" s="25"/>
      <c r="C698" s="33" t="s">
        <v>1</v>
      </c>
      <c r="D698" s="25"/>
      <c r="E698" s="35">
        <f>E699</f>
        <v>0</v>
      </c>
      <c r="F698" s="36">
        <f t="shared" ref="F698:P698" si="685">F699-E699</f>
        <v>0</v>
      </c>
      <c r="G698" s="36">
        <f t="shared" si="685"/>
        <v>0</v>
      </c>
      <c r="H698" s="36">
        <f t="shared" si="685"/>
        <v>0</v>
      </c>
      <c r="I698" s="36">
        <f t="shared" si="685"/>
        <v>0</v>
      </c>
      <c r="J698" s="36">
        <f t="shared" si="685"/>
        <v>0</v>
      </c>
      <c r="K698" s="36">
        <f t="shared" si="685"/>
        <v>0</v>
      </c>
      <c r="L698" s="216">
        <f t="shared" si="685"/>
        <v>0</v>
      </c>
      <c r="M698" s="36">
        <f t="shared" si="685"/>
        <v>0</v>
      </c>
      <c r="N698" s="36">
        <f t="shared" si="685"/>
        <v>0</v>
      </c>
      <c r="O698" s="36">
        <f t="shared" si="685"/>
        <v>0</v>
      </c>
      <c r="P698" s="37">
        <f t="shared" si="685"/>
        <v>0</v>
      </c>
      <c r="Q698" s="12"/>
      <c r="R698" s="12"/>
      <c r="S698" s="12"/>
      <c r="T698" s="32">
        <v>25</v>
      </c>
      <c r="U698" s="25"/>
      <c r="V698" s="33" t="s">
        <v>1</v>
      </c>
      <c r="W698" s="25"/>
      <c r="X698" s="35">
        <f>X699</f>
        <v>0</v>
      </c>
      <c r="Y698" s="36">
        <f t="shared" ref="Y698:AI698" si="686">Y699-X699</f>
        <v>0</v>
      </c>
      <c r="Z698" s="36">
        <f t="shared" si="686"/>
        <v>0</v>
      </c>
      <c r="AA698" s="36">
        <f t="shared" si="686"/>
        <v>0</v>
      </c>
      <c r="AB698" s="36">
        <f t="shared" si="686"/>
        <v>0</v>
      </c>
      <c r="AC698" s="36">
        <f t="shared" si="686"/>
        <v>0</v>
      </c>
      <c r="AD698" s="36">
        <f t="shared" si="686"/>
        <v>0</v>
      </c>
      <c r="AE698" s="36">
        <f t="shared" si="686"/>
        <v>0</v>
      </c>
      <c r="AF698" s="36">
        <f t="shared" si="686"/>
        <v>0</v>
      </c>
      <c r="AG698" s="36">
        <f t="shared" si="686"/>
        <v>0</v>
      </c>
      <c r="AH698" s="36">
        <f t="shared" si="686"/>
        <v>0</v>
      </c>
      <c r="AI698" s="216">
        <f t="shared" si="686"/>
        <v>0</v>
      </c>
      <c r="AJ698" s="8"/>
      <c r="AK698" s="12"/>
      <c r="AL698" s="32">
        <v>25</v>
      </c>
      <c r="AM698" s="25"/>
      <c r="AN698" s="33" t="s">
        <v>1</v>
      </c>
      <c r="AO698" s="25"/>
      <c r="AP698" s="35">
        <f>AP699</f>
        <v>0</v>
      </c>
      <c r="AQ698" s="36">
        <f t="shared" ref="AQ698:BA698" si="687">AQ699-AP699</f>
        <v>0</v>
      </c>
      <c r="AR698" s="36">
        <f t="shared" si="687"/>
        <v>0</v>
      </c>
      <c r="AS698" s="36">
        <f t="shared" si="687"/>
        <v>0</v>
      </c>
      <c r="AT698" s="36">
        <f t="shared" si="687"/>
        <v>0</v>
      </c>
      <c r="AU698" s="36">
        <f t="shared" si="687"/>
        <v>0</v>
      </c>
      <c r="AV698" s="36">
        <f t="shared" si="687"/>
        <v>0</v>
      </c>
      <c r="AW698" s="36">
        <f t="shared" si="687"/>
        <v>0</v>
      </c>
      <c r="AX698" s="36">
        <f t="shared" si="687"/>
        <v>0</v>
      </c>
      <c r="AY698" s="36">
        <f t="shared" si="687"/>
        <v>0</v>
      </c>
      <c r="AZ698" s="36">
        <f t="shared" si="687"/>
        <v>0</v>
      </c>
      <c r="BA698" s="216">
        <f t="shared" si="687"/>
        <v>0</v>
      </c>
      <c r="BC698" s="39"/>
      <c r="BD698" s="105"/>
      <c r="BE698" s="105"/>
      <c r="BF698" s="105"/>
      <c r="BG698" s="39"/>
      <c r="BH698" s="39"/>
      <c r="BI698" s="39"/>
      <c r="BJ698" s="39"/>
    </row>
    <row r="699" spans="1:62" s="10" customFormat="1" ht="14.25" hidden="1" customHeight="1">
      <c r="A699" s="70"/>
      <c r="B699" s="25"/>
      <c r="C699" s="33" t="s">
        <v>13</v>
      </c>
      <c r="D699" s="25"/>
      <c r="E699" s="74"/>
      <c r="F699" s="73"/>
      <c r="G699" s="73"/>
      <c r="H699" s="73"/>
      <c r="I699" s="73"/>
      <c r="J699" s="73"/>
      <c r="K699" s="73"/>
      <c r="L699" s="136"/>
      <c r="M699" s="73"/>
      <c r="N699" s="36"/>
      <c r="O699" s="36"/>
      <c r="P699" s="37"/>
      <c r="Q699" s="12"/>
      <c r="R699" s="12"/>
      <c r="S699" s="12"/>
      <c r="T699" s="70"/>
      <c r="U699" s="25"/>
      <c r="V699" s="33" t="s">
        <v>13</v>
      </c>
      <c r="W699" s="25"/>
      <c r="X699" s="74"/>
      <c r="Y699" s="73"/>
      <c r="Z699" s="73"/>
      <c r="AA699" s="73"/>
      <c r="AB699" s="73"/>
      <c r="AC699" s="73"/>
      <c r="AD699" s="73"/>
      <c r="AE699" s="73"/>
      <c r="AF699" s="73"/>
      <c r="AG699" s="36"/>
      <c r="AH699" s="36"/>
      <c r="AI699" s="216"/>
      <c r="AJ699" s="8"/>
      <c r="AK699" s="12"/>
      <c r="AL699" s="70"/>
      <c r="AM699" s="25"/>
      <c r="AN699" s="33" t="s">
        <v>13</v>
      </c>
      <c r="AO699" s="25"/>
      <c r="AP699" s="74"/>
      <c r="AQ699" s="73"/>
      <c r="AR699" s="73"/>
      <c r="AS699" s="73"/>
      <c r="AT699" s="73"/>
      <c r="AU699" s="73"/>
      <c r="AV699" s="73"/>
      <c r="AW699" s="73"/>
      <c r="AX699" s="73"/>
      <c r="AY699" s="73"/>
      <c r="AZ699" s="73"/>
      <c r="BA699" s="136"/>
      <c r="BC699" s="39"/>
      <c r="BD699" s="105"/>
      <c r="BE699" s="105"/>
      <c r="BF699" s="105"/>
      <c r="BG699" s="39"/>
      <c r="BH699" s="39"/>
      <c r="BI699" s="39"/>
      <c r="BJ699" s="39"/>
    </row>
    <row r="700" spans="1:62" s="10" customFormat="1" ht="14.25" hidden="1" customHeight="1">
      <c r="A700" s="40"/>
      <c r="B700" s="25"/>
      <c r="C700" s="33"/>
      <c r="D700" s="25"/>
      <c r="E700" s="35"/>
      <c r="F700" s="36"/>
      <c r="G700" s="36"/>
      <c r="H700" s="36"/>
      <c r="I700" s="36"/>
      <c r="J700" s="36"/>
      <c r="K700" s="36"/>
      <c r="L700" s="216"/>
      <c r="M700" s="36"/>
      <c r="N700" s="36"/>
      <c r="O700" s="36"/>
      <c r="P700" s="37"/>
      <c r="Q700" s="12"/>
      <c r="R700" s="12"/>
      <c r="S700" s="12"/>
      <c r="T700" s="40"/>
      <c r="U700" s="25"/>
      <c r="V700" s="33"/>
      <c r="W700" s="25"/>
      <c r="X700" s="35"/>
      <c r="Y700" s="36"/>
      <c r="Z700" s="36"/>
      <c r="AA700" s="36"/>
      <c r="AB700" s="36"/>
      <c r="AC700" s="36"/>
      <c r="AD700" s="36"/>
      <c r="AE700" s="36"/>
      <c r="AF700" s="36"/>
      <c r="AG700" s="36"/>
      <c r="AH700" s="36"/>
      <c r="AI700" s="216"/>
      <c r="AJ700" s="8"/>
      <c r="AK700" s="12"/>
      <c r="AL700" s="40"/>
      <c r="AM700" s="25"/>
      <c r="AN700" s="33"/>
      <c r="AO700" s="25"/>
      <c r="AP700" s="35"/>
      <c r="AQ700" s="36"/>
      <c r="AR700" s="36"/>
      <c r="AS700" s="36"/>
      <c r="AT700" s="36"/>
      <c r="AU700" s="36"/>
      <c r="AV700" s="36"/>
      <c r="AW700" s="36"/>
      <c r="AX700" s="36"/>
      <c r="AY700" s="36"/>
      <c r="AZ700" s="36"/>
      <c r="BA700" s="216"/>
      <c r="BC700" s="39"/>
      <c r="BD700" s="105"/>
      <c r="BE700" s="105"/>
      <c r="BF700" s="105"/>
      <c r="BG700" s="39"/>
      <c r="BH700" s="39"/>
      <c r="BI700" s="39"/>
      <c r="BJ700" s="39"/>
    </row>
    <row r="701" spans="1:62" s="10" customFormat="1" ht="14.25" hidden="1" customHeight="1">
      <c r="A701" s="32">
        <v>26</v>
      </c>
      <c r="B701" s="25"/>
      <c r="C701" s="33" t="s">
        <v>1</v>
      </c>
      <c r="D701" s="25"/>
      <c r="E701" s="35">
        <f>E702</f>
        <v>0</v>
      </c>
      <c r="F701" s="36">
        <f t="shared" ref="F701:P701" si="688">F702-E702</f>
        <v>0</v>
      </c>
      <c r="G701" s="36">
        <f t="shared" si="688"/>
        <v>0</v>
      </c>
      <c r="H701" s="36">
        <f t="shared" si="688"/>
        <v>0</v>
      </c>
      <c r="I701" s="36">
        <f t="shared" si="688"/>
        <v>0</v>
      </c>
      <c r="J701" s="36">
        <f t="shared" si="688"/>
        <v>0</v>
      </c>
      <c r="K701" s="36">
        <f t="shared" si="688"/>
        <v>0</v>
      </c>
      <c r="L701" s="216">
        <f t="shared" si="688"/>
        <v>0</v>
      </c>
      <c r="M701" s="36">
        <f t="shared" si="688"/>
        <v>0</v>
      </c>
      <c r="N701" s="36">
        <f t="shared" si="688"/>
        <v>0</v>
      </c>
      <c r="O701" s="36">
        <f t="shared" si="688"/>
        <v>0</v>
      </c>
      <c r="P701" s="37">
        <f t="shared" si="688"/>
        <v>0</v>
      </c>
      <c r="Q701" s="12"/>
      <c r="R701" s="12"/>
      <c r="S701" s="12"/>
      <c r="T701" s="32">
        <v>26</v>
      </c>
      <c r="U701" s="25"/>
      <c r="V701" s="33" t="s">
        <v>1</v>
      </c>
      <c r="W701" s="25"/>
      <c r="X701" s="35">
        <f>X702</f>
        <v>0</v>
      </c>
      <c r="Y701" s="36">
        <f t="shared" ref="Y701:AI701" si="689">Y702-X702</f>
        <v>0</v>
      </c>
      <c r="Z701" s="36">
        <f t="shared" si="689"/>
        <v>0</v>
      </c>
      <c r="AA701" s="36">
        <f t="shared" si="689"/>
        <v>0</v>
      </c>
      <c r="AB701" s="36">
        <f t="shared" si="689"/>
        <v>0</v>
      </c>
      <c r="AC701" s="36">
        <f t="shared" si="689"/>
        <v>0</v>
      </c>
      <c r="AD701" s="36">
        <f t="shared" si="689"/>
        <v>0</v>
      </c>
      <c r="AE701" s="36">
        <f t="shared" si="689"/>
        <v>0</v>
      </c>
      <c r="AF701" s="36">
        <f t="shared" si="689"/>
        <v>0</v>
      </c>
      <c r="AG701" s="36">
        <f t="shared" si="689"/>
        <v>0</v>
      </c>
      <c r="AH701" s="36">
        <f t="shared" si="689"/>
        <v>0</v>
      </c>
      <c r="AI701" s="216">
        <f t="shared" si="689"/>
        <v>0</v>
      </c>
      <c r="AJ701" s="8"/>
      <c r="AK701" s="12"/>
      <c r="AL701" s="32">
        <v>26</v>
      </c>
      <c r="AM701" s="25"/>
      <c r="AN701" s="33" t="s">
        <v>1</v>
      </c>
      <c r="AO701" s="25"/>
      <c r="AP701" s="35">
        <f>AP702</f>
        <v>0</v>
      </c>
      <c r="AQ701" s="36">
        <f t="shared" ref="AQ701:BA701" si="690">AQ702-AP702</f>
        <v>0</v>
      </c>
      <c r="AR701" s="36">
        <f t="shared" si="690"/>
        <v>0</v>
      </c>
      <c r="AS701" s="36">
        <f t="shared" si="690"/>
        <v>0</v>
      </c>
      <c r="AT701" s="36">
        <f t="shared" si="690"/>
        <v>0</v>
      </c>
      <c r="AU701" s="36">
        <f t="shared" si="690"/>
        <v>0</v>
      </c>
      <c r="AV701" s="36">
        <f t="shared" si="690"/>
        <v>0</v>
      </c>
      <c r="AW701" s="36">
        <f t="shared" si="690"/>
        <v>0</v>
      </c>
      <c r="AX701" s="36">
        <f t="shared" si="690"/>
        <v>0</v>
      </c>
      <c r="AY701" s="36">
        <f t="shared" si="690"/>
        <v>0</v>
      </c>
      <c r="AZ701" s="36">
        <f t="shared" si="690"/>
        <v>0</v>
      </c>
      <c r="BA701" s="216">
        <f t="shared" si="690"/>
        <v>0</v>
      </c>
      <c r="BC701" s="39"/>
      <c r="BD701" s="105"/>
      <c r="BE701" s="105"/>
      <c r="BF701" s="105"/>
      <c r="BG701" s="39"/>
      <c r="BH701" s="39"/>
      <c r="BI701" s="39"/>
      <c r="BJ701" s="39"/>
    </row>
    <row r="702" spans="1:62" s="10" customFormat="1" ht="14.25" hidden="1" customHeight="1">
      <c r="A702" s="70"/>
      <c r="B702" s="25"/>
      <c r="C702" s="33" t="s">
        <v>13</v>
      </c>
      <c r="D702" s="25"/>
      <c r="E702" s="74"/>
      <c r="F702" s="73"/>
      <c r="G702" s="73"/>
      <c r="H702" s="73"/>
      <c r="I702" s="73"/>
      <c r="J702" s="73"/>
      <c r="K702" s="73"/>
      <c r="L702" s="136"/>
      <c r="M702" s="73"/>
      <c r="N702" s="36"/>
      <c r="O702" s="36"/>
      <c r="P702" s="37"/>
      <c r="Q702" s="12"/>
      <c r="R702" s="12"/>
      <c r="S702" s="12"/>
      <c r="T702" s="70"/>
      <c r="U702" s="25"/>
      <c r="V702" s="33" t="s">
        <v>13</v>
      </c>
      <c r="W702" s="25"/>
      <c r="X702" s="74"/>
      <c r="Y702" s="73"/>
      <c r="Z702" s="73"/>
      <c r="AA702" s="73"/>
      <c r="AB702" s="73"/>
      <c r="AC702" s="73"/>
      <c r="AD702" s="73"/>
      <c r="AE702" s="73"/>
      <c r="AF702" s="73"/>
      <c r="AG702" s="36"/>
      <c r="AH702" s="36"/>
      <c r="AI702" s="216"/>
      <c r="AJ702" s="8"/>
      <c r="AK702" s="12"/>
      <c r="AL702" s="70"/>
      <c r="AM702" s="25"/>
      <c r="AN702" s="33" t="s">
        <v>13</v>
      </c>
      <c r="AO702" s="25"/>
      <c r="AP702" s="74"/>
      <c r="AQ702" s="73"/>
      <c r="AR702" s="73"/>
      <c r="AS702" s="73"/>
      <c r="AT702" s="73"/>
      <c r="AU702" s="73"/>
      <c r="AV702" s="73"/>
      <c r="AW702" s="73"/>
      <c r="AX702" s="73"/>
      <c r="AY702" s="73"/>
      <c r="AZ702" s="73"/>
      <c r="BA702" s="136"/>
      <c r="BC702" s="39"/>
      <c r="BD702" s="105"/>
      <c r="BE702" s="105"/>
      <c r="BF702" s="105"/>
      <c r="BG702" s="39"/>
      <c r="BH702" s="39"/>
      <c r="BI702" s="39"/>
      <c r="BJ702" s="39"/>
    </row>
    <row r="703" spans="1:62" s="10" customFormat="1" ht="14.25" hidden="1" customHeight="1">
      <c r="A703" s="40"/>
      <c r="B703" s="25"/>
      <c r="C703" s="33"/>
      <c r="D703" s="25"/>
      <c r="E703" s="35"/>
      <c r="F703" s="36"/>
      <c r="G703" s="36"/>
      <c r="H703" s="36"/>
      <c r="I703" s="36"/>
      <c r="J703" s="36"/>
      <c r="K703" s="36"/>
      <c r="L703" s="216"/>
      <c r="M703" s="36"/>
      <c r="N703" s="36"/>
      <c r="O703" s="36"/>
      <c r="P703" s="37"/>
      <c r="Q703" s="12"/>
      <c r="R703" s="12"/>
      <c r="S703" s="12"/>
      <c r="T703" s="40"/>
      <c r="U703" s="25"/>
      <c r="V703" s="33"/>
      <c r="W703" s="25"/>
      <c r="X703" s="35"/>
      <c r="Y703" s="36"/>
      <c r="Z703" s="36"/>
      <c r="AA703" s="36"/>
      <c r="AB703" s="36"/>
      <c r="AC703" s="36"/>
      <c r="AD703" s="36"/>
      <c r="AE703" s="36"/>
      <c r="AF703" s="36"/>
      <c r="AG703" s="36"/>
      <c r="AH703" s="36"/>
      <c r="AI703" s="216"/>
      <c r="AJ703" s="8"/>
      <c r="AK703" s="12"/>
      <c r="AL703" s="40"/>
      <c r="AM703" s="25"/>
      <c r="AN703" s="33"/>
      <c r="AO703" s="25"/>
      <c r="AP703" s="35"/>
      <c r="AQ703" s="36"/>
      <c r="AR703" s="36"/>
      <c r="AS703" s="36"/>
      <c r="AT703" s="36"/>
      <c r="AU703" s="36"/>
      <c r="AV703" s="36"/>
      <c r="AW703" s="36"/>
      <c r="AX703" s="36"/>
      <c r="AY703" s="36"/>
      <c r="AZ703" s="36"/>
      <c r="BA703" s="216"/>
      <c r="BC703" s="39"/>
      <c r="BD703" s="105"/>
      <c r="BE703" s="105"/>
      <c r="BF703" s="105"/>
      <c r="BG703" s="39"/>
      <c r="BH703" s="39"/>
      <c r="BI703" s="39"/>
      <c r="BJ703" s="39"/>
    </row>
    <row r="704" spans="1:62" s="10" customFormat="1" ht="14.25" hidden="1" customHeight="1">
      <c r="A704" s="32">
        <v>27</v>
      </c>
      <c r="B704" s="25"/>
      <c r="C704" s="33" t="s">
        <v>1</v>
      </c>
      <c r="D704" s="25"/>
      <c r="E704" s="35">
        <f>E705</f>
        <v>0</v>
      </c>
      <c r="F704" s="36">
        <f t="shared" ref="F704:P704" si="691">F705-E705</f>
        <v>0</v>
      </c>
      <c r="G704" s="36">
        <f t="shared" si="691"/>
        <v>0</v>
      </c>
      <c r="H704" s="36">
        <f t="shared" si="691"/>
        <v>0</v>
      </c>
      <c r="I704" s="36">
        <f t="shared" si="691"/>
        <v>0</v>
      </c>
      <c r="J704" s="36">
        <f t="shared" si="691"/>
        <v>0</v>
      </c>
      <c r="K704" s="36">
        <f t="shared" si="691"/>
        <v>0</v>
      </c>
      <c r="L704" s="216">
        <f t="shared" si="691"/>
        <v>0</v>
      </c>
      <c r="M704" s="36">
        <f t="shared" si="691"/>
        <v>0</v>
      </c>
      <c r="N704" s="36">
        <f t="shared" si="691"/>
        <v>0</v>
      </c>
      <c r="O704" s="36">
        <f t="shared" si="691"/>
        <v>0</v>
      </c>
      <c r="P704" s="37">
        <f t="shared" si="691"/>
        <v>0</v>
      </c>
      <c r="Q704" s="12"/>
      <c r="R704" s="12"/>
      <c r="S704" s="12"/>
      <c r="T704" s="32">
        <v>27</v>
      </c>
      <c r="U704" s="25"/>
      <c r="V704" s="33" t="s">
        <v>1</v>
      </c>
      <c r="W704" s="25"/>
      <c r="X704" s="35">
        <f>X705</f>
        <v>0</v>
      </c>
      <c r="Y704" s="36">
        <f t="shared" ref="Y704:AI704" si="692">Y705-X705</f>
        <v>0</v>
      </c>
      <c r="Z704" s="36">
        <f t="shared" si="692"/>
        <v>0</v>
      </c>
      <c r="AA704" s="36">
        <f t="shared" si="692"/>
        <v>0</v>
      </c>
      <c r="AB704" s="36">
        <f t="shared" si="692"/>
        <v>0</v>
      </c>
      <c r="AC704" s="36">
        <f t="shared" si="692"/>
        <v>0</v>
      </c>
      <c r="AD704" s="36">
        <f t="shared" si="692"/>
        <v>0</v>
      </c>
      <c r="AE704" s="36">
        <f t="shared" si="692"/>
        <v>0</v>
      </c>
      <c r="AF704" s="36">
        <f t="shared" si="692"/>
        <v>0</v>
      </c>
      <c r="AG704" s="36">
        <f t="shared" si="692"/>
        <v>0</v>
      </c>
      <c r="AH704" s="36">
        <f t="shared" si="692"/>
        <v>0</v>
      </c>
      <c r="AI704" s="216">
        <f t="shared" si="692"/>
        <v>0</v>
      </c>
      <c r="AJ704" s="8"/>
      <c r="AK704" s="12"/>
      <c r="AL704" s="32">
        <v>27</v>
      </c>
      <c r="AM704" s="25"/>
      <c r="AN704" s="33" t="s">
        <v>1</v>
      </c>
      <c r="AO704" s="25"/>
      <c r="AP704" s="35">
        <f>AP705</f>
        <v>0</v>
      </c>
      <c r="AQ704" s="36">
        <f t="shared" ref="AQ704:BA704" si="693">AQ705-AP705</f>
        <v>0</v>
      </c>
      <c r="AR704" s="36">
        <f t="shared" si="693"/>
        <v>0</v>
      </c>
      <c r="AS704" s="36">
        <f t="shared" si="693"/>
        <v>0</v>
      </c>
      <c r="AT704" s="36">
        <f t="shared" si="693"/>
        <v>0</v>
      </c>
      <c r="AU704" s="36">
        <f t="shared" si="693"/>
        <v>0</v>
      </c>
      <c r="AV704" s="36">
        <f t="shared" si="693"/>
        <v>0</v>
      </c>
      <c r="AW704" s="36">
        <f t="shared" si="693"/>
        <v>0</v>
      </c>
      <c r="AX704" s="36">
        <f t="shared" si="693"/>
        <v>0</v>
      </c>
      <c r="AY704" s="36">
        <f t="shared" si="693"/>
        <v>0</v>
      </c>
      <c r="AZ704" s="36">
        <f t="shared" si="693"/>
        <v>0</v>
      </c>
      <c r="BA704" s="216">
        <f t="shared" si="693"/>
        <v>0</v>
      </c>
      <c r="BC704" s="39"/>
      <c r="BD704" s="105"/>
      <c r="BE704" s="105"/>
      <c r="BF704" s="105"/>
      <c r="BG704" s="39"/>
      <c r="BH704" s="39"/>
      <c r="BI704" s="39"/>
      <c r="BJ704" s="39"/>
    </row>
    <row r="705" spans="1:62" s="10" customFormat="1" ht="14.25" hidden="1" customHeight="1">
      <c r="A705" s="70"/>
      <c r="B705" s="25"/>
      <c r="C705" s="33" t="s">
        <v>13</v>
      </c>
      <c r="D705" s="25"/>
      <c r="E705" s="74"/>
      <c r="F705" s="73"/>
      <c r="G705" s="73"/>
      <c r="H705" s="73"/>
      <c r="I705" s="73"/>
      <c r="J705" s="73"/>
      <c r="K705" s="73"/>
      <c r="L705" s="136"/>
      <c r="M705" s="73"/>
      <c r="N705" s="36"/>
      <c r="O705" s="36"/>
      <c r="P705" s="37"/>
      <c r="Q705" s="12"/>
      <c r="R705" s="12"/>
      <c r="S705" s="12"/>
      <c r="T705" s="70"/>
      <c r="U705" s="25"/>
      <c r="V705" s="33" t="s">
        <v>13</v>
      </c>
      <c r="W705" s="25"/>
      <c r="X705" s="74"/>
      <c r="Y705" s="73"/>
      <c r="Z705" s="73"/>
      <c r="AA705" s="73"/>
      <c r="AB705" s="73"/>
      <c r="AC705" s="73"/>
      <c r="AD705" s="73"/>
      <c r="AE705" s="73"/>
      <c r="AF705" s="73"/>
      <c r="AG705" s="36"/>
      <c r="AH705" s="36"/>
      <c r="AI705" s="216"/>
      <c r="AJ705" s="8"/>
      <c r="AK705" s="12"/>
      <c r="AL705" s="70"/>
      <c r="AM705" s="25"/>
      <c r="AN705" s="33" t="s">
        <v>13</v>
      </c>
      <c r="AO705" s="25"/>
      <c r="AP705" s="74"/>
      <c r="AQ705" s="73"/>
      <c r="AR705" s="73"/>
      <c r="AS705" s="73"/>
      <c r="AT705" s="73"/>
      <c r="AU705" s="73"/>
      <c r="AV705" s="73"/>
      <c r="AW705" s="73"/>
      <c r="AX705" s="73"/>
      <c r="AY705" s="73"/>
      <c r="AZ705" s="73"/>
      <c r="BA705" s="136"/>
      <c r="BC705" s="39"/>
      <c r="BD705" s="105"/>
      <c r="BE705" s="105"/>
      <c r="BF705" s="105"/>
      <c r="BG705" s="39"/>
      <c r="BH705" s="39"/>
      <c r="BI705" s="39"/>
      <c r="BJ705" s="39"/>
    </row>
    <row r="706" spans="1:62" s="10" customFormat="1" ht="14.25" hidden="1" customHeight="1">
      <c r="A706" s="40"/>
      <c r="B706" s="25"/>
      <c r="C706" s="33"/>
      <c r="D706" s="25"/>
      <c r="E706" s="35"/>
      <c r="F706" s="36"/>
      <c r="G706" s="36"/>
      <c r="H706" s="36"/>
      <c r="I706" s="36"/>
      <c r="J706" s="36"/>
      <c r="K706" s="36"/>
      <c r="L706" s="216"/>
      <c r="M706" s="36"/>
      <c r="N706" s="36"/>
      <c r="O706" s="36"/>
      <c r="P706" s="37"/>
      <c r="Q706" s="12"/>
      <c r="R706" s="12"/>
      <c r="S706" s="12"/>
      <c r="T706" s="40"/>
      <c r="U706" s="25"/>
      <c r="V706" s="33"/>
      <c r="W706" s="25"/>
      <c r="X706" s="35"/>
      <c r="Y706" s="36"/>
      <c r="Z706" s="36"/>
      <c r="AA706" s="36"/>
      <c r="AB706" s="36"/>
      <c r="AC706" s="36"/>
      <c r="AD706" s="36"/>
      <c r="AE706" s="36"/>
      <c r="AF706" s="36"/>
      <c r="AG706" s="36"/>
      <c r="AH706" s="36"/>
      <c r="AI706" s="216"/>
      <c r="AJ706" s="8"/>
      <c r="AK706" s="12"/>
      <c r="AL706" s="40"/>
      <c r="AM706" s="25"/>
      <c r="AN706" s="33"/>
      <c r="AO706" s="25"/>
      <c r="AP706" s="35"/>
      <c r="AQ706" s="36"/>
      <c r="AR706" s="36"/>
      <c r="AS706" s="36"/>
      <c r="AT706" s="36"/>
      <c r="AU706" s="36"/>
      <c r="AV706" s="36"/>
      <c r="AW706" s="36"/>
      <c r="AX706" s="36"/>
      <c r="AY706" s="36"/>
      <c r="AZ706" s="36"/>
      <c r="BA706" s="216"/>
      <c r="BC706" s="39"/>
      <c r="BD706" s="105"/>
      <c r="BE706" s="105"/>
      <c r="BF706" s="105"/>
      <c r="BG706" s="39"/>
      <c r="BH706" s="39"/>
      <c r="BI706" s="39"/>
      <c r="BJ706" s="39"/>
    </row>
    <row r="707" spans="1:62" s="10" customFormat="1" ht="14.25" hidden="1" customHeight="1">
      <c r="A707" s="32">
        <v>28</v>
      </c>
      <c r="B707" s="25"/>
      <c r="C707" s="33" t="s">
        <v>1</v>
      </c>
      <c r="D707" s="25"/>
      <c r="E707" s="35">
        <f>E708</f>
        <v>0</v>
      </c>
      <c r="F707" s="36">
        <f t="shared" ref="F707:P707" si="694">F708-E708</f>
        <v>0</v>
      </c>
      <c r="G707" s="36">
        <f t="shared" si="694"/>
        <v>0</v>
      </c>
      <c r="H707" s="36">
        <f t="shared" si="694"/>
        <v>0</v>
      </c>
      <c r="I707" s="36">
        <f t="shared" si="694"/>
        <v>0</v>
      </c>
      <c r="J707" s="36">
        <f t="shared" si="694"/>
        <v>0</v>
      </c>
      <c r="K707" s="36">
        <f t="shared" si="694"/>
        <v>0</v>
      </c>
      <c r="L707" s="216">
        <f t="shared" si="694"/>
        <v>0</v>
      </c>
      <c r="M707" s="36">
        <f t="shared" si="694"/>
        <v>0</v>
      </c>
      <c r="N707" s="36">
        <f t="shared" si="694"/>
        <v>0</v>
      </c>
      <c r="O707" s="36">
        <f t="shared" si="694"/>
        <v>0</v>
      </c>
      <c r="P707" s="37">
        <f t="shared" si="694"/>
        <v>0</v>
      </c>
      <c r="Q707" s="12"/>
      <c r="R707" s="12"/>
      <c r="S707" s="12"/>
      <c r="T707" s="32">
        <v>28</v>
      </c>
      <c r="U707" s="25"/>
      <c r="V707" s="33" t="s">
        <v>1</v>
      </c>
      <c r="W707" s="25"/>
      <c r="X707" s="35">
        <f>X708</f>
        <v>0</v>
      </c>
      <c r="Y707" s="36">
        <f t="shared" ref="Y707:AI707" si="695">Y708-X708</f>
        <v>0</v>
      </c>
      <c r="Z707" s="36">
        <f t="shared" si="695"/>
        <v>0</v>
      </c>
      <c r="AA707" s="36">
        <f t="shared" si="695"/>
        <v>0</v>
      </c>
      <c r="AB707" s="36">
        <f t="shared" si="695"/>
        <v>0</v>
      </c>
      <c r="AC707" s="36">
        <f t="shared" si="695"/>
        <v>0</v>
      </c>
      <c r="AD707" s="36">
        <f t="shared" si="695"/>
        <v>0</v>
      </c>
      <c r="AE707" s="36">
        <f t="shared" si="695"/>
        <v>0</v>
      </c>
      <c r="AF707" s="36">
        <f t="shared" si="695"/>
        <v>0</v>
      </c>
      <c r="AG707" s="36">
        <f t="shared" si="695"/>
        <v>0</v>
      </c>
      <c r="AH707" s="36">
        <f t="shared" si="695"/>
        <v>0</v>
      </c>
      <c r="AI707" s="216">
        <f t="shared" si="695"/>
        <v>0</v>
      </c>
      <c r="AJ707" s="8"/>
      <c r="AK707" s="12"/>
      <c r="AL707" s="32">
        <v>28</v>
      </c>
      <c r="AM707" s="25"/>
      <c r="AN707" s="33" t="s">
        <v>1</v>
      </c>
      <c r="AO707" s="25"/>
      <c r="AP707" s="35">
        <f>AP708</f>
        <v>0</v>
      </c>
      <c r="AQ707" s="36">
        <f t="shared" ref="AQ707:BA707" si="696">AQ708-AP708</f>
        <v>0</v>
      </c>
      <c r="AR707" s="36">
        <f t="shared" si="696"/>
        <v>0</v>
      </c>
      <c r="AS707" s="36">
        <f t="shared" si="696"/>
        <v>0</v>
      </c>
      <c r="AT707" s="36">
        <f t="shared" si="696"/>
        <v>0</v>
      </c>
      <c r="AU707" s="36">
        <f t="shared" si="696"/>
        <v>0</v>
      </c>
      <c r="AV707" s="36">
        <f t="shared" si="696"/>
        <v>0</v>
      </c>
      <c r="AW707" s="36">
        <f t="shared" si="696"/>
        <v>0</v>
      </c>
      <c r="AX707" s="36">
        <f t="shared" si="696"/>
        <v>0</v>
      </c>
      <c r="AY707" s="36">
        <f t="shared" si="696"/>
        <v>0</v>
      </c>
      <c r="AZ707" s="36">
        <f t="shared" si="696"/>
        <v>0</v>
      </c>
      <c r="BA707" s="216">
        <f t="shared" si="696"/>
        <v>0</v>
      </c>
      <c r="BC707" s="39"/>
      <c r="BD707" s="105"/>
      <c r="BE707" s="105"/>
      <c r="BF707" s="105"/>
      <c r="BG707" s="39"/>
      <c r="BH707" s="39"/>
      <c r="BI707" s="39"/>
      <c r="BJ707" s="39"/>
    </row>
    <row r="708" spans="1:62" s="10" customFormat="1" ht="14.25" hidden="1" customHeight="1">
      <c r="A708" s="70"/>
      <c r="B708" s="25"/>
      <c r="C708" s="33" t="s">
        <v>13</v>
      </c>
      <c r="D708" s="25"/>
      <c r="E708" s="74"/>
      <c r="F708" s="73"/>
      <c r="G708" s="73"/>
      <c r="H708" s="73"/>
      <c r="I708" s="73"/>
      <c r="J708" s="73"/>
      <c r="K708" s="73"/>
      <c r="L708" s="136"/>
      <c r="M708" s="73"/>
      <c r="N708" s="36"/>
      <c r="O708" s="36"/>
      <c r="P708" s="37"/>
      <c r="Q708" s="12"/>
      <c r="R708" s="12"/>
      <c r="S708" s="12"/>
      <c r="T708" s="70"/>
      <c r="U708" s="25"/>
      <c r="V708" s="33" t="s">
        <v>13</v>
      </c>
      <c r="W708" s="25"/>
      <c r="X708" s="74"/>
      <c r="Y708" s="73"/>
      <c r="Z708" s="73"/>
      <c r="AA708" s="73"/>
      <c r="AB708" s="73"/>
      <c r="AC708" s="73"/>
      <c r="AD708" s="73"/>
      <c r="AE708" s="73"/>
      <c r="AF708" s="73"/>
      <c r="AG708" s="36"/>
      <c r="AH708" s="36"/>
      <c r="AI708" s="216"/>
      <c r="AJ708" s="8"/>
      <c r="AK708" s="12"/>
      <c r="AL708" s="70"/>
      <c r="AM708" s="25"/>
      <c r="AN708" s="33" t="s">
        <v>13</v>
      </c>
      <c r="AO708" s="25"/>
      <c r="AP708" s="74"/>
      <c r="AQ708" s="73"/>
      <c r="AR708" s="73"/>
      <c r="AS708" s="73"/>
      <c r="AT708" s="73"/>
      <c r="AU708" s="73"/>
      <c r="AV708" s="73"/>
      <c r="AW708" s="73"/>
      <c r="AX708" s="73"/>
      <c r="AY708" s="73"/>
      <c r="AZ708" s="73"/>
      <c r="BA708" s="136"/>
      <c r="BC708" s="39"/>
      <c r="BD708" s="105"/>
      <c r="BE708" s="105"/>
      <c r="BF708" s="105"/>
      <c r="BG708" s="39"/>
      <c r="BH708" s="39"/>
      <c r="BI708" s="39"/>
      <c r="BJ708" s="39"/>
    </row>
    <row r="709" spans="1:62" s="10" customFormat="1" ht="14.25" hidden="1" customHeight="1">
      <c r="A709" s="40"/>
      <c r="B709" s="25"/>
      <c r="C709" s="33"/>
      <c r="D709" s="25"/>
      <c r="E709" s="35"/>
      <c r="F709" s="36"/>
      <c r="G709" s="36"/>
      <c r="H709" s="36"/>
      <c r="I709" s="36"/>
      <c r="J709" s="36"/>
      <c r="K709" s="36"/>
      <c r="L709" s="216"/>
      <c r="M709" s="36"/>
      <c r="N709" s="36"/>
      <c r="O709" s="36"/>
      <c r="P709" s="37"/>
      <c r="Q709" s="12"/>
      <c r="R709" s="12"/>
      <c r="S709" s="12"/>
      <c r="T709" s="40"/>
      <c r="U709" s="25"/>
      <c r="V709" s="33"/>
      <c r="W709" s="25"/>
      <c r="X709" s="35"/>
      <c r="Y709" s="36"/>
      <c r="Z709" s="36"/>
      <c r="AA709" s="36"/>
      <c r="AB709" s="36"/>
      <c r="AC709" s="36"/>
      <c r="AD709" s="36"/>
      <c r="AE709" s="36"/>
      <c r="AF709" s="36"/>
      <c r="AG709" s="36"/>
      <c r="AH709" s="36"/>
      <c r="AI709" s="216"/>
      <c r="AJ709" s="8"/>
      <c r="AK709" s="12"/>
      <c r="AL709" s="40"/>
      <c r="AM709" s="25"/>
      <c r="AN709" s="33"/>
      <c r="AO709" s="25"/>
      <c r="AP709" s="35"/>
      <c r="AQ709" s="36"/>
      <c r="AR709" s="36"/>
      <c r="AS709" s="36"/>
      <c r="AT709" s="36"/>
      <c r="AU709" s="36"/>
      <c r="AV709" s="36"/>
      <c r="AW709" s="36"/>
      <c r="AX709" s="36"/>
      <c r="AY709" s="36"/>
      <c r="AZ709" s="36"/>
      <c r="BA709" s="216"/>
      <c r="BC709" s="39"/>
      <c r="BD709" s="105"/>
      <c r="BE709" s="105"/>
      <c r="BF709" s="105"/>
      <c r="BG709" s="39"/>
      <c r="BH709" s="39"/>
      <c r="BI709" s="39"/>
      <c r="BJ709" s="39"/>
    </row>
    <row r="710" spans="1:62" s="10" customFormat="1" ht="14.25" hidden="1" customHeight="1">
      <c r="A710" s="32">
        <v>29</v>
      </c>
      <c r="B710" s="25"/>
      <c r="C710" s="33" t="s">
        <v>1</v>
      </c>
      <c r="D710" s="25"/>
      <c r="E710" s="35">
        <f>E711</f>
        <v>0</v>
      </c>
      <c r="F710" s="36">
        <f t="shared" ref="F710:P710" si="697">F711-E711</f>
        <v>0</v>
      </c>
      <c r="G710" s="36">
        <f t="shared" si="697"/>
        <v>0</v>
      </c>
      <c r="H710" s="36">
        <f t="shared" si="697"/>
        <v>0</v>
      </c>
      <c r="I710" s="36">
        <f t="shared" si="697"/>
        <v>0</v>
      </c>
      <c r="J710" s="36">
        <f t="shared" si="697"/>
        <v>0</v>
      </c>
      <c r="K710" s="36">
        <f t="shared" si="697"/>
        <v>0</v>
      </c>
      <c r="L710" s="216">
        <f t="shared" si="697"/>
        <v>0</v>
      </c>
      <c r="M710" s="36">
        <f t="shared" si="697"/>
        <v>0</v>
      </c>
      <c r="N710" s="36">
        <f t="shared" si="697"/>
        <v>0</v>
      </c>
      <c r="O710" s="36">
        <f t="shared" si="697"/>
        <v>0</v>
      </c>
      <c r="P710" s="37">
        <f t="shared" si="697"/>
        <v>0</v>
      </c>
      <c r="Q710" s="12"/>
      <c r="R710" s="12"/>
      <c r="S710" s="12"/>
      <c r="T710" s="32">
        <v>29</v>
      </c>
      <c r="U710" s="25"/>
      <c r="V710" s="33" t="s">
        <v>1</v>
      </c>
      <c r="W710" s="25"/>
      <c r="X710" s="35">
        <f>X711</f>
        <v>0</v>
      </c>
      <c r="Y710" s="36">
        <f t="shared" ref="Y710:AI710" si="698">Y711-X711</f>
        <v>0</v>
      </c>
      <c r="Z710" s="36">
        <f t="shared" si="698"/>
        <v>0</v>
      </c>
      <c r="AA710" s="36">
        <f t="shared" si="698"/>
        <v>0</v>
      </c>
      <c r="AB710" s="36">
        <f t="shared" si="698"/>
        <v>0</v>
      </c>
      <c r="AC710" s="36">
        <f t="shared" si="698"/>
        <v>0</v>
      </c>
      <c r="AD710" s="36">
        <f t="shared" si="698"/>
        <v>0</v>
      </c>
      <c r="AE710" s="36">
        <f t="shared" si="698"/>
        <v>0</v>
      </c>
      <c r="AF710" s="36">
        <f t="shared" si="698"/>
        <v>0</v>
      </c>
      <c r="AG710" s="36">
        <f t="shared" si="698"/>
        <v>0</v>
      </c>
      <c r="AH710" s="36">
        <f t="shared" si="698"/>
        <v>0</v>
      </c>
      <c r="AI710" s="216">
        <f t="shared" si="698"/>
        <v>0</v>
      </c>
      <c r="AJ710" s="8"/>
      <c r="AK710" s="12"/>
      <c r="AL710" s="32">
        <v>29</v>
      </c>
      <c r="AM710" s="25"/>
      <c r="AN710" s="33" t="s">
        <v>1</v>
      </c>
      <c r="AO710" s="25"/>
      <c r="AP710" s="35">
        <f>AP711</f>
        <v>0</v>
      </c>
      <c r="AQ710" s="36">
        <f t="shared" ref="AQ710:BA710" si="699">AQ711-AP711</f>
        <v>0</v>
      </c>
      <c r="AR710" s="36">
        <f t="shared" si="699"/>
        <v>0</v>
      </c>
      <c r="AS710" s="36">
        <f t="shared" si="699"/>
        <v>0</v>
      </c>
      <c r="AT710" s="36">
        <f t="shared" si="699"/>
        <v>0</v>
      </c>
      <c r="AU710" s="36">
        <f t="shared" si="699"/>
        <v>0</v>
      </c>
      <c r="AV710" s="36">
        <f t="shared" si="699"/>
        <v>0</v>
      </c>
      <c r="AW710" s="36">
        <f t="shared" si="699"/>
        <v>0</v>
      </c>
      <c r="AX710" s="36">
        <f t="shared" si="699"/>
        <v>0</v>
      </c>
      <c r="AY710" s="36">
        <f t="shared" si="699"/>
        <v>0</v>
      </c>
      <c r="AZ710" s="36">
        <f t="shared" si="699"/>
        <v>0</v>
      </c>
      <c r="BA710" s="216">
        <f t="shared" si="699"/>
        <v>0</v>
      </c>
      <c r="BC710" s="39"/>
      <c r="BD710" s="105"/>
      <c r="BE710" s="105"/>
      <c r="BF710" s="105"/>
      <c r="BG710" s="39"/>
      <c r="BH710" s="39"/>
      <c r="BI710" s="39"/>
      <c r="BJ710" s="39"/>
    </row>
    <row r="711" spans="1:62" s="10" customFormat="1" ht="14.25" hidden="1" customHeight="1">
      <c r="A711" s="70"/>
      <c r="B711" s="25"/>
      <c r="C711" s="33" t="s">
        <v>13</v>
      </c>
      <c r="D711" s="25"/>
      <c r="E711" s="74"/>
      <c r="F711" s="73"/>
      <c r="G711" s="73"/>
      <c r="H711" s="73"/>
      <c r="I711" s="73"/>
      <c r="J711" s="73"/>
      <c r="K711" s="73"/>
      <c r="L711" s="136"/>
      <c r="M711" s="73"/>
      <c r="N711" s="36"/>
      <c r="O711" s="36"/>
      <c r="P711" s="37"/>
      <c r="Q711" s="12"/>
      <c r="R711" s="12"/>
      <c r="S711" s="12"/>
      <c r="T711" s="70"/>
      <c r="U711" s="25"/>
      <c r="V711" s="33" t="s">
        <v>13</v>
      </c>
      <c r="W711" s="25"/>
      <c r="X711" s="74"/>
      <c r="Y711" s="73"/>
      <c r="Z711" s="73"/>
      <c r="AA711" s="73"/>
      <c r="AB711" s="73"/>
      <c r="AC711" s="73"/>
      <c r="AD711" s="73"/>
      <c r="AE711" s="73"/>
      <c r="AF711" s="73"/>
      <c r="AG711" s="36"/>
      <c r="AH711" s="36"/>
      <c r="AI711" s="216"/>
      <c r="AJ711" s="8"/>
      <c r="AK711" s="12"/>
      <c r="AL711" s="70"/>
      <c r="AM711" s="25"/>
      <c r="AN711" s="33" t="s">
        <v>13</v>
      </c>
      <c r="AO711" s="25"/>
      <c r="AP711" s="74"/>
      <c r="AQ711" s="73"/>
      <c r="AR711" s="73"/>
      <c r="AS711" s="73"/>
      <c r="AT711" s="73"/>
      <c r="AU711" s="73"/>
      <c r="AV711" s="73"/>
      <c r="AW711" s="73"/>
      <c r="AX711" s="73"/>
      <c r="AY711" s="73"/>
      <c r="AZ711" s="73"/>
      <c r="BA711" s="136"/>
      <c r="BC711" s="39"/>
      <c r="BD711" s="105"/>
      <c r="BE711" s="105"/>
      <c r="BF711" s="105"/>
      <c r="BG711" s="39"/>
      <c r="BH711" s="39"/>
      <c r="BI711" s="39"/>
      <c r="BJ711" s="39"/>
    </row>
    <row r="712" spans="1:62" s="10" customFormat="1" ht="14.25" hidden="1" customHeight="1">
      <c r="A712" s="40"/>
      <c r="B712" s="25"/>
      <c r="C712" s="33"/>
      <c r="D712" s="25"/>
      <c r="E712" s="35"/>
      <c r="F712" s="36"/>
      <c r="G712" s="36"/>
      <c r="H712" s="36"/>
      <c r="I712" s="36"/>
      <c r="J712" s="36"/>
      <c r="K712" s="36"/>
      <c r="L712" s="216"/>
      <c r="M712" s="36"/>
      <c r="N712" s="36"/>
      <c r="O712" s="36"/>
      <c r="P712" s="37"/>
      <c r="Q712" s="12"/>
      <c r="R712" s="12"/>
      <c r="S712" s="12"/>
      <c r="T712" s="40"/>
      <c r="U712" s="25"/>
      <c r="V712" s="33"/>
      <c r="W712" s="25"/>
      <c r="X712" s="35"/>
      <c r="Y712" s="36"/>
      <c r="Z712" s="36"/>
      <c r="AA712" s="36"/>
      <c r="AB712" s="36"/>
      <c r="AC712" s="36"/>
      <c r="AD712" s="36"/>
      <c r="AE712" s="36"/>
      <c r="AF712" s="36"/>
      <c r="AG712" s="36"/>
      <c r="AH712" s="36"/>
      <c r="AI712" s="216"/>
      <c r="AJ712" s="8"/>
      <c r="AK712" s="12"/>
      <c r="AL712" s="40"/>
      <c r="AM712" s="25"/>
      <c r="AN712" s="33"/>
      <c r="AO712" s="25"/>
      <c r="AP712" s="35"/>
      <c r="AQ712" s="36"/>
      <c r="AR712" s="36"/>
      <c r="AS712" s="36"/>
      <c r="AT712" s="36"/>
      <c r="AU712" s="36"/>
      <c r="AV712" s="36"/>
      <c r="AW712" s="36"/>
      <c r="AX712" s="36"/>
      <c r="AY712" s="36"/>
      <c r="AZ712" s="36"/>
      <c r="BA712" s="216"/>
      <c r="BC712" s="39"/>
      <c r="BD712" s="105"/>
      <c r="BE712" s="105"/>
      <c r="BF712" s="105"/>
      <c r="BG712" s="39"/>
      <c r="BH712" s="39"/>
      <c r="BI712" s="39"/>
      <c r="BJ712" s="39"/>
    </row>
    <row r="713" spans="1:62" s="10" customFormat="1" ht="14.25" hidden="1" customHeight="1">
      <c r="A713" s="32">
        <v>30</v>
      </c>
      <c r="B713" s="25"/>
      <c r="C713" s="33" t="s">
        <v>1</v>
      </c>
      <c r="D713" s="25"/>
      <c r="E713" s="35">
        <f>E714</f>
        <v>0</v>
      </c>
      <c r="F713" s="36">
        <f t="shared" ref="F713:P713" si="700">F714-E714</f>
        <v>0</v>
      </c>
      <c r="G713" s="36">
        <f t="shared" si="700"/>
        <v>0</v>
      </c>
      <c r="H713" s="36">
        <f t="shared" si="700"/>
        <v>0</v>
      </c>
      <c r="I713" s="36">
        <f t="shared" si="700"/>
        <v>0</v>
      </c>
      <c r="J713" s="36">
        <f t="shared" si="700"/>
        <v>0</v>
      </c>
      <c r="K713" s="36">
        <f t="shared" si="700"/>
        <v>0</v>
      </c>
      <c r="L713" s="216">
        <f t="shared" si="700"/>
        <v>0</v>
      </c>
      <c r="M713" s="36">
        <f t="shared" si="700"/>
        <v>0</v>
      </c>
      <c r="N713" s="36">
        <f t="shared" si="700"/>
        <v>0</v>
      </c>
      <c r="O713" s="36">
        <f t="shared" si="700"/>
        <v>0</v>
      </c>
      <c r="P713" s="37">
        <f t="shared" si="700"/>
        <v>0</v>
      </c>
      <c r="Q713" s="12"/>
      <c r="R713" s="12"/>
      <c r="S713" s="12"/>
      <c r="T713" s="32">
        <v>30</v>
      </c>
      <c r="U713" s="25"/>
      <c r="V713" s="33" t="s">
        <v>1</v>
      </c>
      <c r="W713" s="25"/>
      <c r="X713" s="35">
        <f>X714</f>
        <v>0</v>
      </c>
      <c r="Y713" s="36">
        <f t="shared" ref="Y713:AI713" si="701">Y714-X714</f>
        <v>0</v>
      </c>
      <c r="Z713" s="36">
        <f t="shared" si="701"/>
        <v>0</v>
      </c>
      <c r="AA713" s="36">
        <f t="shared" si="701"/>
        <v>0</v>
      </c>
      <c r="AB713" s="36">
        <f t="shared" si="701"/>
        <v>0</v>
      </c>
      <c r="AC713" s="36">
        <f t="shared" si="701"/>
        <v>0</v>
      </c>
      <c r="AD713" s="36">
        <f t="shared" si="701"/>
        <v>0</v>
      </c>
      <c r="AE713" s="36">
        <f t="shared" si="701"/>
        <v>0</v>
      </c>
      <c r="AF713" s="36">
        <f t="shared" si="701"/>
        <v>0</v>
      </c>
      <c r="AG713" s="36">
        <f t="shared" si="701"/>
        <v>0</v>
      </c>
      <c r="AH713" s="36">
        <f t="shared" si="701"/>
        <v>0</v>
      </c>
      <c r="AI713" s="216">
        <f t="shared" si="701"/>
        <v>0</v>
      </c>
      <c r="AJ713" s="8"/>
      <c r="AK713" s="12"/>
      <c r="AL713" s="32">
        <v>30</v>
      </c>
      <c r="AM713" s="25"/>
      <c r="AN713" s="33" t="s">
        <v>1</v>
      </c>
      <c r="AO713" s="25"/>
      <c r="AP713" s="35">
        <f>AP714</f>
        <v>0</v>
      </c>
      <c r="AQ713" s="36">
        <f t="shared" ref="AQ713:BA713" si="702">AQ714-AP714</f>
        <v>0</v>
      </c>
      <c r="AR713" s="36">
        <f t="shared" si="702"/>
        <v>0</v>
      </c>
      <c r="AS713" s="36">
        <f t="shared" si="702"/>
        <v>0</v>
      </c>
      <c r="AT713" s="36">
        <f t="shared" si="702"/>
        <v>0</v>
      </c>
      <c r="AU713" s="36">
        <f t="shared" si="702"/>
        <v>0</v>
      </c>
      <c r="AV713" s="36">
        <f t="shared" si="702"/>
        <v>0</v>
      </c>
      <c r="AW713" s="36">
        <f t="shared" si="702"/>
        <v>0</v>
      </c>
      <c r="AX713" s="36">
        <f t="shared" si="702"/>
        <v>0</v>
      </c>
      <c r="AY713" s="36">
        <f t="shared" si="702"/>
        <v>0</v>
      </c>
      <c r="AZ713" s="36">
        <f t="shared" si="702"/>
        <v>0</v>
      </c>
      <c r="BA713" s="216">
        <f t="shared" si="702"/>
        <v>0</v>
      </c>
      <c r="BC713" s="39"/>
      <c r="BD713" s="105"/>
      <c r="BE713" s="105"/>
      <c r="BF713" s="105"/>
      <c r="BG713" s="39"/>
      <c r="BH713" s="39"/>
      <c r="BI713" s="39"/>
      <c r="BJ713" s="39"/>
    </row>
    <row r="714" spans="1:62" s="10" customFormat="1" ht="14.25" hidden="1" customHeight="1">
      <c r="A714" s="70"/>
      <c r="B714" s="25"/>
      <c r="C714" s="33" t="s">
        <v>13</v>
      </c>
      <c r="D714" s="25"/>
      <c r="E714" s="74"/>
      <c r="F714" s="73"/>
      <c r="G714" s="73"/>
      <c r="H714" s="73"/>
      <c r="I714" s="73"/>
      <c r="J714" s="73"/>
      <c r="K714" s="73"/>
      <c r="L714" s="136"/>
      <c r="M714" s="73"/>
      <c r="N714" s="36"/>
      <c r="O714" s="36"/>
      <c r="P714" s="37"/>
      <c r="Q714" s="12"/>
      <c r="R714" s="12"/>
      <c r="S714" s="12"/>
      <c r="T714" s="70"/>
      <c r="U714" s="25"/>
      <c r="V714" s="33" t="s">
        <v>13</v>
      </c>
      <c r="W714" s="25"/>
      <c r="X714" s="74"/>
      <c r="Y714" s="73"/>
      <c r="Z714" s="73"/>
      <c r="AA714" s="73"/>
      <c r="AB714" s="73"/>
      <c r="AC714" s="73"/>
      <c r="AD714" s="73"/>
      <c r="AE714" s="73"/>
      <c r="AF714" s="73"/>
      <c r="AG714" s="36"/>
      <c r="AH714" s="36"/>
      <c r="AI714" s="216"/>
      <c r="AJ714" s="8"/>
      <c r="AK714" s="12"/>
      <c r="AL714" s="70"/>
      <c r="AM714" s="25"/>
      <c r="AN714" s="33" t="s">
        <v>13</v>
      </c>
      <c r="AO714" s="25"/>
      <c r="AP714" s="74"/>
      <c r="AQ714" s="73"/>
      <c r="AR714" s="73"/>
      <c r="AS714" s="73"/>
      <c r="AT714" s="73"/>
      <c r="AU714" s="73"/>
      <c r="AV714" s="73"/>
      <c r="AW714" s="73"/>
      <c r="AX714" s="73"/>
      <c r="AY714" s="73"/>
      <c r="AZ714" s="73"/>
      <c r="BA714" s="136"/>
      <c r="BC714" s="39"/>
      <c r="BD714" s="105"/>
      <c r="BE714" s="105"/>
      <c r="BF714" s="105"/>
      <c r="BG714" s="39"/>
      <c r="BH714" s="39"/>
      <c r="BI714" s="39"/>
      <c r="BJ714" s="39"/>
    </row>
    <row r="715" spans="1:62" s="10" customFormat="1" ht="14.25" hidden="1" customHeight="1">
      <c r="A715" s="41"/>
      <c r="B715" s="25"/>
      <c r="C715" s="33"/>
      <c r="D715" s="25"/>
      <c r="E715" s="43"/>
      <c r="F715" s="44"/>
      <c r="G715" s="44"/>
      <c r="H715" s="44"/>
      <c r="I715" s="44"/>
      <c r="J715" s="44"/>
      <c r="K715" s="44"/>
      <c r="L715" s="217"/>
      <c r="M715" s="44"/>
      <c r="N715" s="44"/>
      <c r="O715" s="44"/>
      <c r="P715" s="45"/>
      <c r="Q715" s="12"/>
      <c r="R715" s="12"/>
      <c r="S715" s="12"/>
      <c r="T715" s="41"/>
      <c r="U715" s="25"/>
      <c r="V715" s="33"/>
      <c r="W715" s="25"/>
      <c r="X715" s="43"/>
      <c r="Y715" s="44"/>
      <c r="Z715" s="44"/>
      <c r="AA715" s="44"/>
      <c r="AB715" s="44"/>
      <c r="AC715" s="44"/>
      <c r="AD715" s="44"/>
      <c r="AE715" s="44"/>
      <c r="AF715" s="44"/>
      <c r="AG715" s="44"/>
      <c r="AH715" s="44"/>
      <c r="AI715" s="217"/>
      <c r="AJ715" s="8"/>
      <c r="AK715" s="12"/>
      <c r="AL715" s="41"/>
      <c r="AM715" s="25"/>
      <c r="AN715" s="33"/>
      <c r="AO715" s="25"/>
      <c r="AP715" s="43"/>
      <c r="AQ715" s="44"/>
      <c r="AR715" s="44"/>
      <c r="AS715" s="44"/>
      <c r="AT715" s="44"/>
      <c r="AU715" s="44"/>
      <c r="AV715" s="44"/>
      <c r="AW715" s="44"/>
      <c r="AX715" s="44"/>
      <c r="AY715" s="44"/>
      <c r="AZ715" s="44"/>
      <c r="BA715" s="217"/>
      <c r="BC715" s="39"/>
      <c r="BD715" s="105"/>
      <c r="BE715" s="105"/>
      <c r="BF715" s="105"/>
      <c r="BG715" s="39"/>
      <c r="BH715" s="39"/>
      <c r="BI715" s="39"/>
      <c r="BJ715" s="39"/>
    </row>
    <row r="716" spans="1:62" s="10" customFormat="1" ht="14.25" customHeight="1">
      <c r="A716" s="309" t="s">
        <v>19</v>
      </c>
      <c r="B716" s="46"/>
      <c r="C716" s="47" t="s">
        <v>1</v>
      </c>
      <c r="D716" s="46"/>
      <c r="E716" s="48">
        <f>SUM(E626,E629,E632,E635,E638,E641,E644,E647,E650,E653,E656,E659,E662,E665,E668,E671,E674,E677,E680,E683,E686,E689,E692,E695,E698,E701,E704,E707,E710,E713)</f>
        <v>18.16</v>
      </c>
      <c r="F716" s="49">
        <f>SUM(F626,F629,F632,F635,F638,F641,F644,F647,F650,F653,F656,F659,F662,F665,F668,F671,F674,F677,F680,F683,F686,F689,F692,F695,F698,F701,F704,F707,F710,F713)</f>
        <v>-18.16</v>
      </c>
      <c r="G716" s="49">
        <f t="shared" ref="G716:P717" si="703">SUM(G626,G629,G632,G635,G638,G641,G644,G647,G650,G653,G656,G659,G662,G665,G668,G671,G674,G677,G680,G683,G686,G689,G692,G695,G698,G701,G704,G707,G710,G713)</f>
        <v>0</v>
      </c>
      <c r="H716" s="49">
        <f t="shared" si="703"/>
        <v>0</v>
      </c>
      <c r="I716" s="49">
        <f t="shared" si="703"/>
        <v>0</v>
      </c>
      <c r="J716" s="49">
        <f t="shared" si="703"/>
        <v>0</v>
      </c>
      <c r="K716" s="49">
        <f t="shared" si="703"/>
        <v>0</v>
      </c>
      <c r="L716" s="218">
        <f t="shared" si="703"/>
        <v>0</v>
      </c>
      <c r="M716" s="49">
        <f t="shared" si="703"/>
        <v>0</v>
      </c>
      <c r="N716" s="49">
        <f t="shared" si="703"/>
        <v>0</v>
      </c>
      <c r="O716" s="49">
        <f t="shared" si="703"/>
        <v>0</v>
      </c>
      <c r="P716" s="50">
        <f t="shared" si="703"/>
        <v>0</v>
      </c>
      <c r="Q716" s="12"/>
      <c r="R716" s="12"/>
      <c r="S716" s="12"/>
      <c r="T716" s="309" t="s">
        <v>19</v>
      </c>
      <c r="U716" s="46"/>
      <c r="V716" s="47" t="s">
        <v>1</v>
      </c>
      <c r="W716" s="46"/>
      <c r="X716" s="48">
        <f>SUM(X626,X629,X632,X635,X638,X641,X644,X647,X650,X653,X656,X659,X662,X665,X668,X671,X674,X677,X680,X683,X686,X689,X692,X695,X698,X701,X704,X707,X710,X713)</f>
        <v>18.539601666666666</v>
      </c>
      <c r="Y716" s="49">
        <f>SUM(Y626,Y629,Y632,Y635,Y638,Y641,Y644,Y647,Y650,Y653,Y656,Y659,Y662,Y665,Y668,Y671,Y674,Y677,Y680,Y683,Y686,Y689,Y692,Y695,Y698,Y701,Y704,Y707,Y710,Y713)</f>
        <v>18.539601666666666</v>
      </c>
      <c r="Z716" s="49">
        <f t="shared" ref="Z716:AI717" si="704">SUM(Z626,Z629,Z632,Z635,Z638,Z641,Z644,Z647,Z650,Z653,Z656,Z659,Z662,Z665,Z668,Z671,Z674,Z677,Z680,Z683,Z686,Z689,Z692,Z695,Z698,Z701,Z704,Z707,Z710,Z713)</f>
        <v>18.539601666666666</v>
      </c>
      <c r="AA716" s="49">
        <f t="shared" si="704"/>
        <v>18.539601666666666</v>
      </c>
      <c r="AB716" s="49">
        <f t="shared" si="704"/>
        <v>18.539601666666666</v>
      </c>
      <c r="AC716" s="49">
        <f t="shared" si="704"/>
        <v>18.539601666666666</v>
      </c>
      <c r="AD716" s="49">
        <f t="shared" si="704"/>
        <v>18.539601666666666</v>
      </c>
      <c r="AE716" s="49">
        <f t="shared" si="704"/>
        <v>18.539601666666666</v>
      </c>
      <c r="AF716" s="49">
        <f t="shared" si="704"/>
        <v>18.539601666666652</v>
      </c>
      <c r="AG716" s="49">
        <f t="shared" si="704"/>
        <v>18.539601666666652</v>
      </c>
      <c r="AH716" s="49">
        <f t="shared" si="704"/>
        <v>18.539601666666652</v>
      </c>
      <c r="AI716" s="218">
        <f t="shared" si="704"/>
        <v>18.539601666666652</v>
      </c>
      <c r="AJ716" s="8"/>
      <c r="AK716" s="12"/>
      <c r="AL716" s="309" t="s">
        <v>19</v>
      </c>
      <c r="AM716" s="46"/>
      <c r="AN716" s="47" t="s">
        <v>1</v>
      </c>
      <c r="AO716" s="46"/>
      <c r="AP716" s="48">
        <f>SUM(AP626,AP629,AP632,AP635,AP638,AP641,AP644,AP647,AP650,AP653,AP656,AP659,AP662,AP665,AP668,AP671,AP674,AP677,AP680,AP683,AP686,AP689,AP692,AP695,AP698,AP701,AP704,AP707,AP710,AP713)</f>
        <v>24.382000000000001</v>
      </c>
      <c r="AQ716" s="49">
        <f>SUM(AQ626,AQ629,AQ632,AQ635,AQ638,AQ641,AQ644,AQ647,AQ650,AQ653,AQ656,AQ659,AQ662,AQ665,AQ668,AQ671,AQ674,AQ677,AQ680,AQ683,AQ686,AQ689,AQ692,AQ695,AQ698,AQ701,AQ704,AQ707,AQ710,AQ713)</f>
        <v>16.422000000000001</v>
      </c>
      <c r="AR716" s="49">
        <f t="shared" ref="AR716:BA717" si="705">SUM(AR626,AR629,AR632,AR635,AR638,AR641,AR644,AR647,AR650,AR653,AR656,AR659,AR662,AR665,AR668,AR671,AR674,AR677,AR680,AR683,AR686,AR689,AR692,AR695,AR698,AR701,AR704,AR707,AR710,AR713)</f>
        <v>11.427999999999997</v>
      </c>
      <c r="AS716" s="49">
        <f t="shared" si="705"/>
        <v>17.835999999999995</v>
      </c>
      <c r="AT716" s="49">
        <f t="shared" si="705"/>
        <v>23.203000000000003</v>
      </c>
      <c r="AU716" s="49">
        <f t="shared" si="705"/>
        <v>13.005000000000003</v>
      </c>
      <c r="AV716" s="49">
        <f t="shared" si="705"/>
        <v>38.022000000000006</v>
      </c>
      <c r="AW716" s="49">
        <f t="shared" si="705"/>
        <v>22.313000000000002</v>
      </c>
      <c r="AX716" s="49">
        <f t="shared" si="705"/>
        <v>16.505999999999997</v>
      </c>
      <c r="AY716" s="49">
        <f t="shared" si="705"/>
        <v>17.670999999999996</v>
      </c>
      <c r="AZ716" s="49">
        <f t="shared" si="705"/>
        <v>16.812000000000005</v>
      </c>
      <c r="BA716" s="218">
        <f t="shared" si="705"/>
        <v>9.3380000000000045</v>
      </c>
      <c r="BC716" s="39"/>
      <c r="BD716" s="105"/>
      <c r="BE716" s="105"/>
      <c r="BF716" s="105"/>
      <c r="BG716" s="39"/>
      <c r="BH716" s="39"/>
      <c r="BI716" s="39"/>
      <c r="BJ716" s="39"/>
    </row>
    <row r="717" spans="1:62" s="10" customFormat="1" ht="14.25" customHeight="1">
      <c r="A717" s="310"/>
      <c r="B717" s="46"/>
      <c r="C717" s="51" t="s">
        <v>13</v>
      </c>
      <c r="D717" s="46"/>
      <c r="E717" s="52">
        <f>SUM(E627,E630,E633,E636,E639,E642,E645,E648,E651,E654,E657,E660,E663,E666,E669,E672,E675,E678,E681,E684,E687,E690,E693,E696,E699,E702,E705,E708,E711,E714)</f>
        <v>18.16</v>
      </c>
      <c r="F717" s="53">
        <f>SUM(F627,F630,F633,F636,F639,F642,F645,F648,F651,F654,F657,F660,F663,F666,F669,F672,F675,F678,F681,F684,F687,F690,F693,F696,F699,F702,F705,F708,F711,F714)</f>
        <v>0</v>
      </c>
      <c r="G717" s="53">
        <f t="shared" si="703"/>
        <v>0</v>
      </c>
      <c r="H717" s="53">
        <f t="shared" si="703"/>
        <v>0</v>
      </c>
      <c r="I717" s="53">
        <f t="shared" si="703"/>
        <v>0</v>
      </c>
      <c r="J717" s="53">
        <f t="shared" si="703"/>
        <v>0</v>
      </c>
      <c r="K717" s="53">
        <f t="shared" si="703"/>
        <v>0</v>
      </c>
      <c r="L717" s="219">
        <f t="shared" si="703"/>
        <v>0</v>
      </c>
      <c r="M717" s="53">
        <f t="shared" si="703"/>
        <v>0</v>
      </c>
      <c r="N717" s="53">
        <f t="shared" si="703"/>
        <v>0</v>
      </c>
      <c r="O717" s="53">
        <f t="shared" si="703"/>
        <v>0</v>
      </c>
      <c r="P717" s="54">
        <f t="shared" si="703"/>
        <v>0</v>
      </c>
      <c r="Q717" s="12"/>
      <c r="R717" s="12"/>
      <c r="S717" s="12"/>
      <c r="T717" s="310"/>
      <c r="U717" s="46"/>
      <c r="V717" s="51" t="s">
        <v>13</v>
      </c>
      <c r="W717" s="46"/>
      <c r="X717" s="52">
        <f>SUM(X627,X630,X633,X636,X639,X642,X645,X648,X651,X654,X657,X660,X663,X666,X669,X672,X675,X678,X681,X684,X687,X690,X693,X696,X699,X702,X705,X708,X711,X714)</f>
        <v>18.539601666666666</v>
      </c>
      <c r="Y717" s="53">
        <f>SUM(Y627,Y630,Y633,Y636,Y639,Y642,Y645,Y648,Y651,Y654,Y657,Y660,Y663,Y666,Y669,Y672,Y675,Y678,Y681,Y684,Y687,Y690,Y693,Y696,Y699,Y702,Y705,Y708,Y711,Y714)</f>
        <v>37.079203333333332</v>
      </c>
      <c r="Z717" s="53">
        <f t="shared" si="704"/>
        <v>55.618805000000002</v>
      </c>
      <c r="AA717" s="53">
        <f t="shared" si="704"/>
        <v>74.158406666666664</v>
      </c>
      <c r="AB717" s="53">
        <f t="shared" si="704"/>
        <v>92.698008333333334</v>
      </c>
      <c r="AC717" s="53">
        <f t="shared" si="704"/>
        <v>111.23761</v>
      </c>
      <c r="AD717" s="53">
        <f t="shared" si="704"/>
        <v>129.77721166666666</v>
      </c>
      <c r="AE717" s="53">
        <f t="shared" si="704"/>
        <v>148.31681333333333</v>
      </c>
      <c r="AF717" s="53">
        <f t="shared" si="704"/>
        <v>166.85641499999997</v>
      </c>
      <c r="AG717" s="53">
        <f t="shared" si="704"/>
        <v>185.39601666666664</v>
      </c>
      <c r="AH717" s="53">
        <f t="shared" si="704"/>
        <v>203.93561833333328</v>
      </c>
      <c r="AI717" s="219">
        <f t="shared" si="704"/>
        <v>222.47521999999995</v>
      </c>
      <c r="AJ717" s="8"/>
      <c r="AK717" s="12"/>
      <c r="AL717" s="310"/>
      <c r="AM717" s="46"/>
      <c r="AN717" s="51" t="s">
        <v>13</v>
      </c>
      <c r="AO717" s="46"/>
      <c r="AP717" s="52">
        <f>SUM(AP627,AP630,AP633,AP636,AP639,AP642,AP645,AP648,AP651,AP654,AP657,AP660,AP663,AP666,AP669,AP672,AP675,AP678,AP681,AP684,AP687,AP690,AP693,AP696,AP699,AP702,AP705,AP708,AP711,AP714)</f>
        <v>24.382000000000001</v>
      </c>
      <c r="AQ717" s="53">
        <f>SUM(AQ627,AQ630,AQ633,AQ636,AQ639,AQ642,AQ645,AQ648,AQ651,AQ654,AQ657,AQ660,AQ663,AQ666,AQ669,AQ672,AQ675,AQ678,AQ681,AQ684,AQ687,AQ690,AQ693,AQ696,AQ699,AQ702,AQ705,AQ708,AQ711,AQ714)</f>
        <v>40.804000000000002</v>
      </c>
      <c r="AR717" s="53">
        <f t="shared" si="705"/>
        <v>52.231999999999999</v>
      </c>
      <c r="AS717" s="53">
        <f t="shared" si="705"/>
        <v>70.067999999999998</v>
      </c>
      <c r="AT717" s="53">
        <f t="shared" si="705"/>
        <v>93.271000000000001</v>
      </c>
      <c r="AU717" s="53">
        <f t="shared" si="705"/>
        <v>106.276</v>
      </c>
      <c r="AV717" s="53">
        <f t="shared" si="705"/>
        <v>144.298</v>
      </c>
      <c r="AW717" s="53">
        <f t="shared" si="705"/>
        <v>166.61099999999999</v>
      </c>
      <c r="AX717" s="53">
        <f t="shared" si="705"/>
        <v>183.11699999999999</v>
      </c>
      <c r="AY717" s="53">
        <f t="shared" si="705"/>
        <v>200.78800000000001</v>
      </c>
      <c r="AZ717" s="53">
        <f t="shared" si="705"/>
        <v>217.6</v>
      </c>
      <c r="BA717" s="219">
        <f t="shared" si="705"/>
        <v>226.93800000000002</v>
      </c>
      <c r="BC717" s="39"/>
      <c r="BD717" s="105"/>
      <c r="BE717" s="105"/>
      <c r="BF717" s="105"/>
      <c r="BG717" s="105"/>
      <c r="BH717" s="208"/>
      <c r="BI717" s="105"/>
      <c r="BJ717" s="208"/>
    </row>
    <row r="718" spans="1:62" s="10" customFormat="1" ht="12.75" customHeight="1">
      <c r="A718" s="25"/>
      <c r="B718" s="25"/>
      <c r="C718" s="25"/>
      <c r="D718" s="25"/>
      <c r="E718" s="25"/>
      <c r="F718" s="25"/>
      <c r="G718" s="25"/>
      <c r="H718" s="25"/>
      <c r="I718" s="25"/>
      <c r="J718" s="25"/>
      <c r="K718" s="25"/>
      <c r="L718" s="214"/>
      <c r="M718" s="25"/>
      <c r="N718" s="25"/>
      <c r="O718" s="25"/>
      <c r="P718" s="25"/>
      <c r="Q718" s="12"/>
      <c r="R718" s="12"/>
      <c r="S718" s="12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14"/>
      <c r="AJ718" s="8"/>
      <c r="AK718" s="12"/>
      <c r="AL718" s="25"/>
      <c r="AM718" s="25"/>
      <c r="AN718" s="25"/>
      <c r="AO718" s="25"/>
      <c r="AP718" s="25"/>
      <c r="AQ718" s="25"/>
      <c r="AR718" s="25"/>
      <c r="AS718" s="25"/>
      <c r="AT718" s="25"/>
      <c r="AU718" s="25"/>
      <c r="AV718" s="25"/>
      <c r="AW718" s="25"/>
      <c r="AX718" s="25"/>
      <c r="AY718" s="25"/>
      <c r="AZ718" s="25"/>
      <c r="BA718" s="214"/>
      <c r="BC718" s="39"/>
      <c r="BD718" s="39"/>
      <c r="BE718" s="39"/>
      <c r="BF718" s="39"/>
      <c r="BG718" s="39"/>
      <c r="BH718" s="39"/>
      <c r="BI718" s="39"/>
      <c r="BJ718" s="39"/>
    </row>
    <row r="719" spans="1:62" s="10" customFormat="1" ht="12.75" customHeight="1">
      <c r="A719" s="25"/>
      <c r="B719" s="25"/>
      <c r="C719" s="25"/>
      <c r="D719" s="25"/>
      <c r="E719" s="25"/>
      <c r="F719" s="25"/>
      <c r="G719" s="25"/>
      <c r="H719" s="25"/>
      <c r="I719" s="25"/>
      <c r="J719" s="25"/>
      <c r="K719" s="25"/>
      <c r="L719" s="214"/>
      <c r="M719" s="25"/>
      <c r="N719" s="25"/>
      <c r="O719" s="25"/>
      <c r="P719" s="25"/>
      <c r="Q719" s="12"/>
      <c r="R719" s="12"/>
      <c r="S719" s="12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14"/>
      <c r="AJ719" s="8"/>
      <c r="AK719" s="12"/>
      <c r="AL719" s="25"/>
      <c r="AM719" s="25"/>
      <c r="AN719" s="25"/>
      <c r="AO719" s="25"/>
      <c r="AP719" s="25"/>
      <c r="AQ719" s="25"/>
      <c r="AR719" s="25"/>
      <c r="AS719" s="25"/>
      <c r="AT719" s="25"/>
      <c r="AU719" s="25"/>
      <c r="AV719" s="25"/>
      <c r="AW719" s="25"/>
      <c r="AX719" s="25"/>
      <c r="AY719" s="25"/>
      <c r="AZ719" s="25"/>
      <c r="BA719" s="214"/>
      <c r="BC719" s="39"/>
      <c r="BD719" s="39"/>
      <c r="BE719" s="39"/>
      <c r="BF719" s="39"/>
      <c r="BG719" s="39"/>
      <c r="BH719" s="39"/>
      <c r="BI719" s="39"/>
      <c r="BJ719" s="39"/>
    </row>
    <row r="720" spans="1:62" ht="12.75" customHeight="1">
      <c r="E720" s="34"/>
      <c r="F720" s="34"/>
      <c r="G720" s="34"/>
      <c r="H720" s="34"/>
      <c r="I720" s="34"/>
      <c r="J720" s="34"/>
      <c r="K720" s="34"/>
      <c r="L720" s="220"/>
      <c r="M720" s="34"/>
      <c r="N720" s="34"/>
      <c r="O720" s="34"/>
      <c r="P720" s="34"/>
      <c r="X720" s="34"/>
      <c r="Y720" s="34"/>
      <c r="Z720" s="34"/>
      <c r="AA720" s="34"/>
      <c r="AB720" s="34"/>
      <c r="AC720" s="34"/>
      <c r="AD720" s="34"/>
      <c r="AE720" s="34"/>
      <c r="AF720" s="34"/>
      <c r="AG720" s="34"/>
      <c r="AH720" s="34"/>
      <c r="AI720" s="220"/>
      <c r="AP720" s="34"/>
      <c r="AQ720" s="34"/>
      <c r="AR720" s="34"/>
      <c r="AS720" s="34"/>
      <c r="AT720" s="34"/>
      <c r="AU720" s="34"/>
      <c r="AV720" s="34"/>
      <c r="AW720" s="34"/>
      <c r="AX720" s="34"/>
      <c r="AY720" s="34"/>
      <c r="AZ720" s="34"/>
      <c r="BA720" s="220"/>
      <c r="BC720" s="39"/>
      <c r="BD720" s="39"/>
      <c r="BE720" s="39"/>
      <c r="BF720" s="39"/>
      <c r="BG720" s="39"/>
      <c r="BH720" s="39"/>
      <c r="BI720" s="39"/>
      <c r="BJ720" s="39"/>
    </row>
    <row r="721" spans="1:62" ht="21.75" customHeight="1">
      <c r="A721" s="308" t="s">
        <v>27</v>
      </c>
      <c r="B721" s="308"/>
      <c r="C721" s="308"/>
      <c r="D721" s="308"/>
      <c r="E721" s="308"/>
      <c r="F721" s="308"/>
      <c r="G721" s="308"/>
      <c r="H721" s="308"/>
      <c r="I721" s="308"/>
      <c r="J721" s="308"/>
      <c r="K721" s="308"/>
      <c r="L721" s="308"/>
      <c r="M721" s="308"/>
      <c r="N721" s="308"/>
      <c r="O721" s="308"/>
      <c r="P721" s="308"/>
      <c r="T721" s="308" t="s">
        <v>27</v>
      </c>
      <c r="U721" s="308"/>
      <c r="V721" s="308"/>
      <c r="W721" s="308"/>
      <c r="X721" s="308"/>
      <c r="Y721" s="308"/>
      <c r="Z721" s="308"/>
      <c r="AA721" s="308"/>
      <c r="AB721" s="308"/>
      <c r="AC721" s="308"/>
      <c r="AD721" s="308"/>
      <c r="AE721" s="308"/>
      <c r="AF721" s="308"/>
      <c r="AG721" s="308"/>
      <c r="AH721" s="308"/>
      <c r="AI721" s="308"/>
      <c r="AL721" s="308" t="s">
        <v>27</v>
      </c>
      <c r="AM721" s="308"/>
      <c r="AN721" s="308"/>
      <c r="AO721" s="308"/>
      <c r="AP721" s="308"/>
      <c r="AQ721" s="308"/>
      <c r="AR721" s="308"/>
      <c r="AS721" s="308"/>
      <c r="AT721" s="308"/>
      <c r="AU721" s="308"/>
      <c r="AV721" s="308"/>
      <c r="AW721" s="308"/>
      <c r="AX721" s="308"/>
      <c r="AY721" s="308"/>
      <c r="AZ721" s="308"/>
      <c r="BA721" s="308"/>
      <c r="BC721" s="39"/>
      <c r="BD721" s="39"/>
      <c r="BE721" s="39"/>
      <c r="BF721" s="39"/>
      <c r="BG721" s="39"/>
      <c r="BH721" s="39"/>
      <c r="BI721" s="39"/>
      <c r="BJ721" s="39"/>
    </row>
    <row r="722" spans="1:62" ht="18" customHeight="1">
      <c r="A722" s="3"/>
      <c r="B722" s="3"/>
      <c r="C722" s="3"/>
      <c r="D722" s="3"/>
      <c r="E722" s="5"/>
      <c r="F722" s="5"/>
      <c r="G722" s="5"/>
      <c r="H722" s="5"/>
      <c r="I722" s="5"/>
      <c r="J722" s="5"/>
      <c r="K722" s="5"/>
      <c r="L722" s="233"/>
      <c r="M722" s="5"/>
      <c r="N722" s="5"/>
      <c r="O722" s="5"/>
      <c r="P722" s="5"/>
      <c r="T722" s="3"/>
      <c r="U722" s="3"/>
      <c r="V722" s="3"/>
      <c r="W722" s="3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233"/>
      <c r="AL722" s="3"/>
      <c r="AM722" s="3"/>
      <c r="AN722" s="3"/>
      <c r="AO722" s="3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233"/>
      <c r="BC722" s="39"/>
      <c r="BD722" s="39"/>
      <c r="BE722" s="39"/>
      <c r="BF722" s="39"/>
      <c r="BG722" s="39"/>
      <c r="BH722" s="39"/>
      <c r="BI722" s="39"/>
      <c r="BJ722" s="39"/>
    </row>
    <row r="723" spans="1:62" ht="18" customHeight="1">
      <c r="A723" s="15" t="s">
        <v>39</v>
      </c>
      <c r="B723" s="16"/>
      <c r="C723" s="16"/>
      <c r="D723" s="16"/>
      <c r="E723" s="16"/>
      <c r="F723" s="17"/>
      <c r="G723" s="17"/>
      <c r="H723" s="17"/>
      <c r="I723" s="17"/>
      <c r="J723" s="17"/>
      <c r="K723" s="17"/>
      <c r="L723" s="211"/>
      <c r="M723" s="17"/>
      <c r="N723" s="17"/>
      <c r="O723" s="242" t="s">
        <v>24</v>
      </c>
      <c r="T723" s="15" t="s">
        <v>39</v>
      </c>
      <c r="U723" s="16"/>
      <c r="V723" s="16"/>
      <c r="W723" s="16"/>
      <c r="X723" s="16"/>
      <c r="Y723" s="17"/>
      <c r="Z723" s="17"/>
      <c r="AA723" s="17"/>
      <c r="AB723" s="17"/>
      <c r="AC723" s="17"/>
      <c r="AD723" s="17"/>
      <c r="AE723" s="17"/>
      <c r="AF723" s="17"/>
      <c r="AG723" s="17"/>
      <c r="AH723" s="242" t="s">
        <v>23</v>
      </c>
      <c r="AL723" s="15" t="s">
        <v>39</v>
      </c>
      <c r="AM723" s="16"/>
      <c r="AN723" s="16"/>
      <c r="AO723" s="16"/>
      <c r="AP723" s="16"/>
      <c r="AQ723" s="17"/>
      <c r="AR723" s="17"/>
      <c r="AS723" s="17"/>
      <c r="AT723" s="17"/>
      <c r="AU723" s="17"/>
      <c r="AV723" s="17"/>
      <c r="AW723" s="17"/>
      <c r="AX723" s="17"/>
      <c r="AY723" s="17"/>
      <c r="AZ723" s="242" t="s">
        <v>22</v>
      </c>
      <c r="BC723" s="39"/>
      <c r="BD723" s="39"/>
      <c r="BE723" s="39"/>
      <c r="BF723" s="39"/>
      <c r="BG723" s="39"/>
      <c r="BH723" s="39"/>
      <c r="BI723" s="39"/>
      <c r="BJ723" s="39"/>
    </row>
    <row r="724" spans="1:62" ht="18" customHeight="1">
      <c r="BC724" s="39"/>
      <c r="BD724" s="39"/>
      <c r="BE724" s="39"/>
      <c r="BF724" s="39"/>
      <c r="BG724" s="39"/>
      <c r="BH724" s="39"/>
      <c r="BI724" s="39"/>
      <c r="BJ724" s="39"/>
    </row>
    <row r="725" spans="1:62" s="10" customFormat="1" ht="14.25" customHeight="1">
      <c r="A725" s="19" t="s">
        <v>15</v>
      </c>
      <c r="B725" s="20"/>
      <c r="C725" s="19" t="s">
        <v>0</v>
      </c>
      <c r="D725" s="20"/>
      <c r="E725" s="21" t="s">
        <v>3</v>
      </c>
      <c r="F725" s="22" t="s">
        <v>4</v>
      </c>
      <c r="G725" s="22" t="s">
        <v>5</v>
      </c>
      <c r="H725" s="22" t="s">
        <v>6</v>
      </c>
      <c r="I725" s="22" t="s">
        <v>7</v>
      </c>
      <c r="J725" s="22" t="s">
        <v>8</v>
      </c>
      <c r="K725" s="22" t="s">
        <v>9</v>
      </c>
      <c r="L725" s="213" t="s">
        <v>10</v>
      </c>
      <c r="M725" s="22" t="s">
        <v>16</v>
      </c>
      <c r="N725" s="22" t="s">
        <v>17</v>
      </c>
      <c r="O725" s="22" t="s">
        <v>18</v>
      </c>
      <c r="P725" s="23" t="s">
        <v>11</v>
      </c>
      <c r="Q725" s="12"/>
      <c r="R725" s="12"/>
      <c r="S725" s="12"/>
      <c r="T725" s="19" t="s">
        <v>15</v>
      </c>
      <c r="U725" s="20"/>
      <c r="V725" s="19" t="s">
        <v>0</v>
      </c>
      <c r="W725" s="20"/>
      <c r="X725" s="21" t="s">
        <v>3</v>
      </c>
      <c r="Y725" s="22" t="s">
        <v>4</v>
      </c>
      <c r="Z725" s="22" t="s">
        <v>5</v>
      </c>
      <c r="AA725" s="22" t="s">
        <v>6</v>
      </c>
      <c r="AB725" s="22" t="s">
        <v>7</v>
      </c>
      <c r="AC725" s="22" t="s">
        <v>8</v>
      </c>
      <c r="AD725" s="22" t="s">
        <v>9</v>
      </c>
      <c r="AE725" s="22" t="s">
        <v>10</v>
      </c>
      <c r="AF725" s="22" t="s">
        <v>16</v>
      </c>
      <c r="AG725" s="22" t="s">
        <v>17</v>
      </c>
      <c r="AH725" s="22" t="s">
        <v>18</v>
      </c>
      <c r="AI725" s="213" t="s">
        <v>11</v>
      </c>
      <c r="AJ725" s="8"/>
      <c r="AK725" s="12"/>
      <c r="AL725" s="19" t="s">
        <v>15</v>
      </c>
      <c r="AM725" s="20"/>
      <c r="AN725" s="19" t="s">
        <v>0</v>
      </c>
      <c r="AO725" s="20"/>
      <c r="AP725" s="21" t="s">
        <v>3</v>
      </c>
      <c r="AQ725" s="22" t="s">
        <v>4</v>
      </c>
      <c r="AR725" s="22" t="s">
        <v>5</v>
      </c>
      <c r="AS725" s="22" t="s">
        <v>6</v>
      </c>
      <c r="AT725" s="22" t="s">
        <v>7</v>
      </c>
      <c r="AU725" s="22" t="s">
        <v>8</v>
      </c>
      <c r="AV725" s="22" t="s">
        <v>9</v>
      </c>
      <c r="AW725" s="22" t="s">
        <v>10</v>
      </c>
      <c r="AX725" s="22" t="s">
        <v>16</v>
      </c>
      <c r="AY725" s="22" t="s">
        <v>17</v>
      </c>
      <c r="AZ725" s="22" t="s">
        <v>18</v>
      </c>
      <c r="BA725" s="213" t="s">
        <v>11</v>
      </c>
      <c r="BC725" s="39"/>
      <c r="BD725" s="206"/>
      <c r="BE725" s="206"/>
      <c r="BF725" s="206"/>
      <c r="BG725" s="39"/>
      <c r="BH725" s="39"/>
      <c r="BI725" s="39"/>
      <c r="BJ725" s="39"/>
    </row>
    <row r="726" spans="1:62" s="10" customFormat="1" ht="14.25" customHeight="1">
      <c r="A726" s="24"/>
      <c r="B726" s="24"/>
      <c r="C726" s="24"/>
      <c r="D726" s="24"/>
      <c r="E726" s="24"/>
      <c r="F726" s="25"/>
      <c r="G726" s="25"/>
      <c r="H726" s="25"/>
      <c r="I726" s="25"/>
      <c r="J726" s="25"/>
      <c r="K726" s="25"/>
      <c r="L726" s="214"/>
      <c r="M726" s="25"/>
      <c r="N726" s="25"/>
      <c r="O726" s="25"/>
      <c r="P726" s="24"/>
      <c r="Q726" s="12"/>
      <c r="R726" s="12"/>
      <c r="S726" s="12"/>
      <c r="T726" s="24"/>
      <c r="U726" s="24"/>
      <c r="V726" s="24"/>
      <c r="W726" s="24"/>
      <c r="X726" s="24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14"/>
      <c r="AJ726" s="8"/>
      <c r="AK726" s="12"/>
      <c r="AL726" s="24"/>
      <c r="AM726" s="24"/>
      <c r="AN726" s="24"/>
      <c r="AO726" s="24"/>
      <c r="AP726" s="24"/>
      <c r="AQ726" s="25"/>
      <c r="AR726" s="25"/>
      <c r="AS726" s="25"/>
      <c r="AT726" s="25"/>
      <c r="AU726" s="25"/>
      <c r="AV726" s="25"/>
      <c r="AW726" s="25"/>
      <c r="AX726" s="25"/>
      <c r="AY726" s="25"/>
      <c r="AZ726" s="25"/>
      <c r="BA726" s="214"/>
      <c r="BC726" s="39"/>
      <c r="BD726" s="39"/>
      <c r="BE726" s="39"/>
      <c r="BF726" s="39"/>
      <c r="BG726" s="39"/>
      <c r="BH726" s="39"/>
      <c r="BI726" s="39"/>
      <c r="BJ726" s="39"/>
    </row>
    <row r="727" spans="1:62" s="10" customFormat="1" ht="14.25" customHeight="1">
      <c r="A727" s="26" t="s">
        <v>43</v>
      </c>
      <c r="B727" s="25"/>
      <c r="C727" s="27" t="s">
        <v>1</v>
      </c>
      <c r="D727" s="25"/>
      <c r="E727" s="28">
        <f>E728</f>
        <v>533.57799999999997</v>
      </c>
      <c r="F727" s="29">
        <f t="shared" ref="F727:P727" si="706">F728-E728</f>
        <v>-533.57799999999997</v>
      </c>
      <c r="G727" s="29">
        <f t="shared" si="706"/>
        <v>0</v>
      </c>
      <c r="H727" s="29">
        <f t="shared" si="706"/>
        <v>0</v>
      </c>
      <c r="I727" s="29">
        <f t="shared" si="706"/>
        <v>0</v>
      </c>
      <c r="J727" s="29">
        <f t="shared" si="706"/>
        <v>0</v>
      </c>
      <c r="K727" s="29">
        <f t="shared" si="706"/>
        <v>0</v>
      </c>
      <c r="L727" s="215">
        <f t="shared" si="706"/>
        <v>0</v>
      </c>
      <c r="M727" s="29">
        <f t="shared" si="706"/>
        <v>0</v>
      </c>
      <c r="N727" s="29">
        <f t="shared" si="706"/>
        <v>0</v>
      </c>
      <c r="O727" s="29">
        <f t="shared" si="706"/>
        <v>0</v>
      </c>
      <c r="P727" s="30">
        <f t="shared" si="706"/>
        <v>0</v>
      </c>
      <c r="Q727" s="12"/>
      <c r="R727" s="12"/>
      <c r="S727" s="12"/>
      <c r="T727" s="26" t="s">
        <v>43</v>
      </c>
      <c r="U727" s="25"/>
      <c r="V727" s="27" t="s">
        <v>1</v>
      </c>
      <c r="W727" s="25"/>
      <c r="X727" s="28">
        <f>X728</f>
        <v>1091.6666666666667</v>
      </c>
      <c r="Y727" s="29">
        <f t="shared" ref="Y727:AI727" si="707">Y728-X728</f>
        <v>1091.6666666666667</v>
      </c>
      <c r="Z727" s="29">
        <f t="shared" si="707"/>
        <v>1091.6666666666665</v>
      </c>
      <c r="AA727" s="29">
        <f t="shared" si="707"/>
        <v>1091.666666666667</v>
      </c>
      <c r="AB727" s="29">
        <f t="shared" si="707"/>
        <v>1091.666666666667</v>
      </c>
      <c r="AC727" s="29">
        <f t="shared" si="707"/>
        <v>1091.666666666667</v>
      </c>
      <c r="AD727" s="29">
        <f t="shared" si="707"/>
        <v>1091.666666666667</v>
      </c>
      <c r="AE727" s="29">
        <f t="shared" si="707"/>
        <v>1091.6666666666661</v>
      </c>
      <c r="AF727" s="29">
        <f t="shared" si="707"/>
        <v>1091.6666666666661</v>
      </c>
      <c r="AG727" s="29">
        <f t="shared" si="707"/>
        <v>1091.6666666666661</v>
      </c>
      <c r="AH727" s="29">
        <f t="shared" si="707"/>
        <v>1091.6666666666661</v>
      </c>
      <c r="AI727" s="215">
        <f t="shared" si="707"/>
        <v>1091.6666666666661</v>
      </c>
      <c r="AJ727" s="8"/>
      <c r="AK727" s="12"/>
      <c r="AL727" s="26" t="s">
        <v>43</v>
      </c>
      <c r="AM727" s="25"/>
      <c r="AN727" s="27" t="s">
        <v>1</v>
      </c>
      <c r="AO727" s="25"/>
      <c r="AP727" s="28">
        <f>AP728</f>
        <v>467.96699999999998</v>
      </c>
      <c r="AQ727" s="29">
        <f t="shared" ref="AQ727:BA727" si="708">AQ728-AP728</f>
        <v>304.45699999999999</v>
      </c>
      <c r="AR727" s="29">
        <f t="shared" si="708"/>
        <v>396.34100000000012</v>
      </c>
      <c r="AS727" s="29">
        <f t="shared" si="708"/>
        <v>226.49199999999996</v>
      </c>
      <c r="AT727" s="29">
        <f t="shared" si="708"/>
        <v>389.00099999999998</v>
      </c>
      <c r="AU727" s="29">
        <f t="shared" si="708"/>
        <v>311.62099999999987</v>
      </c>
      <c r="AV727" s="29">
        <f t="shared" si="708"/>
        <v>298.38900000000012</v>
      </c>
      <c r="AW727" s="29">
        <f t="shared" si="708"/>
        <v>238.10899999999992</v>
      </c>
      <c r="AX727" s="29">
        <f t="shared" si="708"/>
        <v>430.23799999999983</v>
      </c>
      <c r="AY727" s="29">
        <f t="shared" si="708"/>
        <v>373.404</v>
      </c>
      <c r="AZ727" s="29">
        <f t="shared" si="708"/>
        <v>153.36100000000033</v>
      </c>
      <c r="BA727" s="215">
        <f t="shared" si="708"/>
        <v>59.596000000000004</v>
      </c>
      <c r="BC727" s="39"/>
      <c r="BD727" s="105"/>
      <c r="BE727" s="105"/>
      <c r="BF727" s="105"/>
      <c r="BG727" s="39"/>
      <c r="BH727" s="39"/>
      <c r="BI727" s="39"/>
      <c r="BJ727" s="39"/>
    </row>
    <row r="728" spans="1:62" s="10" customFormat="1" ht="14.25" customHeight="1">
      <c r="A728" s="32"/>
      <c r="B728" s="25"/>
      <c r="C728" s="33" t="s">
        <v>13</v>
      </c>
      <c r="D728" s="25"/>
      <c r="E728" s="74">
        <v>533.57799999999997</v>
      </c>
      <c r="F728" s="73"/>
      <c r="G728" s="73"/>
      <c r="H728" s="73"/>
      <c r="I728" s="73"/>
      <c r="J728" s="73"/>
      <c r="K728" s="73"/>
      <c r="L728" s="136"/>
      <c r="M728" s="73"/>
      <c r="N728" s="73"/>
      <c r="O728" s="36"/>
      <c r="P728" s="37"/>
      <c r="Q728" s="12"/>
      <c r="R728" s="12"/>
      <c r="S728" s="12"/>
      <c r="T728" s="32"/>
      <c r="U728" s="25"/>
      <c r="V728" s="33" t="s">
        <v>13</v>
      </c>
      <c r="W728" s="25"/>
      <c r="X728" s="74">
        <f>+$AJ$728/12</f>
        <v>1091.6666666666667</v>
      </c>
      <c r="Y728" s="73">
        <f>+X728+$AJ$728/12</f>
        <v>2183.3333333333335</v>
      </c>
      <c r="Z728" s="73">
        <f t="shared" ref="Z728:AI728" si="709">+Y728+$AJ$728/12</f>
        <v>3275</v>
      </c>
      <c r="AA728" s="73">
        <f t="shared" si="709"/>
        <v>4366.666666666667</v>
      </c>
      <c r="AB728" s="73">
        <f t="shared" si="709"/>
        <v>5458.3333333333339</v>
      </c>
      <c r="AC728" s="73">
        <f t="shared" si="709"/>
        <v>6550.0000000000009</v>
      </c>
      <c r="AD728" s="73">
        <f t="shared" si="709"/>
        <v>7641.6666666666679</v>
      </c>
      <c r="AE728" s="73">
        <f t="shared" si="709"/>
        <v>8733.3333333333339</v>
      </c>
      <c r="AF728" s="73">
        <f t="shared" si="709"/>
        <v>9825</v>
      </c>
      <c r="AG728" s="36">
        <f t="shared" si="709"/>
        <v>10916.666666666666</v>
      </c>
      <c r="AH728" s="36">
        <f t="shared" si="709"/>
        <v>12008.333333333332</v>
      </c>
      <c r="AI728" s="216">
        <f t="shared" si="709"/>
        <v>13099.999999999998</v>
      </c>
      <c r="AJ728" s="8">
        <f>11700+1400</f>
        <v>13100</v>
      </c>
      <c r="AK728" s="12"/>
      <c r="AL728" s="32"/>
      <c r="AM728" s="25"/>
      <c r="AN728" s="33" t="s">
        <v>13</v>
      </c>
      <c r="AO728" s="25"/>
      <c r="AP728" s="74">
        <v>467.96699999999998</v>
      </c>
      <c r="AQ728" s="73">
        <v>772.42399999999998</v>
      </c>
      <c r="AR728" s="73">
        <v>1168.7650000000001</v>
      </c>
      <c r="AS728" s="73">
        <v>1395.2570000000001</v>
      </c>
      <c r="AT728" s="73">
        <v>1784.258</v>
      </c>
      <c r="AU728" s="73">
        <v>2095.8789999999999</v>
      </c>
      <c r="AV728" s="73">
        <v>2394.268</v>
      </c>
      <c r="AW728" s="73">
        <v>2632.377</v>
      </c>
      <c r="AX728" s="73">
        <v>3062.6149999999998</v>
      </c>
      <c r="AY728" s="73">
        <v>3436.0189999999998</v>
      </c>
      <c r="AZ728" s="73">
        <v>3589.38</v>
      </c>
      <c r="BA728" s="136">
        <v>3648.9760000000001</v>
      </c>
      <c r="BC728" s="39"/>
      <c r="BD728" s="105"/>
      <c r="BE728" s="105"/>
      <c r="BF728" s="105"/>
      <c r="BG728" s="105"/>
      <c r="BH728" s="208"/>
      <c r="BI728" s="105"/>
      <c r="BJ728" s="208"/>
    </row>
    <row r="729" spans="1:62" s="10" customFormat="1" ht="14.25" customHeight="1">
      <c r="A729" s="32"/>
      <c r="B729" s="25"/>
      <c r="C729" s="33"/>
      <c r="D729" s="25"/>
      <c r="E729" s="35"/>
      <c r="F729" s="36"/>
      <c r="G729" s="36"/>
      <c r="H729" s="36"/>
      <c r="I729" s="36"/>
      <c r="J729" s="36"/>
      <c r="K729" s="36"/>
      <c r="L729" s="216"/>
      <c r="M729" s="36"/>
      <c r="N729" s="36"/>
      <c r="O729" s="36"/>
      <c r="P729" s="37"/>
      <c r="Q729" s="12"/>
      <c r="R729" s="12"/>
      <c r="S729" s="12"/>
      <c r="T729" s="32"/>
      <c r="U729" s="25"/>
      <c r="V729" s="33"/>
      <c r="W729" s="25"/>
      <c r="X729" s="35"/>
      <c r="Y729" s="36"/>
      <c r="Z729" s="36"/>
      <c r="AA729" s="36"/>
      <c r="AB729" s="36"/>
      <c r="AC729" s="36"/>
      <c r="AD729" s="36"/>
      <c r="AE729" s="36"/>
      <c r="AF729" s="36"/>
      <c r="AG729" s="36"/>
      <c r="AH729" s="36"/>
      <c r="AI729" s="216"/>
      <c r="AJ729" s="8"/>
      <c r="AK729" s="12"/>
      <c r="AL729" s="32"/>
      <c r="AM729" s="25"/>
      <c r="AN729" s="33"/>
      <c r="AO729" s="25"/>
      <c r="AP729" s="35"/>
      <c r="AQ729" s="36"/>
      <c r="AR729" s="36"/>
      <c r="AS729" s="36"/>
      <c r="AT729" s="36"/>
      <c r="AU729" s="36"/>
      <c r="AV729" s="36"/>
      <c r="AW729" s="36"/>
      <c r="AX729" s="36"/>
      <c r="AY729" s="36"/>
      <c r="AZ729" s="36"/>
      <c r="BA729" s="216"/>
      <c r="BC729" s="39"/>
      <c r="BD729" s="105"/>
      <c r="BE729" s="105"/>
      <c r="BF729" s="105"/>
      <c r="BG729" s="39"/>
      <c r="BH729" s="39"/>
      <c r="BI729" s="39"/>
      <c r="BJ729" s="39"/>
    </row>
    <row r="730" spans="1:62" s="10" customFormat="1" ht="14.25" customHeight="1">
      <c r="A730" s="32" t="s">
        <v>44</v>
      </c>
      <c r="B730" s="25"/>
      <c r="C730" s="33" t="s">
        <v>1</v>
      </c>
      <c r="D730" s="25"/>
      <c r="E730" s="35">
        <f>E731</f>
        <v>293.41800000000001</v>
      </c>
      <c r="F730" s="36">
        <f t="shared" ref="F730:P730" si="710">F731-E731</f>
        <v>-293.41800000000001</v>
      </c>
      <c r="G730" s="36">
        <f t="shared" si="710"/>
        <v>0</v>
      </c>
      <c r="H730" s="36">
        <f t="shared" si="710"/>
        <v>0</v>
      </c>
      <c r="I730" s="36">
        <f t="shared" si="710"/>
        <v>0</v>
      </c>
      <c r="J730" s="36">
        <f t="shared" si="710"/>
        <v>0</v>
      </c>
      <c r="K730" s="36">
        <f t="shared" si="710"/>
        <v>0</v>
      </c>
      <c r="L730" s="216">
        <f t="shared" si="710"/>
        <v>0</v>
      </c>
      <c r="M730" s="36">
        <f t="shared" si="710"/>
        <v>0</v>
      </c>
      <c r="N730" s="36">
        <f t="shared" si="710"/>
        <v>0</v>
      </c>
      <c r="O730" s="36">
        <f t="shared" si="710"/>
        <v>0</v>
      </c>
      <c r="P730" s="37">
        <f t="shared" si="710"/>
        <v>0</v>
      </c>
      <c r="Q730" s="12"/>
      <c r="R730" s="12"/>
      <c r="S730" s="12"/>
      <c r="T730" s="32" t="s">
        <v>44</v>
      </c>
      <c r="U730" s="25"/>
      <c r="V730" s="33" t="s">
        <v>1</v>
      </c>
      <c r="W730" s="25"/>
      <c r="X730" s="35">
        <f>X731</f>
        <v>0</v>
      </c>
      <c r="Y730" s="36">
        <f t="shared" ref="Y730:AI730" si="711">Y731-X731</f>
        <v>0</v>
      </c>
      <c r="Z730" s="36">
        <f t="shared" si="711"/>
        <v>0</v>
      </c>
      <c r="AA730" s="36">
        <f t="shared" si="711"/>
        <v>0</v>
      </c>
      <c r="AB730" s="36">
        <f t="shared" si="711"/>
        <v>0</v>
      </c>
      <c r="AC730" s="36">
        <f t="shared" si="711"/>
        <v>0</v>
      </c>
      <c r="AD730" s="36">
        <f t="shared" si="711"/>
        <v>0</v>
      </c>
      <c r="AE730" s="36">
        <f t="shared" si="711"/>
        <v>0</v>
      </c>
      <c r="AF730" s="36">
        <f t="shared" si="711"/>
        <v>0</v>
      </c>
      <c r="AG730" s="36">
        <f t="shared" si="711"/>
        <v>0</v>
      </c>
      <c r="AH730" s="36">
        <f t="shared" si="711"/>
        <v>0</v>
      </c>
      <c r="AI730" s="216">
        <f t="shared" si="711"/>
        <v>0</v>
      </c>
      <c r="AJ730" s="8"/>
      <c r="AK730" s="12"/>
      <c r="AL730" s="32" t="s">
        <v>44</v>
      </c>
      <c r="AM730" s="25"/>
      <c r="AN730" s="33" t="s">
        <v>1</v>
      </c>
      <c r="AO730" s="25"/>
      <c r="AP730" s="35">
        <f>AP731</f>
        <v>88.521000000000001</v>
      </c>
      <c r="AQ730" s="36">
        <f t="shared" ref="AQ730:BA730" si="712">AQ731-AP731</f>
        <v>198.245</v>
      </c>
      <c r="AR730" s="36">
        <f t="shared" si="712"/>
        <v>223.988</v>
      </c>
      <c r="AS730" s="36">
        <f t="shared" si="712"/>
        <v>173.43899999999996</v>
      </c>
      <c r="AT730" s="36">
        <f t="shared" si="712"/>
        <v>96.846000000000004</v>
      </c>
      <c r="AU730" s="36">
        <f t="shared" si="712"/>
        <v>167.45799999999997</v>
      </c>
      <c r="AV730" s="36">
        <f t="shared" si="712"/>
        <v>114.61800000000005</v>
      </c>
      <c r="AW730" s="36">
        <f t="shared" si="712"/>
        <v>136.82999999999993</v>
      </c>
      <c r="AX730" s="36">
        <f t="shared" si="712"/>
        <v>130.1400000000001</v>
      </c>
      <c r="AY730" s="36">
        <f t="shared" si="712"/>
        <v>117.74800000000005</v>
      </c>
      <c r="AZ730" s="36">
        <f t="shared" si="712"/>
        <v>119.89999999999986</v>
      </c>
      <c r="BA730" s="216">
        <f t="shared" si="712"/>
        <v>2.1380000000001473</v>
      </c>
      <c r="BC730" s="39"/>
      <c r="BD730" s="105"/>
      <c r="BE730" s="105"/>
      <c r="BF730" s="105"/>
      <c r="BG730" s="39"/>
      <c r="BH730" s="39"/>
      <c r="BI730" s="39"/>
      <c r="BJ730" s="39"/>
    </row>
    <row r="731" spans="1:62" s="10" customFormat="1" ht="14.25" customHeight="1">
      <c r="A731" s="32"/>
      <c r="B731" s="25"/>
      <c r="C731" s="33" t="s">
        <v>13</v>
      </c>
      <c r="D731" s="25"/>
      <c r="E731" s="74">
        <v>293.41800000000001</v>
      </c>
      <c r="F731" s="73"/>
      <c r="G731" s="73"/>
      <c r="H731" s="73"/>
      <c r="I731" s="73"/>
      <c r="J731" s="73"/>
      <c r="K731" s="73"/>
      <c r="L731" s="136"/>
      <c r="M731" s="73"/>
      <c r="N731" s="73"/>
      <c r="O731" s="36"/>
      <c r="P731" s="37"/>
      <c r="Q731" s="12"/>
      <c r="R731" s="12"/>
      <c r="S731" s="12"/>
      <c r="T731" s="32"/>
      <c r="U731" s="25"/>
      <c r="V731" s="33" t="s">
        <v>13</v>
      </c>
      <c r="W731" s="25"/>
      <c r="X731" s="74"/>
      <c r="Y731" s="73"/>
      <c r="Z731" s="73"/>
      <c r="AA731" s="73"/>
      <c r="AB731" s="73"/>
      <c r="AC731" s="73"/>
      <c r="AD731" s="73"/>
      <c r="AE731" s="73"/>
      <c r="AF731" s="73"/>
      <c r="AG731" s="36"/>
      <c r="AH731" s="36"/>
      <c r="AI731" s="216"/>
      <c r="AJ731" s="8"/>
      <c r="AK731" s="12"/>
      <c r="AL731" s="32"/>
      <c r="AM731" s="25"/>
      <c r="AN731" s="33" t="s">
        <v>13</v>
      </c>
      <c r="AO731" s="25"/>
      <c r="AP731" s="74">
        <v>88.521000000000001</v>
      </c>
      <c r="AQ731" s="73">
        <v>286.76600000000002</v>
      </c>
      <c r="AR731" s="73">
        <v>510.75400000000002</v>
      </c>
      <c r="AS731" s="73">
        <v>684.19299999999998</v>
      </c>
      <c r="AT731" s="73">
        <v>781.03899999999999</v>
      </c>
      <c r="AU731" s="73">
        <v>948.49699999999996</v>
      </c>
      <c r="AV731" s="73">
        <v>1063.115</v>
      </c>
      <c r="AW731" s="73">
        <v>1199.9449999999999</v>
      </c>
      <c r="AX731" s="73">
        <v>1330.085</v>
      </c>
      <c r="AY731" s="73">
        <v>1447.8330000000001</v>
      </c>
      <c r="AZ731" s="73">
        <v>1567.7329999999999</v>
      </c>
      <c r="BA731" s="136">
        <v>1569.8710000000001</v>
      </c>
      <c r="BC731" s="39"/>
      <c r="BD731" s="105"/>
      <c r="BE731" s="105"/>
      <c r="BF731" s="105"/>
      <c r="BG731" s="105"/>
      <c r="BH731" s="208"/>
      <c r="BI731" s="105"/>
      <c r="BJ731" s="208"/>
    </row>
    <row r="732" spans="1:62" s="10" customFormat="1" ht="14.25" customHeight="1">
      <c r="A732" s="32"/>
      <c r="B732" s="25"/>
      <c r="C732" s="33"/>
      <c r="D732" s="25"/>
      <c r="E732" s="35"/>
      <c r="F732" s="36"/>
      <c r="G732" s="36"/>
      <c r="H732" s="36"/>
      <c r="I732" s="36"/>
      <c r="J732" s="36"/>
      <c r="K732" s="36"/>
      <c r="L732" s="216"/>
      <c r="M732" s="36"/>
      <c r="N732" s="36"/>
      <c r="O732" s="36"/>
      <c r="P732" s="37"/>
      <c r="Q732" s="12"/>
      <c r="R732" s="12"/>
      <c r="S732" s="12"/>
      <c r="T732" s="32"/>
      <c r="U732" s="25"/>
      <c r="V732" s="33"/>
      <c r="W732" s="25"/>
      <c r="X732" s="35"/>
      <c r="Y732" s="36"/>
      <c r="Z732" s="36"/>
      <c r="AA732" s="36"/>
      <c r="AB732" s="36"/>
      <c r="AC732" s="36"/>
      <c r="AD732" s="36"/>
      <c r="AE732" s="36"/>
      <c r="AF732" s="36"/>
      <c r="AG732" s="36"/>
      <c r="AH732" s="36"/>
      <c r="AI732" s="216"/>
      <c r="AJ732" s="8"/>
      <c r="AK732" s="12"/>
      <c r="AL732" s="32"/>
      <c r="AM732" s="25"/>
      <c r="AN732" s="33"/>
      <c r="AO732" s="25"/>
      <c r="AP732" s="35"/>
      <c r="AQ732" s="36"/>
      <c r="AR732" s="36"/>
      <c r="AS732" s="36"/>
      <c r="AT732" s="36"/>
      <c r="AU732" s="36"/>
      <c r="AV732" s="36"/>
      <c r="AW732" s="36"/>
      <c r="AX732" s="36"/>
      <c r="AY732" s="36"/>
      <c r="AZ732" s="36"/>
      <c r="BA732" s="216"/>
      <c r="BC732" s="39"/>
      <c r="BD732" s="105"/>
      <c r="BE732" s="105"/>
      <c r="BF732" s="105"/>
      <c r="BG732" s="39"/>
      <c r="BH732" s="39"/>
      <c r="BI732" s="39"/>
      <c r="BJ732" s="39"/>
    </row>
    <row r="733" spans="1:62" s="10" customFormat="1" ht="14.25" customHeight="1">
      <c r="A733" s="32" t="s">
        <v>45</v>
      </c>
      <c r="B733" s="25"/>
      <c r="C733" s="33" t="s">
        <v>1</v>
      </c>
      <c r="D733" s="25"/>
      <c r="E733" s="35">
        <f>E734</f>
        <v>119.489</v>
      </c>
      <c r="F733" s="36">
        <f t="shared" ref="F733:P733" si="713">F734-E734</f>
        <v>-119.489</v>
      </c>
      <c r="G733" s="36">
        <f t="shared" si="713"/>
        <v>0</v>
      </c>
      <c r="H733" s="36">
        <f t="shared" si="713"/>
        <v>0</v>
      </c>
      <c r="I733" s="36">
        <f t="shared" si="713"/>
        <v>0</v>
      </c>
      <c r="J733" s="36">
        <f t="shared" si="713"/>
        <v>0</v>
      </c>
      <c r="K733" s="36">
        <f t="shared" si="713"/>
        <v>0</v>
      </c>
      <c r="L733" s="216">
        <f t="shared" si="713"/>
        <v>0</v>
      </c>
      <c r="M733" s="36">
        <f t="shared" si="713"/>
        <v>0</v>
      </c>
      <c r="N733" s="36">
        <f t="shared" si="713"/>
        <v>0</v>
      </c>
      <c r="O733" s="36">
        <f t="shared" si="713"/>
        <v>0</v>
      </c>
      <c r="P733" s="37">
        <f t="shared" si="713"/>
        <v>0</v>
      </c>
      <c r="Q733" s="12"/>
      <c r="R733" s="12"/>
      <c r="S733" s="12"/>
      <c r="T733" s="32" t="s">
        <v>45</v>
      </c>
      <c r="U733" s="25"/>
      <c r="V733" s="33" t="s">
        <v>1</v>
      </c>
      <c r="W733" s="25"/>
      <c r="X733" s="35">
        <f>X734</f>
        <v>0</v>
      </c>
      <c r="Y733" s="36">
        <f t="shared" ref="Y733:AI733" si="714">Y734-X734</f>
        <v>0</v>
      </c>
      <c r="Z733" s="36">
        <f t="shared" si="714"/>
        <v>0</v>
      </c>
      <c r="AA733" s="36">
        <f t="shared" si="714"/>
        <v>0</v>
      </c>
      <c r="AB733" s="36">
        <f t="shared" si="714"/>
        <v>0</v>
      </c>
      <c r="AC733" s="36">
        <f t="shared" si="714"/>
        <v>0</v>
      </c>
      <c r="AD733" s="36">
        <f t="shared" si="714"/>
        <v>0</v>
      </c>
      <c r="AE733" s="36">
        <f t="shared" si="714"/>
        <v>0</v>
      </c>
      <c r="AF733" s="36">
        <f t="shared" si="714"/>
        <v>0</v>
      </c>
      <c r="AG733" s="36">
        <f t="shared" si="714"/>
        <v>0</v>
      </c>
      <c r="AH733" s="36">
        <f t="shared" si="714"/>
        <v>0</v>
      </c>
      <c r="AI733" s="216">
        <f t="shared" si="714"/>
        <v>0</v>
      </c>
      <c r="AJ733" s="8"/>
      <c r="AK733" s="12"/>
      <c r="AL733" s="32" t="s">
        <v>45</v>
      </c>
      <c r="AM733" s="25"/>
      <c r="AN733" s="33" t="s">
        <v>1</v>
      </c>
      <c r="AO733" s="25"/>
      <c r="AP733" s="35">
        <f>AP734</f>
        <v>117.453</v>
      </c>
      <c r="AQ733" s="36">
        <f t="shared" ref="AQ733:BA733" si="715">AQ734-AP734</f>
        <v>123.93799999999999</v>
      </c>
      <c r="AR733" s="36">
        <f t="shared" si="715"/>
        <v>118.16999999999999</v>
      </c>
      <c r="AS733" s="36">
        <f t="shared" si="715"/>
        <v>71.579000000000008</v>
      </c>
      <c r="AT733" s="36">
        <f t="shared" si="715"/>
        <v>106.36199999999997</v>
      </c>
      <c r="AU733" s="36">
        <f t="shared" si="715"/>
        <v>105.16100000000006</v>
      </c>
      <c r="AV733" s="36">
        <f t="shared" si="715"/>
        <v>204.67600000000004</v>
      </c>
      <c r="AW733" s="36">
        <f t="shared" si="715"/>
        <v>85.24899999999991</v>
      </c>
      <c r="AX733" s="36">
        <f t="shared" si="715"/>
        <v>176.70299999999997</v>
      </c>
      <c r="AY733" s="36">
        <f t="shared" si="715"/>
        <v>128.54999999999995</v>
      </c>
      <c r="AZ733" s="36">
        <f t="shared" si="715"/>
        <v>142.58700000000022</v>
      </c>
      <c r="BA733" s="216">
        <f t="shared" si="715"/>
        <v>7.2019999999999982</v>
      </c>
      <c r="BC733" s="39"/>
      <c r="BD733" s="105"/>
      <c r="BE733" s="105"/>
      <c r="BF733" s="105"/>
      <c r="BG733" s="39"/>
      <c r="BH733" s="39"/>
      <c r="BI733" s="39"/>
      <c r="BJ733" s="39"/>
    </row>
    <row r="734" spans="1:62" s="10" customFormat="1" ht="14.25" customHeight="1">
      <c r="A734" s="32"/>
      <c r="B734" s="25"/>
      <c r="C734" s="33" t="s">
        <v>13</v>
      </c>
      <c r="D734" s="25"/>
      <c r="E734" s="74">
        <v>119.489</v>
      </c>
      <c r="F734" s="73"/>
      <c r="G734" s="73"/>
      <c r="H734" s="73"/>
      <c r="I734" s="73"/>
      <c r="J734" s="73"/>
      <c r="K734" s="73"/>
      <c r="L734" s="136"/>
      <c r="M734" s="73"/>
      <c r="N734" s="73"/>
      <c r="O734" s="36"/>
      <c r="P734" s="37"/>
      <c r="Q734" s="12"/>
      <c r="R734" s="12"/>
      <c r="S734" s="12"/>
      <c r="T734" s="32"/>
      <c r="U734" s="25"/>
      <c r="V734" s="33" t="s">
        <v>13</v>
      </c>
      <c r="W734" s="25"/>
      <c r="X734" s="74"/>
      <c r="Y734" s="73"/>
      <c r="Z734" s="73"/>
      <c r="AA734" s="73"/>
      <c r="AB734" s="73"/>
      <c r="AC734" s="73"/>
      <c r="AD734" s="73"/>
      <c r="AE734" s="73"/>
      <c r="AF734" s="73"/>
      <c r="AG734" s="36"/>
      <c r="AH734" s="36"/>
      <c r="AI734" s="216"/>
      <c r="AJ734" s="8"/>
      <c r="AK734" s="12"/>
      <c r="AL734" s="32"/>
      <c r="AM734" s="25"/>
      <c r="AN734" s="33" t="s">
        <v>13</v>
      </c>
      <c r="AO734" s="25"/>
      <c r="AP734" s="74">
        <v>117.453</v>
      </c>
      <c r="AQ734" s="73">
        <v>241.39099999999999</v>
      </c>
      <c r="AR734" s="73">
        <v>359.56099999999998</v>
      </c>
      <c r="AS734" s="73">
        <v>431.14</v>
      </c>
      <c r="AT734" s="73">
        <v>537.50199999999995</v>
      </c>
      <c r="AU734" s="73">
        <v>642.66300000000001</v>
      </c>
      <c r="AV734" s="73">
        <v>847.33900000000006</v>
      </c>
      <c r="AW734" s="73">
        <v>932.58799999999997</v>
      </c>
      <c r="AX734" s="73">
        <v>1109.2909999999999</v>
      </c>
      <c r="AY734" s="73">
        <v>1237.8409999999999</v>
      </c>
      <c r="AZ734" s="73">
        <v>1380.4280000000001</v>
      </c>
      <c r="BA734" s="136">
        <v>1387.63</v>
      </c>
      <c r="BC734" s="39"/>
      <c r="BD734" s="105"/>
      <c r="BE734" s="105"/>
      <c r="BF734" s="105"/>
      <c r="BG734" s="105"/>
      <c r="BH734" s="208"/>
      <c r="BI734" s="105"/>
      <c r="BJ734" s="208"/>
    </row>
    <row r="735" spans="1:62" s="10" customFormat="1" ht="14.25" customHeight="1">
      <c r="A735" s="32"/>
      <c r="B735" s="25"/>
      <c r="C735" s="33"/>
      <c r="D735" s="25"/>
      <c r="E735" s="35"/>
      <c r="F735" s="36"/>
      <c r="G735" s="36"/>
      <c r="H735" s="36"/>
      <c r="I735" s="36"/>
      <c r="J735" s="36"/>
      <c r="K735" s="36"/>
      <c r="L735" s="216"/>
      <c r="M735" s="36"/>
      <c r="N735" s="36"/>
      <c r="O735" s="36"/>
      <c r="P735" s="37"/>
      <c r="Q735" s="12"/>
      <c r="R735" s="12"/>
      <c r="S735" s="12"/>
      <c r="T735" s="32"/>
      <c r="U735" s="25"/>
      <c r="V735" s="33"/>
      <c r="W735" s="25"/>
      <c r="X735" s="35"/>
      <c r="Y735" s="36"/>
      <c r="Z735" s="36"/>
      <c r="AA735" s="36"/>
      <c r="AB735" s="36"/>
      <c r="AC735" s="36"/>
      <c r="AD735" s="36"/>
      <c r="AE735" s="36"/>
      <c r="AF735" s="36"/>
      <c r="AG735" s="36"/>
      <c r="AH735" s="36"/>
      <c r="AI735" s="216"/>
      <c r="AJ735" s="8"/>
      <c r="AK735" s="12"/>
      <c r="AL735" s="32"/>
      <c r="AM735" s="25"/>
      <c r="AN735" s="33"/>
      <c r="AO735" s="25"/>
      <c r="AP735" s="35"/>
      <c r="AQ735" s="36"/>
      <c r="AR735" s="36"/>
      <c r="AS735" s="36"/>
      <c r="AT735" s="36"/>
      <c r="AU735" s="36"/>
      <c r="AV735" s="36"/>
      <c r="AW735" s="36"/>
      <c r="AX735" s="36"/>
      <c r="AY735" s="36"/>
      <c r="AZ735" s="36"/>
      <c r="BA735" s="216"/>
      <c r="BC735" s="39"/>
      <c r="BD735" s="105"/>
      <c r="BE735" s="105"/>
      <c r="BF735" s="105"/>
      <c r="BG735" s="39"/>
      <c r="BH735" s="39"/>
      <c r="BI735" s="39"/>
      <c r="BJ735" s="39"/>
    </row>
    <row r="736" spans="1:62" s="10" customFormat="1" ht="14.25" customHeight="1">
      <c r="A736" s="32" t="s">
        <v>46</v>
      </c>
      <c r="B736" s="25"/>
      <c r="C736" s="33" t="s">
        <v>1</v>
      </c>
      <c r="D736" s="25"/>
      <c r="E736" s="35">
        <f>E737</f>
        <v>180.352</v>
      </c>
      <c r="F736" s="36">
        <f t="shared" ref="F736:P736" si="716">F737-E737</f>
        <v>-180.352</v>
      </c>
      <c r="G736" s="36">
        <f t="shared" si="716"/>
        <v>0</v>
      </c>
      <c r="H736" s="36">
        <f t="shared" si="716"/>
        <v>0</v>
      </c>
      <c r="I736" s="36">
        <f t="shared" si="716"/>
        <v>0</v>
      </c>
      <c r="J736" s="36">
        <f t="shared" si="716"/>
        <v>0</v>
      </c>
      <c r="K736" s="36">
        <f t="shared" si="716"/>
        <v>0</v>
      </c>
      <c r="L736" s="216">
        <f t="shared" si="716"/>
        <v>0</v>
      </c>
      <c r="M736" s="36">
        <f t="shared" si="716"/>
        <v>0</v>
      </c>
      <c r="N736" s="36">
        <f t="shared" si="716"/>
        <v>0</v>
      </c>
      <c r="O736" s="36">
        <f t="shared" si="716"/>
        <v>0</v>
      </c>
      <c r="P736" s="37">
        <f t="shared" si="716"/>
        <v>0</v>
      </c>
      <c r="Q736" s="12"/>
      <c r="R736" s="12"/>
      <c r="S736" s="12"/>
      <c r="T736" s="32" t="s">
        <v>46</v>
      </c>
      <c r="U736" s="25"/>
      <c r="V736" s="33" t="s">
        <v>1</v>
      </c>
      <c r="W736" s="25"/>
      <c r="X736" s="35">
        <f>X737</f>
        <v>0</v>
      </c>
      <c r="Y736" s="36">
        <f t="shared" ref="Y736:AI736" si="717">Y737-X737</f>
        <v>0</v>
      </c>
      <c r="Z736" s="36">
        <f t="shared" si="717"/>
        <v>0</v>
      </c>
      <c r="AA736" s="36">
        <f t="shared" si="717"/>
        <v>0</v>
      </c>
      <c r="AB736" s="36">
        <f t="shared" si="717"/>
        <v>0</v>
      </c>
      <c r="AC736" s="36">
        <f t="shared" si="717"/>
        <v>0</v>
      </c>
      <c r="AD736" s="36">
        <f t="shared" si="717"/>
        <v>0</v>
      </c>
      <c r="AE736" s="36">
        <f t="shared" si="717"/>
        <v>0</v>
      </c>
      <c r="AF736" s="36">
        <f t="shared" si="717"/>
        <v>0</v>
      </c>
      <c r="AG736" s="36">
        <f t="shared" si="717"/>
        <v>0</v>
      </c>
      <c r="AH736" s="36">
        <f t="shared" si="717"/>
        <v>0</v>
      </c>
      <c r="AI736" s="216">
        <f t="shared" si="717"/>
        <v>0</v>
      </c>
      <c r="AJ736" s="8"/>
      <c r="AK736" s="12"/>
      <c r="AL736" s="32" t="s">
        <v>46</v>
      </c>
      <c r="AM736" s="25"/>
      <c r="AN736" s="33" t="s">
        <v>1</v>
      </c>
      <c r="AO736" s="25"/>
      <c r="AP736" s="35">
        <f>AP737</f>
        <v>255.738</v>
      </c>
      <c r="AQ736" s="36">
        <f t="shared" ref="AQ736:BA736" si="718">AQ737-AP737</f>
        <v>147.09300000000002</v>
      </c>
      <c r="AR736" s="36">
        <f t="shared" si="718"/>
        <v>167.85299999999995</v>
      </c>
      <c r="AS736" s="36">
        <f t="shared" si="718"/>
        <v>167.12800000000004</v>
      </c>
      <c r="AT736" s="36">
        <f t="shared" si="718"/>
        <v>117.71000000000004</v>
      </c>
      <c r="AU736" s="36">
        <f t="shared" si="718"/>
        <v>387.61399999999992</v>
      </c>
      <c r="AV736" s="36">
        <f t="shared" si="718"/>
        <v>121.41399999999999</v>
      </c>
      <c r="AW736" s="36">
        <f t="shared" si="718"/>
        <v>13.230000000000018</v>
      </c>
      <c r="AX736" s="36">
        <f t="shared" si="718"/>
        <v>375.87100000000009</v>
      </c>
      <c r="AY736" s="36">
        <f t="shared" si="718"/>
        <v>112.52199999999993</v>
      </c>
      <c r="AZ736" s="36">
        <f t="shared" si="718"/>
        <v>63.7650000000001</v>
      </c>
      <c r="BA736" s="216">
        <f t="shared" si="718"/>
        <v>32.056999999999789</v>
      </c>
      <c r="BC736" s="39"/>
      <c r="BD736" s="105"/>
      <c r="BE736" s="105"/>
      <c r="BF736" s="105"/>
      <c r="BG736" s="39"/>
      <c r="BH736" s="39"/>
      <c r="BI736" s="39"/>
      <c r="BJ736" s="39"/>
    </row>
    <row r="737" spans="1:62" s="10" customFormat="1" ht="14.25" customHeight="1">
      <c r="A737" s="76"/>
      <c r="B737" s="25"/>
      <c r="C737" s="33" t="s">
        <v>13</v>
      </c>
      <c r="D737" s="25"/>
      <c r="E737" s="74">
        <v>180.352</v>
      </c>
      <c r="F737" s="73"/>
      <c r="G737" s="73"/>
      <c r="H737" s="73"/>
      <c r="I737" s="73"/>
      <c r="J737" s="73"/>
      <c r="K737" s="73"/>
      <c r="L737" s="136"/>
      <c r="M737" s="73"/>
      <c r="N737" s="73"/>
      <c r="O737" s="36"/>
      <c r="P737" s="37"/>
      <c r="Q737" s="12"/>
      <c r="R737" s="12"/>
      <c r="S737" s="12"/>
      <c r="T737" s="76"/>
      <c r="U737" s="25"/>
      <c r="V737" s="33" t="s">
        <v>13</v>
      </c>
      <c r="W737" s="25"/>
      <c r="X737" s="74"/>
      <c r="Y737" s="73"/>
      <c r="Z737" s="73"/>
      <c r="AA737" s="73"/>
      <c r="AB737" s="73"/>
      <c r="AC737" s="73"/>
      <c r="AD737" s="73"/>
      <c r="AE737" s="73"/>
      <c r="AF737" s="73"/>
      <c r="AG737" s="36"/>
      <c r="AH737" s="36"/>
      <c r="AI737" s="216"/>
      <c r="AJ737" s="8"/>
      <c r="AK737" s="12"/>
      <c r="AL737" s="76"/>
      <c r="AM737" s="25"/>
      <c r="AN737" s="33" t="s">
        <v>13</v>
      </c>
      <c r="AO737" s="25"/>
      <c r="AP737" s="74">
        <v>255.738</v>
      </c>
      <c r="AQ737" s="73">
        <v>402.83100000000002</v>
      </c>
      <c r="AR737" s="73">
        <v>570.68399999999997</v>
      </c>
      <c r="AS737" s="73">
        <v>737.81200000000001</v>
      </c>
      <c r="AT737" s="73">
        <v>855.52200000000005</v>
      </c>
      <c r="AU737" s="73">
        <v>1243.136</v>
      </c>
      <c r="AV737" s="73">
        <v>1364.55</v>
      </c>
      <c r="AW737" s="73">
        <v>1377.78</v>
      </c>
      <c r="AX737" s="73">
        <v>1753.6510000000001</v>
      </c>
      <c r="AY737" s="73">
        <v>1866.173</v>
      </c>
      <c r="AZ737" s="73">
        <v>1929.9380000000001</v>
      </c>
      <c r="BA737" s="136">
        <v>1961.9949999999999</v>
      </c>
      <c r="BC737" s="39"/>
      <c r="BD737" s="105"/>
      <c r="BE737" s="105"/>
      <c r="BF737" s="105"/>
      <c r="BG737" s="105"/>
      <c r="BH737" s="208"/>
      <c r="BI737" s="105"/>
      <c r="BJ737" s="208"/>
    </row>
    <row r="738" spans="1:62" s="10" customFormat="1" ht="14.25" customHeight="1">
      <c r="A738" s="32"/>
      <c r="B738" s="25"/>
      <c r="C738" s="33"/>
      <c r="D738" s="25"/>
      <c r="E738" s="35"/>
      <c r="F738" s="36"/>
      <c r="G738" s="36"/>
      <c r="H738" s="36"/>
      <c r="I738" s="36"/>
      <c r="J738" s="36"/>
      <c r="K738" s="36"/>
      <c r="L738" s="216"/>
      <c r="M738" s="36"/>
      <c r="N738" s="36"/>
      <c r="O738" s="36"/>
      <c r="P738" s="37"/>
      <c r="Q738" s="12"/>
      <c r="R738" s="12"/>
      <c r="S738" s="12"/>
      <c r="T738" s="32"/>
      <c r="U738" s="25"/>
      <c r="V738" s="33"/>
      <c r="W738" s="25"/>
      <c r="X738" s="35"/>
      <c r="Y738" s="36"/>
      <c r="Z738" s="36"/>
      <c r="AA738" s="36"/>
      <c r="AB738" s="36"/>
      <c r="AC738" s="36"/>
      <c r="AD738" s="36"/>
      <c r="AE738" s="36"/>
      <c r="AF738" s="36"/>
      <c r="AG738" s="36"/>
      <c r="AH738" s="36"/>
      <c r="AI738" s="216"/>
      <c r="AJ738" s="8"/>
      <c r="AK738" s="12"/>
      <c r="AL738" s="32"/>
      <c r="AM738" s="25"/>
      <c r="AN738" s="33"/>
      <c r="AO738" s="25"/>
      <c r="AP738" s="35"/>
      <c r="AQ738" s="36"/>
      <c r="AR738" s="36"/>
      <c r="AS738" s="36"/>
      <c r="AT738" s="36"/>
      <c r="AU738" s="36"/>
      <c r="AV738" s="36"/>
      <c r="AW738" s="36"/>
      <c r="AX738" s="36"/>
      <c r="AY738" s="36"/>
      <c r="AZ738" s="36"/>
      <c r="BA738" s="216"/>
      <c r="BC738" s="39"/>
      <c r="BD738" s="105"/>
      <c r="BE738" s="105"/>
      <c r="BF738" s="105"/>
      <c r="BG738" s="39"/>
      <c r="BH738" s="39"/>
      <c r="BI738" s="39"/>
      <c r="BJ738" s="39"/>
    </row>
    <row r="739" spans="1:62" s="10" customFormat="1" ht="14.25" customHeight="1">
      <c r="A739" s="32" t="s">
        <v>47</v>
      </c>
      <c r="B739" s="25"/>
      <c r="C739" s="33" t="s">
        <v>1</v>
      </c>
      <c r="D739" s="25"/>
      <c r="E739" s="35">
        <f>E740</f>
        <v>15.047000000000001</v>
      </c>
      <c r="F739" s="36">
        <f t="shared" ref="F739:P739" si="719">F740-E740</f>
        <v>-15.047000000000001</v>
      </c>
      <c r="G739" s="36">
        <f t="shared" si="719"/>
        <v>0</v>
      </c>
      <c r="H739" s="36">
        <f t="shared" si="719"/>
        <v>0</v>
      </c>
      <c r="I739" s="36">
        <f t="shared" si="719"/>
        <v>0</v>
      </c>
      <c r="J739" s="36">
        <f t="shared" si="719"/>
        <v>0</v>
      </c>
      <c r="K739" s="36">
        <f t="shared" si="719"/>
        <v>0</v>
      </c>
      <c r="L739" s="216">
        <f t="shared" si="719"/>
        <v>0</v>
      </c>
      <c r="M739" s="36">
        <f t="shared" si="719"/>
        <v>0</v>
      </c>
      <c r="N739" s="36">
        <f t="shared" si="719"/>
        <v>0</v>
      </c>
      <c r="O739" s="36">
        <f t="shared" si="719"/>
        <v>0</v>
      </c>
      <c r="P739" s="37">
        <f t="shared" si="719"/>
        <v>0</v>
      </c>
      <c r="Q739" s="12"/>
      <c r="R739" s="12"/>
      <c r="S739" s="12"/>
      <c r="T739" s="32" t="s">
        <v>47</v>
      </c>
      <c r="U739" s="25"/>
      <c r="V739" s="33" t="s">
        <v>1</v>
      </c>
      <c r="W739" s="25"/>
      <c r="X739" s="35">
        <f>X740</f>
        <v>0</v>
      </c>
      <c r="Y739" s="36">
        <f t="shared" ref="Y739:AI739" si="720">Y740-X740</f>
        <v>0</v>
      </c>
      <c r="Z739" s="36">
        <f t="shared" si="720"/>
        <v>0</v>
      </c>
      <c r="AA739" s="36">
        <f t="shared" si="720"/>
        <v>0</v>
      </c>
      <c r="AB739" s="36">
        <f t="shared" si="720"/>
        <v>0</v>
      </c>
      <c r="AC739" s="36">
        <f t="shared" si="720"/>
        <v>0</v>
      </c>
      <c r="AD739" s="36">
        <f t="shared" si="720"/>
        <v>0</v>
      </c>
      <c r="AE739" s="36">
        <f t="shared" si="720"/>
        <v>0</v>
      </c>
      <c r="AF739" s="36">
        <f t="shared" si="720"/>
        <v>0</v>
      </c>
      <c r="AG739" s="36">
        <f t="shared" si="720"/>
        <v>0</v>
      </c>
      <c r="AH739" s="36">
        <f t="shared" si="720"/>
        <v>0</v>
      </c>
      <c r="AI739" s="216">
        <f t="shared" si="720"/>
        <v>0</v>
      </c>
      <c r="AJ739" s="8"/>
      <c r="AK739" s="12"/>
      <c r="AL739" s="32" t="s">
        <v>47</v>
      </c>
      <c r="AM739" s="25"/>
      <c r="AN739" s="33" t="s">
        <v>1</v>
      </c>
      <c r="AO739" s="25"/>
      <c r="AP739" s="35">
        <f>AP740</f>
        <v>6.1879999999999997</v>
      </c>
      <c r="AQ739" s="36">
        <f t="shared" ref="AQ739:BA739" si="721">AQ740-AP740</f>
        <v>50.753999999999998</v>
      </c>
      <c r="AR739" s="36">
        <f t="shared" si="721"/>
        <v>29.811</v>
      </c>
      <c r="AS739" s="36">
        <f t="shared" si="721"/>
        <v>10.989999999999995</v>
      </c>
      <c r="AT739" s="36">
        <f t="shared" si="721"/>
        <v>0.14900000000000091</v>
      </c>
      <c r="AU739" s="36">
        <f t="shared" si="721"/>
        <v>-35.587499999999999</v>
      </c>
      <c r="AV739" s="36">
        <f t="shared" si="721"/>
        <v>62.304499999999997</v>
      </c>
      <c r="AW739" s="36">
        <f t="shared" si="721"/>
        <v>25.661000000000016</v>
      </c>
      <c r="AX739" s="36">
        <f t="shared" si="721"/>
        <v>0</v>
      </c>
      <c r="AY739" s="36">
        <f t="shared" si="721"/>
        <v>20.389999999999986</v>
      </c>
      <c r="AZ739" s="36">
        <f t="shared" si="721"/>
        <v>17.700999999999993</v>
      </c>
      <c r="BA739" s="216">
        <f t="shared" si="721"/>
        <v>0.82699999999999818</v>
      </c>
      <c r="BC739" s="39"/>
      <c r="BD739" s="105"/>
      <c r="BE739" s="105"/>
      <c r="BF739" s="105"/>
      <c r="BG739" s="39"/>
      <c r="BH739" s="39"/>
      <c r="BI739" s="39"/>
      <c r="BJ739" s="39"/>
    </row>
    <row r="740" spans="1:62" s="10" customFormat="1" ht="14.25" customHeight="1">
      <c r="A740" s="76"/>
      <c r="B740" s="25"/>
      <c r="C740" s="33" t="s">
        <v>13</v>
      </c>
      <c r="D740" s="25"/>
      <c r="E740" s="74">
        <v>15.047000000000001</v>
      </c>
      <c r="F740" s="73"/>
      <c r="G740" s="73"/>
      <c r="H740" s="73"/>
      <c r="I740" s="73"/>
      <c r="J740" s="73"/>
      <c r="K740" s="73"/>
      <c r="L740" s="136"/>
      <c r="M740" s="73"/>
      <c r="N740" s="73"/>
      <c r="O740" s="36"/>
      <c r="P740" s="37"/>
      <c r="Q740" s="12"/>
      <c r="R740" s="12"/>
      <c r="S740" s="12"/>
      <c r="T740" s="76"/>
      <c r="U740" s="25"/>
      <c r="V740" s="33" t="s">
        <v>13</v>
      </c>
      <c r="W740" s="25"/>
      <c r="X740" s="74"/>
      <c r="Y740" s="73"/>
      <c r="Z740" s="73"/>
      <c r="AA740" s="73"/>
      <c r="AB740" s="73"/>
      <c r="AC740" s="73"/>
      <c r="AD740" s="73"/>
      <c r="AE740" s="73"/>
      <c r="AF740" s="73"/>
      <c r="AG740" s="36"/>
      <c r="AH740" s="36"/>
      <c r="AI740" s="216"/>
      <c r="AJ740" s="8"/>
      <c r="AK740" s="12"/>
      <c r="AL740" s="76"/>
      <c r="AM740" s="25"/>
      <c r="AN740" s="33" t="s">
        <v>13</v>
      </c>
      <c r="AO740" s="25"/>
      <c r="AP740" s="74">
        <v>6.1879999999999997</v>
      </c>
      <c r="AQ740" s="73">
        <v>56.942</v>
      </c>
      <c r="AR740" s="73">
        <v>86.753</v>
      </c>
      <c r="AS740" s="73">
        <v>97.742999999999995</v>
      </c>
      <c r="AT740" s="73">
        <v>97.891999999999996</v>
      </c>
      <c r="AU740" s="73">
        <f>124.609/2</f>
        <v>62.304499999999997</v>
      </c>
      <c r="AV740" s="73">
        <v>124.60899999999999</v>
      </c>
      <c r="AW740" s="73">
        <v>150.27000000000001</v>
      </c>
      <c r="AX740" s="73">
        <v>150.27000000000001</v>
      </c>
      <c r="AY740" s="73">
        <v>170.66</v>
      </c>
      <c r="AZ740" s="73">
        <v>188.36099999999999</v>
      </c>
      <c r="BA740" s="136">
        <v>189.18799999999999</v>
      </c>
      <c r="BC740" s="39"/>
      <c r="BD740" s="105"/>
      <c r="BE740" s="105"/>
      <c r="BF740" s="105"/>
      <c r="BG740" s="105"/>
      <c r="BH740" s="208"/>
      <c r="BI740" s="105"/>
      <c r="BJ740" s="208"/>
    </row>
    <row r="741" spans="1:62" s="10" customFormat="1" ht="14.25" customHeight="1">
      <c r="A741" s="76"/>
      <c r="B741" s="25"/>
      <c r="C741" s="33"/>
      <c r="D741" s="25"/>
      <c r="E741" s="35"/>
      <c r="F741" s="36"/>
      <c r="G741" s="36"/>
      <c r="H741" s="36"/>
      <c r="I741" s="36"/>
      <c r="J741" s="36"/>
      <c r="K741" s="36"/>
      <c r="L741" s="216"/>
      <c r="M741" s="36"/>
      <c r="N741" s="36"/>
      <c r="O741" s="36"/>
      <c r="P741" s="37"/>
      <c r="Q741" s="12"/>
      <c r="R741" s="12"/>
      <c r="S741" s="12"/>
      <c r="T741" s="76"/>
      <c r="U741" s="25"/>
      <c r="V741" s="33"/>
      <c r="W741" s="25"/>
      <c r="X741" s="35"/>
      <c r="Y741" s="36"/>
      <c r="Z741" s="36"/>
      <c r="AA741" s="36"/>
      <c r="AB741" s="36"/>
      <c r="AC741" s="36"/>
      <c r="AD741" s="36"/>
      <c r="AE741" s="36"/>
      <c r="AF741" s="36"/>
      <c r="AG741" s="36"/>
      <c r="AH741" s="36"/>
      <c r="AI741" s="216"/>
      <c r="AJ741" s="8"/>
      <c r="AK741" s="12"/>
      <c r="AL741" s="76"/>
      <c r="AM741" s="25"/>
      <c r="AN741" s="33"/>
      <c r="AO741" s="25"/>
      <c r="AP741" s="35"/>
      <c r="AQ741" s="36"/>
      <c r="AR741" s="36"/>
      <c r="AS741" s="36"/>
      <c r="AT741" s="36"/>
      <c r="AU741" s="36"/>
      <c r="AV741" s="36"/>
      <c r="AW741" s="36"/>
      <c r="AX741" s="36"/>
      <c r="AY741" s="36"/>
      <c r="AZ741" s="36"/>
      <c r="BA741" s="216"/>
      <c r="BC741" s="39"/>
      <c r="BD741" s="105"/>
      <c r="BE741" s="105"/>
      <c r="BF741" s="105"/>
      <c r="BG741" s="39"/>
      <c r="BH741" s="39"/>
      <c r="BI741" s="39"/>
      <c r="BJ741" s="39"/>
    </row>
    <row r="742" spans="1:62" s="10" customFormat="1" ht="14.25" customHeight="1">
      <c r="A742" s="32" t="s">
        <v>48</v>
      </c>
      <c r="B742" s="25"/>
      <c r="C742" s="33" t="s">
        <v>1</v>
      </c>
      <c r="D742" s="25"/>
      <c r="E742" s="35">
        <f>E743</f>
        <v>35.795999999999999</v>
      </c>
      <c r="F742" s="36">
        <f t="shared" ref="F742:P742" si="722">F743-E743</f>
        <v>-35.795999999999999</v>
      </c>
      <c r="G742" s="36">
        <f t="shared" si="722"/>
        <v>0</v>
      </c>
      <c r="H742" s="36">
        <f t="shared" si="722"/>
        <v>0</v>
      </c>
      <c r="I742" s="36">
        <f t="shared" si="722"/>
        <v>0</v>
      </c>
      <c r="J742" s="36">
        <f t="shared" si="722"/>
        <v>0</v>
      </c>
      <c r="K742" s="36">
        <f t="shared" si="722"/>
        <v>0</v>
      </c>
      <c r="L742" s="216">
        <f t="shared" si="722"/>
        <v>0</v>
      </c>
      <c r="M742" s="36">
        <f t="shared" si="722"/>
        <v>0</v>
      </c>
      <c r="N742" s="36">
        <f t="shared" si="722"/>
        <v>0</v>
      </c>
      <c r="O742" s="36">
        <f t="shared" si="722"/>
        <v>0</v>
      </c>
      <c r="P742" s="37">
        <f t="shared" si="722"/>
        <v>0</v>
      </c>
      <c r="Q742" s="12"/>
      <c r="R742" s="12"/>
      <c r="S742" s="12"/>
      <c r="T742" s="32" t="s">
        <v>48</v>
      </c>
      <c r="U742" s="25"/>
      <c r="V742" s="33" t="s">
        <v>1</v>
      </c>
      <c r="W742" s="25"/>
      <c r="X742" s="35">
        <f>X743</f>
        <v>0</v>
      </c>
      <c r="Y742" s="36">
        <f t="shared" ref="Y742:AI742" si="723">Y743-X743</f>
        <v>0</v>
      </c>
      <c r="Z742" s="36">
        <f t="shared" si="723"/>
        <v>0</v>
      </c>
      <c r="AA742" s="36">
        <f t="shared" si="723"/>
        <v>0</v>
      </c>
      <c r="AB742" s="36">
        <f t="shared" si="723"/>
        <v>0</v>
      </c>
      <c r="AC742" s="36">
        <f t="shared" si="723"/>
        <v>0</v>
      </c>
      <c r="AD742" s="36">
        <f t="shared" si="723"/>
        <v>0</v>
      </c>
      <c r="AE742" s="36">
        <f t="shared" si="723"/>
        <v>0</v>
      </c>
      <c r="AF742" s="36">
        <f t="shared" si="723"/>
        <v>0</v>
      </c>
      <c r="AG742" s="36">
        <f t="shared" si="723"/>
        <v>0</v>
      </c>
      <c r="AH742" s="36">
        <f t="shared" si="723"/>
        <v>0</v>
      </c>
      <c r="AI742" s="216">
        <f t="shared" si="723"/>
        <v>0</v>
      </c>
      <c r="AJ742" s="8"/>
      <c r="AK742" s="12"/>
      <c r="AL742" s="32" t="s">
        <v>48</v>
      </c>
      <c r="AM742" s="25"/>
      <c r="AN742" s="33" t="s">
        <v>1</v>
      </c>
      <c r="AO742" s="25"/>
      <c r="AP742" s="35">
        <f>AP743</f>
        <v>34.39</v>
      </c>
      <c r="AQ742" s="36">
        <f t="shared" ref="AQ742:BA742" si="724">AQ743-AP743</f>
        <v>127.86800000000001</v>
      </c>
      <c r="AR742" s="36">
        <f t="shared" si="724"/>
        <v>154.89099999999999</v>
      </c>
      <c r="AS742" s="36">
        <f t="shared" si="724"/>
        <v>18.108000000000004</v>
      </c>
      <c r="AT742" s="36">
        <f t="shared" si="724"/>
        <v>67.004000000000019</v>
      </c>
      <c r="AU742" s="36">
        <f t="shared" si="724"/>
        <v>138.75799999999998</v>
      </c>
      <c r="AV742" s="36">
        <f t="shared" si="724"/>
        <v>70.518000000000029</v>
      </c>
      <c r="AW742" s="36">
        <f t="shared" si="724"/>
        <v>48.964999999999918</v>
      </c>
      <c r="AX742" s="36">
        <f t="shared" si="724"/>
        <v>137.81100000000004</v>
      </c>
      <c r="AY742" s="36">
        <f t="shared" si="724"/>
        <v>19.474000000000046</v>
      </c>
      <c r="AZ742" s="36">
        <f t="shared" si="724"/>
        <v>6.1509999999999536</v>
      </c>
      <c r="BA742" s="216">
        <f t="shared" si="724"/>
        <v>18.544999999999959</v>
      </c>
      <c r="BC742" s="39"/>
      <c r="BD742" s="105"/>
      <c r="BE742" s="105"/>
      <c r="BF742" s="105"/>
      <c r="BG742" s="39"/>
      <c r="BH742" s="39"/>
      <c r="BI742" s="39"/>
      <c r="BJ742" s="39"/>
    </row>
    <row r="743" spans="1:62" s="10" customFormat="1" ht="14.25" customHeight="1">
      <c r="A743" s="32"/>
      <c r="B743" s="25"/>
      <c r="C743" s="33" t="s">
        <v>13</v>
      </c>
      <c r="D743" s="25"/>
      <c r="E743" s="74">
        <v>35.795999999999999</v>
      </c>
      <c r="F743" s="73"/>
      <c r="G743" s="73"/>
      <c r="H743" s="73"/>
      <c r="I743" s="73"/>
      <c r="J743" s="73"/>
      <c r="K743" s="73"/>
      <c r="L743" s="136"/>
      <c r="M743" s="73"/>
      <c r="N743" s="73"/>
      <c r="O743" s="36"/>
      <c r="P743" s="37"/>
      <c r="Q743" s="12"/>
      <c r="R743" s="12"/>
      <c r="S743" s="12"/>
      <c r="T743" s="32"/>
      <c r="U743" s="25"/>
      <c r="V743" s="33" t="s">
        <v>13</v>
      </c>
      <c r="W743" s="25"/>
      <c r="X743" s="74"/>
      <c r="Y743" s="73"/>
      <c r="Z743" s="73"/>
      <c r="AA743" s="73"/>
      <c r="AB743" s="73"/>
      <c r="AC743" s="73"/>
      <c r="AD743" s="73"/>
      <c r="AE743" s="73"/>
      <c r="AF743" s="73"/>
      <c r="AG743" s="36"/>
      <c r="AH743" s="36"/>
      <c r="AI743" s="216"/>
      <c r="AJ743" s="8"/>
      <c r="AK743" s="12"/>
      <c r="AL743" s="32"/>
      <c r="AM743" s="25"/>
      <c r="AN743" s="33" t="s">
        <v>13</v>
      </c>
      <c r="AO743" s="25"/>
      <c r="AP743" s="74">
        <v>34.39</v>
      </c>
      <c r="AQ743" s="73">
        <v>162.25800000000001</v>
      </c>
      <c r="AR743" s="73">
        <v>317.149</v>
      </c>
      <c r="AS743" s="73">
        <v>335.25700000000001</v>
      </c>
      <c r="AT743" s="73">
        <v>402.26100000000002</v>
      </c>
      <c r="AU743" s="73">
        <v>541.01900000000001</v>
      </c>
      <c r="AV743" s="73">
        <v>611.53700000000003</v>
      </c>
      <c r="AW743" s="73">
        <v>660.50199999999995</v>
      </c>
      <c r="AX743" s="73">
        <v>798.31299999999999</v>
      </c>
      <c r="AY743" s="73">
        <v>817.78700000000003</v>
      </c>
      <c r="AZ743" s="73">
        <v>823.93799999999999</v>
      </c>
      <c r="BA743" s="136">
        <v>842.48299999999995</v>
      </c>
      <c r="BC743" s="39"/>
      <c r="BD743" s="105"/>
      <c r="BE743" s="105"/>
      <c r="BF743" s="105"/>
      <c r="BG743" s="105"/>
      <c r="BH743" s="208"/>
      <c r="BI743" s="105"/>
      <c r="BJ743" s="208"/>
    </row>
    <row r="744" spans="1:62" s="10" customFormat="1" ht="14.25" customHeight="1">
      <c r="A744" s="32"/>
      <c r="B744" s="25"/>
      <c r="C744" s="33"/>
      <c r="D744" s="25"/>
      <c r="E744" s="35"/>
      <c r="F744" s="36"/>
      <c r="G744" s="36"/>
      <c r="H744" s="36"/>
      <c r="I744" s="36"/>
      <c r="J744" s="36"/>
      <c r="K744" s="36"/>
      <c r="L744" s="216"/>
      <c r="M744" s="36"/>
      <c r="N744" s="36"/>
      <c r="O744" s="36"/>
      <c r="P744" s="37"/>
      <c r="Q744" s="12"/>
      <c r="R744" s="12"/>
      <c r="S744" s="12"/>
      <c r="T744" s="32"/>
      <c r="U744" s="25"/>
      <c r="V744" s="33"/>
      <c r="W744" s="25"/>
      <c r="X744" s="35"/>
      <c r="Y744" s="36"/>
      <c r="Z744" s="36"/>
      <c r="AA744" s="36"/>
      <c r="AB744" s="36"/>
      <c r="AC744" s="36"/>
      <c r="AD744" s="36"/>
      <c r="AE744" s="36"/>
      <c r="AF744" s="36"/>
      <c r="AG744" s="36"/>
      <c r="AH744" s="36"/>
      <c r="AI744" s="216"/>
      <c r="AJ744" s="8"/>
      <c r="AK744" s="12"/>
      <c r="AL744" s="32"/>
      <c r="AM744" s="25"/>
      <c r="AN744" s="33"/>
      <c r="AO744" s="25"/>
      <c r="AP744" s="35"/>
      <c r="AQ744" s="36"/>
      <c r="AR744" s="36"/>
      <c r="AS744" s="36"/>
      <c r="AT744" s="36"/>
      <c r="AU744" s="36"/>
      <c r="AV744" s="36"/>
      <c r="AW744" s="36"/>
      <c r="AX744" s="36"/>
      <c r="AY744" s="36"/>
      <c r="AZ744" s="36"/>
      <c r="BA744" s="216"/>
      <c r="BC744" s="39"/>
      <c r="BD744" s="105"/>
      <c r="BE744" s="105"/>
      <c r="BF744" s="105"/>
      <c r="BG744" s="39"/>
      <c r="BH744" s="39"/>
      <c r="BI744" s="39"/>
      <c r="BJ744" s="39"/>
    </row>
    <row r="745" spans="1:62" s="10" customFormat="1" ht="14.25" customHeight="1">
      <c r="A745" s="32" t="s">
        <v>49</v>
      </c>
      <c r="B745" s="25"/>
      <c r="C745" s="33" t="s">
        <v>1</v>
      </c>
      <c r="D745" s="25"/>
      <c r="E745" s="35">
        <f>E746</f>
        <v>12.388999999999999</v>
      </c>
      <c r="F745" s="36">
        <f t="shared" ref="F745:P745" si="725">F746-E746</f>
        <v>-12.388999999999999</v>
      </c>
      <c r="G745" s="36">
        <f t="shared" si="725"/>
        <v>0</v>
      </c>
      <c r="H745" s="36">
        <f t="shared" si="725"/>
        <v>0</v>
      </c>
      <c r="I745" s="36">
        <f t="shared" si="725"/>
        <v>0</v>
      </c>
      <c r="J745" s="36">
        <f t="shared" si="725"/>
        <v>0</v>
      </c>
      <c r="K745" s="36">
        <f t="shared" si="725"/>
        <v>0</v>
      </c>
      <c r="L745" s="216">
        <f t="shared" si="725"/>
        <v>0</v>
      </c>
      <c r="M745" s="36">
        <f t="shared" si="725"/>
        <v>0</v>
      </c>
      <c r="N745" s="36">
        <f t="shared" si="725"/>
        <v>0</v>
      </c>
      <c r="O745" s="36">
        <f t="shared" si="725"/>
        <v>0</v>
      </c>
      <c r="P745" s="37">
        <f t="shared" si="725"/>
        <v>0</v>
      </c>
      <c r="Q745" s="12"/>
      <c r="R745" s="12"/>
      <c r="S745" s="12"/>
      <c r="T745" s="32" t="s">
        <v>49</v>
      </c>
      <c r="U745" s="25"/>
      <c r="V745" s="33" t="s">
        <v>1</v>
      </c>
      <c r="W745" s="25"/>
      <c r="X745" s="35">
        <f>X746</f>
        <v>0</v>
      </c>
      <c r="Y745" s="36">
        <f t="shared" ref="Y745:AI745" si="726">Y746-X746</f>
        <v>0</v>
      </c>
      <c r="Z745" s="36">
        <f t="shared" si="726"/>
        <v>0</v>
      </c>
      <c r="AA745" s="36">
        <f t="shared" si="726"/>
        <v>0</v>
      </c>
      <c r="AB745" s="36">
        <f t="shared" si="726"/>
        <v>0</v>
      </c>
      <c r="AC745" s="36">
        <f t="shared" si="726"/>
        <v>0</v>
      </c>
      <c r="AD745" s="36">
        <f t="shared" si="726"/>
        <v>0</v>
      </c>
      <c r="AE745" s="36">
        <f t="shared" si="726"/>
        <v>0</v>
      </c>
      <c r="AF745" s="36">
        <f t="shared" si="726"/>
        <v>0</v>
      </c>
      <c r="AG745" s="36">
        <f t="shared" si="726"/>
        <v>0</v>
      </c>
      <c r="AH745" s="36">
        <f t="shared" si="726"/>
        <v>0</v>
      </c>
      <c r="AI745" s="216">
        <f t="shared" si="726"/>
        <v>0</v>
      </c>
      <c r="AJ745" s="8"/>
      <c r="AK745" s="12"/>
      <c r="AL745" s="32" t="s">
        <v>49</v>
      </c>
      <c r="AM745" s="25"/>
      <c r="AN745" s="33" t="s">
        <v>1</v>
      </c>
      <c r="AO745" s="25"/>
      <c r="AP745" s="35">
        <f>AP746</f>
        <v>0</v>
      </c>
      <c r="AQ745" s="36">
        <f t="shared" ref="AQ745:BA745" si="727">AQ746-AP746</f>
        <v>19.271999999999998</v>
      </c>
      <c r="AR745" s="36">
        <f t="shared" si="727"/>
        <v>20.444000000000003</v>
      </c>
      <c r="AS745" s="36">
        <f t="shared" si="727"/>
        <v>0</v>
      </c>
      <c r="AT745" s="36">
        <f t="shared" si="727"/>
        <v>13.317999999999998</v>
      </c>
      <c r="AU745" s="36">
        <f t="shared" si="727"/>
        <v>37.475000000000001</v>
      </c>
      <c r="AV745" s="36">
        <f t="shared" si="727"/>
        <v>0</v>
      </c>
      <c r="AW745" s="36">
        <f t="shared" si="727"/>
        <v>19.641000000000005</v>
      </c>
      <c r="AX745" s="36">
        <f t="shared" si="727"/>
        <v>26.37299999999999</v>
      </c>
      <c r="AY745" s="36">
        <f t="shared" si="727"/>
        <v>10.521000000000015</v>
      </c>
      <c r="AZ745" s="36">
        <f t="shared" si="727"/>
        <v>0</v>
      </c>
      <c r="BA745" s="216">
        <f t="shared" si="727"/>
        <v>21.988</v>
      </c>
      <c r="BC745" s="39"/>
      <c r="BD745" s="105"/>
      <c r="BE745" s="105"/>
      <c r="BF745" s="105"/>
      <c r="BG745" s="39"/>
      <c r="BH745" s="39"/>
      <c r="BI745" s="39"/>
      <c r="BJ745" s="39"/>
    </row>
    <row r="746" spans="1:62" s="10" customFormat="1" ht="14.25" customHeight="1">
      <c r="A746" s="70"/>
      <c r="B746" s="25"/>
      <c r="C746" s="33" t="s">
        <v>13</v>
      </c>
      <c r="D746" s="25"/>
      <c r="E746" s="74">
        <v>12.388999999999999</v>
      </c>
      <c r="F746" s="73"/>
      <c r="G746" s="73"/>
      <c r="H746" s="73"/>
      <c r="I746" s="73"/>
      <c r="J746" s="73"/>
      <c r="K746" s="73"/>
      <c r="L746" s="136"/>
      <c r="M746" s="73"/>
      <c r="N746" s="73"/>
      <c r="O746" s="36"/>
      <c r="P746" s="37"/>
      <c r="Q746" s="12"/>
      <c r="R746" s="12"/>
      <c r="S746" s="12"/>
      <c r="T746" s="70"/>
      <c r="U746" s="25"/>
      <c r="V746" s="33" t="s">
        <v>13</v>
      </c>
      <c r="W746" s="25"/>
      <c r="X746" s="74"/>
      <c r="Y746" s="73"/>
      <c r="Z746" s="73"/>
      <c r="AA746" s="73"/>
      <c r="AB746" s="73"/>
      <c r="AC746" s="73"/>
      <c r="AD746" s="73"/>
      <c r="AE746" s="73"/>
      <c r="AF746" s="73"/>
      <c r="AG746" s="36"/>
      <c r="AH746" s="36"/>
      <c r="AI746" s="216"/>
      <c r="AJ746" s="8"/>
      <c r="AK746" s="12"/>
      <c r="AL746" s="70"/>
      <c r="AM746" s="25"/>
      <c r="AN746" s="33" t="s">
        <v>13</v>
      </c>
      <c r="AO746" s="25"/>
      <c r="AP746" s="74">
        <v>0</v>
      </c>
      <c r="AQ746" s="73">
        <v>19.271999999999998</v>
      </c>
      <c r="AR746" s="73">
        <v>39.716000000000001</v>
      </c>
      <c r="AS746" s="73">
        <v>39.716000000000001</v>
      </c>
      <c r="AT746" s="73">
        <v>53.033999999999999</v>
      </c>
      <c r="AU746" s="73">
        <v>90.509</v>
      </c>
      <c r="AV746" s="73">
        <v>90.509</v>
      </c>
      <c r="AW746" s="73">
        <v>110.15</v>
      </c>
      <c r="AX746" s="73">
        <v>136.523</v>
      </c>
      <c r="AY746" s="73">
        <v>147.04400000000001</v>
      </c>
      <c r="AZ746" s="73">
        <v>147.04400000000001</v>
      </c>
      <c r="BA746" s="136">
        <v>169.03200000000001</v>
      </c>
      <c r="BC746" s="39"/>
      <c r="BD746" s="105"/>
      <c r="BE746" s="105"/>
      <c r="BF746" s="105"/>
      <c r="BG746" s="105"/>
      <c r="BH746" s="208"/>
      <c r="BI746" s="105"/>
      <c r="BJ746" s="208"/>
    </row>
    <row r="747" spans="1:62" s="10" customFormat="1" ht="14.25" customHeight="1">
      <c r="A747" s="70"/>
      <c r="B747" s="25"/>
      <c r="C747" s="33"/>
      <c r="D747" s="25"/>
      <c r="E747" s="35"/>
      <c r="F747" s="36"/>
      <c r="G747" s="36"/>
      <c r="H747" s="36"/>
      <c r="I747" s="36"/>
      <c r="J747" s="36"/>
      <c r="K747" s="36"/>
      <c r="L747" s="216"/>
      <c r="M747" s="36"/>
      <c r="N747" s="36"/>
      <c r="O747" s="36"/>
      <c r="P747" s="37"/>
      <c r="Q747" s="12"/>
      <c r="R747" s="12"/>
      <c r="S747" s="12"/>
      <c r="T747" s="70"/>
      <c r="U747" s="25"/>
      <c r="V747" s="33"/>
      <c r="W747" s="25"/>
      <c r="X747" s="35"/>
      <c r="Y747" s="36"/>
      <c r="Z747" s="36"/>
      <c r="AA747" s="36"/>
      <c r="AB747" s="36"/>
      <c r="AC747" s="36"/>
      <c r="AD747" s="36"/>
      <c r="AE747" s="36"/>
      <c r="AF747" s="36"/>
      <c r="AG747" s="36"/>
      <c r="AH747" s="36"/>
      <c r="AI747" s="216"/>
      <c r="AJ747" s="8"/>
      <c r="AK747" s="12"/>
      <c r="AL747" s="70"/>
      <c r="AM747" s="25"/>
      <c r="AN747" s="33"/>
      <c r="AO747" s="25"/>
      <c r="AP747" s="35"/>
      <c r="AQ747" s="36"/>
      <c r="AR747" s="36"/>
      <c r="AS747" s="36"/>
      <c r="AT747" s="36"/>
      <c r="AU747" s="36"/>
      <c r="AV747" s="36"/>
      <c r="AW747" s="36"/>
      <c r="AX747" s="36"/>
      <c r="AY747" s="36"/>
      <c r="AZ747" s="36"/>
      <c r="BA747" s="216"/>
      <c r="BC747" s="39"/>
      <c r="BD747" s="105"/>
      <c r="BE747" s="105"/>
      <c r="BF747" s="105"/>
      <c r="BG747" s="39"/>
      <c r="BH747" s="39"/>
      <c r="BI747" s="39"/>
      <c r="BJ747" s="39"/>
    </row>
    <row r="748" spans="1:62" s="10" customFormat="1" ht="14.25" customHeight="1">
      <c r="A748" s="32" t="s">
        <v>50</v>
      </c>
      <c r="B748" s="25"/>
      <c r="C748" s="33" t="s">
        <v>1</v>
      </c>
      <c r="D748" s="25"/>
      <c r="E748" s="35">
        <f>E749</f>
        <v>15.734</v>
      </c>
      <c r="F748" s="36">
        <f t="shared" ref="F748:P748" si="728">F749-E749</f>
        <v>-15.734</v>
      </c>
      <c r="G748" s="36">
        <f t="shared" si="728"/>
        <v>0</v>
      </c>
      <c r="H748" s="36">
        <f t="shared" si="728"/>
        <v>0</v>
      </c>
      <c r="I748" s="36">
        <f t="shared" si="728"/>
        <v>0</v>
      </c>
      <c r="J748" s="36">
        <f t="shared" si="728"/>
        <v>0</v>
      </c>
      <c r="K748" s="36">
        <f t="shared" si="728"/>
        <v>0</v>
      </c>
      <c r="L748" s="216">
        <f t="shared" si="728"/>
        <v>0</v>
      </c>
      <c r="M748" s="36">
        <f t="shared" si="728"/>
        <v>0</v>
      </c>
      <c r="N748" s="36">
        <f t="shared" si="728"/>
        <v>0</v>
      </c>
      <c r="O748" s="36">
        <f t="shared" si="728"/>
        <v>0</v>
      </c>
      <c r="P748" s="37">
        <f t="shared" si="728"/>
        <v>0</v>
      </c>
      <c r="Q748" s="12"/>
      <c r="R748" s="12"/>
      <c r="S748" s="12"/>
      <c r="T748" s="32" t="s">
        <v>50</v>
      </c>
      <c r="U748" s="25"/>
      <c r="V748" s="33" t="s">
        <v>1</v>
      </c>
      <c r="W748" s="25"/>
      <c r="X748" s="35">
        <f>X749</f>
        <v>0</v>
      </c>
      <c r="Y748" s="36">
        <f t="shared" ref="Y748:AI748" si="729">Y749-X749</f>
        <v>0</v>
      </c>
      <c r="Z748" s="36">
        <f t="shared" si="729"/>
        <v>0</v>
      </c>
      <c r="AA748" s="36">
        <f t="shared" si="729"/>
        <v>0</v>
      </c>
      <c r="AB748" s="36">
        <f t="shared" si="729"/>
        <v>0</v>
      </c>
      <c r="AC748" s="36">
        <f t="shared" si="729"/>
        <v>0</v>
      </c>
      <c r="AD748" s="36">
        <f t="shared" si="729"/>
        <v>0</v>
      </c>
      <c r="AE748" s="36">
        <f t="shared" si="729"/>
        <v>0</v>
      </c>
      <c r="AF748" s="36">
        <f t="shared" si="729"/>
        <v>0</v>
      </c>
      <c r="AG748" s="36">
        <f t="shared" si="729"/>
        <v>0</v>
      </c>
      <c r="AH748" s="36">
        <f t="shared" si="729"/>
        <v>0</v>
      </c>
      <c r="AI748" s="216">
        <f t="shared" si="729"/>
        <v>0</v>
      </c>
      <c r="AJ748" s="8"/>
      <c r="AK748" s="12"/>
      <c r="AL748" s="32" t="s">
        <v>50</v>
      </c>
      <c r="AM748" s="25"/>
      <c r="AN748" s="33" t="s">
        <v>1</v>
      </c>
      <c r="AO748" s="25"/>
      <c r="AP748" s="35">
        <f>AP749</f>
        <v>29.67</v>
      </c>
      <c r="AQ748" s="36">
        <f t="shared" ref="AQ748:BA748" si="730">AQ749-AP749</f>
        <v>13.387</v>
      </c>
      <c r="AR748" s="36">
        <f t="shared" si="730"/>
        <v>40.935999999999993</v>
      </c>
      <c r="AS748" s="36">
        <f t="shared" si="730"/>
        <v>6.7000000000007276E-2</v>
      </c>
      <c r="AT748" s="36">
        <f t="shared" si="730"/>
        <v>37.658999999999992</v>
      </c>
      <c r="AU748" s="36">
        <f t="shared" si="730"/>
        <v>26.352000000000004</v>
      </c>
      <c r="AV748" s="36">
        <f t="shared" si="730"/>
        <v>8.2580000000000098</v>
      </c>
      <c r="AW748" s="36">
        <f t="shared" si="730"/>
        <v>28.194999999999993</v>
      </c>
      <c r="AX748" s="36">
        <f t="shared" si="730"/>
        <v>-1.4159999999999968</v>
      </c>
      <c r="AY748" s="36">
        <f t="shared" si="730"/>
        <v>22.287999999999982</v>
      </c>
      <c r="AZ748" s="36">
        <f t="shared" si="730"/>
        <v>12.518000000000001</v>
      </c>
      <c r="BA748" s="216">
        <f t="shared" si="730"/>
        <v>20.923000000000002</v>
      </c>
      <c r="BC748" s="39"/>
      <c r="BD748" s="105"/>
      <c r="BE748" s="105"/>
      <c r="BF748" s="105"/>
      <c r="BG748" s="39"/>
      <c r="BH748" s="39"/>
      <c r="BI748" s="39"/>
      <c r="BJ748" s="39"/>
    </row>
    <row r="749" spans="1:62" s="10" customFormat="1" ht="14.25" customHeight="1">
      <c r="A749" s="32"/>
      <c r="B749" s="25"/>
      <c r="C749" s="33" t="s">
        <v>13</v>
      </c>
      <c r="D749" s="25"/>
      <c r="E749" s="74">
        <v>15.734</v>
      </c>
      <c r="F749" s="73"/>
      <c r="G749" s="73"/>
      <c r="H749" s="73"/>
      <c r="I749" s="73"/>
      <c r="J749" s="73"/>
      <c r="K749" s="73"/>
      <c r="L749" s="136"/>
      <c r="M749" s="73"/>
      <c r="N749" s="73"/>
      <c r="O749" s="36"/>
      <c r="P749" s="37"/>
      <c r="Q749" s="12"/>
      <c r="R749" s="12"/>
      <c r="S749" s="12"/>
      <c r="T749" s="32"/>
      <c r="U749" s="25"/>
      <c r="V749" s="33" t="s">
        <v>13</v>
      </c>
      <c r="W749" s="25"/>
      <c r="X749" s="74"/>
      <c r="Y749" s="73"/>
      <c r="Z749" s="73"/>
      <c r="AA749" s="73"/>
      <c r="AB749" s="73"/>
      <c r="AC749" s="73"/>
      <c r="AD749" s="73"/>
      <c r="AE749" s="73"/>
      <c r="AF749" s="73"/>
      <c r="AG749" s="36"/>
      <c r="AH749" s="36"/>
      <c r="AI749" s="216"/>
      <c r="AJ749" s="8"/>
      <c r="AK749" s="12"/>
      <c r="AL749" s="32"/>
      <c r="AM749" s="25"/>
      <c r="AN749" s="33" t="s">
        <v>13</v>
      </c>
      <c r="AO749" s="25"/>
      <c r="AP749" s="74">
        <v>29.67</v>
      </c>
      <c r="AQ749" s="73">
        <v>43.057000000000002</v>
      </c>
      <c r="AR749" s="73">
        <v>83.992999999999995</v>
      </c>
      <c r="AS749" s="73">
        <v>84.06</v>
      </c>
      <c r="AT749" s="73">
        <v>121.71899999999999</v>
      </c>
      <c r="AU749" s="73">
        <v>148.071</v>
      </c>
      <c r="AV749" s="73">
        <v>156.32900000000001</v>
      </c>
      <c r="AW749" s="73">
        <v>184.524</v>
      </c>
      <c r="AX749" s="73">
        <v>183.108</v>
      </c>
      <c r="AY749" s="73">
        <v>205.39599999999999</v>
      </c>
      <c r="AZ749" s="73">
        <v>217.91399999999999</v>
      </c>
      <c r="BA749" s="136">
        <v>238.83699999999999</v>
      </c>
      <c r="BC749" s="39"/>
      <c r="BD749" s="105"/>
      <c r="BE749" s="105"/>
      <c r="BF749" s="105"/>
      <c r="BG749" s="105"/>
      <c r="BH749" s="208"/>
      <c r="BI749" s="105"/>
      <c r="BJ749" s="208"/>
    </row>
    <row r="750" spans="1:62" s="10" customFormat="1" ht="14.25" customHeight="1">
      <c r="A750" s="41"/>
      <c r="B750" s="25"/>
      <c r="C750" s="33"/>
      <c r="D750" s="25"/>
      <c r="E750" s="35"/>
      <c r="F750" s="36"/>
      <c r="G750" s="36"/>
      <c r="H750" s="36"/>
      <c r="I750" s="36"/>
      <c r="J750" s="36"/>
      <c r="K750" s="36"/>
      <c r="L750" s="216"/>
      <c r="M750" s="36"/>
      <c r="N750" s="36"/>
      <c r="O750" s="36"/>
      <c r="P750" s="37"/>
      <c r="Q750" s="12"/>
      <c r="R750" s="12"/>
      <c r="S750" s="12"/>
      <c r="T750" s="41"/>
      <c r="U750" s="25"/>
      <c r="V750" s="33"/>
      <c r="W750" s="25"/>
      <c r="X750" s="35"/>
      <c r="Y750" s="36"/>
      <c r="Z750" s="36"/>
      <c r="AA750" s="36"/>
      <c r="AB750" s="36"/>
      <c r="AC750" s="36"/>
      <c r="AD750" s="36"/>
      <c r="AE750" s="36"/>
      <c r="AF750" s="36"/>
      <c r="AG750" s="36"/>
      <c r="AH750" s="36"/>
      <c r="AI750" s="216"/>
      <c r="AJ750" s="8"/>
      <c r="AK750" s="12"/>
      <c r="AL750" s="41"/>
      <c r="AM750" s="25"/>
      <c r="AN750" s="33"/>
      <c r="AO750" s="25"/>
      <c r="AP750" s="35"/>
      <c r="AQ750" s="36"/>
      <c r="AR750" s="36"/>
      <c r="AS750" s="36"/>
      <c r="AT750" s="36"/>
      <c r="AU750" s="36"/>
      <c r="AV750" s="36"/>
      <c r="AW750" s="36"/>
      <c r="AX750" s="36"/>
      <c r="AY750" s="36"/>
      <c r="AZ750" s="36"/>
      <c r="BA750" s="216"/>
      <c r="BC750" s="39"/>
      <c r="BD750" s="105"/>
      <c r="BE750" s="105"/>
      <c r="BF750" s="105"/>
      <c r="BG750" s="39"/>
      <c r="BH750" s="39"/>
      <c r="BI750" s="39"/>
      <c r="BJ750" s="39"/>
    </row>
    <row r="751" spans="1:62" s="10" customFormat="1" ht="14.25" customHeight="1">
      <c r="A751" s="32" t="s">
        <v>51</v>
      </c>
      <c r="B751" s="25"/>
      <c r="C751" s="33" t="s">
        <v>1</v>
      </c>
      <c r="D751" s="25"/>
      <c r="E751" s="35">
        <f>E752</f>
        <v>64.215999999999994</v>
      </c>
      <c r="F751" s="36">
        <f t="shared" ref="F751:P751" si="731">F752-E752</f>
        <v>-64.215999999999994</v>
      </c>
      <c r="G751" s="36">
        <f t="shared" si="731"/>
        <v>0</v>
      </c>
      <c r="H751" s="36">
        <f t="shared" si="731"/>
        <v>0</v>
      </c>
      <c r="I751" s="36">
        <f t="shared" si="731"/>
        <v>0</v>
      </c>
      <c r="J751" s="36">
        <f t="shared" si="731"/>
        <v>0</v>
      </c>
      <c r="K751" s="36">
        <f t="shared" si="731"/>
        <v>0</v>
      </c>
      <c r="L751" s="216">
        <f t="shared" si="731"/>
        <v>0</v>
      </c>
      <c r="M751" s="36">
        <f t="shared" si="731"/>
        <v>0</v>
      </c>
      <c r="N751" s="36">
        <f t="shared" si="731"/>
        <v>0</v>
      </c>
      <c r="O751" s="36">
        <f t="shared" si="731"/>
        <v>0</v>
      </c>
      <c r="P751" s="37">
        <f t="shared" si="731"/>
        <v>0</v>
      </c>
      <c r="Q751" s="12"/>
      <c r="R751" s="12"/>
      <c r="S751" s="12"/>
      <c r="T751" s="32" t="s">
        <v>51</v>
      </c>
      <c r="U751" s="25"/>
      <c r="V751" s="33" t="s">
        <v>1</v>
      </c>
      <c r="W751" s="25"/>
      <c r="X751" s="35">
        <f>X752</f>
        <v>0</v>
      </c>
      <c r="Y751" s="36">
        <f t="shared" ref="Y751:AI751" si="732">Y752-X752</f>
        <v>0</v>
      </c>
      <c r="Z751" s="36">
        <f t="shared" si="732"/>
        <v>0</v>
      </c>
      <c r="AA751" s="36">
        <f t="shared" si="732"/>
        <v>0</v>
      </c>
      <c r="AB751" s="36">
        <f t="shared" si="732"/>
        <v>0</v>
      </c>
      <c r="AC751" s="36">
        <f t="shared" si="732"/>
        <v>0</v>
      </c>
      <c r="AD751" s="36">
        <f t="shared" si="732"/>
        <v>0</v>
      </c>
      <c r="AE751" s="36">
        <f t="shared" si="732"/>
        <v>0</v>
      </c>
      <c r="AF751" s="36">
        <f t="shared" si="732"/>
        <v>0</v>
      </c>
      <c r="AG751" s="36">
        <f t="shared" si="732"/>
        <v>0</v>
      </c>
      <c r="AH751" s="36">
        <f t="shared" si="732"/>
        <v>0</v>
      </c>
      <c r="AI751" s="216">
        <f t="shared" si="732"/>
        <v>0</v>
      </c>
      <c r="AJ751" s="8"/>
      <c r="AK751" s="12"/>
      <c r="AL751" s="32" t="s">
        <v>51</v>
      </c>
      <c r="AM751" s="25"/>
      <c r="AN751" s="33" t="s">
        <v>1</v>
      </c>
      <c r="AO751" s="25"/>
      <c r="AP751" s="35">
        <f>AP752</f>
        <v>0.51500000000000001</v>
      </c>
      <c r="AQ751" s="36">
        <f t="shared" ref="AQ751:BA751" si="733">AQ752-AP752</f>
        <v>32.603999999999999</v>
      </c>
      <c r="AR751" s="36">
        <f t="shared" si="733"/>
        <v>24.747</v>
      </c>
      <c r="AS751" s="36">
        <f t="shared" si="733"/>
        <v>27.570999999999998</v>
      </c>
      <c r="AT751" s="36">
        <f t="shared" si="733"/>
        <v>23.245000000000005</v>
      </c>
      <c r="AU751" s="36">
        <f t="shared" si="733"/>
        <v>15.950000000000003</v>
      </c>
      <c r="AV751" s="36">
        <f t="shared" si="733"/>
        <v>32.156999999999982</v>
      </c>
      <c r="AW751" s="36">
        <f t="shared" si="733"/>
        <v>30.965000000000003</v>
      </c>
      <c r="AX751" s="36">
        <f t="shared" si="733"/>
        <v>24.635000000000019</v>
      </c>
      <c r="AY751" s="36">
        <f t="shared" si="733"/>
        <v>67.043999999999983</v>
      </c>
      <c r="AZ751" s="36">
        <f t="shared" si="733"/>
        <v>26.009000000000015</v>
      </c>
      <c r="BA751" s="216">
        <f t="shared" si="733"/>
        <v>0</v>
      </c>
      <c r="BC751" s="39"/>
      <c r="BD751" s="105"/>
      <c r="BE751" s="105"/>
      <c r="BF751" s="105"/>
      <c r="BG751" s="39"/>
      <c r="BH751" s="39"/>
      <c r="BI751" s="39"/>
      <c r="BJ751" s="39"/>
    </row>
    <row r="752" spans="1:62" s="10" customFormat="1" ht="14.25" customHeight="1">
      <c r="A752" s="32"/>
      <c r="B752" s="25"/>
      <c r="C752" s="33" t="s">
        <v>13</v>
      </c>
      <c r="D752" s="25"/>
      <c r="E752" s="74">
        <v>64.215999999999994</v>
      </c>
      <c r="F752" s="73"/>
      <c r="G752" s="73"/>
      <c r="H752" s="73"/>
      <c r="I752" s="73"/>
      <c r="J752" s="73"/>
      <c r="K752" s="73"/>
      <c r="L752" s="136"/>
      <c r="M752" s="73"/>
      <c r="N752" s="73"/>
      <c r="O752" s="36"/>
      <c r="P752" s="37"/>
      <c r="Q752" s="12"/>
      <c r="R752" s="12"/>
      <c r="S752" s="12"/>
      <c r="T752" s="32"/>
      <c r="U752" s="25"/>
      <c r="V752" s="33" t="s">
        <v>13</v>
      </c>
      <c r="W752" s="25"/>
      <c r="X752" s="74"/>
      <c r="Y752" s="73"/>
      <c r="Z752" s="73"/>
      <c r="AA752" s="73"/>
      <c r="AB752" s="73"/>
      <c r="AC752" s="73"/>
      <c r="AD752" s="73"/>
      <c r="AE752" s="73"/>
      <c r="AF752" s="73"/>
      <c r="AG752" s="36"/>
      <c r="AH752" s="36"/>
      <c r="AI752" s="216"/>
      <c r="AJ752" s="8"/>
      <c r="AK752" s="12"/>
      <c r="AL752" s="32"/>
      <c r="AM752" s="25"/>
      <c r="AN752" s="33" t="s">
        <v>13</v>
      </c>
      <c r="AO752" s="25"/>
      <c r="AP752" s="74">
        <v>0.51500000000000001</v>
      </c>
      <c r="AQ752" s="73">
        <v>33.119</v>
      </c>
      <c r="AR752" s="73">
        <v>57.866</v>
      </c>
      <c r="AS752" s="73">
        <v>85.436999999999998</v>
      </c>
      <c r="AT752" s="73">
        <v>108.682</v>
      </c>
      <c r="AU752" s="73">
        <v>124.63200000000001</v>
      </c>
      <c r="AV752" s="73">
        <v>156.78899999999999</v>
      </c>
      <c r="AW752" s="73">
        <v>187.75399999999999</v>
      </c>
      <c r="AX752" s="73">
        <v>212.38900000000001</v>
      </c>
      <c r="AY752" s="73">
        <v>279.43299999999999</v>
      </c>
      <c r="AZ752" s="73">
        <v>305.44200000000001</v>
      </c>
      <c r="BA752" s="136">
        <v>305.44200000000001</v>
      </c>
      <c r="BC752" s="39"/>
      <c r="BD752" s="105"/>
      <c r="BE752" s="105"/>
      <c r="BF752" s="105"/>
      <c r="BG752" s="105"/>
      <c r="BH752" s="208"/>
      <c r="BI752" s="105"/>
      <c r="BJ752" s="208"/>
    </row>
    <row r="753" spans="1:62" s="10" customFormat="1" ht="14.25" customHeight="1">
      <c r="A753" s="32"/>
      <c r="B753" s="25"/>
      <c r="C753" s="33"/>
      <c r="D753" s="25"/>
      <c r="E753" s="35"/>
      <c r="F753" s="36"/>
      <c r="G753" s="36"/>
      <c r="H753" s="36"/>
      <c r="I753" s="36"/>
      <c r="J753" s="36"/>
      <c r="K753" s="36"/>
      <c r="L753" s="216"/>
      <c r="M753" s="36"/>
      <c r="N753" s="36"/>
      <c r="O753" s="36"/>
      <c r="P753" s="37"/>
      <c r="Q753" s="12"/>
      <c r="R753" s="12"/>
      <c r="S753" s="12"/>
      <c r="T753" s="32"/>
      <c r="U753" s="25"/>
      <c r="V753" s="33"/>
      <c r="W753" s="25"/>
      <c r="X753" s="35"/>
      <c r="Y753" s="36"/>
      <c r="Z753" s="36"/>
      <c r="AA753" s="36"/>
      <c r="AB753" s="36"/>
      <c r="AC753" s="36"/>
      <c r="AD753" s="36"/>
      <c r="AE753" s="36"/>
      <c r="AF753" s="36"/>
      <c r="AG753" s="36"/>
      <c r="AH753" s="36"/>
      <c r="AI753" s="216"/>
      <c r="AJ753" s="8"/>
      <c r="AK753" s="12"/>
      <c r="AL753" s="32"/>
      <c r="AM753" s="25"/>
      <c r="AN753" s="33"/>
      <c r="AO753" s="25"/>
      <c r="AP753" s="35"/>
      <c r="AQ753" s="36"/>
      <c r="AR753" s="36"/>
      <c r="AS753" s="36"/>
      <c r="AT753" s="36"/>
      <c r="AU753" s="36"/>
      <c r="AV753" s="36"/>
      <c r="AW753" s="36"/>
      <c r="AX753" s="36"/>
      <c r="AY753" s="36"/>
      <c r="AZ753" s="36"/>
      <c r="BA753" s="216"/>
      <c r="BC753" s="39"/>
      <c r="BD753" s="105"/>
      <c r="BE753" s="105"/>
      <c r="BF753" s="105"/>
      <c r="BG753" s="39"/>
      <c r="BH753" s="39"/>
      <c r="BI753" s="39"/>
      <c r="BJ753" s="39"/>
    </row>
    <row r="754" spans="1:62" s="10" customFormat="1" ht="14.25" customHeight="1">
      <c r="A754" s="32" t="s">
        <v>52</v>
      </c>
      <c r="B754" s="25"/>
      <c r="C754" s="33" t="s">
        <v>1</v>
      </c>
      <c r="D754" s="25"/>
      <c r="E754" s="35">
        <f>E755</f>
        <v>0</v>
      </c>
      <c r="F754" s="36">
        <f t="shared" ref="F754:P754" si="734">F755-E755</f>
        <v>0</v>
      </c>
      <c r="G754" s="36">
        <f t="shared" si="734"/>
        <v>0</v>
      </c>
      <c r="H754" s="36">
        <f t="shared" si="734"/>
        <v>0</v>
      </c>
      <c r="I754" s="36">
        <f t="shared" si="734"/>
        <v>0</v>
      </c>
      <c r="J754" s="36">
        <f t="shared" si="734"/>
        <v>0</v>
      </c>
      <c r="K754" s="36">
        <f t="shared" si="734"/>
        <v>0</v>
      </c>
      <c r="L754" s="216">
        <f t="shared" si="734"/>
        <v>0</v>
      </c>
      <c r="M754" s="36">
        <f t="shared" si="734"/>
        <v>0</v>
      </c>
      <c r="N754" s="36">
        <f t="shared" si="734"/>
        <v>0</v>
      </c>
      <c r="O754" s="36">
        <f t="shared" si="734"/>
        <v>0</v>
      </c>
      <c r="P754" s="37">
        <f t="shared" si="734"/>
        <v>0</v>
      </c>
      <c r="Q754" s="12"/>
      <c r="R754" s="12"/>
      <c r="S754" s="12"/>
      <c r="T754" s="32" t="s">
        <v>52</v>
      </c>
      <c r="U754" s="25"/>
      <c r="V754" s="33" t="s">
        <v>1</v>
      </c>
      <c r="W754" s="25"/>
      <c r="X754" s="35">
        <f>X755</f>
        <v>0</v>
      </c>
      <c r="Y754" s="36">
        <f t="shared" ref="Y754:AI754" si="735">Y755-X755</f>
        <v>0</v>
      </c>
      <c r="Z754" s="36">
        <f t="shared" si="735"/>
        <v>0</v>
      </c>
      <c r="AA754" s="36">
        <f t="shared" si="735"/>
        <v>0</v>
      </c>
      <c r="AB754" s="36">
        <f t="shared" si="735"/>
        <v>0</v>
      </c>
      <c r="AC754" s="36">
        <f t="shared" si="735"/>
        <v>0</v>
      </c>
      <c r="AD754" s="36">
        <f t="shared" si="735"/>
        <v>0</v>
      </c>
      <c r="AE754" s="36">
        <f t="shared" si="735"/>
        <v>0</v>
      </c>
      <c r="AF754" s="36">
        <f t="shared" si="735"/>
        <v>0</v>
      </c>
      <c r="AG754" s="36">
        <f t="shared" si="735"/>
        <v>0</v>
      </c>
      <c r="AH754" s="36">
        <f t="shared" si="735"/>
        <v>0</v>
      </c>
      <c r="AI754" s="216">
        <f t="shared" si="735"/>
        <v>0</v>
      </c>
      <c r="AJ754" s="8"/>
      <c r="AK754" s="12"/>
      <c r="AL754" s="32" t="s">
        <v>52</v>
      </c>
      <c r="AM754" s="25"/>
      <c r="AN754" s="33" t="s">
        <v>1</v>
      </c>
      <c r="AO754" s="25"/>
      <c r="AP754" s="35">
        <f>AP755</f>
        <v>3.9540000000000002</v>
      </c>
      <c r="AQ754" s="36">
        <f t="shared" ref="AQ754:BA754" si="736">AQ755-AP755</f>
        <v>4.6489999999999991</v>
      </c>
      <c r="AR754" s="36">
        <f t="shared" si="736"/>
        <v>0.62000000000000099</v>
      </c>
      <c r="AS754" s="36">
        <f t="shared" si="736"/>
        <v>6.35</v>
      </c>
      <c r="AT754" s="36">
        <f t="shared" si="736"/>
        <v>11.163</v>
      </c>
      <c r="AU754" s="36">
        <f t="shared" si="736"/>
        <v>6.3649999999999984</v>
      </c>
      <c r="AV754" s="36">
        <f t="shared" si="736"/>
        <v>12.794000000000004</v>
      </c>
      <c r="AW754" s="36">
        <f t="shared" si="736"/>
        <v>5.5899999999999963</v>
      </c>
      <c r="AX754" s="36">
        <f t="shared" si="736"/>
        <v>2.0039999999999978</v>
      </c>
      <c r="AY754" s="36">
        <f t="shared" si="736"/>
        <v>14.000000000000007</v>
      </c>
      <c r="AZ754" s="36">
        <f t="shared" si="736"/>
        <v>8.6949999999999932</v>
      </c>
      <c r="BA754" s="216">
        <f t="shared" si="736"/>
        <v>2.0499999999999972</v>
      </c>
      <c r="BC754" s="39"/>
      <c r="BD754" s="105"/>
      <c r="BE754" s="105"/>
      <c r="BF754" s="105"/>
      <c r="BG754" s="39"/>
      <c r="BH754" s="39"/>
      <c r="BI754" s="39"/>
      <c r="BJ754" s="39"/>
    </row>
    <row r="755" spans="1:62" s="10" customFormat="1" ht="14.25" customHeight="1">
      <c r="A755" s="32"/>
      <c r="B755" s="25"/>
      <c r="C755" s="33" t="s">
        <v>13</v>
      </c>
      <c r="D755" s="25"/>
      <c r="E755" s="74"/>
      <c r="F755" s="73"/>
      <c r="G755" s="73"/>
      <c r="H755" s="73"/>
      <c r="I755" s="73"/>
      <c r="J755" s="73"/>
      <c r="K755" s="73"/>
      <c r="L755" s="136"/>
      <c r="M755" s="73"/>
      <c r="N755" s="73"/>
      <c r="O755" s="36"/>
      <c r="P755" s="37"/>
      <c r="Q755" s="12"/>
      <c r="R755" s="12"/>
      <c r="S755" s="12"/>
      <c r="T755" s="32"/>
      <c r="U755" s="25"/>
      <c r="V755" s="33" t="s">
        <v>13</v>
      </c>
      <c r="W755" s="25"/>
      <c r="X755" s="74"/>
      <c r="Y755" s="73"/>
      <c r="Z755" s="73"/>
      <c r="AA755" s="73"/>
      <c r="AB755" s="73"/>
      <c r="AC755" s="73"/>
      <c r="AD755" s="73"/>
      <c r="AE755" s="73"/>
      <c r="AF755" s="73"/>
      <c r="AG755" s="36"/>
      <c r="AH755" s="36"/>
      <c r="AI755" s="216"/>
      <c r="AJ755" s="8"/>
      <c r="AK755" s="12"/>
      <c r="AL755" s="32"/>
      <c r="AM755" s="25"/>
      <c r="AN755" s="33" t="s">
        <v>13</v>
      </c>
      <c r="AO755" s="25"/>
      <c r="AP755" s="74">
        <v>3.9540000000000002</v>
      </c>
      <c r="AQ755" s="73">
        <v>8.6029999999999998</v>
      </c>
      <c r="AR755" s="73">
        <v>9.2230000000000008</v>
      </c>
      <c r="AS755" s="73">
        <v>15.573</v>
      </c>
      <c r="AT755" s="73">
        <v>26.736000000000001</v>
      </c>
      <c r="AU755" s="73">
        <v>33.100999999999999</v>
      </c>
      <c r="AV755" s="73">
        <v>45.895000000000003</v>
      </c>
      <c r="AW755" s="73">
        <v>51.484999999999999</v>
      </c>
      <c r="AX755" s="73">
        <v>53.488999999999997</v>
      </c>
      <c r="AY755" s="73">
        <v>67.489000000000004</v>
      </c>
      <c r="AZ755" s="73">
        <v>76.183999999999997</v>
      </c>
      <c r="BA755" s="136">
        <v>78.233999999999995</v>
      </c>
      <c r="BC755" s="39"/>
      <c r="BD755" s="105"/>
      <c r="BE755" s="105"/>
      <c r="BF755" s="105"/>
      <c r="BG755" s="105"/>
      <c r="BH755" s="208"/>
      <c r="BI755" s="105"/>
      <c r="BJ755" s="208"/>
    </row>
    <row r="756" spans="1:62" s="10" customFormat="1" ht="14.25" customHeight="1">
      <c r="A756" s="32"/>
      <c r="B756" s="25"/>
      <c r="C756" s="33"/>
      <c r="D756" s="25"/>
      <c r="E756" s="35"/>
      <c r="F756" s="36"/>
      <c r="G756" s="36"/>
      <c r="H756" s="36"/>
      <c r="I756" s="36"/>
      <c r="J756" s="36"/>
      <c r="K756" s="36"/>
      <c r="L756" s="216"/>
      <c r="M756" s="36"/>
      <c r="N756" s="36"/>
      <c r="O756" s="36"/>
      <c r="P756" s="37"/>
      <c r="Q756" s="12"/>
      <c r="R756" s="12"/>
      <c r="S756" s="12"/>
      <c r="T756" s="32"/>
      <c r="U756" s="25"/>
      <c r="V756" s="33"/>
      <c r="W756" s="25"/>
      <c r="X756" s="35"/>
      <c r="Y756" s="36"/>
      <c r="Z756" s="36"/>
      <c r="AA756" s="36"/>
      <c r="AB756" s="36"/>
      <c r="AC756" s="36"/>
      <c r="AD756" s="36"/>
      <c r="AE756" s="36"/>
      <c r="AF756" s="36"/>
      <c r="AG756" s="36"/>
      <c r="AH756" s="36"/>
      <c r="AI756" s="216"/>
      <c r="AJ756" s="8"/>
      <c r="AK756" s="12"/>
      <c r="AL756" s="32"/>
      <c r="AM756" s="25"/>
      <c r="AN756" s="33"/>
      <c r="AO756" s="25"/>
      <c r="AP756" s="35"/>
      <c r="AQ756" s="36"/>
      <c r="AR756" s="36"/>
      <c r="AS756" s="36"/>
      <c r="AT756" s="36"/>
      <c r="AU756" s="36"/>
      <c r="AV756" s="36"/>
      <c r="AW756" s="36"/>
      <c r="AX756" s="36"/>
      <c r="AY756" s="36"/>
      <c r="AZ756" s="36"/>
      <c r="BA756" s="216"/>
      <c r="BC756" s="39"/>
      <c r="BD756" s="105"/>
      <c r="BE756" s="105"/>
      <c r="BF756" s="105"/>
      <c r="BG756" s="39"/>
      <c r="BH756" s="39"/>
      <c r="BI756" s="39"/>
      <c r="BJ756" s="39"/>
    </row>
    <row r="757" spans="1:62" s="10" customFormat="1" ht="14.25" customHeight="1">
      <c r="A757" s="70" t="s">
        <v>53</v>
      </c>
      <c r="B757" s="25"/>
      <c r="C757" s="33" t="s">
        <v>1</v>
      </c>
      <c r="D757" s="25"/>
      <c r="E757" s="35">
        <f>E758</f>
        <v>5.1879999999999997</v>
      </c>
      <c r="F757" s="36">
        <f t="shared" ref="F757:P757" si="737">F758-E758</f>
        <v>-5.1879999999999997</v>
      </c>
      <c r="G757" s="36">
        <f t="shared" si="737"/>
        <v>0</v>
      </c>
      <c r="H757" s="36">
        <f t="shared" si="737"/>
        <v>0</v>
      </c>
      <c r="I757" s="36">
        <f t="shared" si="737"/>
        <v>0</v>
      </c>
      <c r="J757" s="36">
        <f t="shared" si="737"/>
        <v>0</v>
      </c>
      <c r="K757" s="36">
        <f t="shared" si="737"/>
        <v>0</v>
      </c>
      <c r="L757" s="216">
        <f t="shared" si="737"/>
        <v>0</v>
      </c>
      <c r="M757" s="36">
        <f t="shared" si="737"/>
        <v>0</v>
      </c>
      <c r="N757" s="36">
        <f t="shared" si="737"/>
        <v>0</v>
      </c>
      <c r="O757" s="36">
        <f t="shared" si="737"/>
        <v>0</v>
      </c>
      <c r="P757" s="37">
        <f t="shared" si="737"/>
        <v>0</v>
      </c>
      <c r="Q757" s="12"/>
      <c r="R757" s="12"/>
      <c r="S757" s="12"/>
      <c r="T757" s="70" t="s">
        <v>53</v>
      </c>
      <c r="U757" s="25"/>
      <c r="V757" s="33" t="s">
        <v>1</v>
      </c>
      <c r="W757" s="25"/>
      <c r="X757" s="35">
        <f>X758</f>
        <v>0</v>
      </c>
      <c r="Y757" s="36">
        <f t="shared" ref="Y757:AI757" si="738">Y758-X758</f>
        <v>0</v>
      </c>
      <c r="Z757" s="36">
        <f t="shared" si="738"/>
        <v>0</v>
      </c>
      <c r="AA757" s="36">
        <f t="shared" si="738"/>
        <v>0</v>
      </c>
      <c r="AB757" s="36">
        <f t="shared" si="738"/>
        <v>0</v>
      </c>
      <c r="AC757" s="36">
        <f t="shared" si="738"/>
        <v>0</v>
      </c>
      <c r="AD757" s="36">
        <f t="shared" si="738"/>
        <v>0</v>
      </c>
      <c r="AE757" s="36">
        <f t="shared" si="738"/>
        <v>0</v>
      </c>
      <c r="AF757" s="36">
        <f t="shared" si="738"/>
        <v>0</v>
      </c>
      <c r="AG757" s="36">
        <f t="shared" si="738"/>
        <v>0</v>
      </c>
      <c r="AH757" s="36">
        <f t="shared" si="738"/>
        <v>0</v>
      </c>
      <c r="AI757" s="216">
        <f t="shared" si="738"/>
        <v>0</v>
      </c>
      <c r="AJ757" s="8"/>
      <c r="AK757" s="12"/>
      <c r="AL757" s="70" t="s">
        <v>53</v>
      </c>
      <c r="AM757" s="25"/>
      <c r="AN757" s="33" t="s">
        <v>1</v>
      </c>
      <c r="AO757" s="25"/>
      <c r="AP757" s="35">
        <f>AP758</f>
        <v>8.1379999999999999</v>
      </c>
      <c r="AQ757" s="36">
        <f t="shared" ref="AQ757:BA757" si="739">AQ758-AP758</f>
        <v>0</v>
      </c>
      <c r="AR757" s="36">
        <f t="shared" si="739"/>
        <v>3.7159999999999993</v>
      </c>
      <c r="AS757" s="36">
        <f t="shared" si="739"/>
        <v>10.597000000000001</v>
      </c>
      <c r="AT757" s="36">
        <f t="shared" si="739"/>
        <v>3.7949999999999982</v>
      </c>
      <c r="AU757" s="36">
        <f t="shared" si="739"/>
        <v>5.7510000000000012</v>
      </c>
      <c r="AV757" s="36">
        <f t="shared" si="739"/>
        <v>23.462000000000003</v>
      </c>
      <c r="AW757" s="36">
        <f t="shared" si="739"/>
        <v>3.5030000000000001</v>
      </c>
      <c r="AX757" s="36">
        <f t="shared" si="739"/>
        <v>1.046999999999997</v>
      </c>
      <c r="AY757" s="36">
        <f t="shared" si="739"/>
        <v>0</v>
      </c>
      <c r="AZ757" s="36">
        <f t="shared" si="739"/>
        <v>1.0229999999999961</v>
      </c>
      <c r="BA757" s="216">
        <f t="shared" si="739"/>
        <v>0.53000000000000114</v>
      </c>
      <c r="BC757" s="39"/>
      <c r="BD757" s="105"/>
      <c r="BE757" s="105"/>
      <c r="BF757" s="105"/>
      <c r="BG757" s="39"/>
      <c r="BH757" s="39"/>
      <c r="BI757" s="39"/>
      <c r="BJ757" s="39"/>
    </row>
    <row r="758" spans="1:62" s="10" customFormat="1" ht="14.25" customHeight="1">
      <c r="A758" s="32"/>
      <c r="B758" s="25"/>
      <c r="C758" s="33" t="s">
        <v>13</v>
      </c>
      <c r="D758" s="25"/>
      <c r="E758" s="74">
        <v>5.1879999999999997</v>
      </c>
      <c r="F758" s="73"/>
      <c r="G758" s="73"/>
      <c r="H758" s="73"/>
      <c r="I758" s="73"/>
      <c r="J758" s="73"/>
      <c r="K758" s="73"/>
      <c r="L758" s="136"/>
      <c r="M758" s="73"/>
      <c r="N758" s="73"/>
      <c r="O758" s="36"/>
      <c r="P758" s="37"/>
      <c r="Q758" s="12"/>
      <c r="R758" s="12"/>
      <c r="S758" s="12"/>
      <c r="T758" s="32"/>
      <c r="U758" s="25"/>
      <c r="V758" s="33" t="s">
        <v>13</v>
      </c>
      <c r="W758" s="25"/>
      <c r="X758" s="74"/>
      <c r="Y758" s="73"/>
      <c r="Z758" s="73"/>
      <c r="AA758" s="73"/>
      <c r="AB758" s="73"/>
      <c r="AC758" s="73"/>
      <c r="AD758" s="73"/>
      <c r="AE758" s="73"/>
      <c r="AF758" s="73"/>
      <c r="AG758" s="36"/>
      <c r="AH758" s="36"/>
      <c r="AI758" s="216"/>
      <c r="AJ758" s="8"/>
      <c r="AK758" s="12"/>
      <c r="AL758" s="32"/>
      <c r="AM758" s="25"/>
      <c r="AN758" s="33" t="s">
        <v>13</v>
      </c>
      <c r="AO758" s="25"/>
      <c r="AP758" s="74">
        <v>8.1379999999999999</v>
      </c>
      <c r="AQ758" s="73">
        <v>8.1379999999999999</v>
      </c>
      <c r="AR758" s="73">
        <v>11.853999999999999</v>
      </c>
      <c r="AS758" s="73">
        <v>22.451000000000001</v>
      </c>
      <c r="AT758" s="73">
        <v>26.245999999999999</v>
      </c>
      <c r="AU758" s="73">
        <v>31.997</v>
      </c>
      <c r="AV758" s="73">
        <v>55.459000000000003</v>
      </c>
      <c r="AW758" s="73">
        <v>58.962000000000003</v>
      </c>
      <c r="AX758" s="73">
        <v>60.009</v>
      </c>
      <c r="AY758" s="73">
        <v>60.009</v>
      </c>
      <c r="AZ758" s="73">
        <v>61.031999999999996</v>
      </c>
      <c r="BA758" s="136">
        <v>61.561999999999998</v>
      </c>
      <c r="BC758" s="39"/>
      <c r="BD758" s="105"/>
      <c r="BE758" s="105"/>
      <c r="BF758" s="105"/>
      <c r="BG758" s="105"/>
      <c r="BH758" s="208"/>
      <c r="BI758" s="105"/>
      <c r="BJ758" s="208"/>
    </row>
    <row r="759" spans="1:62" s="10" customFormat="1" ht="14.25" customHeight="1">
      <c r="A759" s="33"/>
      <c r="B759" s="25"/>
      <c r="C759" s="33"/>
      <c r="D759" s="25"/>
      <c r="E759" s="35"/>
      <c r="F759" s="36"/>
      <c r="G759" s="36"/>
      <c r="H759" s="36"/>
      <c r="I759" s="36"/>
      <c r="J759" s="36"/>
      <c r="K759" s="36"/>
      <c r="L759" s="216"/>
      <c r="M759" s="36"/>
      <c r="N759" s="36"/>
      <c r="O759" s="36"/>
      <c r="P759" s="37"/>
      <c r="Q759" s="12"/>
      <c r="R759" s="12"/>
      <c r="S759" s="12"/>
      <c r="T759" s="33"/>
      <c r="U759" s="25"/>
      <c r="V759" s="33"/>
      <c r="W759" s="25"/>
      <c r="X759" s="35"/>
      <c r="Y759" s="36"/>
      <c r="Z759" s="36"/>
      <c r="AA759" s="36"/>
      <c r="AB759" s="36"/>
      <c r="AC759" s="36"/>
      <c r="AD759" s="36"/>
      <c r="AE759" s="36"/>
      <c r="AF759" s="36"/>
      <c r="AG759" s="36"/>
      <c r="AH759" s="36"/>
      <c r="AI759" s="216"/>
      <c r="AJ759" s="8"/>
      <c r="AK759" s="12"/>
      <c r="AL759" s="33"/>
      <c r="AM759" s="25"/>
      <c r="AN759" s="33"/>
      <c r="AO759" s="25"/>
      <c r="AP759" s="35"/>
      <c r="AQ759" s="36"/>
      <c r="AR759" s="36"/>
      <c r="AS759" s="36"/>
      <c r="AT759" s="36"/>
      <c r="AU759" s="36"/>
      <c r="AV759" s="36"/>
      <c r="AW759" s="36"/>
      <c r="AX759" s="36"/>
      <c r="AY759" s="36"/>
      <c r="AZ759" s="36"/>
      <c r="BA759" s="216"/>
      <c r="BC759" s="39"/>
      <c r="BD759" s="105"/>
      <c r="BE759" s="105"/>
      <c r="BF759" s="105"/>
      <c r="BG759" s="39"/>
      <c r="BH759" s="39"/>
      <c r="BI759" s="39"/>
      <c r="BJ759" s="39"/>
    </row>
    <row r="760" spans="1:62" s="10" customFormat="1" ht="14.25" customHeight="1">
      <c r="A760" s="70" t="s">
        <v>54</v>
      </c>
      <c r="B760" s="25"/>
      <c r="C760" s="33" t="s">
        <v>1</v>
      </c>
      <c r="D760" s="25"/>
      <c r="E760" s="35">
        <f>E761</f>
        <v>0</v>
      </c>
      <c r="F760" s="36">
        <f t="shared" ref="F760:P760" si="740">F761-E761</f>
        <v>0</v>
      </c>
      <c r="G760" s="36">
        <f t="shared" si="740"/>
        <v>0</v>
      </c>
      <c r="H760" s="36">
        <f t="shared" si="740"/>
        <v>0</v>
      </c>
      <c r="I760" s="36">
        <f t="shared" si="740"/>
        <v>0</v>
      </c>
      <c r="J760" s="36">
        <f t="shared" si="740"/>
        <v>0</v>
      </c>
      <c r="K760" s="36">
        <f t="shared" si="740"/>
        <v>0</v>
      </c>
      <c r="L760" s="216">
        <f t="shared" si="740"/>
        <v>0</v>
      </c>
      <c r="M760" s="36">
        <f t="shared" si="740"/>
        <v>0</v>
      </c>
      <c r="N760" s="36">
        <f t="shared" si="740"/>
        <v>0</v>
      </c>
      <c r="O760" s="36">
        <f t="shared" si="740"/>
        <v>0</v>
      </c>
      <c r="P760" s="37">
        <f t="shared" si="740"/>
        <v>0</v>
      </c>
      <c r="Q760" s="12"/>
      <c r="R760" s="12"/>
      <c r="S760" s="12"/>
      <c r="T760" s="70" t="s">
        <v>54</v>
      </c>
      <c r="U760" s="25"/>
      <c r="V760" s="33" t="s">
        <v>1</v>
      </c>
      <c r="W760" s="25"/>
      <c r="X760" s="35">
        <f>X761</f>
        <v>0</v>
      </c>
      <c r="Y760" s="36">
        <f t="shared" ref="Y760:AI760" si="741">Y761-X761</f>
        <v>0</v>
      </c>
      <c r="Z760" s="36">
        <f t="shared" si="741"/>
        <v>0</v>
      </c>
      <c r="AA760" s="36">
        <f t="shared" si="741"/>
        <v>0</v>
      </c>
      <c r="AB760" s="36">
        <f t="shared" si="741"/>
        <v>0</v>
      </c>
      <c r="AC760" s="36">
        <f t="shared" si="741"/>
        <v>0</v>
      </c>
      <c r="AD760" s="36">
        <f t="shared" si="741"/>
        <v>0</v>
      </c>
      <c r="AE760" s="36">
        <f t="shared" si="741"/>
        <v>0</v>
      </c>
      <c r="AF760" s="36">
        <f t="shared" si="741"/>
        <v>0</v>
      </c>
      <c r="AG760" s="36">
        <f t="shared" si="741"/>
        <v>0</v>
      </c>
      <c r="AH760" s="36">
        <f t="shared" si="741"/>
        <v>0</v>
      </c>
      <c r="AI760" s="216">
        <f t="shared" si="741"/>
        <v>0</v>
      </c>
      <c r="AJ760" s="8"/>
      <c r="AK760" s="12"/>
      <c r="AL760" s="70" t="s">
        <v>54</v>
      </c>
      <c r="AM760" s="25"/>
      <c r="AN760" s="33" t="s">
        <v>1</v>
      </c>
      <c r="AO760" s="25"/>
      <c r="AP760" s="35">
        <f>AP761</f>
        <v>0</v>
      </c>
      <c r="AQ760" s="36">
        <f t="shared" ref="AQ760:BA760" si="742">AQ761-AP761</f>
        <v>0.36199999999999999</v>
      </c>
      <c r="AR760" s="36">
        <f t="shared" si="742"/>
        <v>0</v>
      </c>
      <c r="AS760" s="36">
        <f t="shared" si="742"/>
        <v>-0.36199999999999999</v>
      </c>
      <c r="AT760" s="36">
        <f t="shared" si="742"/>
        <v>0.36199999999999999</v>
      </c>
      <c r="AU760" s="36">
        <f t="shared" si="742"/>
        <v>0</v>
      </c>
      <c r="AV760" s="36">
        <f t="shared" si="742"/>
        <v>0</v>
      </c>
      <c r="AW760" s="36">
        <f t="shared" si="742"/>
        <v>0</v>
      </c>
      <c r="AX760" s="36">
        <f t="shared" si="742"/>
        <v>0</v>
      </c>
      <c r="AY760" s="36">
        <f t="shared" si="742"/>
        <v>0.42900000000000005</v>
      </c>
      <c r="AZ760" s="36">
        <f t="shared" si="742"/>
        <v>0.43000000000000005</v>
      </c>
      <c r="BA760" s="216">
        <f t="shared" si="742"/>
        <v>0</v>
      </c>
      <c r="BC760" s="39"/>
      <c r="BD760" s="105"/>
      <c r="BE760" s="105"/>
      <c r="BF760" s="105"/>
      <c r="BG760" s="39"/>
      <c r="BH760" s="39"/>
      <c r="BI760" s="39"/>
      <c r="BJ760" s="39"/>
    </row>
    <row r="761" spans="1:62" s="10" customFormat="1" ht="14.25" customHeight="1">
      <c r="A761" s="77"/>
      <c r="B761" s="25"/>
      <c r="C761" s="33" t="s">
        <v>13</v>
      </c>
      <c r="D761" s="25"/>
      <c r="E761" s="74"/>
      <c r="F761" s="73"/>
      <c r="G761" s="73"/>
      <c r="H761" s="73"/>
      <c r="I761" s="73"/>
      <c r="J761" s="73"/>
      <c r="K761" s="73"/>
      <c r="L761" s="136"/>
      <c r="M761" s="73"/>
      <c r="N761" s="73"/>
      <c r="O761" s="36"/>
      <c r="P761" s="37"/>
      <c r="Q761" s="12"/>
      <c r="R761" s="12"/>
      <c r="S761" s="12"/>
      <c r="T761" s="77"/>
      <c r="U761" s="25"/>
      <c r="V761" s="33" t="s">
        <v>13</v>
      </c>
      <c r="W761" s="25"/>
      <c r="X761" s="74"/>
      <c r="Y761" s="73"/>
      <c r="Z761" s="73"/>
      <c r="AA761" s="73"/>
      <c r="AB761" s="73"/>
      <c r="AC761" s="73"/>
      <c r="AD761" s="73"/>
      <c r="AE761" s="73"/>
      <c r="AF761" s="73"/>
      <c r="AG761" s="36"/>
      <c r="AH761" s="36"/>
      <c r="AI761" s="216"/>
      <c r="AJ761" s="8"/>
      <c r="AK761" s="12"/>
      <c r="AL761" s="77"/>
      <c r="AM761" s="25"/>
      <c r="AN761" s="33" t="s">
        <v>13</v>
      </c>
      <c r="AO761" s="25"/>
      <c r="AP761" s="74">
        <v>0</v>
      </c>
      <c r="AQ761" s="73">
        <v>0.36199999999999999</v>
      </c>
      <c r="AR761" s="73">
        <v>0.36199999999999999</v>
      </c>
      <c r="AS761" s="73"/>
      <c r="AT761" s="73">
        <v>0.36199999999999999</v>
      </c>
      <c r="AU761" s="73">
        <v>0.36199999999999999</v>
      </c>
      <c r="AV761" s="73">
        <v>0.36199999999999999</v>
      </c>
      <c r="AW761" s="73">
        <v>0.36199999999999999</v>
      </c>
      <c r="AX761" s="73">
        <v>0.36199999999999999</v>
      </c>
      <c r="AY761" s="73">
        <v>0.79100000000000004</v>
      </c>
      <c r="AZ761" s="73">
        <v>1.2210000000000001</v>
      </c>
      <c r="BA761" s="136">
        <v>1.2210000000000001</v>
      </c>
      <c r="BC761" s="39"/>
      <c r="BD761" s="105"/>
      <c r="BE761" s="105"/>
      <c r="BF761" s="105"/>
      <c r="BG761" s="105"/>
      <c r="BH761" s="208"/>
      <c r="BI761" s="105"/>
      <c r="BJ761" s="208"/>
    </row>
    <row r="762" spans="1:62" s="10" customFormat="1" ht="14.25" customHeight="1">
      <c r="A762" s="77"/>
      <c r="B762" s="25"/>
      <c r="C762" s="33"/>
      <c r="D762" s="25"/>
      <c r="E762" s="35"/>
      <c r="F762" s="36"/>
      <c r="G762" s="36"/>
      <c r="H762" s="36"/>
      <c r="I762" s="36"/>
      <c r="J762" s="36"/>
      <c r="K762" s="36"/>
      <c r="L762" s="216"/>
      <c r="M762" s="36"/>
      <c r="N762" s="36"/>
      <c r="O762" s="36"/>
      <c r="P762" s="37"/>
      <c r="Q762" s="12"/>
      <c r="R762" s="12"/>
      <c r="S762" s="12"/>
      <c r="T762" s="77"/>
      <c r="U762" s="25"/>
      <c r="V762" s="33"/>
      <c r="W762" s="25"/>
      <c r="X762" s="35"/>
      <c r="Y762" s="36"/>
      <c r="Z762" s="36"/>
      <c r="AA762" s="36"/>
      <c r="AB762" s="36"/>
      <c r="AC762" s="36"/>
      <c r="AD762" s="36"/>
      <c r="AE762" s="36"/>
      <c r="AF762" s="36"/>
      <c r="AG762" s="36"/>
      <c r="AH762" s="36"/>
      <c r="AI762" s="216"/>
      <c r="AJ762" s="8"/>
      <c r="AK762" s="12"/>
      <c r="AL762" s="77"/>
      <c r="AM762" s="25"/>
      <c r="AN762" s="33"/>
      <c r="AO762" s="25"/>
      <c r="AP762" s="35"/>
      <c r="AQ762" s="36"/>
      <c r="AR762" s="36"/>
      <c r="AS762" s="36"/>
      <c r="AT762" s="36"/>
      <c r="AU762" s="36"/>
      <c r="AV762" s="36"/>
      <c r="AW762" s="36"/>
      <c r="AX762" s="36"/>
      <c r="AY762" s="36"/>
      <c r="AZ762" s="36"/>
      <c r="BA762" s="216"/>
      <c r="BC762" s="39"/>
      <c r="BD762" s="105"/>
      <c r="BE762" s="105"/>
      <c r="BF762" s="105"/>
      <c r="BG762" s="39"/>
      <c r="BH762" s="39"/>
      <c r="BI762" s="39"/>
      <c r="BJ762" s="39"/>
    </row>
    <row r="763" spans="1:62" s="10" customFormat="1" ht="14.25" customHeight="1">
      <c r="A763" s="32" t="s">
        <v>82</v>
      </c>
      <c r="B763" s="25"/>
      <c r="C763" s="33" t="s">
        <v>1</v>
      </c>
      <c r="D763" s="25"/>
      <c r="E763" s="35">
        <f>E764</f>
        <v>0</v>
      </c>
      <c r="F763" s="36">
        <f t="shared" ref="F763:P763" si="743">F764-E764</f>
        <v>0</v>
      </c>
      <c r="G763" s="36">
        <f t="shared" si="743"/>
        <v>0</v>
      </c>
      <c r="H763" s="36">
        <f t="shared" si="743"/>
        <v>0</v>
      </c>
      <c r="I763" s="36">
        <f t="shared" si="743"/>
        <v>0</v>
      </c>
      <c r="J763" s="36">
        <f t="shared" si="743"/>
        <v>0</v>
      </c>
      <c r="K763" s="36">
        <f t="shared" si="743"/>
        <v>0</v>
      </c>
      <c r="L763" s="216">
        <f t="shared" si="743"/>
        <v>0</v>
      </c>
      <c r="M763" s="36">
        <f t="shared" si="743"/>
        <v>0</v>
      </c>
      <c r="N763" s="36">
        <f t="shared" si="743"/>
        <v>0</v>
      </c>
      <c r="O763" s="36">
        <f t="shared" si="743"/>
        <v>0</v>
      </c>
      <c r="P763" s="37">
        <f t="shared" si="743"/>
        <v>0</v>
      </c>
      <c r="Q763" s="12"/>
      <c r="R763" s="12"/>
      <c r="S763" s="12"/>
      <c r="T763" s="32" t="s">
        <v>82</v>
      </c>
      <c r="U763" s="25"/>
      <c r="V763" s="33" t="s">
        <v>1</v>
      </c>
      <c r="W763" s="25"/>
      <c r="X763" s="35">
        <f>X764</f>
        <v>0</v>
      </c>
      <c r="Y763" s="36">
        <f t="shared" ref="Y763:AI763" si="744">Y764-X764</f>
        <v>0</v>
      </c>
      <c r="Z763" s="36">
        <f t="shared" si="744"/>
        <v>0</v>
      </c>
      <c r="AA763" s="36">
        <f t="shared" si="744"/>
        <v>0</v>
      </c>
      <c r="AB763" s="36">
        <f t="shared" si="744"/>
        <v>0</v>
      </c>
      <c r="AC763" s="36">
        <f t="shared" si="744"/>
        <v>0</v>
      </c>
      <c r="AD763" s="36">
        <f t="shared" si="744"/>
        <v>0</v>
      </c>
      <c r="AE763" s="36">
        <f t="shared" si="744"/>
        <v>0</v>
      </c>
      <c r="AF763" s="36">
        <f t="shared" si="744"/>
        <v>0</v>
      </c>
      <c r="AG763" s="36">
        <f t="shared" si="744"/>
        <v>0</v>
      </c>
      <c r="AH763" s="36">
        <f t="shared" si="744"/>
        <v>0</v>
      </c>
      <c r="AI763" s="216">
        <f t="shared" si="744"/>
        <v>0</v>
      </c>
      <c r="AJ763" s="8"/>
      <c r="AK763" s="12"/>
      <c r="AL763" s="32" t="s">
        <v>82</v>
      </c>
      <c r="AM763" s="25"/>
      <c r="AN763" s="33" t="s">
        <v>1</v>
      </c>
      <c r="AO763" s="25"/>
      <c r="AP763" s="35">
        <f>AP764</f>
        <v>0</v>
      </c>
      <c r="AQ763" s="36">
        <f t="shared" ref="AQ763:BA763" si="745">AQ764-AP764</f>
        <v>0.71599999999999997</v>
      </c>
      <c r="AR763" s="36">
        <f t="shared" si="745"/>
        <v>1.4970000000000001</v>
      </c>
      <c r="AS763" s="36">
        <f t="shared" si="745"/>
        <v>0</v>
      </c>
      <c r="AT763" s="36">
        <f t="shared" si="745"/>
        <v>0</v>
      </c>
      <c r="AU763" s="36">
        <f t="shared" si="745"/>
        <v>0</v>
      </c>
      <c r="AV763" s="36">
        <f t="shared" si="745"/>
        <v>0</v>
      </c>
      <c r="AW763" s="36">
        <f t="shared" si="745"/>
        <v>0</v>
      </c>
      <c r="AX763" s="36">
        <f t="shared" si="745"/>
        <v>0</v>
      </c>
      <c r="AY763" s="36">
        <f t="shared" si="745"/>
        <v>0</v>
      </c>
      <c r="AZ763" s="36">
        <f t="shared" si="745"/>
        <v>0</v>
      </c>
      <c r="BA763" s="216">
        <f t="shared" si="745"/>
        <v>0</v>
      </c>
      <c r="BC763" s="39"/>
      <c r="BD763" s="105"/>
      <c r="BE763" s="105"/>
      <c r="BF763" s="105"/>
      <c r="BG763" s="39"/>
      <c r="BH763" s="39"/>
      <c r="BI763" s="39"/>
      <c r="BJ763" s="39"/>
    </row>
    <row r="764" spans="1:62" s="10" customFormat="1" ht="14.25" customHeight="1">
      <c r="A764" s="77"/>
      <c r="B764" s="25"/>
      <c r="C764" s="33" t="s">
        <v>13</v>
      </c>
      <c r="D764" s="25"/>
      <c r="E764" s="74"/>
      <c r="F764" s="73"/>
      <c r="G764" s="73"/>
      <c r="H764" s="73"/>
      <c r="I764" s="73"/>
      <c r="J764" s="73"/>
      <c r="K764" s="73"/>
      <c r="L764" s="136"/>
      <c r="M764" s="73"/>
      <c r="N764" s="73"/>
      <c r="O764" s="36"/>
      <c r="P764" s="37"/>
      <c r="Q764" s="12"/>
      <c r="R764" s="12"/>
      <c r="S764" s="12"/>
      <c r="T764" s="77"/>
      <c r="U764" s="25"/>
      <c r="V764" s="33" t="s">
        <v>13</v>
      </c>
      <c r="W764" s="25"/>
      <c r="X764" s="74"/>
      <c r="Y764" s="73"/>
      <c r="Z764" s="73"/>
      <c r="AA764" s="73"/>
      <c r="AB764" s="73"/>
      <c r="AC764" s="73"/>
      <c r="AD764" s="73"/>
      <c r="AE764" s="73"/>
      <c r="AF764" s="73"/>
      <c r="AG764" s="36"/>
      <c r="AH764" s="36"/>
      <c r="AI764" s="216"/>
      <c r="AJ764" s="8"/>
      <c r="AK764" s="12"/>
      <c r="AL764" s="77"/>
      <c r="AM764" s="25"/>
      <c r="AN764" s="33" t="s">
        <v>13</v>
      </c>
      <c r="AO764" s="25"/>
      <c r="AP764" s="74"/>
      <c r="AQ764" s="73">
        <v>0.71599999999999997</v>
      </c>
      <c r="AR764" s="73">
        <v>2.2130000000000001</v>
      </c>
      <c r="AS764" s="73">
        <v>2.2130000000000001</v>
      </c>
      <c r="AT764" s="73">
        <v>2.2130000000000001</v>
      </c>
      <c r="AU764" s="73">
        <v>2.2130000000000001</v>
      </c>
      <c r="AV764" s="73">
        <v>2.2130000000000001</v>
      </c>
      <c r="AW764" s="73">
        <v>2.2130000000000001</v>
      </c>
      <c r="AX764" s="73">
        <v>2.2130000000000001</v>
      </c>
      <c r="AY764" s="73">
        <v>2.2130000000000001</v>
      </c>
      <c r="AZ764" s="73">
        <v>2.2130000000000001</v>
      </c>
      <c r="BA764" s="136">
        <v>2.2130000000000001</v>
      </c>
      <c r="BC764" s="39"/>
      <c r="BD764" s="105"/>
      <c r="BE764" s="105"/>
      <c r="BF764" s="105"/>
      <c r="BG764" s="105"/>
      <c r="BH764" s="208"/>
      <c r="BI764" s="105"/>
      <c r="BJ764" s="208"/>
    </row>
    <row r="765" spans="1:62" s="10" customFormat="1" ht="14.25" customHeight="1">
      <c r="A765" s="77"/>
      <c r="B765" s="25"/>
      <c r="C765" s="33"/>
      <c r="D765" s="25"/>
      <c r="E765" s="35"/>
      <c r="F765" s="36"/>
      <c r="G765" s="36"/>
      <c r="H765" s="36"/>
      <c r="I765" s="36"/>
      <c r="J765" s="36"/>
      <c r="K765" s="36"/>
      <c r="L765" s="216"/>
      <c r="M765" s="36"/>
      <c r="N765" s="36"/>
      <c r="O765" s="36"/>
      <c r="P765" s="37"/>
      <c r="Q765" s="12"/>
      <c r="R765" s="12"/>
      <c r="S765" s="12"/>
      <c r="T765" s="77"/>
      <c r="U765" s="25"/>
      <c r="V765" s="33"/>
      <c r="W765" s="25"/>
      <c r="X765" s="35"/>
      <c r="Y765" s="36"/>
      <c r="Z765" s="36"/>
      <c r="AA765" s="36"/>
      <c r="AB765" s="36"/>
      <c r="AC765" s="36"/>
      <c r="AD765" s="36"/>
      <c r="AE765" s="36"/>
      <c r="AF765" s="36"/>
      <c r="AG765" s="36"/>
      <c r="AH765" s="36"/>
      <c r="AI765" s="216"/>
      <c r="AJ765" s="8"/>
      <c r="AK765" s="12"/>
      <c r="AL765" s="77"/>
      <c r="AM765" s="25"/>
      <c r="AN765" s="33"/>
      <c r="AO765" s="25"/>
      <c r="AP765" s="35"/>
      <c r="AQ765" s="36"/>
      <c r="AR765" s="36"/>
      <c r="AS765" s="36"/>
      <c r="AT765" s="36"/>
      <c r="AU765" s="36"/>
      <c r="AV765" s="36"/>
      <c r="AW765" s="36"/>
      <c r="AX765" s="36"/>
      <c r="AY765" s="36"/>
      <c r="AZ765" s="36"/>
      <c r="BA765" s="216"/>
      <c r="BC765" s="39"/>
      <c r="BD765" s="105"/>
      <c r="BE765" s="105"/>
      <c r="BF765" s="105"/>
      <c r="BG765" s="39"/>
      <c r="BH765" s="39"/>
      <c r="BI765" s="39"/>
      <c r="BJ765" s="39"/>
    </row>
    <row r="766" spans="1:62" s="10" customFormat="1" ht="14.25" customHeight="1">
      <c r="A766" s="32" t="s">
        <v>88</v>
      </c>
      <c r="B766" s="25"/>
      <c r="C766" s="33" t="s">
        <v>1</v>
      </c>
      <c r="D766" s="25"/>
      <c r="E766" s="35">
        <f>E767</f>
        <v>0</v>
      </c>
      <c r="F766" s="36">
        <f t="shared" ref="F766:P766" si="746">F767-E767</f>
        <v>0</v>
      </c>
      <c r="G766" s="36">
        <f t="shared" si="746"/>
        <v>0</v>
      </c>
      <c r="H766" s="36">
        <f t="shared" si="746"/>
        <v>0</v>
      </c>
      <c r="I766" s="36">
        <f t="shared" si="746"/>
        <v>0</v>
      </c>
      <c r="J766" s="36">
        <f t="shared" si="746"/>
        <v>0</v>
      </c>
      <c r="K766" s="36">
        <f t="shared" si="746"/>
        <v>0</v>
      </c>
      <c r="L766" s="216">
        <f t="shared" si="746"/>
        <v>0</v>
      </c>
      <c r="M766" s="36">
        <f t="shared" si="746"/>
        <v>0</v>
      </c>
      <c r="N766" s="36">
        <f t="shared" si="746"/>
        <v>0</v>
      </c>
      <c r="O766" s="36">
        <f t="shared" si="746"/>
        <v>0</v>
      </c>
      <c r="P766" s="37">
        <f t="shared" si="746"/>
        <v>0</v>
      </c>
      <c r="Q766" s="12"/>
      <c r="R766" s="12"/>
      <c r="S766" s="12"/>
      <c r="T766" s="32" t="s">
        <v>88</v>
      </c>
      <c r="U766" s="25"/>
      <c r="V766" s="33" t="s">
        <v>1</v>
      </c>
      <c r="W766" s="25"/>
      <c r="X766" s="35">
        <f>X767</f>
        <v>0</v>
      </c>
      <c r="Y766" s="36">
        <f t="shared" ref="Y766:AI766" si="747">Y767-X767</f>
        <v>0</v>
      </c>
      <c r="Z766" s="36">
        <f t="shared" si="747"/>
        <v>0</v>
      </c>
      <c r="AA766" s="36">
        <f t="shared" si="747"/>
        <v>0</v>
      </c>
      <c r="AB766" s="36">
        <f t="shared" si="747"/>
        <v>0</v>
      </c>
      <c r="AC766" s="36">
        <f t="shared" si="747"/>
        <v>0</v>
      </c>
      <c r="AD766" s="36">
        <f t="shared" si="747"/>
        <v>0</v>
      </c>
      <c r="AE766" s="36">
        <f t="shared" si="747"/>
        <v>0</v>
      </c>
      <c r="AF766" s="36">
        <f t="shared" si="747"/>
        <v>0</v>
      </c>
      <c r="AG766" s="36">
        <f t="shared" si="747"/>
        <v>0</v>
      </c>
      <c r="AH766" s="36">
        <f t="shared" si="747"/>
        <v>0</v>
      </c>
      <c r="AI766" s="216">
        <f t="shared" si="747"/>
        <v>0</v>
      </c>
      <c r="AJ766" s="8"/>
      <c r="AK766" s="12"/>
      <c r="AL766" s="32" t="s">
        <v>88</v>
      </c>
      <c r="AM766" s="25"/>
      <c r="AN766" s="33" t="s">
        <v>1</v>
      </c>
      <c r="AO766" s="25"/>
      <c r="AP766" s="35">
        <f>AP767</f>
        <v>0</v>
      </c>
      <c r="AQ766" s="36">
        <f t="shared" ref="AQ766:BA766" si="748">AQ767-AP767</f>
        <v>0</v>
      </c>
      <c r="AR766" s="36">
        <f t="shared" si="748"/>
        <v>0</v>
      </c>
      <c r="AS766" s="36">
        <f t="shared" si="748"/>
        <v>0</v>
      </c>
      <c r="AT766" s="36">
        <f t="shared" si="748"/>
        <v>0</v>
      </c>
      <c r="AU766" s="36">
        <f t="shared" si="748"/>
        <v>3.764500000001135</v>
      </c>
      <c r="AV766" s="36">
        <f t="shared" si="748"/>
        <v>-3.764500000001135</v>
      </c>
      <c r="AW766" s="36">
        <f t="shared" si="748"/>
        <v>0</v>
      </c>
      <c r="AX766" s="36">
        <f t="shared" si="748"/>
        <v>0</v>
      </c>
      <c r="AY766" s="36">
        <f t="shared" si="748"/>
        <v>0</v>
      </c>
      <c r="AZ766" s="36">
        <f t="shared" si="748"/>
        <v>0</v>
      </c>
      <c r="BA766" s="216">
        <f t="shared" si="748"/>
        <v>0</v>
      </c>
      <c r="BC766" s="39"/>
      <c r="BD766" s="105"/>
      <c r="BE766" s="105"/>
      <c r="BF766" s="105"/>
      <c r="BG766" s="39"/>
      <c r="BH766" s="39"/>
      <c r="BI766" s="39"/>
      <c r="BJ766" s="39"/>
    </row>
    <row r="767" spans="1:62" s="10" customFormat="1" ht="14.25" customHeight="1">
      <c r="A767" s="70"/>
      <c r="B767" s="25"/>
      <c r="C767" s="33" t="s">
        <v>13</v>
      </c>
      <c r="D767" s="25"/>
      <c r="E767" s="74"/>
      <c r="F767" s="73"/>
      <c r="G767" s="73"/>
      <c r="H767" s="73"/>
      <c r="I767" s="73"/>
      <c r="J767" s="73"/>
      <c r="K767" s="73"/>
      <c r="L767" s="136"/>
      <c r="M767" s="73"/>
      <c r="N767" s="73"/>
      <c r="O767" s="36"/>
      <c r="P767" s="37"/>
      <c r="Q767" s="12"/>
      <c r="R767" s="12"/>
      <c r="S767" s="12"/>
      <c r="T767" s="70"/>
      <c r="U767" s="25"/>
      <c r="V767" s="33" t="s">
        <v>13</v>
      </c>
      <c r="W767" s="25"/>
      <c r="X767" s="74"/>
      <c r="Y767" s="73"/>
      <c r="Z767" s="73"/>
      <c r="AA767" s="73"/>
      <c r="AB767" s="73"/>
      <c r="AC767" s="73"/>
      <c r="AD767" s="73"/>
      <c r="AE767" s="73"/>
      <c r="AF767" s="73"/>
      <c r="AG767" s="36"/>
      <c r="AH767" s="36"/>
      <c r="AI767" s="216"/>
      <c r="AJ767" s="8"/>
      <c r="AK767" s="12"/>
      <c r="AL767" s="70"/>
      <c r="AM767" s="25"/>
      <c r="AN767" s="33" t="s">
        <v>13</v>
      </c>
      <c r="AO767" s="25"/>
      <c r="AP767" s="74"/>
      <c r="AQ767" s="73"/>
      <c r="AR767" s="73"/>
      <c r="AS767" s="73"/>
      <c r="AT767" s="73"/>
      <c r="AU767" s="73">
        <v>3.764500000001135</v>
      </c>
      <c r="AV767" s="73"/>
      <c r="AW767" s="73"/>
      <c r="AX767" s="73"/>
      <c r="AY767" s="73"/>
      <c r="AZ767" s="73"/>
      <c r="BA767" s="136"/>
      <c r="BC767" s="39"/>
      <c r="BD767" s="105"/>
      <c r="BE767" s="105"/>
      <c r="BF767" s="105"/>
      <c r="BG767" s="39"/>
      <c r="BH767" s="39"/>
      <c r="BI767" s="39"/>
      <c r="BJ767" s="39"/>
    </row>
    <row r="768" spans="1:62" s="10" customFormat="1" ht="14.25" customHeight="1">
      <c r="A768" s="32"/>
      <c r="B768" s="25"/>
      <c r="C768" s="33"/>
      <c r="D768" s="25"/>
      <c r="E768" s="35"/>
      <c r="F768" s="36"/>
      <c r="G768" s="36"/>
      <c r="H768" s="36"/>
      <c r="I768" s="36"/>
      <c r="J768" s="36"/>
      <c r="K768" s="36"/>
      <c r="L768" s="216"/>
      <c r="M768" s="36"/>
      <c r="N768" s="36"/>
      <c r="O768" s="36"/>
      <c r="P768" s="37"/>
      <c r="Q768" s="12"/>
      <c r="R768" s="12"/>
      <c r="S768" s="12"/>
      <c r="T768" s="32"/>
      <c r="U768" s="25"/>
      <c r="V768" s="33"/>
      <c r="W768" s="25"/>
      <c r="X768" s="35"/>
      <c r="Y768" s="36"/>
      <c r="Z768" s="36"/>
      <c r="AA768" s="36"/>
      <c r="AB768" s="36"/>
      <c r="AC768" s="36"/>
      <c r="AD768" s="36"/>
      <c r="AE768" s="36"/>
      <c r="AF768" s="36"/>
      <c r="AG768" s="36"/>
      <c r="AH768" s="36"/>
      <c r="AI768" s="216"/>
      <c r="AJ768" s="8"/>
      <c r="AK768" s="12"/>
      <c r="AL768" s="32"/>
      <c r="AM768" s="25"/>
      <c r="AN768" s="33"/>
      <c r="AO768" s="25"/>
      <c r="AP768" s="35"/>
      <c r="AQ768" s="36"/>
      <c r="AR768" s="36"/>
      <c r="AS768" s="36"/>
      <c r="AT768" s="36"/>
      <c r="AU768" s="36"/>
      <c r="AV768" s="36"/>
      <c r="AW768" s="36"/>
      <c r="AX768" s="36"/>
      <c r="AY768" s="36"/>
      <c r="AZ768" s="36"/>
      <c r="BA768" s="216"/>
      <c r="BC768" s="39"/>
      <c r="BD768" s="105"/>
      <c r="BE768" s="105"/>
      <c r="BF768" s="105"/>
      <c r="BG768" s="39"/>
      <c r="BH768" s="39"/>
      <c r="BI768" s="39"/>
      <c r="BJ768" s="39"/>
    </row>
    <row r="769" spans="1:62" s="10" customFormat="1" ht="14.25" customHeight="1">
      <c r="A769" s="32" t="s">
        <v>89</v>
      </c>
      <c r="B769" s="25"/>
      <c r="C769" s="33" t="s">
        <v>1</v>
      </c>
      <c r="D769" s="25"/>
      <c r="E769" s="35">
        <f>E770</f>
        <v>0</v>
      </c>
      <c r="F769" s="36">
        <f t="shared" ref="F769:P769" si="749">F770-E770</f>
        <v>0</v>
      </c>
      <c r="G769" s="36">
        <f t="shared" si="749"/>
        <v>0</v>
      </c>
      <c r="H769" s="36">
        <f t="shared" si="749"/>
        <v>0</v>
      </c>
      <c r="I769" s="36">
        <f t="shared" si="749"/>
        <v>0</v>
      </c>
      <c r="J769" s="36">
        <f t="shared" si="749"/>
        <v>0</v>
      </c>
      <c r="K769" s="36">
        <f t="shared" si="749"/>
        <v>0</v>
      </c>
      <c r="L769" s="216">
        <f t="shared" si="749"/>
        <v>0</v>
      </c>
      <c r="M769" s="36">
        <f t="shared" si="749"/>
        <v>0</v>
      </c>
      <c r="N769" s="36">
        <f t="shared" si="749"/>
        <v>0</v>
      </c>
      <c r="O769" s="36">
        <f t="shared" si="749"/>
        <v>0</v>
      </c>
      <c r="P769" s="37">
        <f t="shared" si="749"/>
        <v>0</v>
      </c>
      <c r="Q769" s="12"/>
      <c r="R769" s="12"/>
      <c r="S769" s="12"/>
      <c r="T769" s="32" t="s">
        <v>89</v>
      </c>
      <c r="U769" s="25"/>
      <c r="V769" s="33" t="s">
        <v>1</v>
      </c>
      <c r="W769" s="25"/>
      <c r="X769" s="35">
        <f>X770</f>
        <v>0</v>
      </c>
      <c r="Y769" s="36">
        <f t="shared" ref="Y769:AI769" si="750">Y770-X770</f>
        <v>0</v>
      </c>
      <c r="Z769" s="36">
        <f t="shared" si="750"/>
        <v>0</v>
      </c>
      <c r="AA769" s="36">
        <f t="shared" si="750"/>
        <v>0</v>
      </c>
      <c r="AB769" s="36">
        <f t="shared" si="750"/>
        <v>0</v>
      </c>
      <c r="AC769" s="36">
        <f t="shared" si="750"/>
        <v>0</v>
      </c>
      <c r="AD769" s="36">
        <f t="shared" si="750"/>
        <v>0</v>
      </c>
      <c r="AE769" s="36">
        <f t="shared" si="750"/>
        <v>0</v>
      </c>
      <c r="AF769" s="36">
        <f t="shared" si="750"/>
        <v>0</v>
      </c>
      <c r="AG769" s="36">
        <f t="shared" si="750"/>
        <v>0</v>
      </c>
      <c r="AH769" s="36">
        <f t="shared" si="750"/>
        <v>0</v>
      </c>
      <c r="AI769" s="216">
        <f t="shared" si="750"/>
        <v>0</v>
      </c>
      <c r="AJ769" s="8"/>
      <c r="AK769" s="12"/>
      <c r="AL769" s="32" t="s">
        <v>89</v>
      </c>
      <c r="AM769" s="25"/>
      <c r="AN769" s="33" t="s">
        <v>1</v>
      </c>
      <c r="AO769" s="25"/>
      <c r="AP769" s="35">
        <f>AP770</f>
        <v>0</v>
      </c>
      <c r="AQ769" s="36">
        <f t="shared" ref="AQ769:BA769" si="751">AQ770-AP770</f>
        <v>0</v>
      </c>
      <c r="AR769" s="36">
        <f t="shared" si="751"/>
        <v>0</v>
      </c>
      <c r="AS769" s="36">
        <f t="shared" si="751"/>
        <v>0</v>
      </c>
      <c r="AT769" s="36">
        <f t="shared" si="751"/>
        <v>0</v>
      </c>
      <c r="AU769" s="36">
        <f t="shared" si="751"/>
        <v>0</v>
      </c>
      <c r="AV769" s="36">
        <f t="shared" si="751"/>
        <v>0</v>
      </c>
      <c r="AW769" s="36">
        <f t="shared" si="751"/>
        <v>0</v>
      </c>
      <c r="AX769" s="36">
        <f t="shared" si="751"/>
        <v>200.74</v>
      </c>
      <c r="AY769" s="36">
        <f t="shared" si="751"/>
        <v>0</v>
      </c>
      <c r="AZ769" s="36">
        <f t="shared" si="751"/>
        <v>0</v>
      </c>
      <c r="BA769" s="216">
        <f t="shared" si="751"/>
        <v>187.38099999999997</v>
      </c>
      <c r="BC769" s="39"/>
      <c r="BD769" s="105"/>
      <c r="BE769" s="105"/>
      <c r="BF769" s="105"/>
      <c r="BG769" s="39"/>
      <c r="BH769" s="39"/>
      <c r="BI769" s="39"/>
      <c r="BJ769" s="39"/>
    </row>
    <row r="770" spans="1:62" s="10" customFormat="1" ht="14.25" customHeight="1">
      <c r="A770" s="32"/>
      <c r="B770" s="25"/>
      <c r="C770" s="33" t="s">
        <v>13</v>
      </c>
      <c r="D770" s="25"/>
      <c r="E770" s="74"/>
      <c r="F770" s="73"/>
      <c r="G770" s="73"/>
      <c r="H770" s="73"/>
      <c r="I770" s="73"/>
      <c r="J770" s="73"/>
      <c r="K770" s="73"/>
      <c r="L770" s="136"/>
      <c r="M770" s="73"/>
      <c r="N770" s="73"/>
      <c r="O770" s="36"/>
      <c r="P770" s="37"/>
      <c r="Q770" s="12"/>
      <c r="R770" s="12"/>
      <c r="S770" s="12"/>
      <c r="T770" s="32"/>
      <c r="U770" s="25"/>
      <c r="V770" s="33" t="s">
        <v>13</v>
      </c>
      <c r="W770" s="25"/>
      <c r="X770" s="74"/>
      <c r="Y770" s="73"/>
      <c r="Z770" s="73"/>
      <c r="AA770" s="73"/>
      <c r="AB770" s="73"/>
      <c r="AC770" s="73"/>
      <c r="AD770" s="73"/>
      <c r="AE770" s="73"/>
      <c r="AF770" s="73"/>
      <c r="AG770" s="36"/>
      <c r="AH770" s="36"/>
      <c r="AI770" s="216"/>
      <c r="AJ770" s="8"/>
      <c r="AK770" s="12"/>
      <c r="AL770" s="32"/>
      <c r="AM770" s="25"/>
      <c r="AN770" s="33" t="s">
        <v>13</v>
      </c>
      <c r="AO770" s="25"/>
      <c r="AP770" s="74"/>
      <c r="AQ770" s="73"/>
      <c r="AR770" s="73"/>
      <c r="AS770" s="73"/>
      <c r="AT770" s="73"/>
      <c r="AU770" s="73"/>
      <c r="AV770" s="73"/>
      <c r="AW770" s="73"/>
      <c r="AX770" s="73">
        <v>200.74</v>
      </c>
      <c r="AY770" s="73">
        <v>200.74</v>
      </c>
      <c r="AZ770" s="73">
        <v>200.74</v>
      </c>
      <c r="BA770" s="136">
        <v>388.12099999999998</v>
      </c>
      <c r="BC770" s="39"/>
      <c r="BD770" s="105"/>
      <c r="BE770" s="105"/>
      <c r="BF770" s="105"/>
      <c r="BG770" s="39"/>
      <c r="BH770" s="39"/>
      <c r="BI770" s="39"/>
      <c r="BJ770" s="39"/>
    </row>
    <row r="771" spans="1:62" s="10" customFormat="1" ht="14.25" customHeight="1">
      <c r="A771" s="32"/>
      <c r="B771" s="25"/>
      <c r="C771" s="33"/>
      <c r="D771" s="25"/>
      <c r="E771" s="35"/>
      <c r="F771" s="36"/>
      <c r="G771" s="36"/>
      <c r="H771" s="36"/>
      <c r="I771" s="36"/>
      <c r="J771" s="36"/>
      <c r="K771" s="36"/>
      <c r="L771" s="216"/>
      <c r="M771" s="36"/>
      <c r="N771" s="36"/>
      <c r="O771" s="36"/>
      <c r="P771" s="37"/>
      <c r="Q771" s="12"/>
      <c r="R771" s="12"/>
      <c r="S771" s="12"/>
      <c r="T771" s="32"/>
      <c r="U771" s="25"/>
      <c r="V771" s="33"/>
      <c r="W771" s="25"/>
      <c r="X771" s="35"/>
      <c r="Y771" s="36"/>
      <c r="Z771" s="36"/>
      <c r="AA771" s="36"/>
      <c r="AB771" s="36"/>
      <c r="AC771" s="36"/>
      <c r="AD771" s="36"/>
      <c r="AE771" s="36"/>
      <c r="AF771" s="36"/>
      <c r="AG771" s="36"/>
      <c r="AH771" s="36"/>
      <c r="AI771" s="216"/>
      <c r="AJ771" s="8"/>
      <c r="AK771" s="12"/>
      <c r="AL771" s="32"/>
      <c r="AM771" s="25"/>
      <c r="AN771" s="33"/>
      <c r="AO771" s="25"/>
      <c r="AP771" s="35"/>
      <c r="AQ771" s="36"/>
      <c r="AR771" s="36"/>
      <c r="AS771" s="36"/>
      <c r="AT771" s="36"/>
      <c r="AU771" s="36"/>
      <c r="AV771" s="36"/>
      <c r="AW771" s="36"/>
      <c r="AX771" s="36"/>
      <c r="AY771" s="36"/>
      <c r="AZ771" s="36"/>
      <c r="BA771" s="216"/>
      <c r="BC771" s="39"/>
      <c r="BD771" s="105"/>
      <c r="BE771" s="105"/>
      <c r="BF771" s="105"/>
      <c r="BG771" s="39"/>
      <c r="BH771" s="39"/>
      <c r="BI771" s="39"/>
      <c r="BJ771" s="39"/>
    </row>
    <row r="772" spans="1:62" s="10" customFormat="1" ht="14.25" customHeight="1">
      <c r="A772" s="32" t="s">
        <v>90</v>
      </c>
      <c r="B772" s="25"/>
      <c r="C772" s="33" t="s">
        <v>1</v>
      </c>
      <c r="D772" s="25"/>
      <c r="E772" s="35">
        <f>E773</f>
        <v>16.399999999999999</v>
      </c>
      <c r="F772" s="36">
        <f t="shared" ref="F772:P772" si="752">F773-E773</f>
        <v>-16.399999999999999</v>
      </c>
      <c r="G772" s="36">
        <f t="shared" si="752"/>
        <v>0</v>
      </c>
      <c r="H772" s="36">
        <f t="shared" si="752"/>
        <v>0</v>
      </c>
      <c r="I772" s="36">
        <f t="shared" si="752"/>
        <v>0</v>
      </c>
      <c r="J772" s="36">
        <f t="shared" si="752"/>
        <v>0</v>
      </c>
      <c r="K772" s="36">
        <f t="shared" si="752"/>
        <v>0</v>
      </c>
      <c r="L772" s="216">
        <f t="shared" si="752"/>
        <v>0</v>
      </c>
      <c r="M772" s="36">
        <f t="shared" si="752"/>
        <v>0</v>
      </c>
      <c r="N772" s="36">
        <f t="shared" si="752"/>
        <v>0</v>
      </c>
      <c r="O772" s="36">
        <f t="shared" si="752"/>
        <v>0</v>
      </c>
      <c r="P772" s="37">
        <f t="shared" si="752"/>
        <v>0</v>
      </c>
      <c r="Q772" s="12"/>
      <c r="R772" s="12"/>
      <c r="S772" s="12"/>
      <c r="T772" s="32" t="s">
        <v>90</v>
      </c>
      <c r="U772" s="25"/>
      <c r="V772" s="33" t="s">
        <v>1</v>
      </c>
      <c r="W772" s="25"/>
      <c r="X772" s="35">
        <f>X773</f>
        <v>0</v>
      </c>
      <c r="Y772" s="36">
        <f t="shared" ref="Y772:AI772" si="753">Y773-X773</f>
        <v>0</v>
      </c>
      <c r="Z772" s="36">
        <f t="shared" si="753"/>
        <v>0</v>
      </c>
      <c r="AA772" s="36">
        <f t="shared" si="753"/>
        <v>0</v>
      </c>
      <c r="AB772" s="36">
        <f t="shared" si="753"/>
        <v>0</v>
      </c>
      <c r="AC772" s="36">
        <f t="shared" si="753"/>
        <v>0</v>
      </c>
      <c r="AD772" s="36">
        <f t="shared" si="753"/>
        <v>0</v>
      </c>
      <c r="AE772" s="36">
        <f t="shared" si="753"/>
        <v>0</v>
      </c>
      <c r="AF772" s="36">
        <f t="shared" si="753"/>
        <v>0</v>
      </c>
      <c r="AG772" s="36">
        <f t="shared" si="753"/>
        <v>0</v>
      </c>
      <c r="AH772" s="36">
        <f t="shared" si="753"/>
        <v>0</v>
      </c>
      <c r="AI772" s="216">
        <f t="shared" si="753"/>
        <v>0</v>
      </c>
      <c r="AJ772" s="8"/>
      <c r="AK772" s="12"/>
      <c r="AL772" s="32" t="s">
        <v>90</v>
      </c>
      <c r="AM772" s="25"/>
      <c r="AN772" s="33" t="s">
        <v>1</v>
      </c>
      <c r="AO772" s="25"/>
      <c r="AP772" s="35">
        <f>AP773</f>
        <v>0</v>
      </c>
      <c r="AQ772" s="36">
        <f t="shared" ref="AQ772:BA772" si="754">AQ773-AP773</f>
        <v>0</v>
      </c>
      <c r="AR772" s="36">
        <f t="shared" si="754"/>
        <v>0</v>
      </c>
      <c r="AS772" s="36">
        <f t="shared" si="754"/>
        <v>0</v>
      </c>
      <c r="AT772" s="36">
        <f t="shared" si="754"/>
        <v>0</v>
      </c>
      <c r="AU772" s="36">
        <f t="shared" si="754"/>
        <v>0</v>
      </c>
      <c r="AV772" s="36">
        <f t="shared" si="754"/>
        <v>0</v>
      </c>
      <c r="AW772" s="36">
        <f t="shared" si="754"/>
        <v>0</v>
      </c>
      <c r="AX772" s="36">
        <f t="shared" si="754"/>
        <v>0</v>
      </c>
      <c r="AY772" s="36">
        <f t="shared" si="754"/>
        <v>2.911</v>
      </c>
      <c r="AZ772" s="36">
        <f t="shared" si="754"/>
        <v>11.4</v>
      </c>
      <c r="BA772" s="216">
        <f t="shared" si="754"/>
        <v>0</v>
      </c>
      <c r="BC772" s="39"/>
      <c r="BD772" s="105"/>
      <c r="BE772" s="105"/>
      <c r="BF772" s="105"/>
      <c r="BG772" s="39"/>
      <c r="BH772" s="39"/>
      <c r="BI772" s="39"/>
      <c r="BJ772" s="39"/>
    </row>
    <row r="773" spans="1:62" s="10" customFormat="1" ht="14.25" customHeight="1">
      <c r="A773" s="70"/>
      <c r="B773" s="25"/>
      <c r="C773" s="33" t="s">
        <v>13</v>
      </c>
      <c r="D773" s="25"/>
      <c r="E773" s="74">
        <v>16.399999999999999</v>
      </c>
      <c r="F773" s="73"/>
      <c r="G773" s="73"/>
      <c r="H773" s="73"/>
      <c r="I773" s="73"/>
      <c r="J773" s="73"/>
      <c r="K773" s="73"/>
      <c r="L773" s="136"/>
      <c r="M773" s="73"/>
      <c r="N773" s="73"/>
      <c r="O773" s="36"/>
      <c r="P773" s="37"/>
      <c r="Q773" s="12"/>
      <c r="R773" s="12"/>
      <c r="S773" s="12"/>
      <c r="T773" s="70"/>
      <c r="U773" s="25"/>
      <c r="V773" s="33" t="s">
        <v>13</v>
      </c>
      <c r="W773" s="25"/>
      <c r="X773" s="74"/>
      <c r="Y773" s="73"/>
      <c r="Z773" s="73"/>
      <c r="AA773" s="73"/>
      <c r="AB773" s="73"/>
      <c r="AC773" s="73"/>
      <c r="AD773" s="73"/>
      <c r="AE773" s="73"/>
      <c r="AF773" s="73"/>
      <c r="AG773" s="36"/>
      <c r="AH773" s="36"/>
      <c r="AI773" s="216"/>
      <c r="AJ773" s="8"/>
      <c r="AK773" s="12"/>
      <c r="AL773" s="70"/>
      <c r="AM773" s="25"/>
      <c r="AN773" s="33" t="s">
        <v>13</v>
      </c>
      <c r="AO773" s="25"/>
      <c r="AP773" s="74"/>
      <c r="AQ773" s="73"/>
      <c r="AR773" s="73"/>
      <c r="AS773" s="73"/>
      <c r="AT773" s="73"/>
      <c r="AU773" s="73"/>
      <c r="AV773" s="73"/>
      <c r="AW773" s="73"/>
      <c r="AX773" s="73"/>
      <c r="AY773" s="73">
        <v>2.911</v>
      </c>
      <c r="AZ773" s="73">
        <v>14.311</v>
      </c>
      <c r="BA773" s="136">
        <v>14.311</v>
      </c>
      <c r="BC773" s="39"/>
      <c r="BD773" s="105"/>
      <c r="BE773" s="105"/>
      <c r="BF773" s="105"/>
      <c r="BG773" s="39"/>
      <c r="BH773" s="39"/>
      <c r="BI773" s="39"/>
      <c r="BJ773" s="39"/>
    </row>
    <row r="774" spans="1:62" s="10" customFormat="1" ht="14.25" hidden="1" customHeight="1">
      <c r="A774" s="70"/>
      <c r="B774" s="25"/>
      <c r="C774" s="33"/>
      <c r="D774" s="25"/>
      <c r="E774" s="35"/>
      <c r="F774" s="36"/>
      <c r="G774" s="36"/>
      <c r="H774" s="36"/>
      <c r="I774" s="36"/>
      <c r="J774" s="36"/>
      <c r="K774" s="36"/>
      <c r="L774" s="216"/>
      <c r="M774" s="36"/>
      <c r="N774" s="36"/>
      <c r="O774" s="36"/>
      <c r="P774" s="37"/>
      <c r="Q774" s="12"/>
      <c r="R774" s="12"/>
      <c r="S774" s="12"/>
      <c r="T774" s="70"/>
      <c r="U774" s="25"/>
      <c r="V774" s="33"/>
      <c r="W774" s="25"/>
      <c r="X774" s="35"/>
      <c r="Y774" s="36"/>
      <c r="Z774" s="36"/>
      <c r="AA774" s="36"/>
      <c r="AB774" s="36"/>
      <c r="AC774" s="36"/>
      <c r="AD774" s="36"/>
      <c r="AE774" s="36"/>
      <c r="AF774" s="36"/>
      <c r="AG774" s="36"/>
      <c r="AH774" s="36"/>
      <c r="AI774" s="216"/>
      <c r="AJ774" s="8"/>
      <c r="AK774" s="12"/>
      <c r="AL774" s="70"/>
      <c r="AM774" s="25"/>
      <c r="AN774" s="33"/>
      <c r="AO774" s="25"/>
      <c r="AP774" s="35"/>
      <c r="AQ774" s="36"/>
      <c r="AR774" s="36"/>
      <c r="AS774" s="36"/>
      <c r="AT774" s="36"/>
      <c r="AU774" s="36"/>
      <c r="AV774" s="36"/>
      <c r="AW774" s="36"/>
      <c r="AX774" s="36"/>
      <c r="AY774" s="36"/>
      <c r="AZ774" s="36"/>
      <c r="BA774" s="216"/>
      <c r="BC774" s="39"/>
      <c r="BD774" s="105"/>
      <c r="BE774" s="105"/>
      <c r="BF774" s="105"/>
      <c r="BG774" s="39"/>
      <c r="BH774" s="39"/>
      <c r="BI774" s="39"/>
      <c r="BJ774" s="39"/>
    </row>
    <row r="775" spans="1:62" s="10" customFormat="1" ht="14.25" hidden="1" customHeight="1">
      <c r="A775" s="32">
        <v>17</v>
      </c>
      <c r="B775" s="25"/>
      <c r="C775" s="33" t="s">
        <v>1</v>
      </c>
      <c r="D775" s="25"/>
      <c r="E775" s="35">
        <f>E776</f>
        <v>0</v>
      </c>
      <c r="F775" s="36">
        <f t="shared" ref="F775:P775" si="755">F776-E776</f>
        <v>0</v>
      </c>
      <c r="G775" s="36">
        <f t="shared" si="755"/>
        <v>0</v>
      </c>
      <c r="H775" s="36">
        <f t="shared" si="755"/>
        <v>0</v>
      </c>
      <c r="I775" s="36">
        <f t="shared" si="755"/>
        <v>0</v>
      </c>
      <c r="J775" s="36">
        <f t="shared" si="755"/>
        <v>0</v>
      </c>
      <c r="K775" s="36">
        <f t="shared" si="755"/>
        <v>0</v>
      </c>
      <c r="L775" s="216">
        <f t="shared" si="755"/>
        <v>0</v>
      </c>
      <c r="M775" s="36">
        <f t="shared" si="755"/>
        <v>0</v>
      </c>
      <c r="N775" s="36">
        <f t="shared" si="755"/>
        <v>0</v>
      </c>
      <c r="O775" s="36">
        <f t="shared" si="755"/>
        <v>0</v>
      </c>
      <c r="P775" s="37">
        <f t="shared" si="755"/>
        <v>0</v>
      </c>
      <c r="Q775" s="12"/>
      <c r="R775" s="12"/>
      <c r="S775" s="12"/>
      <c r="T775" s="32">
        <v>17</v>
      </c>
      <c r="U775" s="25"/>
      <c r="V775" s="33" t="s">
        <v>1</v>
      </c>
      <c r="W775" s="25"/>
      <c r="X775" s="35">
        <f>X776</f>
        <v>0</v>
      </c>
      <c r="Y775" s="36">
        <f t="shared" ref="Y775:AI775" si="756">Y776-X776</f>
        <v>0</v>
      </c>
      <c r="Z775" s="36">
        <f t="shared" si="756"/>
        <v>0</v>
      </c>
      <c r="AA775" s="36">
        <f t="shared" si="756"/>
        <v>0</v>
      </c>
      <c r="AB775" s="36">
        <f t="shared" si="756"/>
        <v>0</v>
      </c>
      <c r="AC775" s="36">
        <f t="shared" si="756"/>
        <v>0</v>
      </c>
      <c r="AD775" s="36">
        <f t="shared" si="756"/>
        <v>0</v>
      </c>
      <c r="AE775" s="36">
        <f t="shared" si="756"/>
        <v>0</v>
      </c>
      <c r="AF775" s="36">
        <f t="shared" si="756"/>
        <v>0</v>
      </c>
      <c r="AG775" s="36">
        <f t="shared" si="756"/>
        <v>0</v>
      </c>
      <c r="AH775" s="36">
        <f t="shared" si="756"/>
        <v>0</v>
      </c>
      <c r="AI775" s="216">
        <f t="shared" si="756"/>
        <v>0</v>
      </c>
      <c r="AJ775" s="8"/>
      <c r="AK775" s="12"/>
      <c r="AL775" s="32">
        <v>17</v>
      </c>
      <c r="AM775" s="25"/>
      <c r="AN775" s="33" t="s">
        <v>1</v>
      </c>
      <c r="AO775" s="25"/>
      <c r="AP775" s="35">
        <f>AP776</f>
        <v>0</v>
      </c>
      <c r="AQ775" s="36">
        <f t="shared" ref="AQ775:BA775" si="757">AQ776-AP776</f>
        <v>0</v>
      </c>
      <c r="AR775" s="36">
        <f t="shared" si="757"/>
        <v>0</v>
      </c>
      <c r="AS775" s="36">
        <f t="shared" si="757"/>
        <v>0</v>
      </c>
      <c r="AT775" s="36">
        <f t="shared" si="757"/>
        <v>0</v>
      </c>
      <c r="AU775" s="36">
        <f t="shared" si="757"/>
        <v>0</v>
      </c>
      <c r="AV775" s="36">
        <f t="shared" si="757"/>
        <v>0</v>
      </c>
      <c r="AW775" s="36">
        <f t="shared" si="757"/>
        <v>0</v>
      </c>
      <c r="AX775" s="36">
        <f t="shared" si="757"/>
        <v>0</v>
      </c>
      <c r="AY775" s="36">
        <f t="shared" si="757"/>
        <v>0</v>
      </c>
      <c r="AZ775" s="36">
        <f t="shared" si="757"/>
        <v>0</v>
      </c>
      <c r="BA775" s="216">
        <f t="shared" si="757"/>
        <v>0</v>
      </c>
      <c r="BC775" s="39"/>
      <c r="BD775" s="105"/>
      <c r="BE775" s="105"/>
      <c r="BF775" s="105"/>
      <c r="BG775" s="39"/>
      <c r="BH775" s="39"/>
      <c r="BI775" s="39"/>
      <c r="BJ775" s="39"/>
    </row>
    <row r="776" spans="1:62" s="10" customFormat="1" ht="14.25" hidden="1" customHeight="1">
      <c r="A776" s="70"/>
      <c r="B776" s="25"/>
      <c r="C776" s="33" t="s">
        <v>13</v>
      </c>
      <c r="D776" s="25"/>
      <c r="E776" s="74"/>
      <c r="F776" s="73"/>
      <c r="G776" s="73"/>
      <c r="H776" s="73"/>
      <c r="I776" s="73"/>
      <c r="J776" s="73"/>
      <c r="K776" s="73"/>
      <c r="L776" s="136"/>
      <c r="M776" s="73"/>
      <c r="N776" s="36"/>
      <c r="O776" s="36"/>
      <c r="P776" s="37"/>
      <c r="Q776" s="12"/>
      <c r="R776" s="12"/>
      <c r="S776" s="12"/>
      <c r="T776" s="70"/>
      <c r="U776" s="25"/>
      <c r="V776" s="33" t="s">
        <v>13</v>
      </c>
      <c r="W776" s="25"/>
      <c r="X776" s="74"/>
      <c r="Y776" s="73"/>
      <c r="Z776" s="73"/>
      <c r="AA776" s="73"/>
      <c r="AB776" s="73"/>
      <c r="AC776" s="73"/>
      <c r="AD776" s="73"/>
      <c r="AE776" s="73"/>
      <c r="AF776" s="73"/>
      <c r="AG776" s="36"/>
      <c r="AH776" s="36"/>
      <c r="AI776" s="216"/>
      <c r="AJ776" s="8"/>
      <c r="AK776" s="12"/>
      <c r="AL776" s="70"/>
      <c r="AM776" s="25"/>
      <c r="AN776" s="33" t="s">
        <v>13</v>
      </c>
      <c r="AO776" s="25"/>
      <c r="AP776" s="74"/>
      <c r="AQ776" s="73"/>
      <c r="AR776" s="73"/>
      <c r="AS776" s="73"/>
      <c r="AT776" s="73"/>
      <c r="AU776" s="73"/>
      <c r="AV776" s="73"/>
      <c r="AW776" s="73"/>
      <c r="AX776" s="73"/>
      <c r="AY776" s="36"/>
      <c r="AZ776" s="36"/>
      <c r="BA776" s="216"/>
      <c r="BC776" s="39"/>
      <c r="BD776" s="105"/>
      <c r="BE776" s="105"/>
      <c r="BF776" s="105"/>
      <c r="BG776" s="39"/>
      <c r="BH776" s="39"/>
      <c r="BI776" s="39"/>
      <c r="BJ776" s="39"/>
    </row>
    <row r="777" spans="1:62" s="10" customFormat="1" ht="14.25" hidden="1" customHeight="1">
      <c r="A777" s="70"/>
      <c r="B777" s="25"/>
      <c r="C777" s="33"/>
      <c r="D777" s="25"/>
      <c r="E777" s="35"/>
      <c r="F777" s="36"/>
      <c r="G777" s="36"/>
      <c r="H777" s="36"/>
      <c r="I777" s="36"/>
      <c r="J777" s="36"/>
      <c r="K777" s="36"/>
      <c r="L777" s="216"/>
      <c r="M777" s="36"/>
      <c r="N777" s="36"/>
      <c r="O777" s="36"/>
      <c r="P777" s="37"/>
      <c r="Q777" s="12"/>
      <c r="R777" s="12"/>
      <c r="S777" s="12"/>
      <c r="T777" s="70"/>
      <c r="U777" s="25"/>
      <c r="V777" s="33"/>
      <c r="W777" s="25"/>
      <c r="X777" s="35"/>
      <c r="Y777" s="36"/>
      <c r="Z777" s="36"/>
      <c r="AA777" s="36"/>
      <c r="AB777" s="36"/>
      <c r="AC777" s="36"/>
      <c r="AD777" s="36"/>
      <c r="AE777" s="36"/>
      <c r="AF777" s="36"/>
      <c r="AG777" s="36"/>
      <c r="AH777" s="36"/>
      <c r="AI777" s="216"/>
      <c r="AJ777" s="8"/>
      <c r="AK777" s="12"/>
      <c r="AL777" s="70"/>
      <c r="AM777" s="25"/>
      <c r="AN777" s="33"/>
      <c r="AO777" s="25"/>
      <c r="AP777" s="35"/>
      <c r="AQ777" s="36"/>
      <c r="AR777" s="36"/>
      <c r="AS777" s="36"/>
      <c r="AT777" s="36"/>
      <c r="AU777" s="36"/>
      <c r="AV777" s="36"/>
      <c r="AW777" s="36"/>
      <c r="AX777" s="36"/>
      <c r="AY777" s="36"/>
      <c r="AZ777" s="36"/>
      <c r="BA777" s="216"/>
      <c r="BC777" s="39"/>
      <c r="BD777" s="105"/>
      <c r="BE777" s="105"/>
      <c r="BF777" s="105"/>
      <c r="BG777" s="39"/>
      <c r="BH777" s="39"/>
      <c r="BI777" s="39"/>
      <c r="BJ777" s="39"/>
    </row>
    <row r="778" spans="1:62" s="10" customFormat="1" ht="14.25" hidden="1" customHeight="1">
      <c r="A778" s="32">
        <v>18</v>
      </c>
      <c r="B778" s="25"/>
      <c r="C778" s="33" t="s">
        <v>1</v>
      </c>
      <c r="D778" s="25"/>
      <c r="E778" s="35">
        <f>E779</f>
        <v>0</v>
      </c>
      <c r="F778" s="36">
        <f t="shared" ref="F778:P778" si="758">F779-E779</f>
        <v>0</v>
      </c>
      <c r="G778" s="36">
        <f t="shared" si="758"/>
        <v>0</v>
      </c>
      <c r="H778" s="36">
        <f t="shared" si="758"/>
        <v>0</v>
      </c>
      <c r="I778" s="36">
        <f t="shared" si="758"/>
        <v>0</v>
      </c>
      <c r="J778" s="36">
        <f t="shared" si="758"/>
        <v>0</v>
      </c>
      <c r="K778" s="36">
        <f t="shared" si="758"/>
        <v>0</v>
      </c>
      <c r="L778" s="216">
        <f t="shared" si="758"/>
        <v>0</v>
      </c>
      <c r="M778" s="36">
        <f t="shared" si="758"/>
        <v>0</v>
      </c>
      <c r="N778" s="36">
        <f t="shared" si="758"/>
        <v>0</v>
      </c>
      <c r="O778" s="36">
        <f t="shared" si="758"/>
        <v>0</v>
      </c>
      <c r="P778" s="37">
        <f t="shared" si="758"/>
        <v>0</v>
      </c>
      <c r="Q778" s="12"/>
      <c r="R778" s="12"/>
      <c r="S778" s="12"/>
      <c r="T778" s="32">
        <v>18</v>
      </c>
      <c r="U778" s="25"/>
      <c r="V778" s="33" t="s">
        <v>1</v>
      </c>
      <c r="W778" s="25"/>
      <c r="X778" s="35">
        <f>X779</f>
        <v>0</v>
      </c>
      <c r="Y778" s="36">
        <f t="shared" ref="Y778:AI778" si="759">Y779-X779</f>
        <v>0</v>
      </c>
      <c r="Z778" s="36">
        <f t="shared" si="759"/>
        <v>0</v>
      </c>
      <c r="AA778" s="36">
        <f t="shared" si="759"/>
        <v>0</v>
      </c>
      <c r="AB778" s="36">
        <f t="shared" si="759"/>
        <v>0</v>
      </c>
      <c r="AC778" s="36">
        <f t="shared" si="759"/>
        <v>0</v>
      </c>
      <c r="AD778" s="36">
        <f t="shared" si="759"/>
        <v>0</v>
      </c>
      <c r="AE778" s="36">
        <f t="shared" si="759"/>
        <v>0</v>
      </c>
      <c r="AF778" s="36">
        <f t="shared" si="759"/>
        <v>0</v>
      </c>
      <c r="AG778" s="36">
        <f t="shared" si="759"/>
        <v>0</v>
      </c>
      <c r="AH778" s="36">
        <f t="shared" si="759"/>
        <v>0</v>
      </c>
      <c r="AI778" s="216">
        <f t="shared" si="759"/>
        <v>0</v>
      </c>
      <c r="AJ778" s="8"/>
      <c r="AK778" s="12"/>
      <c r="AL778" s="32">
        <v>18</v>
      </c>
      <c r="AM778" s="25"/>
      <c r="AN778" s="33" t="s">
        <v>1</v>
      </c>
      <c r="AO778" s="25"/>
      <c r="AP778" s="35">
        <f>AP779</f>
        <v>0</v>
      </c>
      <c r="AQ778" s="36">
        <f t="shared" ref="AQ778:BA778" si="760">AQ779-AP779</f>
        <v>0</v>
      </c>
      <c r="AR778" s="36">
        <f t="shared" si="760"/>
        <v>0</v>
      </c>
      <c r="AS778" s="36">
        <f t="shared" si="760"/>
        <v>0</v>
      </c>
      <c r="AT778" s="36">
        <f t="shared" si="760"/>
        <v>0</v>
      </c>
      <c r="AU778" s="36">
        <f t="shared" si="760"/>
        <v>0</v>
      </c>
      <c r="AV778" s="36">
        <f t="shared" si="760"/>
        <v>0</v>
      </c>
      <c r="AW778" s="36">
        <f t="shared" si="760"/>
        <v>0</v>
      </c>
      <c r="AX778" s="36">
        <f t="shared" si="760"/>
        <v>0</v>
      </c>
      <c r="AY778" s="36">
        <f t="shared" si="760"/>
        <v>0</v>
      </c>
      <c r="AZ778" s="36">
        <f t="shared" si="760"/>
        <v>0</v>
      </c>
      <c r="BA778" s="216">
        <f t="shared" si="760"/>
        <v>0</v>
      </c>
      <c r="BC778" s="39"/>
      <c r="BD778" s="105"/>
      <c r="BE778" s="105"/>
      <c r="BF778" s="105"/>
      <c r="BG778" s="39"/>
      <c r="BH778" s="39"/>
      <c r="BI778" s="39"/>
      <c r="BJ778" s="39"/>
    </row>
    <row r="779" spans="1:62" s="10" customFormat="1" ht="14.25" hidden="1" customHeight="1">
      <c r="A779" s="70"/>
      <c r="B779" s="25"/>
      <c r="C779" s="33" t="s">
        <v>13</v>
      </c>
      <c r="D779" s="25"/>
      <c r="E779" s="74"/>
      <c r="F779" s="73"/>
      <c r="G779" s="73"/>
      <c r="H779" s="73"/>
      <c r="I779" s="73"/>
      <c r="J779" s="73"/>
      <c r="K779" s="73"/>
      <c r="L779" s="136"/>
      <c r="M779" s="73"/>
      <c r="N779" s="36"/>
      <c r="O779" s="36"/>
      <c r="P779" s="37"/>
      <c r="Q779" s="12"/>
      <c r="R779" s="12"/>
      <c r="S779" s="12"/>
      <c r="T779" s="70"/>
      <c r="U779" s="25"/>
      <c r="V779" s="33" t="s">
        <v>13</v>
      </c>
      <c r="W779" s="25"/>
      <c r="X779" s="74"/>
      <c r="Y779" s="73"/>
      <c r="Z779" s="73"/>
      <c r="AA779" s="73"/>
      <c r="AB779" s="73"/>
      <c r="AC779" s="73"/>
      <c r="AD779" s="73"/>
      <c r="AE779" s="73"/>
      <c r="AF779" s="73"/>
      <c r="AG779" s="36"/>
      <c r="AH779" s="36"/>
      <c r="AI779" s="216"/>
      <c r="AJ779" s="8"/>
      <c r="AK779" s="12"/>
      <c r="AL779" s="70"/>
      <c r="AM779" s="25"/>
      <c r="AN779" s="33" t="s">
        <v>13</v>
      </c>
      <c r="AO779" s="25"/>
      <c r="AP779" s="74"/>
      <c r="AQ779" s="73"/>
      <c r="AR779" s="73"/>
      <c r="AS779" s="73"/>
      <c r="AT779" s="73"/>
      <c r="AU779" s="73"/>
      <c r="AV779" s="73"/>
      <c r="AW779" s="73"/>
      <c r="AX779" s="73"/>
      <c r="AY779" s="36"/>
      <c r="AZ779" s="36"/>
      <c r="BA779" s="216"/>
      <c r="BC779" s="39"/>
      <c r="BD779" s="105"/>
      <c r="BE779" s="105"/>
      <c r="BF779" s="105"/>
      <c r="BG779" s="39"/>
      <c r="BH779" s="39"/>
      <c r="BI779" s="39"/>
      <c r="BJ779" s="39"/>
    </row>
    <row r="780" spans="1:62" s="10" customFormat="1" ht="14.25" hidden="1" customHeight="1">
      <c r="A780" s="33"/>
      <c r="B780" s="25"/>
      <c r="C780" s="33"/>
      <c r="D780" s="25"/>
      <c r="E780" s="35"/>
      <c r="F780" s="36"/>
      <c r="G780" s="36"/>
      <c r="H780" s="36"/>
      <c r="I780" s="36"/>
      <c r="J780" s="36"/>
      <c r="K780" s="36"/>
      <c r="L780" s="216"/>
      <c r="M780" s="36"/>
      <c r="N780" s="36"/>
      <c r="O780" s="36"/>
      <c r="P780" s="37"/>
      <c r="Q780" s="12"/>
      <c r="R780" s="12"/>
      <c r="S780" s="12"/>
      <c r="T780" s="33"/>
      <c r="U780" s="25"/>
      <c r="V780" s="33"/>
      <c r="W780" s="25"/>
      <c r="X780" s="35"/>
      <c r="Y780" s="36"/>
      <c r="Z780" s="36"/>
      <c r="AA780" s="36"/>
      <c r="AB780" s="36"/>
      <c r="AC780" s="36"/>
      <c r="AD780" s="36"/>
      <c r="AE780" s="36"/>
      <c r="AF780" s="36"/>
      <c r="AG780" s="36"/>
      <c r="AH780" s="36"/>
      <c r="AI780" s="216"/>
      <c r="AJ780" s="8"/>
      <c r="AK780" s="12"/>
      <c r="AL780" s="33"/>
      <c r="AM780" s="25"/>
      <c r="AN780" s="33"/>
      <c r="AO780" s="25"/>
      <c r="AP780" s="35"/>
      <c r="AQ780" s="36"/>
      <c r="AR780" s="36"/>
      <c r="AS780" s="36"/>
      <c r="AT780" s="36"/>
      <c r="AU780" s="36"/>
      <c r="AV780" s="36"/>
      <c r="AW780" s="36"/>
      <c r="AX780" s="36"/>
      <c r="AY780" s="36"/>
      <c r="AZ780" s="36"/>
      <c r="BA780" s="216"/>
      <c r="BC780" s="39"/>
      <c r="BD780" s="105"/>
      <c r="BE780" s="105"/>
      <c r="BF780" s="105"/>
      <c r="BG780" s="39"/>
      <c r="BH780" s="39"/>
      <c r="BI780" s="39"/>
      <c r="BJ780" s="39"/>
    </row>
    <row r="781" spans="1:62" s="10" customFormat="1" ht="14.25" hidden="1" customHeight="1">
      <c r="A781" s="32">
        <v>19</v>
      </c>
      <c r="B781" s="25"/>
      <c r="C781" s="33" t="s">
        <v>1</v>
      </c>
      <c r="D781" s="25"/>
      <c r="E781" s="35">
        <f>E782</f>
        <v>0</v>
      </c>
      <c r="F781" s="36">
        <f t="shared" ref="F781:P781" si="761">F782-E782</f>
        <v>0</v>
      </c>
      <c r="G781" s="36">
        <f t="shared" si="761"/>
        <v>0</v>
      </c>
      <c r="H781" s="36">
        <f t="shared" si="761"/>
        <v>0</v>
      </c>
      <c r="I781" s="36">
        <f t="shared" si="761"/>
        <v>0</v>
      </c>
      <c r="J781" s="36">
        <f t="shared" si="761"/>
        <v>0</v>
      </c>
      <c r="K781" s="36">
        <f t="shared" si="761"/>
        <v>0</v>
      </c>
      <c r="L781" s="216">
        <f t="shared" si="761"/>
        <v>0</v>
      </c>
      <c r="M781" s="36">
        <f t="shared" si="761"/>
        <v>0</v>
      </c>
      <c r="N781" s="36">
        <f t="shared" si="761"/>
        <v>0</v>
      </c>
      <c r="O781" s="36">
        <f t="shared" si="761"/>
        <v>0</v>
      </c>
      <c r="P781" s="37">
        <f t="shared" si="761"/>
        <v>0</v>
      </c>
      <c r="Q781" s="12"/>
      <c r="R781" s="12"/>
      <c r="S781" s="12"/>
      <c r="T781" s="32">
        <v>19</v>
      </c>
      <c r="U781" s="25"/>
      <c r="V781" s="33" t="s">
        <v>1</v>
      </c>
      <c r="W781" s="25"/>
      <c r="X781" s="35">
        <f>X782</f>
        <v>0</v>
      </c>
      <c r="Y781" s="36">
        <f t="shared" ref="Y781:AI781" si="762">Y782-X782</f>
        <v>0</v>
      </c>
      <c r="Z781" s="36">
        <f t="shared" si="762"/>
        <v>0</v>
      </c>
      <c r="AA781" s="36">
        <f t="shared" si="762"/>
        <v>0</v>
      </c>
      <c r="AB781" s="36">
        <f t="shared" si="762"/>
        <v>0</v>
      </c>
      <c r="AC781" s="36">
        <f t="shared" si="762"/>
        <v>0</v>
      </c>
      <c r="AD781" s="36">
        <f t="shared" si="762"/>
        <v>0</v>
      </c>
      <c r="AE781" s="36">
        <f t="shared" si="762"/>
        <v>0</v>
      </c>
      <c r="AF781" s="36">
        <f t="shared" si="762"/>
        <v>0</v>
      </c>
      <c r="AG781" s="36">
        <f t="shared" si="762"/>
        <v>0</v>
      </c>
      <c r="AH781" s="36">
        <f t="shared" si="762"/>
        <v>0</v>
      </c>
      <c r="AI781" s="216">
        <f t="shared" si="762"/>
        <v>0</v>
      </c>
      <c r="AJ781" s="8"/>
      <c r="AK781" s="12"/>
      <c r="AL781" s="32">
        <v>19</v>
      </c>
      <c r="AM781" s="25"/>
      <c r="AN781" s="33" t="s">
        <v>1</v>
      </c>
      <c r="AO781" s="25"/>
      <c r="AP781" s="35">
        <f>AP782</f>
        <v>0</v>
      </c>
      <c r="AQ781" s="36">
        <f t="shared" ref="AQ781:BA781" si="763">AQ782-AP782</f>
        <v>0</v>
      </c>
      <c r="AR781" s="36">
        <f t="shared" si="763"/>
        <v>0</v>
      </c>
      <c r="AS781" s="36">
        <f t="shared" si="763"/>
        <v>0</v>
      </c>
      <c r="AT781" s="36">
        <f t="shared" si="763"/>
        <v>0</v>
      </c>
      <c r="AU781" s="36">
        <f t="shared" si="763"/>
        <v>0</v>
      </c>
      <c r="AV781" s="36">
        <f t="shared" si="763"/>
        <v>0</v>
      </c>
      <c r="AW781" s="36">
        <f t="shared" si="763"/>
        <v>0</v>
      </c>
      <c r="AX781" s="36">
        <f t="shared" si="763"/>
        <v>0</v>
      </c>
      <c r="AY781" s="36">
        <f t="shared" si="763"/>
        <v>0</v>
      </c>
      <c r="AZ781" s="36">
        <f t="shared" si="763"/>
        <v>0</v>
      </c>
      <c r="BA781" s="216">
        <f t="shared" si="763"/>
        <v>0</v>
      </c>
      <c r="BC781" s="39"/>
      <c r="BD781" s="105"/>
      <c r="BE781" s="105"/>
      <c r="BF781" s="105"/>
      <c r="BG781" s="39"/>
      <c r="BH781" s="39"/>
      <c r="BI781" s="39"/>
      <c r="BJ781" s="39"/>
    </row>
    <row r="782" spans="1:62" s="10" customFormat="1" ht="14.25" hidden="1" customHeight="1">
      <c r="A782" s="70"/>
      <c r="B782" s="25"/>
      <c r="C782" s="33" t="s">
        <v>13</v>
      </c>
      <c r="D782" s="25"/>
      <c r="E782" s="74"/>
      <c r="F782" s="73"/>
      <c r="G782" s="73"/>
      <c r="H782" s="73"/>
      <c r="I782" s="73"/>
      <c r="J782" s="73"/>
      <c r="K782" s="73"/>
      <c r="L782" s="136"/>
      <c r="M782" s="73"/>
      <c r="N782" s="36"/>
      <c r="O782" s="36"/>
      <c r="P782" s="37"/>
      <c r="Q782" s="12"/>
      <c r="R782" s="12"/>
      <c r="S782" s="12"/>
      <c r="T782" s="70"/>
      <c r="U782" s="25"/>
      <c r="V782" s="33" t="s">
        <v>13</v>
      </c>
      <c r="W782" s="25"/>
      <c r="X782" s="74"/>
      <c r="Y782" s="73"/>
      <c r="Z782" s="73"/>
      <c r="AA782" s="73"/>
      <c r="AB782" s="73"/>
      <c r="AC782" s="73"/>
      <c r="AD782" s="73"/>
      <c r="AE782" s="73"/>
      <c r="AF782" s="73"/>
      <c r="AG782" s="36"/>
      <c r="AH782" s="36"/>
      <c r="AI782" s="216"/>
      <c r="AJ782" s="8"/>
      <c r="AK782" s="12"/>
      <c r="AL782" s="70"/>
      <c r="AM782" s="25"/>
      <c r="AN782" s="33" t="s">
        <v>13</v>
      </c>
      <c r="AO782" s="25"/>
      <c r="AP782" s="74"/>
      <c r="AQ782" s="73"/>
      <c r="AR782" s="73"/>
      <c r="AS782" s="73"/>
      <c r="AT782" s="73"/>
      <c r="AU782" s="73"/>
      <c r="AV782" s="73"/>
      <c r="AW782" s="73"/>
      <c r="AX782" s="73"/>
      <c r="AY782" s="36"/>
      <c r="AZ782" s="36"/>
      <c r="BA782" s="216"/>
      <c r="BC782" s="39"/>
      <c r="BD782" s="105"/>
      <c r="BE782" s="105"/>
      <c r="BF782" s="105"/>
      <c r="BG782" s="39"/>
      <c r="BH782" s="39"/>
      <c r="BI782" s="39"/>
      <c r="BJ782" s="39"/>
    </row>
    <row r="783" spans="1:62" s="10" customFormat="1" ht="14.25" hidden="1" customHeight="1">
      <c r="A783" s="40"/>
      <c r="B783" s="25"/>
      <c r="C783" s="33"/>
      <c r="D783" s="25"/>
      <c r="E783" s="35"/>
      <c r="F783" s="36"/>
      <c r="G783" s="36"/>
      <c r="H783" s="36"/>
      <c r="I783" s="36"/>
      <c r="J783" s="36"/>
      <c r="K783" s="36"/>
      <c r="L783" s="216"/>
      <c r="M783" s="36"/>
      <c r="N783" s="36"/>
      <c r="O783" s="36"/>
      <c r="P783" s="37"/>
      <c r="Q783" s="12"/>
      <c r="R783" s="12"/>
      <c r="S783" s="12"/>
      <c r="T783" s="40"/>
      <c r="U783" s="25"/>
      <c r="V783" s="33"/>
      <c r="W783" s="25"/>
      <c r="X783" s="35"/>
      <c r="Y783" s="36"/>
      <c r="Z783" s="36"/>
      <c r="AA783" s="36"/>
      <c r="AB783" s="36"/>
      <c r="AC783" s="36"/>
      <c r="AD783" s="36"/>
      <c r="AE783" s="36"/>
      <c r="AF783" s="36"/>
      <c r="AG783" s="36"/>
      <c r="AH783" s="36"/>
      <c r="AI783" s="216"/>
      <c r="AJ783" s="8"/>
      <c r="AK783" s="12"/>
      <c r="AL783" s="40"/>
      <c r="AM783" s="25"/>
      <c r="AN783" s="33"/>
      <c r="AO783" s="25"/>
      <c r="AP783" s="35"/>
      <c r="AQ783" s="36"/>
      <c r="AR783" s="36"/>
      <c r="AS783" s="36"/>
      <c r="AT783" s="36"/>
      <c r="AU783" s="36"/>
      <c r="AV783" s="36"/>
      <c r="AW783" s="36"/>
      <c r="AX783" s="36"/>
      <c r="AY783" s="36"/>
      <c r="AZ783" s="36"/>
      <c r="BA783" s="216"/>
      <c r="BC783" s="39"/>
      <c r="BD783" s="105"/>
      <c r="BE783" s="105"/>
      <c r="BF783" s="105"/>
      <c r="BG783" s="39"/>
      <c r="BH783" s="39"/>
      <c r="BI783" s="39"/>
      <c r="BJ783" s="39"/>
    </row>
    <row r="784" spans="1:62" s="10" customFormat="1" ht="14.25" hidden="1" customHeight="1">
      <c r="A784" s="32">
        <v>20</v>
      </c>
      <c r="B784" s="25"/>
      <c r="C784" s="33" t="s">
        <v>1</v>
      </c>
      <c r="D784" s="25"/>
      <c r="E784" s="35">
        <f>E785</f>
        <v>0</v>
      </c>
      <c r="F784" s="36">
        <f t="shared" ref="F784:P784" si="764">F785-E785</f>
        <v>0</v>
      </c>
      <c r="G784" s="36">
        <f t="shared" si="764"/>
        <v>0</v>
      </c>
      <c r="H784" s="36">
        <f t="shared" si="764"/>
        <v>0</v>
      </c>
      <c r="I784" s="36">
        <f t="shared" si="764"/>
        <v>0</v>
      </c>
      <c r="J784" s="36">
        <f t="shared" si="764"/>
        <v>0</v>
      </c>
      <c r="K784" s="36">
        <f t="shared" si="764"/>
        <v>0</v>
      </c>
      <c r="L784" s="216">
        <f t="shared" si="764"/>
        <v>0</v>
      </c>
      <c r="M784" s="36">
        <f t="shared" si="764"/>
        <v>0</v>
      </c>
      <c r="N784" s="36">
        <f t="shared" si="764"/>
        <v>0</v>
      </c>
      <c r="O784" s="36">
        <f t="shared" si="764"/>
        <v>0</v>
      </c>
      <c r="P784" s="37">
        <f t="shared" si="764"/>
        <v>0</v>
      </c>
      <c r="Q784" s="12"/>
      <c r="R784" s="12"/>
      <c r="S784" s="12"/>
      <c r="T784" s="32">
        <v>20</v>
      </c>
      <c r="U784" s="25"/>
      <c r="V784" s="33" t="s">
        <v>1</v>
      </c>
      <c r="W784" s="25"/>
      <c r="X784" s="35">
        <f>X785</f>
        <v>0</v>
      </c>
      <c r="Y784" s="36">
        <f t="shared" ref="Y784:AI784" si="765">Y785-X785</f>
        <v>0</v>
      </c>
      <c r="Z784" s="36">
        <f t="shared" si="765"/>
        <v>0</v>
      </c>
      <c r="AA784" s="36">
        <f t="shared" si="765"/>
        <v>0</v>
      </c>
      <c r="AB784" s="36">
        <f t="shared" si="765"/>
        <v>0</v>
      </c>
      <c r="AC784" s="36">
        <f t="shared" si="765"/>
        <v>0</v>
      </c>
      <c r="AD784" s="36">
        <f t="shared" si="765"/>
        <v>0</v>
      </c>
      <c r="AE784" s="36">
        <f t="shared" si="765"/>
        <v>0</v>
      </c>
      <c r="AF784" s="36">
        <f t="shared" si="765"/>
        <v>0</v>
      </c>
      <c r="AG784" s="36">
        <f t="shared" si="765"/>
        <v>0</v>
      </c>
      <c r="AH784" s="36">
        <f t="shared" si="765"/>
        <v>0</v>
      </c>
      <c r="AI784" s="216">
        <f t="shared" si="765"/>
        <v>0</v>
      </c>
      <c r="AJ784" s="8"/>
      <c r="AK784" s="12"/>
      <c r="AL784" s="32">
        <v>20</v>
      </c>
      <c r="AM784" s="25"/>
      <c r="AN784" s="33" t="s">
        <v>1</v>
      </c>
      <c r="AO784" s="25"/>
      <c r="AP784" s="35">
        <f>AP785</f>
        <v>0</v>
      </c>
      <c r="AQ784" s="36">
        <f t="shared" ref="AQ784:BA784" si="766">AQ785-AP785</f>
        <v>0</v>
      </c>
      <c r="AR784" s="36">
        <f t="shared" si="766"/>
        <v>0</v>
      </c>
      <c r="AS784" s="36">
        <f t="shared" si="766"/>
        <v>0</v>
      </c>
      <c r="AT784" s="36">
        <f t="shared" si="766"/>
        <v>0</v>
      </c>
      <c r="AU784" s="36">
        <f t="shared" si="766"/>
        <v>0</v>
      </c>
      <c r="AV784" s="36">
        <f t="shared" si="766"/>
        <v>0</v>
      </c>
      <c r="AW784" s="36">
        <f t="shared" si="766"/>
        <v>0</v>
      </c>
      <c r="AX784" s="36">
        <f t="shared" si="766"/>
        <v>0</v>
      </c>
      <c r="AY784" s="36">
        <f t="shared" si="766"/>
        <v>0</v>
      </c>
      <c r="AZ784" s="36">
        <f t="shared" si="766"/>
        <v>0</v>
      </c>
      <c r="BA784" s="216">
        <f t="shared" si="766"/>
        <v>0</v>
      </c>
      <c r="BC784" s="39"/>
      <c r="BD784" s="105"/>
      <c r="BE784" s="105"/>
      <c r="BF784" s="105"/>
      <c r="BG784" s="39"/>
      <c r="BH784" s="39"/>
      <c r="BI784" s="39"/>
      <c r="BJ784" s="39"/>
    </row>
    <row r="785" spans="1:62" s="10" customFormat="1" ht="14.25" hidden="1" customHeight="1">
      <c r="A785" s="70"/>
      <c r="B785" s="25"/>
      <c r="C785" s="33" t="s">
        <v>13</v>
      </c>
      <c r="D785" s="25"/>
      <c r="E785" s="74"/>
      <c r="F785" s="73"/>
      <c r="G785" s="73"/>
      <c r="H785" s="73"/>
      <c r="I785" s="73"/>
      <c r="J785" s="73"/>
      <c r="K785" s="73"/>
      <c r="L785" s="136"/>
      <c r="M785" s="73"/>
      <c r="N785" s="36"/>
      <c r="O785" s="36"/>
      <c r="P785" s="37"/>
      <c r="Q785" s="12"/>
      <c r="R785" s="12"/>
      <c r="S785" s="12"/>
      <c r="T785" s="70"/>
      <c r="U785" s="25"/>
      <c r="V785" s="33" t="s">
        <v>13</v>
      </c>
      <c r="W785" s="25"/>
      <c r="X785" s="74"/>
      <c r="Y785" s="73"/>
      <c r="Z785" s="73"/>
      <c r="AA785" s="73"/>
      <c r="AB785" s="73"/>
      <c r="AC785" s="73"/>
      <c r="AD785" s="73"/>
      <c r="AE785" s="73"/>
      <c r="AF785" s="73"/>
      <c r="AG785" s="36"/>
      <c r="AH785" s="36"/>
      <c r="AI785" s="216"/>
      <c r="AJ785" s="8"/>
      <c r="AK785" s="12"/>
      <c r="AL785" s="70"/>
      <c r="AM785" s="25"/>
      <c r="AN785" s="33" t="s">
        <v>13</v>
      </c>
      <c r="AO785" s="25"/>
      <c r="AP785" s="74"/>
      <c r="AQ785" s="73"/>
      <c r="AR785" s="73"/>
      <c r="AS785" s="73"/>
      <c r="AT785" s="73"/>
      <c r="AU785" s="73"/>
      <c r="AV785" s="73"/>
      <c r="AW785" s="73"/>
      <c r="AX785" s="73"/>
      <c r="AY785" s="36"/>
      <c r="AZ785" s="36"/>
      <c r="BA785" s="216"/>
      <c r="BC785" s="39"/>
      <c r="BD785" s="105"/>
      <c r="BE785" s="105"/>
      <c r="BF785" s="105"/>
      <c r="BG785" s="39"/>
      <c r="BH785" s="39"/>
      <c r="BI785" s="39"/>
      <c r="BJ785" s="39"/>
    </row>
    <row r="786" spans="1:62" s="10" customFormat="1" ht="14.25" hidden="1" customHeight="1">
      <c r="A786" s="40"/>
      <c r="B786" s="25"/>
      <c r="C786" s="33"/>
      <c r="D786" s="25"/>
      <c r="E786" s="35"/>
      <c r="F786" s="36"/>
      <c r="G786" s="36"/>
      <c r="H786" s="36"/>
      <c r="I786" s="36"/>
      <c r="J786" s="36"/>
      <c r="K786" s="36"/>
      <c r="L786" s="216"/>
      <c r="M786" s="36"/>
      <c r="N786" s="36"/>
      <c r="O786" s="36"/>
      <c r="P786" s="37"/>
      <c r="Q786" s="12"/>
      <c r="R786" s="12"/>
      <c r="S786" s="12"/>
      <c r="T786" s="40"/>
      <c r="U786" s="25"/>
      <c r="V786" s="33"/>
      <c r="W786" s="25"/>
      <c r="X786" s="35"/>
      <c r="Y786" s="36"/>
      <c r="Z786" s="36"/>
      <c r="AA786" s="36"/>
      <c r="AB786" s="36"/>
      <c r="AC786" s="36"/>
      <c r="AD786" s="36"/>
      <c r="AE786" s="36"/>
      <c r="AF786" s="36"/>
      <c r="AG786" s="36"/>
      <c r="AH786" s="36"/>
      <c r="AI786" s="216"/>
      <c r="AJ786" s="8"/>
      <c r="AK786" s="12"/>
      <c r="AL786" s="40"/>
      <c r="AM786" s="25"/>
      <c r="AN786" s="33"/>
      <c r="AO786" s="25"/>
      <c r="AP786" s="35"/>
      <c r="AQ786" s="36"/>
      <c r="AR786" s="36"/>
      <c r="AS786" s="36"/>
      <c r="AT786" s="36"/>
      <c r="AU786" s="36"/>
      <c r="AV786" s="36"/>
      <c r="AW786" s="36"/>
      <c r="AX786" s="36"/>
      <c r="AY786" s="36"/>
      <c r="AZ786" s="36"/>
      <c r="BA786" s="216"/>
      <c r="BC786" s="39"/>
      <c r="BD786" s="105"/>
      <c r="BE786" s="105"/>
      <c r="BF786" s="105"/>
      <c r="BG786" s="39"/>
      <c r="BH786" s="39"/>
      <c r="BI786" s="39"/>
      <c r="BJ786" s="39"/>
    </row>
    <row r="787" spans="1:62" s="10" customFormat="1" ht="14.25" hidden="1" customHeight="1">
      <c r="A787" s="32">
        <v>21</v>
      </c>
      <c r="B787" s="25"/>
      <c r="C787" s="33" t="s">
        <v>1</v>
      </c>
      <c r="D787" s="25"/>
      <c r="E787" s="35">
        <f>E788</f>
        <v>0</v>
      </c>
      <c r="F787" s="36">
        <f t="shared" ref="F787:P787" si="767">F788-E788</f>
        <v>0</v>
      </c>
      <c r="G787" s="36">
        <f t="shared" si="767"/>
        <v>0</v>
      </c>
      <c r="H787" s="36">
        <f t="shared" si="767"/>
        <v>0</v>
      </c>
      <c r="I787" s="36">
        <f t="shared" si="767"/>
        <v>0</v>
      </c>
      <c r="J787" s="36">
        <f t="shared" si="767"/>
        <v>0</v>
      </c>
      <c r="K787" s="36">
        <f t="shared" si="767"/>
        <v>0</v>
      </c>
      <c r="L787" s="216">
        <f t="shared" si="767"/>
        <v>0</v>
      </c>
      <c r="M787" s="36">
        <f t="shared" si="767"/>
        <v>0</v>
      </c>
      <c r="N787" s="36">
        <f t="shared" si="767"/>
        <v>0</v>
      </c>
      <c r="O787" s="36">
        <f t="shared" si="767"/>
        <v>0</v>
      </c>
      <c r="P787" s="37">
        <f t="shared" si="767"/>
        <v>0</v>
      </c>
      <c r="Q787" s="12"/>
      <c r="R787" s="12"/>
      <c r="S787" s="12"/>
      <c r="T787" s="32">
        <v>21</v>
      </c>
      <c r="U787" s="25"/>
      <c r="V787" s="33" t="s">
        <v>1</v>
      </c>
      <c r="W787" s="25"/>
      <c r="X787" s="35">
        <f>X788</f>
        <v>0</v>
      </c>
      <c r="Y787" s="36">
        <f t="shared" ref="Y787:AI787" si="768">Y788-X788</f>
        <v>0</v>
      </c>
      <c r="Z787" s="36">
        <f t="shared" si="768"/>
        <v>0</v>
      </c>
      <c r="AA787" s="36">
        <f t="shared" si="768"/>
        <v>0</v>
      </c>
      <c r="AB787" s="36">
        <f t="shared" si="768"/>
        <v>0</v>
      </c>
      <c r="AC787" s="36">
        <f t="shared" si="768"/>
        <v>0</v>
      </c>
      <c r="AD787" s="36">
        <f t="shared" si="768"/>
        <v>0</v>
      </c>
      <c r="AE787" s="36">
        <f t="shared" si="768"/>
        <v>0</v>
      </c>
      <c r="AF787" s="36">
        <f t="shared" si="768"/>
        <v>0</v>
      </c>
      <c r="AG787" s="36">
        <f t="shared" si="768"/>
        <v>0</v>
      </c>
      <c r="AH787" s="36">
        <f t="shared" si="768"/>
        <v>0</v>
      </c>
      <c r="AI787" s="216">
        <f t="shared" si="768"/>
        <v>0</v>
      </c>
      <c r="AJ787" s="8"/>
      <c r="AK787" s="12"/>
      <c r="AL787" s="32">
        <v>21</v>
      </c>
      <c r="AM787" s="25"/>
      <c r="AN787" s="33" t="s">
        <v>1</v>
      </c>
      <c r="AO787" s="25"/>
      <c r="AP787" s="35">
        <f>AP788</f>
        <v>0</v>
      </c>
      <c r="AQ787" s="36">
        <f t="shared" ref="AQ787:BA787" si="769">AQ788-AP788</f>
        <v>0</v>
      </c>
      <c r="AR787" s="36">
        <f t="shared" si="769"/>
        <v>0</v>
      </c>
      <c r="AS787" s="36">
        <f t="shared" si="769"/>
        <v>0</v>
      </c>
      <c r="AT787" s="36">
        <f t="shared" si="769"/>
        <v>0</v>
      </c>
      <c r="AU787" s="36">
        <f t="shared" si="769"/>
        <v>0</v>
      </c>
      <c r="AV787" s="36">
        <f t="shared" si="769"/>
        <v>0</v>
      </c>
      <c r="AW787" s="36">
        <f t="shared" si="769"/>
        <v>0</v>
      </c>
      <c r="AX787" s="36">
        <f t="shared" si="769"/>
        <v>0</v>
      </c>
      <c r="AY787" s="36">
        <f t="shared" si="769"/>
        <v>0</v>
      </c>
      <c r="AZ787" s="36">
        <f t="shared" si="769"/>
        <v>0</v>
      </c>
      <c r="BA787" s="216">
        <f t="shared" si="769"/>
        <v>0</v>
      </c>
      <c r="BC787" s="39"/>
      <c r="BD787" s="105"/>
      <c r="BE787" s="105"/>
      <c r="BF787" s="105"/>
      <c r="BG787" s="39"/>
      <c r="BH787" s="39"/>
      <c r="BI787" s="39"/>
      <c r="BJ787" s="39"/>
    </row>
    <row r="788" spans="1:62" s="10" customFormat="1" ht="14.25" hidden="1" customHeight="1">
      <c r="A788" s="70"/>
      <c r="B788" s="25"/>
      <c r="C788" s="33" t="s">
        <v>13</v>
      </c>
      <c r="D788" s="25"/>
      <c r="E788" s="74"/>
      <c r="F788" s="73"/>
      <c r="G788" s="73"/>
      <c r="H788" s="73"/>
      <c r="I788" s="73"/>
      <c r="J788" s="73"/>
      <c r="K788" s="73"/>
      <c r="L788" s="136"/>
      <c r="M788" s="73"/>
      <c r="N788" s="36"/>
      <c r="O788" s="36"/>
      <c r="P788" s="37"/>
      <c r="Q788" s="12"/>
      <c r="R788" s="12"/>
      <c r="S788" s="12"/>
      <c r="T788" s="70"/>
      <c r="U788" s="25"/>
      <c r="V788" s="33" t="s">
        <v>13</v>
      </c>
      <c r="W788" s="25"/>
      <c r="X788" s="74"/>
      <c r="Y788" s="73"/>
      <c r="Z788" s="73"/>
      <c r="AA788" s="73"/>
      <c r="AB788" s="73"/>
      <c r="AC788" s="73"/>
      <c r="AD788" s="73"/>
      <c r="AE788" s="73"/>
      <c r="AF788" s="73"/>
      <c r="AG788" s="36"/>
      <c r="AH788" s="36"/>
      <c r="AI788" s="216"/>
      <c r="AJ788" s="8"/>
      <c r="AK788" s="12"/>
      <c r="AL788" s="70"/>
      <c r="AM788" s="25"/>
      <c r="AN788" s="33" t="s">
        <v>13</v>
      </c>
      <c r="AO788" s="25"/>
      <c r="AP788" s="74"/>
      <c r="AQ788" s="73"/>
      <c r="AR788" s="73"/>
      <c r="AS788" s="73"/>
      <c r="AT788" s="73"/>
      <c r="AU788" s="73"/>
      <c r="AV788" s="73"/>
      <c r="AW788" s="73"/>
      <c r="AX788" s="73"/>
      <c r="AY788" s="36"/>
      <c r="AZ788" s="36"/>
      <c r="BA788" s="216"/>
      <c r="BC788" s="39"/>
      <c r="BD788" s="105"/>
      <c r="BE788" s="105"/>
      <c r="BF788" s="105"/>
      <c r="BG788" s="39"/>
      <c r="BH788" s="39"/>
      <c r="BI788" s="39"/>
      <c r="BJ788" s="39"/>
    </row>
    <row r="789" spans="1:62" s="10" customFormat="1" ht="14.25" hidden="1" customHeight="1">
      <c r="A789" s="40"/>
      <c r="B789" s="25"/>
      <c r="C789" s="33"/>
      <c r="D789" s="25"/>
      <c r="E789" s="35"/>
      <c r="F789" s="36"/>
      <c r="G789" s="36"/>
      <c r="H789" s="36"/>
      <c r="I789" s="36"/>
      <c r="J789" s="36"/>
      <c r="K789" s="36"/>
      <c r="L789" s="216"/>
      <c r="M789" s="36"/>
      <c r="N789" s="36"/>
      <c r="O789" s="36"/>
      <c r="P789" s="37"/>
      <c r="Q789" s="12"/>
      <c r="R789" s="12"/>
      <c r="S789" s="12"/>
      <c r="T789" s="40"/>
      <c r="U789" s="25"/>
      <c r="V789" s="33"/>
      <c r="W789" s="25"/>
      <c r="X789" s="35"/>
      <c r="Y789" s="36"/>
      <c r="Z789" s="36"/>
      <c r="AA789" s="36"/>
      <c r="AB789" s="36"/>
      <c r="AC789" s="36"/>
      <c r="AD789" s="36"/>
      <c r="AE789" s="36"/>
      <c r="AF789" s="36"/>
      <c r="AG789" s="36"/>
      <c r="AH789" s="36"/>
      <c r="AI789" s="216"/>
      <c r="AJ789" s="8"/>
      <c r="AK789" s="12"/>
      <c r="AL789" s="40"/>
      <c r="AM789" s="25"/>
      <c r="AN789" s="33"/>
      <c r="AO789" s="25"/>
      <c r="AP789" s="35"/>
      <c r="AQ789" s="36"/>
      <c r="AR789" s="36"/>
      <c r="AS789" s="36"/>
      <c r="AT789" s="36"/>
      <c r="AU789" s="36"/>
      <c r="AV789" s="36"/>
      <c r="AW789" s="36"/>
      <c r="AX789" s="36"/>
      <c r="AY789" s="36"/>
      <c r="AZ789" s="36"/>
      <c r="BA789" s="216"/>
      <c r="BC789" s="39"/>
      <c r="BD789" s="105"/>
      <c r="BE789" s="105"/>
      <c r="BF789" s="105"/>
      <c r="BG789" s="39"/>
      <c r="BH789" s="39"/>
      <c r="BI789" s="39"/>
      <c r="BJ789" s="39"/>
    </row>
    <row r="790" spans="1:62" s="10" customFormat="1" ht="14.25" hidden="1" customHeight="1">
      <c r="A790" s="32">
        <v>22</v>
      </c>
      <c r="B790" s="25"/>
      <c r="C790" s="33" t="s">
        <v>1</v>
      </c>
      <c r="D790" s="25"/>
      <c r="E790" s="35">
        <f>E791</f>
        <v>0</v>
      </c>
      <c r="F790" s="36">
        <f t="shared" ref="F790:P790" si="770">F791-E791</f>
        <v>0</v>
      </c>
      <c r="G790" s="36">
        <f t="shared" si="770"/>
        <v>0</v>
      </c>
      <c r="H790" s="36">
        <f t="shared" si="770"/>
        <v>0</v>
      </c>
      <c r="I790" s="36">
        <f t="shared" si="770"/>
        <v>0</v>
      </c>
      <c r="J790" s="36">
        <f t="shared" si="770"/>
        <v>0</v>
      </c>
      <c r="K790" s="36">
        <f t="shared" si="770"/>
        <v>0</v>
      </c>
      <c r="L790" s="216">
        <f t="shared" si="770"/>
        <v>0</v>
      </c>
      <c r="M790" s="36">
        <f t="shared" si="770"/>
        <v>0</v>
      </c>
      <c r="N790" s="36">
        <f t="shared" si="770"/>
        <v>0</v>
      </c>
      <c r="O790" s="36">
        <f t="shared" si="770"/>
        <v>0</v>
      </c>
      <c r="P790" s="37">
        <f t="shared" si="770"/>
        <v>0</v>
      </c>
      <c r="Q790" s="12"/>
      <c r="R790" s="12"/>
      <c r="S790" s="12"/>
      <c r="T790" s="32">
        <v>22</v>
      </c>
      <c r="U790" s="25"/>
      <c r="V790" s="33" t="s">
        <v>1</v>
      </c>
      <c r="W790" s="25"/>
      <c r="X790" s="35">
        <f>X791</f>
        <v>0</v>
      </c>
      <c r="Y790" s="36">
        <f t="shared" ref="Y790:AI790" si="771">Y791-X791</f>
        <v>0</v>
      </c>
      <c r="Z790" s="36">
        <f t="shared" si="771"/>
        <v>0</v>
      </c>
      <c r="AA790" s="36">
        <f t="shared" si="771"/>
        <v>0</v>
      </c>
      <c r="AB790" s="36">
        <f t="shared" si="771"/>
        <v>0</v>
      </c>
      <c r="AC790" s="36">
        <f t="shared" si="771"/>
        <v>0</v>
      </c>
      <c r="AD790" s="36">
        <f t="shared" si="771"/>
        <v>0</v>
      </c>
      <c r="AE790" s="36">
        <f t="shared" si="771"/>
        <v>0</v>
      </c>
      <c r="AF790" s="36">
        <f t="shared" si="771"/>
        <v>0</v>
      </c>
      <c r="AG790" s="36">
        <f t="shared" si="771"/>
        <v>0</v>
      </c>
      <c r="AH790" s="36">
        <f t="shared" si="771"/>
        <v>0</v>
      </c>
      <c r="AI790" s="216">
        <f t="shared" si="771"/>
        <v>0</v>
      </c>
      <c r="AJ790" s="8"/>
      <c r="AK790" s="12"/>
      <c r="AL790" s="32">
        <v>22</v>
      </c>
      <c r="AM790" s="25"/>
      <c r="AN790" s="33" t="s">
        <v>1</v>
      </c>
      <c r="AO790" s="25"/>
      <c r="AP790" s="35">
        <f>AP791</f>
        <v>0</v>
      </c>
      <c r="AQ790" s="36">
        <f t="shared" ref="AQ790:BA790" si="772">AQ791-AP791</f>
        <v>0</v>
      </c>
      <c r="AR790" s="36">
        <f t="shared" si="772"/>
        <v>0</v>
      </c>
      <c r="AS790" s="36">
        <f t="shared" si="772"/>
        <v>0</v>
      </c>
      <c r="AT790" s="36">
        <f t="shared" si="772"/>
        <v>0</v>
      </c>
      <c r="AU790" s="36">
        <f t="shared" si="772"/>
        <v>0</v>
      </c>
      <c r="AV790" s="36">
        <f t="shared" si="772"/>
        <v>0</v>
      </c>
      <c r="AW790" s="36">
        <f t="shared" si="772"/>
        <v>0</v>
      </c>
      <c r="AX790" s="36">
        <f t="shared" si="772"/>
        <v>0</v>
      </c>
      <c r="AY790" s="36">
        <f t="shared" si="772"/>
        <v>0</v>
      </c>
      <c r="AZ790" s="36">
        <f t="shared" si="772"/>
        <v>0</v>
      </c>
      <c r="BA790" s="216">
        <f t="shared" si="772"/>
        <v>0</v>
      </c>
      <c r="BC790" s="39"/>
      <c r="BD790" s="105"/>
      <c r="BE790" s="105"/>
      <c r="BF790" s="105"/>
      <c r="BG790" s="39"/>
      <c r="BH790" s="39"/>
      <c r="BI790" s="39"/>
      <c r="BJ790" s="39"/>
    </row>
    <row r="791" spans="1:62" s="10" customFormat="1" ht="14.25" hidden="1" customHeight="1">
      <c r="A791" s="70"/>
      <c r="B791" s="25"/>
      <c r="C791" s="33" t="s">
        <v>13</v>
      </c>
      <c r="D791" s="25"/>
      <c r="E791" s="74"/>
      <c r="F791" s="73"/>
      <c r="G791" s="73"/>
      <c r="H791" s="73"/>
      <c r="I791" s="73"/>
      <c r="J791" s="73"/>
      <c r="K791" s="73"/>
      <c r="L791" s="136"/>
      <c r="M791" s="73"/>
      <c r="N791" s="36"/>
      <c r="O791" s="36"/>
      <c r="P791" s="37"/>
      <c r="Q791" s="12"/>
      <c r="R791" s="12"/>
      <c r="S791" s="12"/>
      <c r="T791" s="70"/>
      <c r="U791" s="25"/>
      <c r="V791" s="33" t="s">
        <v>13</v>
      </c>
      <c r="W791" s="25"/>
      <c r="X791" s="74"/>
      <c r="Y791" s="73"/>
      <c r="Z791" s="73"/>
      <c r="AA791" s="73"/>
      <c r="AB791" s="73"/>
      <c r="AC791" s="73"/>
      <c r="AD791" s="73"/>
      <c r="AE791" s="73"/>
      <c r="AF791" s="73"/>
      <c r="AG791" s="36"/>
      <c r="AH791" s="36"/>
      <c r="AI791" s="216"/>
      <c r="AJ791" s="8"/>
      <c r="AK791" s="12"/>
      <c r="AL791" s="70"/>
      <c r="AM791" s="25"/>
      <c r="AN791" s="33" t="s">
        <v>13</v>
      </c>
      <c r="AO791" s="25"/>
      <c r="AP791" s="74"/>
      <c r="AQ791" s="73"/>
      <c r="AR791" s="73"/>
      <c r="AS791" s="73"/>
      <c r="AT791" s="73"/>
      <c r="AU791" s="73"/>
      <c r="AV791" s="73"/>
      <c r="AW791" s="73"/>
      <c r="AX791" s="73"/>
      <c r="AY791" s="36"/>
      <c r="AZ791" s="36"/>
      <c r="BA791" s="216"/>
      <c r="BC791" s="39"/>
      <c r="BD791" s="105"/>
      <c r="BE791" s="105"/>
      <c r="BF791" s="105"/>
      <c r="BG791" s="39"/>
      <c r="BH791" s="39"/>
      <c r="BI791" s="39"/>
      <c r="BJ791" s="39"/>
    </row>
    <row r="792" spans="1:62" s="10" customFormat="1" ht="14.25" hidden="1" customHeight="1">
      <c r="A792" s="40"/>
      <c r="B792" s="25"/>
      <c r="C792" s="33"/>
      <c r="D792" s="25"/>
      <c r="E792" s="35"/>
      <c r="F792" s="36"/>
      <c r="G792" s="36"/>
      <c r="H792" s="36"/>
      <c r="I792" s="36"/>
      <c r="J792" s="36"/>
      <c r="K792" s="36"/>
      <c r="L792" s="216"/>
      <c r="M792" s="36"/>
      <c r="N792" s="36"/>
      <c r="O792" s="36"/>
      <c r="P792" s="37"/>
      <c r="Q792" s="12"/>
      <c r="R792" s="12"/>
      <c r="S792" s="12"/>
      <c r="T792" s="40"/>
      <c r="U792" s="25"/>
      <c r="V792" s="33"/>
      <c r="W792" s="25"/>
      <c r="X792" s="35"/>
      <c r="Y792" s="36"/>
      <c r="Z792" s="36"/>
      <c r="AA792" s="36"/>
      <c r="AB792" s="36"/>
      <c r="AC792" s="36"/>
      <c r="AD792" s="36"/>
      <c r="AE792" s="36"/>
      <c r="AF792" s="36"/>
      <c r="AG792" s="36"/>
      <c r="AH792" s="36"/>
      <c r="AI792" s="216"/>
      <c r="AJ792" s="8"/>
      <c r="AK792" s="12"/>
      <c r="AL792" s="40"/>
      <c r="AM792" s="25"/>
      <c r="AN792" s="33"/>
      <c r="AO792" s="25"/>
      <c r="AP792" s="35"/>
      <c r="AQ792" s="36"/>
      <c r="AR792" s="36"/>
      <c r="AS792" s="36"/>
      <c r="AT792" s="36"/>
      <c r="AU792" s="36"/>
      <c r="AV792" s="36"/>
      <c r="AW792" s="36"/>
      <c r="AX792" s="36"/>
      <c r="AY792" s="36"/>
      <c r="AZ792" s="36"/>
      <c r="BA792" s="216"/>
      <c r="BC792" s="39"/>
      <c r="BD792" s="105"/>
      <c r="BE792" s="105"/>
      <c r="BF792" s="105"/>
      <c r="BG792" s="39"/>
      <c r="BH792" s="39"/>
      <c r="BI792" s="39"/>
      <c r="BJ792" s="39"/>
    </row>
    <row r="793" spans="1:62" s="10" customFormat="1" ht="14.25" hidden="1" customHeight="1">
      <c r="A793" s="32">
        <v>23</v>
      </c>
      <c r="B793" s="25"/>
      <c r="C793" s="33" t="s">
        <v>1</v>
      </c>
      <c r="D793" s="25"/>
      <c r="E793" s="35">
        <f>E794</f>
        <v>0</v>
      </c>
      <c r="F793" s="36">
        <f t="shared" ref="F793:P793" si="773">F794-E794</f>
        <v>0</v>
      </c>
      <c r="G793" s="36">
        <f t="shared" si="773"/>
        <v>0</v>
      </c>
      <c r="H793" s="36">
        <f t="shared" si="773"/>
        <v>0</v>
      </c>
      <c r="I793" s="36">
        <f t="shared" si="773"/>
        <v>0</v>
      </c>
      <c r="J793" s="36">
        <f t="shared" si="773"/>
        <v>0</v>
      </c>
      <c r="K793" s="36">
        <f t="shared" si="773"/>
        <v>0</v>
      </c>
      <c r="L793" s="216">
        <f t="shared" si="773"/>
        <v>0</v>
      </c>
      <c r="M793" s="36">
        <f t="shared" si="773"/>
        <v>0</v>
      </c>
      <c r="N793" s="36">
        <f t="shared" si="773"/>
        <v>0</v>
      </c>
      <c r="O793" s="36">
        <f t="shared" si="773"/>
        <v>0</v>
      </c>
      <c r="P793" s="37">
        <f t="shared" si="773"/>
        <v>0</v>
      </c>
      <c r="Q793" s="12"/>
      <c r="R793" s="12"/>
      <c r="S793" s="12"/>
      <c r="T793" s="32">
        <v>23</v>
      </c>
      <c r="U793" s="25"/>
      <c r="V793" s="33" t="s">
        <v>1</v>
      </c>
      <c r="W793" s="25"/>
      <c r="X793" s="35">
        <f>X794</f>
        <v>0</v>
      </c>
      <c r="Y793" s="36">
        <f t="shared" ref="Y793:AI793" si="774">Y794-X794</f>
        <v>0</v>
      </c>
      <c r="Z793" s="36">
        <f t="shared" si="774"/>
        <v>0</v>
      </c>
      <c r="AA793" s="36">
        <f t="shared" si="774"/>
        <v>0</v>
      </c>
      <c r="AB793" s="36">
        <f t="shared" si="774"/>
        <v>0</v>
      </c>
      <c r="AC793" s="36">
        <f t="shared" si="774"/>
        <v>0</v>
      </c>
      <c r="AD793" s="36">
        <f t="shared" si="774"/>
        <v>0</v>
      </c>
      <c r="AE793" s="36">
        <f t="shared" si="774"/>
        <v>0</v>
      </c>
      <c r="AF793" s="36">
        <f t="shared" si="774"/>
        <v>0</v>
      </c>
      <c r="AG793" s="36">
        <f t="shared" si="774"/>
        <v>0</v>
      </c>
      <c r="AH793" s="36">
        <f t="shared" si="774"/>
        <v>0</v>
      </c>
      <c r="AI793" s="216">
        <f t="shared" si="774"/>
        <v>0</v>
      </c>
      <c r="AJ793" s="8"/>
      <c r="AK793" s="12"/>
      <c r="AL793" s="32">
        <v>23</v>
      </c>
      <c r="AM793" s="25"/>
      <c r="AN793" s="33" t="s">
        <v>1</v>
      </c>
      <c r="AO793" s="25"/>
      <c r="AP793" s="35">
        <f>AP794</f>
        <v>0</v>
      </c>
      <c r="AQ793" s="36">
        <f t="shared" ref="AQ793:BA793" si="775">AQ794-AP794</f>
        <v>0</v>
      </c>
      <c r="AR793" s="36">
        <f t="shared" si="775"/>
        <v>0</v>
      </c>
      <c r="AS793" s="36">
        <f t="shared" si="775"/>
        <v>0</v>
      </c>
      <c r="AT793" s="36">
        <f t="shared" si="775"/>
        <v>0</v>
      </c>
      <c r="AU793" s="36">
        <f t="shared" si="775"/>
        <v>0</v>
      </c>
      <c r="AV793" s="36">
        <f t="shared" si="775"/>
        <v>0</v>
      </c>
      <c r="AW793" s="36">
        <f t="shared" si="775"/>
        <v>0</v>
      </c>
      <c r="AX793" s="36">
        <f t="shared" si="775"/>
        <v>0</v>
      </c>
      <c r="AY793" s="36">
        <f t="shared" si="775"/>
        <v>0</v>
      </c>
      <c r="AZ793" s="36">
        <f t="shared" si="775"/>
        <v>0</v>
      </c>
      <c r="BA793" s="216">
        <f t="shared" si="775"/>
        <v>0</v>
      </c>
      <c r="BC793" s="39"/>
      <c r="BD793" s="105"/>
      <c r="BE793" s="105"/>
      <c r="BF793" s="105"/>
      <c r="BG793" s="39"/>
      <c r="BH793" s="39"/>
      <c r="BI793" s="39"/>
      <c r="BJ793" s="39"/>
    </row>
    <row r="794" spans="1:62" s="10" customFormat="1" ht="14.25" hidden="1" customHeight="1">
      <c r="A794" s="70"/>
      <c r="B794" s="25"/>
      <c r="C794" s="33" t="s">
        <v>13</v>
      </c>
      <c r="D794" s="25"/>
      <c r="E794" s="74"/>
      <c r="F794" s="73"/>
      <c r="G794" s="73"/>
      <c r="H794" s="73"/>
      <c r="I794" s="73"/>
      <c r="J794" s="73"/>
      <c r="K794" s="73"/>
      <c r="L794" s="136"/>
      <c r="M794" s="73"/>
      <c r="N794" s="36"/>
      <c r="O794" s="36"/>
      <c r="P794" s="37"/>
      <c r="Q794" s="12"/>
      <c r="R794" s="12"/>
      <c r="S794" s="12"/>
      <c r="T794" s="70"/>
      <c r="U794" s="25"/>
      <c r="V794" s="33" t="s">
        <v>13</v>
      </c>
      <c r="W794" s="25"/>
      <c r="X794" s="74"/>
      <c r="Y794" s="73"/>
      <c r="Z794" s="73"/>
      <c r="AA794" s="73"/>
      <c r="AB794" s="73"/>
      <c r="AC794" s="73"/>
      <c r="AD794" s="73"/>
      <c r="AE794" s="73"/>
      <c r="AF794" s="73"/>
      <c r="AG794" s="36"/>
      <c r="AH794" s="36"/>
      <c r="AI794" s="216"/>
      <c r="AJ794" s="8"/>
      <c r="AK794" s="12"/>
      <c r="AL794" s="70"/>
      <c r="AM794" s="25"/>
      <c r="AN794" s="33" t="s">
        <v>13</v>
      </c>
      <c r="AO794" s="25"/>
      <c r="AP794" s="74"/>
      <c r="AQ794" s="73"/>
      <c r="AR794" s="73"/>
      <c r="AS794" s="73"/>
      <c r="AT794" s="73"/>
      <c r="AU794" s="73"/>
      <c r="AV794" s="73"/>
      <c r="AW794" s="73"/>
      <c r="AX794" s="73"/>
      <c r="AY794" s="36"/>
      <c r="AZ794" s="36"/>
      <c r="BA794" s="216"/>
      <c r="BC794" s="39"/>
      <c r="BD794" s="105"/>
      <c r="BE794" s="105"/>
      <c r="BF794" s="105"/>
      <c r="BG794" s="39"/>
      <c r="BH794" s="39"/>
      <c r="BI794" s="39"/>
      <c r="BJ794" s="39"/>
    </row>
    <row r="795" spans="1:62" s="10" customFormat="1" ht="14.25" hidden="1" customHeight="1">
      <c r="A795" s="40"/>
      <c r="B795" s="25"/>
      <c r="C795" s="33"/>
      <c r="D795" s="25"/>
      <c r="E795" s="35"/>
      <c r="F795" s="36"/>
      <c r="G795" s="36"/>
      <c r="H795" s="36"/>
      <c r="I795" s="36"/>
      <c r="J795" s="36"/>
      <c r="K795" s="36"/>
      <c r="L795" s="216"/>
      <c r="M795" s="36"/>
      <c r="N795" s="36"/>
      <c r="O795" s="36"/>
      <c r="P795" s="37"/>
      <c r="Q795" s="12"/>
      <c r="R795" s="12"/>
      <c r="S795" s="12"/>
      <c r="T795" s="40"/>
      <c r="U795" s="25"/>
      <c r="V795" s="33"/>
      <c r="W795" s="25"/>
      <c r="X795" s="35"/>
      <c r="Y795" s="36"/>
      <c r="Z795" s="36"/>
      <c r="AA795" s="36"/>
      <c r="AB795" s="36"/>
      <c r="AC795" s="36"/>
      <c r="AD795" s="36"/>
      <c r="AE795" s="36"/>
      <c r="AF795" s="36"/>
      <c r="AG795" s="36"/>
      <c r="AH795" s="36"/>
      <c r="AI795" s="216"/>
      <c r="AJ795" s="8"/>
      <c r="AK795" s="12"/>
      <c r="AL795" s="40"/>
      <c r="AM795" s="25"/>
      <c r="AN795" s="33"/>
      <c r="AO795" s="25"/>
      <c r="AP795" s="35"/>
      <c r="AQ795" s="36"/>
      <c r="AR795" s="36"/>
      <c r="AS795" s="36"/>
      <c r="AT795" s="36"/>
      <c r="AU795" s="36"/>
      <c r="AV795" s="36"/>
      <c r="AW795" s="36"/>
      <c r="AX795" s="36"/>
      <c r="AY795" s="36"/>
      <c r="AZ795" s="36"/>
      <c r="BA795" s="216"/>
      <c r="BC795" s="39"/>
      <c r="BD795" s="105"/>
      <c r="BE795" s="105"/>
      <c r="BF795" s="105"/>
      <c r="BG795" s="39"/>
      <c r="BH795" s="39"/>
      <c r="BI795" s="39"/>
      <c r="BJ795" s="39"/>
    </row>
    <row r="796" spans="1:62" s="10" customFormat="1" ht="14.25" hidden="1" customHeight="1">
      <c r="A796" s="32">
        <v>24</v>
      </c>
      <c r="B796" s="25"/>
      <c r="C796" s="33" t="s">
        <v>1</v>
      </c>
      <c r="D796" s="25"/>
      <c r="E796" s="35">
        <f>E797</f>
        <v>0</v>
      </c>
      <c r="F796" s="36">
        <f t="shared" ref="F796:P796" si="776">F797-E797</f>
        <v>0</v>
      </c>
      <c r="G796" s="36">
        <f t="shared" si="776"/>
        <v>0</v>
      </c>
      <c r="H796" s="36">
        <f t="shared" si="776"/>
        <v>0</v>
      </c>
      <c r="I796" s="36">
        <f t="shared" si="776"/>
        <v>0</v>
      </c>
      <c r="J796" s="36">
        <f t="shared" si="776"/>
        <v>0</v>
      </c>
      <c r="K796" s="36">
        <f t="shared" si="776"/>
        <v>0</v>
      </c>
      <c r="L796" s="216">
        <f t="shared" si="776"/>
        <v>0</v>
      </c>
      <c r="M796" s="36">
        <f t="shared" si="776"/>
        <v>0</v>
      </c>
      <c r="N796" s="36">
        <f t="shared" si="776"/>
        <v>0</v>
      </c>
      <c r="O796" s="36">
        <f t="shared" si="776"/>
        <v>0</v>
      </c>
      <c r="P796" s="37">
        <f t="shared" si="776"/>
        <v>0</v>
      </c>
      <c r="Q796" s="12"/>
      <c r="R796" s="12"/>
      <c r="S796" s="12"/>
      <c r="T796" s="32">
        <v>24</v>
      </c>
      <c r="U796" s="25"/>
      <c r="V796" s="33" t="s">
        <v>1</v>
      </c>
      <c r="W796" s="25"/>
      <c r="X796" s="35">
        <f>X797</f>
        <v>0</v>
      </c>
      <c r="Y796" s="36">
        <f t="shared" ref="Y796:AI796" si="777">Y797-X797</f>
        <v>0</v>
      </c>
      <c r="Z796" s="36">
        <f t="shared" si="777"/>
        <v>0</v>
      </c>
      <c r="AA796" s="36">
        <f t="shared" si="777"/>
        <v>0</v>
      </c>
      <c r="AB796" s="36">
        <f t="shared" si="777"/>
        <v>0</v>
      </c>
      <c r="AC796" s="36">
        <f t="shared" si="777"/>
        <v>0</v>
      </c>
      <c r="AD796" s="36">
        <f t="shared" si="777"/>
        <v>0</v>
      </c>
      <c r="AE796" s="36">
        <f t="shared" si="777"/>
        <v>0</v>
      </c>
      <c r="AF796" s="36">
        <f t="shared" si="777"/>
        <v>0</v>
      </c>
      <c r="AG796" s="36">
        <f t="shared" si="777"/>
        <v>0</v>
      </c>
      <c r="AH796" s="36">
        <f t="shared" si="777"/>
        <v>0</v>
      </c>
      <c r="AI796" s="216">
        <f t="shared" si="777"/>
        <v>0</v>
      </c>
      <c r="AJ796" s="8"/>
      <c r="AK796" s="12"/>
      <c r="AL796" s="32">
        <v>24</v>
      </c>
      <c r="AM796" s="25"/>
      <c r="AN796" s="33" t="s">
        <v>1</v>
      </c>
      <c r="AO796" s="25"/>
      <c r="AP796" s="35">
        <f>AP797</f>
        <v>0</v>
      </c>
      <c r="AQ796" s="36">
        <f t="shared" ref="AQ796:BA796" si="778">AQ797-AP797</f>
        <v>0</v>
      </c>
      <c r="AR796" s="36">
        <f t="shared" si="778"/>
        <v>0</v>
      </c>
      <c r="AS796" s="36">
        <f t="shared" si="778"/>
        <v>0</v>
      </c>
      <c r="AT796" s="36">
        <f t="shared" si="778"/>
        <v>0</v>
      </c>
      <c r="AU796" s="36">
        <f t="shared" si="778"/>
        <v>0</v>
      </c>
      <c r="AV796" s="36">
        <f t="shared" si="778"/>
        <v>0</v>
      </c>
      <c r="AW796" s="36">
        <f t="shared" si="778"/>
        <v>0</v>
      </c>
      <c r="AX796" s="36">
        <f t="shared" si="778"/>
        <v>0</v>
      </c>
      <c r="AY796" s="36">
        <f t="shared" si="778"/>
        <v>0</v>
      </c>
      <c r="AZ796" s="36">
        <f t="shared" si="778"/>
        <v>0</v>
      </c>
      <c r="BA796" s="216">
        <f t="shared" si="778"/>
        <v>0</v>
      </c>
      <c r="BC796" s="39"/>
      <c r="BD796" s="105"/>
      <c r="BE796" s="105"/>
      <c r="BF796" s="105"/>
      <c r="BG796" s="39"/>
      <c r="BH796" s="39"/>
      <c r="BI796" s="39"/>
      <c r="BJ796" s="39"/>
    </row>
    <row r="797" spans="1:62" s="10" customFormat="1" ht="14.25" hidden="1" customHeight="1">
      <c r="A797" s="70"/>
      <c r="B797" s="25"/>
      <c r="C797" s="33" t="s">
        <v>13</v>
      </c>
      <c r="D797" s="25"/>
      <c r="E797" s="74"/>
      <c r="F797" s="73"/>
      <c r="G797" s="73"/>
      <c r="H797" s="73"/>
      <c r="I797" s="73"/>
      <c r="J797" s="73"/>
      <c r="K797" s="73"/>
      <c r="L797" s="136"/>
      <c r="M797" s="73"/>
      <c r="N797" s="36"/>
      <c r="O797" s="36"/>
      <c r="P797" s="37"/>
      <c r="Q797" s="12"/>
      <c r="R797" s="12"/>
      <c r="S797" s="12"/>
      <c r="T797" s="70"/>
      <c r="U797" s="25"/>
      <c r="V797" s="33" t="s">
        <v>13</v>
      </c>
      <c r="W797" s="25"/>
      <c r="X797" s="74"/>
      <c r="Y797" s="73"/>
      <c r="Z797" s="73"/>
      <c r="AA797" s="73"/>
      <c r="AB797" s="73"/>
      <c r="AC797" s="73"/>
      <c r="AD797" s="73"/>
      <c r="AE797" s="73"/>
      <c r="AF797" s="73"/>
      <c r="AG797" s="36"/>
      <c r="AH797" s="36"/>
      <c r="AI797" s="216"/>
      <c r="AJ797" s="8"/>
      <c r="AK797" s="12"/>
      <c r="AL797" s="70"/>
      <c r="AM797" s="25"/>
      <c r="AN797" s="33" t="s">
        <v>13</v>
      </c>
      <c r="AO797" s="25"/>
      <c r="AP797" s="74"/>
      <c r="AQ797" s="73"/>
      <c r="AR797" s="73"/>
      <c r="AS797" s="73"/>
      <c r="AT797" s="73"/>
      <c r="AU797" s="73"/>
      <c r="AV797" s="73"/>
      <c r="AW797" s="73"/>
      <c r="AX797" s="73"/>
      <c r="AY797" s="36"/>
      <c r="AZ797" s="36"/>
      <c r="BA797" s="216"/>
      <c r="BC797" s="39"/>
      <c r="BD797" s="105"/>
      <c r="BE797" s="105"/>
      <c r="BF797" s="105"/>
      <c r="BG797" s="39"/>
      <c r="BH797" s="39"/>
      <c r="BI797" s="39"/>
      <c r="BJ797" s="39"/>
    </row>
    <row r="798" spans="1:62" s="10" customFormat="1" ht="14.25" hidden="1" customHeight="1">
      <c r="A798" s="40"/>
      <c r="B798" s="25"/>
      <c r="C798" s="33"/>
      <c r="D798" s="25"/>
      <c r="E798" s="35"/>
      <c r="F798" s="36"/>
      <c r="G798" s="36"/>
      <c r="H798" s="36"/>
      <c r="I798" s="36"/>
      <c r="J798" s="36"/>
      <c r="K798" s="36"/>
      <c r="L798" s="216"/>
      <c r="M798" s="36"/>
      <c r="N798" s="36"/>
      <c r="O798" s="36"/>
      <c r="P798" s="37"/>
      <c r="Q798" s="12"/>
      <c r="R798" s="12"/>
      <c r="S798" s="12"/>
      <c r="T798" s="40"/>
      <c r="U798" s="25"/>
      <c r="V798" s="33"/>
      <c r="W798" s="25"/>
      <c r="X798" s="35"/>
      <c r="Y798" s="36"/>
      <c r="Z798" s="36"/>
      <c r="AA798" s="36"/>
      <c r="AB798" s="36"/>
      <c r="AC798" s="36"/>
      <c r="AD798" s="36"/>
      <c r="AE798" s="36"/>
      <c r="AF798" s="36"/>
      <c r="AG798" s="36"/>
      <c r="AH798" s="36"/>
      <c r="AI798" s="216"/>
      <c r="AJ798" s="8"/>
      <c r="AK798" s="12"/>
      <c r="AL798" s="40"/>
      <c r="AM798" s="25"/>
      <c r="AN798" s="33"/>
      <c r="AO798" s="25"/>
      <c r="AP798" s="35"/>
      <c r="AQ798" s="36"/>
      <c r="AR798" s="36"/>
      <c r="AS798" s="36"/>
      <c r="AT798" s="36"/>
      <c r="AU798" s="36"/>
      <c r="AV798" s="36"/>
      <c r="AW798" s="36"/>
      <c r="AX798" s="36"/>
      <c r="AY798" s="36"/>
      <c r="AZ798" s="36"/>
      <c r="BA798" s="216"/>
      <c r="BC798" s="39"/>
      <c r="BD798" s="105"/>
      <c r="BE798" s="105"/>
      <c r="BF798" s="105"/>
      <c r="BG798" s="39"/>
      <c r="BH798" s="39"/>
      <c r="BI798" s="39"/>
      <c r="BJ798" s="39"/>
    </row>
    <row r="799" spans="1:62" s="10" customFormat="1" ht="14.25" hidden="1" customHeight="1">
      <c r="A799" s="32">
        <v>25</v>
      </c>
      <c r="B799" s="25"/>
      <c r="C799" s="33" t="s">
        <v>1</v>
      </c>
      <c r="D799" s="25"/>
      <c r="E799" s="35">
        <f>E800</f>
        <v>0</v>
      </c>
      <c r="F799" s="36">
        <f t="shared" ref="F799:P799" si="779">F800-E800</f>
        <v>0</v>
      </c>
      <c r="G799" s="36">
        <f t="shared" si="779"/>
        <v>0</v>
      </c>
      <c r="H799" s="36">
        <f t="shared" si="779"/>
        <v>0</v>
      </c>
      <c r="I799" s="36">
        <f t="shared" si="779"/>
        <v>0</v>
      </c>
      <c r="J799" s="36">
        <f t="shared" si="779"/>
        <v>0</v>
      </c>
      <c r="K799" s="36">
        <f t="shared" si="779"/>
        <v>0</v>
      </c>
      <c r="L799" s="216">
        <f t="shared" si="779"/>
        <v>0</v>
      </c>
      <c r="M799" s="36">
        <f t="shared" si="779"/>
        <v>0</v>
      </c>
      <c r="N799" s="36">
        <f t="shared" si="779"/>
        <v>0</v>
      </c>
      <c r="O799" s="36">
        <f t="shared" si="779"/>
        <v>0</v>
      </c>
      <c r="P799" s="37">
        <f t="shared" si="779"/>
        <v>0</v>
      </c>
      <c r="Q799" s="12"/>
      <c r="R799" s="12"/>
      <c r="S799" s="12"/>
      <c r="T799" s="32">
        <v>25</v>
      </c>
      <c r="U799" s="25"/>
      <c r="V799" s="33" t="s">
        <v>1</v>
      </c>
      <c r="W799" s="25"/>
      <c r="X799" s="35">
        <f>X800</f>
        <v>0</v>
      </c>
      <c r="Y799" s="36">
        <f t="shared" ref="Y799:AI799" si="780">Y800-X800</f>
        <v>0</v>
      </c>
      <c r="Z799" s="36">
        <f t="shared" si="780"/>
        <v>0</v>
      </c>
      <c r="AA799" s="36">
        <f t="shared" si="780"/>
        <v>0</v>
      </c>
      <c r="AB799" s="36">
        <f t="shared" si="780"/>
        <v>0</v>
      </c>
      <c r="AC799" s="36">
        <f t="shared" si="780"/>
        <v>0</v>
      </c>
      <c r="AD799" s="36">
        <f t="shared" si="780"/>
        <v>0</v>
      </c>
      <c r="AE799" s="36">
        <f t="shared" si="780"/>
        <v>0</v>
      </c>
      <c r="AF799" s="36">
        <f t="shared" si="780"/>
        <v>0</v>
      </c>
      <c r="AG799" s="36">
        <f t="shared" si="780"/>
        <v>0</v>
      </c>
      <c r="AH799" s="36">
        <f t="shared" si="780"/>
        <v>0</v>
      </c>
      <c r="AI799" s="216">
        <f t="shared" si="780"/>
        <v>0</v>
      </c>
      <c r="AJ799" s="8"/>
      <c r="AK799" s="12"/>
      <c r="AL799" s="32">
        <v>25</v>
      </c>
      <c r="AM799" s="25"/>
      <c r="AN799" s="33" t="s">
        <v>1</v>
      </c>
      <c r="AO799" s="25"/>
      <c r="AP799" s="35">
        <f>AP800</f>
        <v>0</v>
      </c>
      <c r="AQ799" s="36">
        <f t="shared" ref="AQ799:BA799" si="781">AQ800-AP800</f>
        <v>0</v>
      </c>
      <c r="AR799" s="36">
        <f t="shared" si="781"/>
        <v>0</v>
      </c>
      <c r="AS799" s="36">
        <f t="shared" si="781"/>
        <v>0</v>
      </c>
      <c r="AT799" s="36">
        <f t="shared" si="781"/>
        <v>0</v>
      </c>
      <c r="AU799" s="36">
        <f t="shared" si="781"/>
        <v>0</v>
      </c>
      <c r="AV799" s="36">
        <f t="shared" si="781"/>
        <v>0</v>
      </c>
      <c r="AW799" s="36">
        <f t="shared" si="781"/>
        <v>0</v>
      </c>
      <c r="AX799" s="36">
        <f t="shared" si="781"/>
        <v>0</v>
      </c>
      <c r="AY799" s="36">
        <f t="shared" si="781"/>
        <v>0</v>
      </c>
      <c r="AZ799" s="36">
        <f t="shared" si="781"/>
        <v>0</v>
      </c>
      <c r="BA799" s="216">
        <f t="shared" si="781"/>
        <v>0</v>
      </c>
      <c r="BC799" s="39"/>
      <c r="BD799" s="105"/>
      <c r="BE799" s="105"/>
      <c r="BF799" s="105"/>
      <c r="BG799" s="39"/>
      <c r="BH799" s="39"/>
      <c r="BI799" s="39"/>
      <c r="BJ799" s="39"/>
    </row>
    <row r="800" spans="1:62" s="10" customFormat="1" ht="14.25" hidden="1" customHeight="1">
      <c r="A800" s="70"/>
      <c r="B800" s="25"/>
      <c r="C800" s="33" t="s">
        <v>13</v>
      </c>
      <c r="D800" s="25"/>
      <c r="E800" s="74"/>
      <c r="F800" s="73"/>
      <c r="G800" s="73"/>
      <c r="H800" s="73"/>
      <c r="I800" s="73"/>
      <c r="J800" s="73"/>
      <c r="K800" s="73"/>
      <c r="L800" s="136"/>
      <c r="M800" s="73"/>
      <c r="N800" s="36"/>
      <c r="O800" s="36"/>
      <c r="P800" s="37"/>
      <c r="Q800" s="12"/>
      <c r="R800" s="12"/>
      <c r="S800" s="12"/>
      <c r="T800" s="70"/>
      <c r="U800" s="25"/>
      <c r="V800" s="33" t="s">
        <v>13</v>
      </c>
      <c r="W800" s="25"/>
      <c r="X800" s="74"/>
      <c r="Y800" s="73"/>
      <c r="Z800" s="73"/>
      <c r="AA800" s="73"/>
      <c r="AB800" s="73"/>
      <c r="AC800" s="73"/>
      <c r="AD800" s="73"/>
      <c r="AE800" s="73"/>
      <c r="AF800" s="73"/>
      <c r="AG800" s="36"/>
      <c r="AH800" s="36"/>
      <c r="AI800" s="216"/>
      <c r="AJ800" s="8"/>
      <c r="AK800" s="12"/>
      <c r="AL800" s="70"/>
      <c r="AM800" s="25"/>
      <c r="AN800" s="33" t="s">
        <v>13</v>
      </c>
      <c r="AO800" s="25"/>
      <c r="AP800" s="74"/>
      <c r="AQ800" s="73"/>
      <c r="AR800" s="73"/>
      <c r="AS800" s="73"/>
      <c r="AT800" s="73"/>
      <c r="AU800" s="73"/>
      <c r="AV800" s="73"/>
      <c r="AW800" s="73"/>
      <c r="AX800" s="73"/>
      <c r="AY800" s="36"/>
      <c r="AZ800" s="36"/>
      <c r="BA800" s="216"/>
      <c r="BC800" s="39"/>
      <c r="BD800" s="105"/>
      <c r="BE800" s="105"/>
      <c r="BF800" s="105"/>
      <c r="BG800" s="39"/>
      <c r="BH800" s="39"/>
      <c r="BI800" s="39"/>
      <c r="BJ800" s="39"/>
    </row>
    <row r="801" spans="1:62" s="10" customFormat="1" ht="14.25" hidden="1" customHeight="1">
      <c r="A801" s="40"/>
      <c r="B801" s="25"/>
      <c r="C801" s="33"/>
      <c r="D801" s="25"/>
      <c r="E801" s="35"/>
      <c r="F801" s="36"/>
      <c r="G801" s="36"/>
      <c r="H801" s="36"/>
      <c r="I801" s="36"/>
      <c r="J801" s="36"/>
      <c r="K801" s="36"/>
      <c r="L801" s="216"/>
      <c r="M801" s="36"/>
      <c r="N801" s="36"/>
      <c r="O801" s="36"/>
      <c r="P801" s="37"/>
      <c r="Q801" s="12"/>
      <c r="R801" s="12"/>
      <c r="S801" s="12"/>
      <c r="T801" s="40"/>
      <c r="U801" s="25"/>
      <c r="V801" s="33"/>
      <c r="W801" s="25"/>
      <c r="X801" s="35"/>
      <c r="Y801" s="36"/>
      <c r="Z801" s="36"/>
      <c r="AA801" s="36"/>
      <c r="AB801" s="36"/>
      <c r="AC801" s="36"/>
      <c r="AD801" s="36"/>
      <c r="AE801" s="36"/>
      <c r="AF801" s="36"/>
      <c r="AG801" s="36"/>
      <c r="AH801" s="36"/>
      <c r="AI801" s="216"/>
      <c r="AJ801" s="8"/>
      <c r="AK801" s="12"/>
      <c r="AL801" s="40"/>
      <c r="AM801" s="25"/>
      <c r="AN801" s="33"/>
      <c r="AO801" s="25"/>
      <c r="AP801" s="35"/>
      <c r="AQ801" s="36"/>
      <c r="AR801" s="36"/>
      <c r="AS801" s="36"/>
      <c r="AT801" s="36"/>
      <c r="AU801" s="36"/>
      <c r="AV801" s="36"/>
      <c r="AW801" s="36"/>
      <c r="AX801" s="36"/>
      <c r="AY801" s="36"/>
      <c r="AZ801" s="36"/>
      <c r="BA801" s="216"/>
      <c r="BC801" s="39"/>
      <c r="BD801" s="105"/>
      <c r="BE801" s="105"/>
      <c r="BF801" s="105"/>
      <c r="BG801" s="39"/>
      <c r="BH801" s="39"/>
      <c r="BI801" s="39"/>
      <c r="BJ801" s="39"/>
    </row>
    <row r="802" spans="1:62" s="10" customFormat="1" ht="14.25" hidden="1" customHeight="1">
      <c r="A802" s="32">
        <v>26</v>
      </c>
      <c r="B802" s="25"/>
      <c r="C802" s="33" t="s">
        <v>1</v>
      </c>
      <c r="D802" s="25"/>
      <c r="E802" s="35">
        <f>E803</f>
        <v>0</v>
      </c>
      <c r="F802" s="36">
        <f t="shared" ref="F802:P802" si="782">F803-E803</f>
        <v>0</v>
      </c>
      <c r="G802" s="36">
        <f t="shared" si="782"/>
        <v>0</v>
      </c>
      <c r="H802" s="36">
        <f t="shared" si="782"/>
        <v>0</v>
      </c>
      <c r="I802" s="36">
        <f t="shared" si="782"/>
        <v>0</v>
      </c>
      <c r="J802" s="36">
        <f t="shared" si="782"/>
        <v>0</v>
      </c>
      <c r="K802" s="36">
        <f t="shared" si="782"/>
        <v>0</v>
      </c>
      <c r="L802" s="216">
        <f t="shared" si="782"/>
        <v>0</v>
      </c>
      <c r="M802" s="36">
        <f t="shared" si="782"/>
        <v>0</v>
      </c>
      <c r="N802" s="36">
        <f t="shared" si="782"/>
        <v>0</v>
      </c>
      <c r="O802" s="36">
        <f t="shared" si="782"/>
        <v>0</v>
      </c>
      <c r="P802" s="37">
        <f t="shared" si="782"/>
        <v>0</v>
      </c>
      <c r="Q802" s="12"/>
      <c r="R802" s="12"/>
      <c r="S802" s="12"/>
      <c r="T802" s="32">
        <v>26</v>
      </c>
      <c r="U802" s="25"/>
      <c r="V802" s="33" t="s">
        <v>1</v>
      </c>
      <c r="W802" s="25"/>
      <c r="X802" s="35">
        <f>X803</f>
        <v>0</v>
      </c>
      <c r="Y802" s="36">
        <f t="shared" ref="Y802:AI802" si="783">Y803-X803</f>
        <v>0</v>
      </c>
      <c r="Z802" s="36">
        <f t="shared" si="783"/>
        <v>0</v>
      </c>
      <c r="AA802" s="36">
        <f t="shared" si="783"/>
        <v>0</v>
      </c>
      <c r="AB802" s="36">
        <f t="shared" si="783"/>
        <v>0</v>
      </c>
      <c r="AC802" s="36">
        <f t="shared" si="783"/>
        <v>0</v>
      </c>
      <c r="AD802" s="36">
        <f t="shared" si="783"/>
        <v>0</v>
      </c>
      <c r="AE802" s="36">
        <f t="shared" si="783"/>
        <v>0</v>
      </c>
      <c r="AF802" s="36">
        <f t="shared" si="783"/>
        <v>0</v>
      </c>
      <c r="AG802" s="36">
        <f t="shared" si="783"/>
        <v>0</v>
      </c>
      <c r="AH802" s="36">
        <f t="shared" si="783"/>
        <v>0</v>
      </c>
      <c r="AI802" s="216">
        <f t="shared" si="783"/>
        <v>0</v>
      </c>
      <c r="AJ802" s="8"/>
      <c r="AK802" s="12"/>
      <c r="AL802" s="32">
        <v>26</v>
      </c>
      <c r="AM802" s="25"/>
      <c r="AN802" s="33" t="s">
        <v>1</v>
      </c>
      <c r="AO802" s="25"/>
      <c r="AP802" s="35">
        <f>AP803</f>
        <v>0</v>
      </c>
      <c r="AQ802" s="36">
        <f t="shared" ref="AQ802:BA802" si="784">AQ803-AP803</f>
        <v>0</v>
      </c>
      <c r="AR802" s="36">
        <f t="shared" si="784"/>
        <v>0</v>
      </c>
      <c r="AS802" s="36">
        <f t="shared" si="784"/>
        <v>0</v>
      </c>
      <c r="AT802" s="36">
        <f t="shared" si="784"/>
        <v>0</v>
      </c>
      <c r="AU802" s="36">
        <f t="shared" si="784"/>
        <v>0</v>
      </c>
      <c r="AV802" s="36">
        <f t="shared" si="784"/>
        <v>0</v>
      </c>
      <c r="AW802" s="36">
        <f t="shared" si="784"/>
        <v>0</v>
      </c>
      <c r="AX802" s="36">
        <f t="shared" si="784"/>
        <v>0</v>
      </c>
      <c r="AY802" s="36">
        <f t="shared" si="784"/>
        <v>0</v>
      </c>
      <c r="AZ802" s="36">
        <f t="shared" si="784"/>
        <v>0</v>
      </c>
      <c r="BA802" s="216">
        <f t="shared" si="784"/>
        <v>0</v>
      </c>
      <c r="BC802" s="39"/>
      <c r="BD802" s="105"/>
      <c r="BE802" s="105"/>
      <c r="BF802" s="105"/>
      <c r="BG802" s="39"/>
      <c r="BH802" s="39"/>
      <c r="BI802" s="39"/>
      <c r="BJ802" s="39"/>
    </row>
    <row r="803" spans="1:62" s="10" customFormat="1" ht="14.25" hidden="1" customHeight="1">
      <c r="A803" s="70"/>
      <c r="B803" s="25"/>
      <c r="C803" s="33" t="s">
        <v>13</v>
      </c>
      <c r="D803" s="25"/>
      <c r="E803" s="74"/>
      <c r="F803" s="73"/>
      <c r="G803" s="73"/>
      <c r="H803" s="73"/>
      <c r="I803" s="73"/>
      <c r="J803" s="73"/>
      <c r="K803" s="73"/>
      <c r="L803" s="136"/>
      <c r="M803" s="73"/>
      <c r="N803" s="36"/>
      <c r="O803" s="36"/>
      <c r="P803" s="37"/>
      <c r="Q803" s="12"/>
      <c r="R803" s="12"/>
      <c r="S803" s="12"/>
      <c r="T803" s="70"/>
      <c r="U803" s="25"/>
      <c r="V803" s="33" t="s">
        <v>13</v>
      </c>
      <c r="W803" s="25"/>
      <c r="X803" s="74"/>
      <c r="Y803" s="73"/>
      <c r="Z803" s="73"/>
      <c r="AA803" s="73"/>
      <c r="AB803" s="73"/>
      <c r="AC803" s="73"/>
      <c r="AD803" s="73"/>
      <c r="AE803" s="73"/>
      <c r="AF803" s="73"/>
      <c r="AG803" s="36"/>
      <c r="AH803" s="36"/>
      <c r="AI803" s="216"/>
      <c r="AJ803" s="8"/>
      <c r="AK803" s="12"/>
      <c r="AL803" s="70"/>
      <c r="AM803" s="25"/>
      <c r="AN803" s="33" t="s">
        <v>13</v>
      </c>
      <c r="AO803" s="25"/>
      <c r="AP803" s="74"/>
      <c r="AQ803" s="73"/>
      <c r="AR803" s="73"/>
      <c r="AS803" s="73"/>
      <c r="AT803" s="73"/>
      <c r="AU803" s="73"/>
      <c r="AV803" s="73"/>
      <c r="AW803" s="73"/>
      <c r="AX803" s="73"/>
      <c r="AY803" s="36"/>
      <c r="AZ803" s="36"/>
      <c r="BA803" s="216"/>
      <c r="BC803" s="39"/>
      <c r="BD803" s="105"/>
      <c r="BE803" s="105"/>
      <c r="BF803" s="105"/>
      <c r="BG803" s="39"/>
      <c r="BH803" s="39"/>
      <c r="BI803" s="39"/>
      <c r="BJ803" s="39"/>
    </row>
    <row r="804" spans="1:62" s="10" customFormat="1" ht="14.25" hidden="1" customHeight="1">
      <c r="A804" s="40"/>
      <c r="B804" s="25"/>
      <c r="C804" s="33"/>
      <c r="D804" s="25"/>
      <c r="E804" s="35"/>
      <c r="F804" s="36"/>
      <c r="G804" s="36"/>
      <c r="H804" s="36"/>
      <c r="I804" s="36"/>
      <c r="J804" s="36"/>
      <c r="K804" s="36"/>
      <c r="L804" s="216"/>
      <c r="M804" s="36"/>
      <c r="N804" s="36"/>
      <c r="O804" s="36"/>
      <c r="P804" s="37"/>
      <c r="Q804" s="12"/>
      <c r="R804" s="12"/>
      <c r="S804" s="12"/>
      <c r="T804" s="40"/>
      <c r="U804" s="25"/>
      <c r="V804" s="33"/>
      <c r="W804" s="25"/>
      <c r="X804" s="35"/>
      <c r="Y804" s="36"/>
      <c r="Z804" s="36"/>
      <c r="AA804" s="36"/>
      <c r="AB804" s="36"/>
      <c r="AC804" s="36"/>
      <c r="AD804" s="36"/>
      <c r="AE804" s="36"/>
      <c r="AF804" s="36"/>
      <c r="AG804" s="36"/>
      <c r="AH804" s="36"/>
      <c r="AI804" s="216"/>
      <c r="AJ804" s="8"/>
      <c r="AK804" s="12"/>
      <c r="AL804" s="40"/>
      <c r="AM804" s="25"/>
      <c r="AN804" s="33"/>
      <c r="AO804" s="25"/>
      <c r="AP804" s="35"/>
      <c r="AQ804" s="36"/>
      <c r="AR804" s="36"/>
      <c r="AS804" s="36"/>
      <c r="AT804" s="36"/>
      <c r="AU804" s="36"/>
      <c r="AV804" s="36"/>
      <c r="AW804" s="36"/>
      <c r="AX804" s="36"/>
      <c r="AY804" s="36"/>
      <c r="AZ804" s="36"/>
      <c r="BA804" s="216"/>
      <c r="BC804" s="39"/>
      <c r="BD804" s="105"/>
      <c r="BE804" s="105"/>
      <c r="BF804" s="105"/>
      <c r="BG804" s="39"/>
      <c r="BH804" s="39"/>
      <c r="BI804" s="39"/>
      <c r="BJ804" s="39"/>
    </row>
    <row r="805" spans="1:62" s="10" customFormat="1" ht="14.25" hidden="1" customHeight="1">
      <c r="A805" s="32">
        <v>27</v>
      </c>
      <c r="B805" s="25"/>
      <c r="C805" s="33" t="s">
        <v>1</v>
      </c>
      <c r="D805" s="25"/>
      <c r="E805" s="35">
        <f>E806</f>
        <v>0</v>
      </c>
      <c r="F805" s="36">
        <f t="shared" ref="F805:P805" si="785">F806-E806</f>
        <v>0</v>
      </c>
      <c r="G805" s="36">
        <f t="shared" si="785"/>
        <v>0</v>
      </c>
      <c r="H805" s="36">
        <f t="shared" si="785"/>
        <v>0</v>
      </c>
      <c r="I805" s="36">
        <f t="shared" si="785"/>
        <v>0</v>
      </c>
      <c r="J805" s="36">
        <f t="shared" si="785"/>
        <v>0</v>
      </c>
      <c r="K805" s="36">
        <f t="shared" si="785"/>
        <v>0</v>
      </c>
      <c r="L805" s="216">
        <f t="shared" si="785"/>
        <v>0</v>
      </c>
      <c r="M805" s="36">
        <f t="shared" si="785"/>
        <v>0</v>
      </c>
      <c r="N805" s="36">
        <f t="shared" si="785"/>
        <v>0</v>
      </c>
      <c r="O805" s="36">
        <f t="shared" si="785"/>
        <v>0</v>
      </c>
      <c r="P805" s="37">
        <f t="shared" si="785"/>
        <v>0</v>
      </c>
      <c r="Q805" s="12"/>
      <c r="R805" s="12"/>
      <c r="S805" s="12"/>
      <c r="T805" s="32">
        <v>27</v>
      </c>
      <c r="U805" s="25"/>
      <c r="V805" s="33" t="s">
        <v>1</v>
      </c>
      <c r="W805" s="25"/>
      <c r="X805" s="35">
        <f>X806</f>
        <v>0</v>
      </c>
      <c r="Y805" s="36">
        <f t="shared" ref="Y805:AI805" si="786">Y806-X806</f>
        <v>0</v>
      </c>
      <c r="Z805" s="36">
        <f t="shared" si="786"/>
        <v>0</v>
      </c>
      <c r="AA805" s="36">
        <f t="shared" si="786"/>
        <v>0</v>
      </c>
      <c r="AB805" s="36">
        <f t="shared" si="786"/>
        <v>0</v>
      </c>
      <c r="AC805" s="36">
        <f t="shared" si="786"/>
        <v>0</v>
      </c>
      <c r="AD805" s="36">
        <f t="shared" si="786"/>
        <v>0</v>
      </c>
      <c r="AE805" s="36">
        <f t="shared" si="786"/>
        <v>0</v>
      </c>
      <c r="AF805" s="36">
        <f t="shared" si="786"/>
        <v>0</v>
      </c>
      <c r="AG805" s="36">
        <f t="shared" si="786"/>
        <v>0</v>
      </c>
      <c r="AH805" s="36">
        <f t="shared" si="786"/>
        <v>0</v>
      </c>
      <c r="AI805" s="216">
        <f t="shared" si="786"/>
        <v>0</v>
      </c>
      <c r="AJ805" s="8"/>
      <c r="AK805" s="12"/>
      <c r="AL805" s="32">
        <v>27</v>
      </c>
      <c r="AM805" s="25"/>
      <c r="AN805" s="33" t="s">
        <v>1</v>
      </c>
      <c r="AO805" s="25"/>
      <c r="AP805" s="35">
        <f>AP806</f>
        <v>0</v>
      </c>
      <c r="AQ805" s="36">
        <f t="shared" ref="AQ805:BA805" si="787">AQ806-AP806</f>
        <v>0</v>
      </c>
      <c r="AR805" s="36">
        <f t="shared" si="787"/>
        <v>0</v>
      </c>
      <c r="AS805" s="36">
        <f t="shared" si="787"/>
        <v>0</v>
      </c>
      <c r="AT805" s="36">
        <f t="shared" si="787"/>
        <v>0</v>
      </c>
      <c r="AU805" s="36">
        <f t="shared" si="787"/>
        <v>0</v>
      </c>
      <c r="AV805" s="36">
        <f t="shared" si="787"/>
        <v>0</v>
      </c>
      <c r="AW805" s="36">
        <f t="shared" si="787"/>
        <v>0</v>
      </c>
      <c r="AX805" s="36">
        <f t="shared" si="787"/>
        <v>0</v>
      </c>
      <c r="AY805" s="36">
        <f t="shared" si="787"/>
        <v>0</v>
      </c>
      <c r="AZ805" s="36">
        <f t="shared" si="787"/>
        <v>0</v>
      </c>
      <c r="BA805" s="216">
        <f t="shared" si="787"/>
        <v>0</v>
      </c>
      <c r="BC805" s="39"/>
      <c r="BD805" s="105"/>
      <c r="BE805" s="105"/>
      <c r="BF805" s="105"/>
      <c r="BG805" s="39"/>
      <c r="BH805" s="39"/>
      <c r="BI805" s="39"/>
      <c r="BJ805" s="39"/>
    </row>
    <row r="806" spans="1:62" s="10" customFormat="1" ht="14.25" hidden="1" customHeight="1">
      <c r="A806" s="70"/>
      <c r="B806" s="25"/>
      <c r="C806" s="33" t="s">
        <v>13</v>
      </c>
      <c r="D806" s="25"/>
      <c r="E806" s="74"/>
      <c r="F806" s="73"/>
      <c r="G806" s="73"/>
      <c r="H806" s="73"/>
      <c r="I806" s="73"/>
      <c r="J806" s="73"/>
      <c r="K806" s="73"/>
      <c r="L806" s="136"/>
      <c r="M806" s="73"/>
      <c r="N806" s="36"/>
      <c r="O806" s="36"/>
      <c r="P806" s="37"/>
      <c r="Q806" s="12"/>
      <c r="R806" s="12"/>
      <c r="S806" s="12"/>
      <c r="T806" s="70"/>
      <c r="U806" s="25"/>
      <c r="V806" s="33" t="s">
        <v>13</v>
      </c>
      <c r="W806" s="25"/>
      <c r="X806" s="74"/>
      <c r="Y806" s="73"/>
      <c r="Z806" s="73"/>
      <c r="AA806" s="73"/>
      <c r="AB806" s="73"/>
      <c r="AC806" s="73"/>
      <c r="AD806" s="73"/>
      <c r="AE806" s="73"/>
      <c r="AF806" s="73"/>
      <c r="AG806" s="36"/>
      <c r="AH806" s="36"/>
      <c r="AI806" s="216"/>
      <c r="AJ806" s="8"/>
      <c r="AK806" s="12"/>
      <c r="AL806" s="70"/>
      <c r="AM806" s="25"/>
      <c r="AN806" s="33" t="s">
        <v>13</v>
      </c>
      <c r="AO806" s="25"/>
      <c r="AP806" s="74"/>
      <c r="AQ806" s="73"/>
      <c r="AR806" s="73"/>
      <c r="AS806" s="73"/>
      <c r="AT806" s="73"/>
      <c r="AU806" s="73"/>
      <c r="AV806" s="73"/>
      <c r="AW806" s="73"/>
      <c r="AX806" s="73"/>
      <c r="AY806" s="36"/>
      <c r="AZ806" s="36"/>
      <c r="BA806" s="216"/>
      <c r="BC806" s="39"/>
      <c r="BD806" s="105"/>
      <c r="BE806" s="105"/>
      <c r="BF806" s="105"/>
      <c r="BG806" s="39"/>
      <c r="BH806" s="39"/>
      <c r="BI806" s="39"/>
      <c r="BJ806" s="39"/>
    </row>
    <row r="807" spans="1:62" s="10" customFormat="1" ht="14.25" hidden="1" customHeight="1">
      <c r="A807" s="40"/>
      <c r="B807" s="25"/>
      <c r="C807" s="33"/>
      <c r="D807" s="25"/>
      <c r="E807" s="35"/>
      <c r="F807" s="36"/>
      <c r="G807" s="36"/>
      <c r="H807" s="36"/>
      <c r="I807" s="36"/>
      <c r="J807" s="36"/>
      <c r="K807" s="36"/>
      <c r="L807" s="216"/>
      <c r="M807" s="36"/>
      <c r="N807" s="36"/>
      <c r="O807" s="36"/>
      <c r="P807" s="37"/>
      <c r="Q807" s="12"/>
      <c r="R807" s="12"/>
      <c r="S807" s="12"/>
      <c r="T807" s="40"/>
      <c r="U807" s="25"/>
      <c r="V807" s="33"/>
      <c r="W807" s="25"/>
      <c r="X807" s="35"/>
      <c r="Y807" s="36"/>
      <c r="Z807" s="36"/>
      <c r="AA807" s="36"/>
      <c r="AB807" s="36"/>
      <c r="AC807" s="36"/>
      <c r="AD807" s="36"/>
      <c r="AE807" s="36"/>
      <c r="AF807" s="36"/>
      <c r="AG807" s="36"/>
      <c r="AH807" s="36"/>
      <c r="AI807" s="216"/>
      <c r="AJ807" s="8"/>
      <c r="AK807" s="12"/>
      <c r="AL807" s="40"/>
      <c r="AM807" s="25"/>
      <c r="AN807" s="33"/>
      <c r="AO807" s="25"/>
      <c r="AP807" s="35"/>
      <c r="AQ807" s="36"/>
      <c r="AR807" s="36"/>
      <c r="AS807" s="36"/>
      <c r="AT807" s="36"/>
      <c r="AU807" s="36"/>
      <c r="AV807" s="36"/>
      <c r="AW807" s="36"/>
      <c r="AX807" s="36"/>
      <c r="AY807" s="36"/>
      <c r="AZ807" s="36"/>
      <c r="BA807" s="216"/>
      <c r="BC807" s="39"/>
      <c r="BD807" s="105"/>
      <c r="BE807" s="105"/>
      <c r="BF807" s="105"/>
      <c r="BG807" s="39"/>
      <c r="BH807" s="39"/>
      <c r="BI807" s="39"/>
      <c r="BJ807" s="39"/>
    </row>
    <row r="808" spans="1:62" s="10" customFormat="1" ht="14.25" hidden="1" customHeight="1">
      <c r="A808" s="32">
        <v>28</v>
      </c>
      <c r="B808" s="25"/>
      <c r="C808" s="33" t="s">
        <v>1</v>
      </c>
      <c r="D808" s="25"/>
      <c r="E808" s="35">
        <f>E809</f>
        <v>0</v>
      </c>
      <c r="F808" s="36">
        <f t="shared" ref="F808:P808" si="788">F809-E809</f>
        <v>0</v>
      </c>
      <c r="G808" s="36">
        <f t="shared" si="788"/>
        <v>0</v>
      </c>
      <c r="H808" s="36">
        <f t="shared" si="788"/>
        <v>0</v>
      </c>
      <c r="I808" s="36">
        <f t="shared" si="788"/>
        <v>0</v>
      </c>
      <c r="J808" s="36">
        <f t="shared" si="788"/>
        <v>0</v>
      </c>
      <c r="K808" s="36">
        <f t="shared" si="788"/>
        <v>0</v>
      </c>
      <c r="L808" s="216">
        <f t="shared" si="788"/>
        <v>0</v>
      </c>
      <c r="M808" s="36">
        <f t="shared" si="788"/>
        <v>0</v>
      </c>
      <c r="N808" s="36">
        <f t="shared" si="788"/>
        <v>0</v>
      </c>
      <c r="O808" s="36">
        <f t="shared" si="788"/>
        <v>0</v>
      </c>
      <c r="P808" s="37">
        <f t="shared" si="788"/>
        <v>0</v>
      </c>
      <c r="Q808" s="12"/>
      <c r="R808" s="12"/>
      <c r="S808" s="12"/>
      <c r="T808" s="32">
        <v>28</v>
      </c>
      <c r="U808" s="25"/>
      <c r="V808" s="33" t="s">
        <v>1</v>
      </c>
      <c r="W808" s="25"/>
      <c r="X808" s="35">
        <f>X809</f>
        <v>0</v>
      </c>
      <c r="Y808" s="36">
        <f t="shared" ref="Y808:AI808" si="789">Y809-X809</f>
        <v>0</v>
      </c>
      <c r="Z808" s="36">
        <f t="shared" si="789"/>
        <v>0</v>
      </c>
      <c r="AA808" s="36">
        <f t="shared" si="789"/>
        <v>0</v>
      </c>
      <c r="AB808" s="36">
        <f t="shared" si="789"/>
        <v>0</v>
      </c>
      <c r="AC808" s="36">
        <f t="shared" si="789"/>
        <v>0</v>
      </c>
      <c r="AD808" s="36">
        <f t="shared" si="789"/>
        <v>0</v>
      </c>
      <c r="AE808" s="36">
        <f t="shared" si="789"/>
        <v>0</v>
      </c>
      <c r="AF808" s="36">
        <f t="shared" si="789"/>
        <v>0</v>
      </c>
      <c r="AG808" s="36">
        <f t="shared" si="789"/>
        <v>0</v>
      </c>
      <c r="AH808" s="36">
        <f t="shared" si="789"/>
        <v>0</v>
      </c>
      <c r="AI808" s="216">
        <f t="shared" si="789"/>
        <v>0</v>
      </c>
      <c r="AJ808" s="8"/>
      <c r="AK808" s="12"/>
      <c r="AL808" s="32">
        <v>28</v>
      </c>
      <c r="AM808" s="25"/>
      <c r="AN808" s="33" t="s">
        <v>1</v>
      </c>
      <c r="AO808" s="25"/>
      <c r="AP808" s="35">
        <f>AP809</f>
        <v>0</v>
      </c>
      <c r="AQ808" s="36">
        <f t="shared" ref="AQ808:BA808" si="790">AQ809-AP809</f>
        <v>0</v>
      </c>
      <c r="AR808" s="36">
        <f t="shared" si="790"/>
        <v>0</v>
      </c>
      <c r="AS808" s="36">
        <f t="shared" si="790"/>
        <v>0</v>
      </c>
      <c r="AT808" s="36">
        <f t="shared" si="790"/>
        <v>0</v>
      </c>
      <c r="AU808" s="36">
        <f t="shared" si="790"/>
        <v>0</v>
      </c>
      <c r="AV808" s="36">
        <f t="shared" si="790"/>
        <v>0</v>
      </c>
      <c r="AW808" s="36">
        <f t="shared" si="790"/>
        <v>0</v>
      </c>
      <c r="AX808" s="36">
        <f t="shared" si="790"/>
        <v>0</v>
      </c>
      <c r="AY808" s="36">
        <f t="shared" si="790"/>
        <v>0</v>
      </c>
      <c r="AZ808" s="36">
        <f t="shared" si="790"/>
        <v>0</v>
      </c>
      <c r="BA808" s="216">
        <f t="shared" si="790"/>
        <v>0</v>
      </c>
      <c r="BC808" s="39"/>
      <c r="BD808" s="105"/>
      <c r="BE808" s="105"/>
      <c r="BF808" s="105"/>
      <c r="BG808" s="39"/>
      <c r="BH808" s="39"/>
      <c r="BI808" s="39"/>
      <c r="BJ808" s="39"/>
    </row>
    <row r="809" spans="1:62" s="10" customFormat="1" ht="14.25" hidden="1" customHeight="1">
      <c r="A809" s="70"/>
      <c r="B809" s="25"/>
      <c r="C809" s="33" t="s">
        <v>13</v>
      </c>
      <c r="D809" s="25"/>
      <c r="E809" s="74"/>
      <c r="F809" s="73"/>
      <c r="G809" s="73"/>
      <c r="H809" s="73"/>
      <c r="I809" s="73"/>
      <c r="J809" s="73"/>
      <c r="K809" s="73"/>
      <c r="L809" s="136"/>
      <c r="M809" s="73"/>
      <c r="N809" s="36"/>
      <c r="O809" s="36"/>
      <c r="P809" s="37"/>
      <c r="Q809" s="12"/>
      <c r="R809" s="12"/>
      <c r="S809" s="12"/>
      <c r="T809" s="70"/>
      <c r="U809" s="25"/>
      <c r="V809" s="33" t="s">
        <v>13</v>
      </c>
      <c r="W809" s="25"/>
      <c r="X809" s="74"/>
      <c r="Y809" s="73"/>
      <c r="Z809" s="73"/>
      <c r="AA809" s="73"/>
      <c r="AB809" s="73"/>
      <c r="AC809" s="73"/>
      <c r="AD809" s="73"/>
      <c r="AE809" s="73"/>
      <c r="AF809" s="73"/>
      <c r="AG809" s="36"/>
      <c r="AH809" s="36"/>
      <c r="AI809" s="216"/>
      <c r="AJ809" s="8"/>
      <c r="AK809" s="12"/>
      <c r="AL809" s="70"/>
      <c r="AM809" s="25"/>
      <c r="AN809" s="33" t="s">
        <v>13</v>
      </c>
      <c r="AO809" s="25"/>
      <c r="AP809" s="74"/>
      <c r="AQ809" s="73"/>
      <c r="AR809" s="73"/>
      <c r="AS809" s="73"/>
      <c r="AT809" s="73"/>
      <c r="AU809" s="73"/>
      <c r="AV809" s="73"/>
      <c r="AW809" s="73"/>
      <c r="AX809" s="73"/>
      <c r="AY809" s="36"/>
      <c r="AZ809" s="36"/>
      <c r="BA809" s="216"/>
      <c r="BC809" s="39"/>
      <c r="BD809" s="105"/>
      <c r="BE809" s="105"/>
      <c r="BF809" s="105"/>
      <c r="BG809" s="39"/>
      <c r="BH809" s="39"/>
      <c r="BI809" s="39"/>
      <c r="BJ809" s="39"/>
    </row>
    <row r="810" spans="1:62" s="10" customFormat="1" ht="14.25" hidden="1" customHeight="1">
      <c r="A810" s="40"/>
      <c r="B810" s="25"/>
      <c r="C810" s="33"/>
      <c r="D810" s="25"/>
      <c r="E810" s="35"/>
      <c r="F810" s="36"/>
      <c r="G810" s="36"/>
      <c r="H810" s="36"/>
      <c r="I810" s="36"/>
      <c r="J810" s="36"/>
      <c r="K810" s="36"/>
      <c r="L810" s="216"/>
      <c r="M810" s="36"/>
      <c r="N810" s="36"/>
      <c r="O810" s="36"/>
      <c r="P810" s="37"/>
      <c r="Q810" s="12"/>
      <c r="R810" s="12"/>
      <c r="S810" s="12"/>
      <c r="T810" s="40"/>
      <c r="U810" s="25"/>
      <c r="V810" s="33"/>
      <c r="W810" s="25"/>
      <c r="X810" s="35"/>
      <c r="Y810" s="36"/>
      <c r="Z810" s="36"/>
      <c r="AA810" s="36"/>
      <c r="AB810" s="36"/>
      <c r="AC810" s="36"/>
      <c r="AD810" s="36"/>
      <c r="AE810" s="36"/>
      <c r="AF810" s="36"/>
      <c r="AG810" s="36"/>
      <c r="AH810" s="36"/>
      <c r="AI810" s="216"/>
      <c r="AJ810" s="8"/>
      <c r="AK810" s="12"/>
      <c r="AL810" s="40"/>
      <c r="AM810" s="25"/>
      <c r="AN810" s="33"/>
      <c r="AO810" s="25"/>
      <c r="AP810" s="35"/>
      <c r="AQ810" s="36"/>
      <c r="AR810" s="36"/>
      <c r="AS810" s="36"/>
      <c r="AT810" s="36"/>
      <c r="AU810" s="36"/>
      <c r="AV810" s="36"/>
      <c r="AW810" s="36"/>
      <c r="AX810" s="36"/>
      <c r="AY810" s="36"/>
      <c r="AZ810" s="36"/>
      <c r="BA810" s="216"/>
      <c r="BC810" s="39"/>
      <c r="BD810" s="105"/>
      <c r="BE810" s="105"/>
      <c r="BF810" s="105"/>
      <c r="BG810" s="39"/>
      <c r="BH810" s="39"/>
      <c r="BI810" s="39"/>
      <c r="BJ810" s="39"/>
    </row>
    <row r="811" spans="1:62" s="10" customFormat="1" ht="14.25" hidden="1" customHeight="1">
      <c r="A811" s="32">
        <v>29</v>
      </c>
      <c r="B811" s="25"/>
      <c r="C811" s="33" t="s">
        <v>1</v>
      </c>
      <c r="D811" s="25"/>
      <c r="E811" s="35">
        <f>E812</f>
        <v>0</v>
      </c>
      <c r="F811" s="36">
        <f t="shared" ref="F811:P811" si="791">F812-E812</f>
        <v>0</v>
      </c>
      <c r="G811" s="36">
        <f t="shared" si="791"/>
        <v>0</v>
      </c>
      <c r="H811" s="36">
        <f t="shared" si="791"/>
        <v>0</v>
      </c>
      <c r="I811" s="36">
        <f t="shared" si="791"/>
        <v>0</v>
      </c>
      <c r="J811" s="36">
        <f t="shared" si="791"/>
        <v>0</v>
      </c>
      <c r="K811" s="36">
        <f t="shared" si="791"/>
        <v>0</v>
      </c>
      <c r="L811" s="216">
        <f t="shared" si="791"/>
        <v>0</v>
      </c>
      <c r="M811" s="36">
        <f t="shared" si="791"/>
        <v>0</v>
      </c>
      <c r="N811" s="36">
        <f t="shared" si="791"/>
        <v>0</v>
      </c>
      <c r="O811" s="36">
        <f t="shared" si="791"/>
        <v>0</v>
      </c>
      <c r="P811" s="37">
        <f t="shared" si="791"/>
        <v>0</v>
      </c>
      <c r="Q811" s="12"/>
      <c r="R811" s="12"/>
      <c r="S811" s="12"/>
      <c r="T811" s="32">
        <v>29</v>
      </c>
      <c r="U811" s="25"/>
      <c r="V811" s="33" t="s">
        <v>1</v>
      </c>
      <c r="W811" s="25"/>
      <c r="X811" s="35">
        <f>X812</f>
        <v>0</v>
      </c>
      <c r="Y811" s="36">
        <f t="shared" ref="Y811:AI811" si="792">Y812-X812</f>
        <v>0</v>
      </c>
      <c r="Z811" s="36">
        <f t="shared" si="792"/>
        <v>0</v>
      </c>
      <c r="AA811" s="36">
        <f t="shared" si="792"/>
        <v>0</v>
      </c>
      <c r="AB811" s="36">
        <f t="shared" si="792"/>
        <v>0</v>
      </c>
      <c r="AC811" s="36">
        <f t="shared" si="792"/>
        <v>0</v>
      </c>
      <c r="AD811" s="36">
        <f t="shared" si="792"/>
        <v>0</v>
      </c>
      <c r="AE811" s="36">
        <f t="shared" si="792"/>
        <v>0</v>
      </c>
      <c r="AF811" s="36">
        <f t="shared" si="792"/>
        <v>0</v>
      </c>
      <c r="AG811" s="36">
        <f t="shared" si="792"/>
        <v>0</v>
      </c>
      <c r="AH811" s="36">
        <f t="shared" si="792"/>
        <v>0</v>
      </c>
      <c r="AI811" s="216">
        <f t="shared" si="792"/>
        <v>0</v>
      </c>
      <c r="AJ811" s="8"/>
      <c r="AK811" s="12"/>
      <c r="AL811" s="32">
        <v>29</v>
      </c>
      <c r="AM811" s="25"/>
      <c r="AN811" s="33" t="s">
        <v>1</v>
      </c>
      <c r="AO811" s="25"/>
      <c r="AP811" s="35">
        <f>AP812</f>
        <v>0</v>
      </c>
      <c r="AQ811" s="36">
        <f t="shared" ref="AQ811:BA811" si="793">AQ812-AP812</f>
        <v>0</v>
      </c>
      <c r="AR811" s="36">
        <f t="shared" si="793"/>
        <v>0</v>
      </c>
      <c r="AS811" s="36">
        <f t="shared" si="793"/>
        <v>0</v>
      </c>
      <c r="AT811" s="36">
        <f t="shared" si="793"/>
        <v>0</v>
      </c>
      <c r="AU811" s="36">
        <f t="shared" si="793"/>
        <v>0</v>
      </c>
      <c r="AV811" s="36">
        <f t="shared" si="793"/>
        <v>0</v>
      </c>
      <c r="AW811" s="36">
        <f t="shared" si="793"/>
        <v>0</v>
      </c>
      <c r="AX811" s="36">
        <f t="shared" si="793"/>
        <v>0</v>
      </c>
      <c r="AY811" s="36">
        <f t="shared" si="793"/>
        <v>0</v>
      </c>
      <c r="AZ811" s="36">
        <f t="shared" si="793"/>
        <v>0</v>
      </c>
      <c r="BA811" s="216">
        <f t="shared" si="793"/>
        <v>0</v>
      </c>
      <c r="BC811" s="39"/>
      <c r="BD811" s="105"/>
      <c r="BE811" s="105"/>
      <c r="BF811" s="105"/>
      <c r="BG811" s="39"/>
      <c r="BH811" s="39"/>
      <c r="BI811" s="39"/>
      <c r="BJ811" s="39"/>
    </row>
    <row r="812" spans="1:62" s="10" customFormat="1" ht="14.25" hidden="1" customHeight="1">
      <c r="A812" s="70"/>
      <c r="B812" s="25"/>
      <c r="C812" s="33" t="s">
        <v>13</v>
      </c>
      <c r="D812" s="25"/>
      <c r="E812" s="74"/>
      <c r="F812" s="73"/>
      <c r="G812" s="73"/>
      <c r="H812" s="73"/>
      <c r="I812" s="73"/>
      <c r="J812" s="73"/>
      <c r="K812" s="73"/>
      <c r="L812" s="136"/>
      <c r="M812" s="73"/>
      <c r="N812" s="36"/>
      <c r="O812" s="36"/>
      <c r="P812" s="37"/>
      <c r="Q812" s="12"/>
      <c r="R812" s="12"/>
      <c r="S812" s="12"/>
      <c r="T812" s="70"/>
      <c r="U812" s="25"/>
      <c r="V812" s="33" t="s">
        <v>13</v>
      </c>
      <c r="W812" s="25"/>
      <c r="X812" s="74"/>
      <c r="Y812" s="73"/>
      <c r="Z812" s="73"/>
      <c r="AA812" s="73"/>
      <c r="AB812" s="73"/>
      <c r="AC812" s="73"/>
      <c r="AD812" s="73"/>
      <c r="AE812" s="73"/>
      <c r="AF812" s="73"/>
      <c r="AG812" s="36"/>
      <c r="AH812" s="36"/>
      <c r="AI812" s="216"/>
      <c r="AJ812" s="8"/>
      <c r="AK812" s="12"/>
      <c r="AL812" s="70"/>
      <c r="AM812" s="25"/>
      <c r="AN812" s="33" t="s">
        <v>13</v>
      </c>
      <c r="AO812" s="25"/>
      <c r="AP812" s="74"/>
      <c r="AQ812" s="73"/>
      <c r="AR812" s="73"/>
      <c r="AS812" s="73"/>
      <c r="AT812" s="73"/>
      <c r="AU812" s="73"/>
      <c r="AV812" s="73"/>
      <c r="AW812" s="73"/>
      <c r="AX812" s="73"/>
      <c r="AY812" s="36"/>
      <c r="AZ812" s="36"/>
      <c r="BA812" s="216"/>
      <c r="BC812" s="39"/>
      <c r="BD812" s="105"/>
      <c r="BE812" s="105"/>
      <c r="BF812" s="105"/>
      <c r="BG812" s="39"/>
      <c r="BH812" s="39"/>
      <c r="BI812" s="39"/>
      <c r="BJ812" s="39"/>
    </row>
    <row r="813" spans="1:62" s="10" customFormat="1" ht="14.25" hidden="1" customHeight="1">
      <c r="A813" s="40"/>
      <c r="B813" s="25"/>
      <c r="C813" s="33"/>
      <c r="D813" s="25"/>
      <c r="E813" s="35"/>
      <c r="F813" s="36"/>
      <c r="G813" s="36"/>
      <c r="H813" s="36"/>
      <c r="I813" s="36"/>
      <c r="J813" s="36"/>
      <c r="K813" s="36"/>
      <c r="L813" s="216"/>
      <c r="M813" s="36"/>
      <c r="N813" s="36"/>
      <c r="O813" s="36"/>
      <c r="P813" s="37"/>
      <c r="Q813" s="12"/>
      <c r="R813" s="12"/>
      <c r="S813" s="12"/>
      <c r="T813" s="40"/>
      <c r="U813" s="25"/>
      <c r="V813" s="33"/>
      <c r="W813" s="25"/>
      <c r="X813" s="35"/>
      <c r="Y813" s="36"/>
      <c r="Z813" s="36"/>
      <c r="AA813" s="36"/>
      <c r="AB813" s="36"/>
      <c r="AC813" s="36"/>
      <c r="AD813" s="36"/>
      <c r="AE813" s="36"/>
      <c r="AF813" s="36"/>
      <c r="AG813" s="36"/>
      <c r="AH813" s="36"/>
      <c r="AI813" s="216"/>
      <c r="AJ813" s="8"/>
      <c r="AK813" s="12"/>
      <c r="AL813" s="40"/>
      <c r="AM813" s="25"/>
      <c r="AN813" s="33"/>
      <c r="AO813" s="25"/>
      <c r="AP813" s="35"/>
      <c r="AQ813" s="36"/>
      <c r="AR813" s="36"/>
      <c r="AS813" s="36"/>
      <c r="AT813" s="36"/>
      <c r="AU813" s="36"/>
      <c r="AV813" s="36"/>
      <c r="AW813" s="36"/>
      <c r="AX813" s="36"/>
      <c r="AY813" s="36"/>
      <c r="AZ813" s="36"/>
      <c r="BA813" s="216"/>
      <c r="BC813" s="39"/>
      <c r="BD813" s="105"/>
      <c r="BE813" s="105"/>
      <c r="BF813" s="105"/>
      <c r="BG813" s="39"/>
      <c r="BH813" s="39"/>
      <c r="BI813" s="39"/>
      <c r="BJ813" s="39"/>
    </row>
    <row r="814" spans="1:62" s="10" customFormat="1" ht="14.25" hidden="1" customHeight="1">
      <c r="A814" s="32">
        <v>30</v>
      </c>
      <c r="B814" s="25"/>
      <c r="C814" s="33" t="s">
        <v>1</v>
      </c>
      <c r="D814" s="25"/>
      <c r="E814" s="35">
        <f>E815</f>
        <v>0</v>
      </c>
      <c r="F814" s="36">
        <f t="shared" ref="F814:P814" si="794">F815-E815</f>
        <v>0</v>
      </c>
      <c r="G814" s="36">
        <f t="shared" si="794"/>
        <v>0</v>
      </c>
      <c r="H814" s="36">
        <f t="shared" si="794"/>
        <v>0</v>
      </c>
      <c r="I814" s="36">
        <f t="shared" si="794"/>
        <v>0</v>
      </c>
      <c r="J814" s="36">
        <f t="shared" si="794"/>
        <v>0</v>
      </c>
      <c r="K814" s="36">
        <f t="shared" si="794"/>
        <v>0</v>
      </c>
      <c r="L814" s="216">
        <f t="shared" si="794"/>
        <v>0</v>
      </c>
      <c r="M814" s="36">
        <f t="shared" si="794"/>
        <v>0</v>
      </c>
      <c r="N814" s="36">
        <f t="shared" si="794"/>
        <v>0</v>
      </c>
      <c r="O814" s="36">
        <f t="shared" si="794"/>
        <v>0</v>
      </c>
      <c r="P814" s="37">
        <f t="shared" si="794"/>
        <v>0</v>
      </c>
      <c r="Q814" s="12"/>
      <c r="R814" s="12"/>
      <c r="S814" s="12"/>
      <c r="T814" s="32">
        <v>30</v>
      </c>
      <c r="U814" s="25"/>
      <c r="V814" s="33" t="s">
        <v>1</v>
      </c>
      <c r="W814" s="25"/>
      <c r="X814" s="35">
        <f>X815</f>
        <v>0</v>
      </c>
      <c r="Y814" s="36">
        <f t="shared" ref="Y814:AI814" si="795">Y815-X815</f>
        <v>0</v>
      </c>
      <c r="Z814" s="36">
        <f t="shared" si="795"/>
        <v>0</v>
      </c>
      <c r="AA814" s="36">
        <f t="shared" si="795"/>
        <v>0</v>
      </c>
      <c r="AB814" s="36">
        <f t="shared" si="795"/>
        <v>0</v>
      </c>
      <c r="AC814" s="36">
        <f t="shared" si="795"/>
        <v>0</v>
      </c>
      <c r="AD814" s="36">
        <f t="shared" si="795"/>
        <v>0</v>
      </c>
      <c r="AE814" s="36">
        <f t="shared" si="795"/>
        <v>0</v>
      </c>
      <c r="AF814" s="36">
        <f t="shared" si="795"/>
        <v>0</v>
      </c>
      <c r="AG814" s="36">
        <f t="shared" si="795"/>
        <v>0</v>
      </c>
      <c r="AH814" s="36">
        <f t="shared" si="795"/>
        <v>0</v>
      </c>
      <c r="AI814" s="216">
        <f t="shared" si="795"/>
        <v>0</v>
      </c>
      <c r="AJ814" s="8"/>
      <c r="AK814" s="12"/>
      <c r="AL814" s="32">
        <v>30</v>
      </c>
      <c r="AM814" s="25"/>
      <c r="AN814" s="33" t="s">
        <v>1</v>
      </c>
      <c r="AO814" s="25"/>
      <c r="AP814" s="35">
        <f>AP815</f>
        <v>0</v>
      </c>
      <c r="AQ814" s="36">
        <f t="shared" ref="AQ814:BA814" si="796">AQ815-AP815</f>
        <v>0</v>
      </c>
      <c r="AR814" s="36">
        <f t="shared" si="796"/>
        <v>0</v>
      </c>
      <c r="AS814" s="36">
        <f t="shared" si="796"/>
        <v>0</v>
      </c>
      <c r="AT814" s="36">
        <f t="shared" si="796"/>
        <v>0</v>
      </c>
      <c r="AU814" s="36">
        <f t="shared" si="796"/>
        <v>0</v>
      </c>
      <c r="AV814" s="36">
        <f t="shared" si="796"/>
        <v>0</v>
      </c>
      <c r="AW814" s="36">
        <f t="shared" si="796"/>
        <v>0</v>
      </c>
      <c r="AX814" s="36">
        <f t="shared" si="796"/>
        <v>0</v>
      </c>
      <c r="AY814" s="36">
        <f t="shared" si="796"/>
        <v>0</v>
      </c>
      <c r="AZ814" s="36">
        <f t="shared" si="796"/>
        <v>0</v>
      </c>
      <c r="BA814" s="216">
        <f t="shared" si="796"/>
        <v>0</v>
      </c>
      <c r="BC814" s="39"/>
      <c r="BD814" s="105"/>
      <c r="BE814" s="105"/>
      <c r="BF814" s="105"/>
      <c r="BG814" s="39"/>
      <c r="BH814" s="39"/>
      <c r="BI814" s="39"/>
      <c r="BJ814" s="39"/>
    </row>
    <row r="815" spans="1:62" s="10" customFormat="1" ht="14.25" hidden="1" customHeight="1">
      <c r="A815" s="42"/>
      <c r="B815" s="25"/>
      <c r="C815" s="33" t="s">
        <v>13</v>
      </c>
      <c r="D815" s="25"/>
      <c r="E815" s="74"/>
      <c r="F815" s="73"/>
      <c r="G815" s="73"/>
      <c r="H815" s="73"/>
      <c r="I815" s="73"/>
      <c r="J815" s="73"/>
      <c r="K815" s="73"/>
      <c r="L815" s="136"/>
      <c r="M815" s="73"/>
      <c r="N815" s="36"/>
      <c r="O815" s="36"/>
      <c r="P815" s="37"/>
      <c r="Q815" s="12"/>
      <c r="R815" s="12"/>
      <c r="S815" s="12"/>
      <c r="T815" s="42"/>
      <c r="U815" s="25"/>
      <c r="V815" s="33" t="s">
        <v>13</v>
      </c>
      <c r="W815" s="25"/>
      <c r="X815" s="74"/>
      <c r="Y815" s="73"/>
      <c r="Z815" s="73"/>
      <c r="AA815" s="73"/>
      <c r="AB815" s="73"/>
      <c r="AC815" s="73"/>
      <c r="AD815" s="73"/>
      <c r="AE815" s="73"/>
      <c r="AF815" s="73"/>
      <c r="AG815" s="36"/>
      <c r="AH815" s="36"/>
      <c r="AI815" s="216"/>
      <c r="AJ815" s="8"/>
      <c r="AK815" s="12"/>
      <c r="AL815" s="42"/>
      <c r="AM815" s="25"/>
      <c r="AN815" s="33" t="s">
        <v>13</v>
      </c>
      <c r="AO815" s="25"/>
      <c r="AP815" s="74"/>
      <c r="AQ815" s="73"/>
      <c r="AR815" s="73"/>
      <c r="AS815" s="73"/>
      <c r="AT815" s="73"/>
      <c r="AU815" s="73"/>
      <c r="AV815" s="73"/>
      <c r="AW815" s="73"/>
      <c r="AX815" s="73"/>
      <c r="AY815" s="36"/>
      <c r="AZ815" s="36"/>
      <c r="BA815" s="216"/>
      <c r="BC815" s="39"/>
      <c r="BD815" s="105"/>
      <c r="BE815" s="105"/>
      <c r="BF815" s="105"/>
      <c r="BG815" s="39"/>
      <c r="BH815" s="39"/>
      <c r="BI815" s="39"/>
      <c r="BJ815" s="39"/>
    </row>
    <row r="816" spans="1:62" s="10" customFormat="1" ht="14.25" hidden="1" customHeight="1">
      <c r="A816" s="41"/>
      <c r="B816" s="25"/>
      <c r="C816" s="33"/>
      <c r="D816" s="25"/>
      <c r="E816" s="68"/>
      <c r="F816" s="31"/>
      <c r="G816" s="31"/>
      <c r="H816" s="31"/>
      <c r="I816" s="31"/>
      <c r="J816" s="31"/>
      <c r="K816" s="31"/>
      <c r="L816" s="239"/>
      <c r="M816" s="31"/>
      <c r="N816" s="31"/>
      <c r="O816" s="31"/>
      <c r="P816" s="69"/>
      <c r="Q816" s="12"/>
      <c r="R816" s="12"/>
      <c r="S816" s="12"/>
      <c r="T816" s="41"/>
      <c r="U816" s="25"/>
      <c r="V816" s="33"/>
      <c r="W816" s="25"/>
      <c r="X816" s="68"/>
      <c r="Y816" s="31"/>
      <c r="Z816" s="31"/>
      <c r="AA816" s="31"/>
      <c r="AB816" s="31"/>
      <c r="AC816" s="31"/>
      <c r="AD816" s="31"/>
      <c r="AE816" s="31"/>
      <c r="AF816" s="31"/>
      <c r="AG816" s="31"/>
      <c r="AH816" s="31"/>
      <c r="AI816" s="239"/>
      <c r="AJ816" s="8"/>
      <c r="AK816" s="12"/>
      <c r="AL816" s="41"/>
      <c r="AM816" s="25"/>
      <c r="AN816" s="33"/>
      <c r="AO816" s="25"/>
      <c r="AP816" s="43"/>
      <c r="AQ816" s="44"/>
      <c r="AR816" s="44"/>
      <c r="AS816" s="44"/>
      <c r="AT816" s="44"/>
      <c r="AU816" s="44"/>
      <c r="AV816" s="44"/>
      <c r="AW816" s="44"/>
      <c r="AX816" s="44"/>
      <c r="AY816" s="44"/>
      <c r="AZ816" s="44"/>
      <c r="BA816" s="217"/>
      <c r="BC816" s="39"/>
      <c r="BD816" s="105"/>
      <c r="BE816" s="105"/>
      <c r="BF816" s="105"/>
      <c r="BG816" s="39"/>
      <c r="BH816" s="39"/>
      <c r="BI816" s="39"/>
      <c r="BJ816" s="39"/>
    </row>
    <row r="817" spans="1:62" s="10" customFormat="1" ht="14.25" customHeight="1">
      <c r="A817" s="309" t="s">
        <v>14</v>
      </c>
      <c r="B817" s="46"/>
      <c r="C817" s="47" t="s">
        <v>1</v>
      </c>
      <c r="D817" s="46"/>
      <c r="E817" s="48">
        <f>SUM(E727,E730,E733,E736,E739,E742,E745,E748,E751,E754,E757,E760,E763,E766,E769,E772,E775,E778,E781,E784,E787,E790,E793,E796,E799,E802,E805,E808,E811,E814)</f>
        <v>1291.607</v>
      </c>
      <c r="F817" s="49">
        <f>SUM(F727,F730,F733,F736,F739,F742,F745,F748,F751,F754,F757,F760,F763,F766,F769,F772,F775,F778,F781,F784,F787,F790,F793,F796,F799,F802,F805,F808,F811,F814)</f>
        <v>-1291.607</v>
      </c>
      <c r="G817" s="49">
        <f t="shared" ref="G817:P818" si="797">SUM(G727,G730,G733,G736,G739,G742,G745,G748,G751,G754,G757,G760,G763,G766,G769,G772,G775,G778,G781,G784,G787,G790,G793,G796,G799,G802,G805,G808,G811,G814)</f>
        <v>0</v>
      </c>
      <c r="H817" s="49">
        <f t="shared" si="797"/>
        <v>0</v>
      </c>
      <c r="I817" s="49">
        <f t="shared" si="797"/>
        <v>0</v>
      </c>
      <c r="J817" s="49">
        <f t="shared" si="797"/>
        <v>0</v>
      </c>
      <c r="K817" s="49">
        <f t="shared" si="797"/>
        <v>0</v>
      </c>
      <c r="L817" s="218">
        <f t="shared" si="797"/>
        <v>0</v>
      </c>
      <c r="M817" s="49">
        <f t="shared" si="797"/>
        <v>0</v>
      </c>
      <c r="N817" s="49">
        <f t="shared" si="797"/>
        <v>0</v>
      </c>
      <c r="O817" s="49">
        <f t="shared" si="797"/>
        <v>0</v>
      </c>
      <c r="P817" s="50">
        <f t="shared" si="797"/>
        <v>0</v>
      </c>
      <c r="Q817" s="12"/>
      <c r="R817" s="12"/>
      <c r="S817" s="12"/>
      <c r="T817" s="309" t="s">
        <v>14</v>
      </c>
      <c r="U817" s="46"/>
      <c r="V817" s="47" t="s">
        <v>1</v>
      </c>
      <c r="W817" s="46"/>
      <c r="X817" s="48">
        <f>SUM(X727,X730,X733,X736,X739,X742,X745,X748,X751,X754,X757,X760,X763,X766,X769,X772,X775,X778,X781,X784,X787,X790,X793,X796,X799,X802,X805,X808,X811,X814)</f>
        <v>1091.6666666666667</v>
      </c>
      <c r="Y817" s="49">
        <f>SUM(Y727,Y730,Y733,Y736,Y739,Y742,Y745,Y748,Y751,Y754,Y757,Y760,Y763,Y766,Y769,Y772,Y775,Y778,Y781,Y784,Y787,Y790,Y793,Y796,Y799,Y802,Y805,Y808,Y811,Y814)</f>
        <v>1091.6666666666667</v>
      </c>
      <c r="Z817" s="49">
        <f t="shared" ref="Z817:AI818" si="798">SUM(Z727,Z730,Z733,Z736,Z739,Z742,Z745,Z748,Z751,Z754,Z757,Z760,Z763,Z766,Z769,Z772,Z775,Z778,Z781,Z784,Z787,Z790,Z793,Z796,Z799,Z802,Z805,Z808,Z811,Z814)</f>
        <v>1091.6666666666665</v>
      </c>
      <c r="AA817" s="49">
        <f t="shared" si="798"/>
        <v>1091.666666666667</v>
      </c>
      <c r="AB817" s="49">
        <f t="shared" si="798"/>
        <v>1091.666666666667</v>
      </c>
      <c r="AC817" s="49">
        <f t="shared" si="798"/>
        <v>1091.666666666667</v>
      </c>
      <c r="AD817" s="49">
        <f t="shared" si="798"/>
        <v>1091.666666666667</v>
      </c>
      <c r="AE817" s="49">
        <f t="shared" si="798"/>
        <v>1091.6666666666661</v>
      </c>
      <c r="AF817" s="49">
        <f t="shared" si="798"/>
        <v>1091.6666666666661</v>
      </c>
      <c r="AG817" s="49">
        <f t="shared" si="798"/>
        <v>1091.6666666666661</v>
      </c>
      <c r="AH817" s="49">
        <f t="shared" si="798"/>
        <v>1091.6666666666661</v>
      </c>
      <c r="AI817" s="218">
        <f t="shared" si="798"/>
        <v>1091.6666666666661</v>
      </c>
      <c r="AJ817" s="8"/>
      <c r="AK817" s="12"/>
      <c r="AL817" s="309" t="s">
        <v>14</v>
      </c>
      <c r="AM817" s="46"/>
      <c r="AN817" s="47" t="s">
        <v>1</v>
      </c>
      <c r="AO817" s="46"/>
      <c r="AP817" s="48">
        <f>SUM(AP727,AP730,AP733,AP736,AP739,AP742,AP745,AP748,AP751,AP754,AP757,AP760,AP763,AP766,AP769,AP772,AP775,AP778,AP781,AP784,AP787,AP790,AP793,AP796,AP799,AP802,AP805,AP808,AP811,AP814)</f>
        <v>1012.5339999999998</v>
      </c>
      <c r="AQ817" s="49">
        <f>SUM(AQ727,AQ730,AQ733,AQ736,AQ739,AQ742,AQ745,AQ748,AQ751,AQ754,AQ757,AQ760,AQ763,AQ766,AQ769,AQ772,AQ775,AQ778,AQ781,AQ784,AQ787,AQ790,AQ793,AQ796,AQ799,AQ802,AQ805,AQ808,AQ811,AQ814)</f>
        <v>1023.3450000000001</v>
      </c>
      <c r="AR817" s="49">
        <f t="shared" ref="AR817:BA818" si="799">SUM(AR727,AR730,AR733,AR736,AR739,AR742,AR745,AR748,AR751,AR754,AR757,AR760,AR763,AR766,AR769,AR772,AR775,AR778,AR781,AR784,AR787,AR790,AR793,AR796,AR799,AR802,AR805,AR808,AR811,AR814)</f>
        <v>1183.0139999999999</v>
      </c>
      <c r="AS817" s="49">
        <f t="shared" si="799"/>
        <v>711.95899999999995</v>
      </c>
      <c r="AT817" s="49">
        <f t="shared" si="799"/>
        <v>866.61399999999992</v>
      </c>
      <c r="AU817" s="49">
        <f t="shared" si="799"/>
        <v>1170.6820000000009</v>
      </c>
      <c r="AV817" s="49">
        <f t="shared" si="799"/>
        <v>944.825999999999</v>
      </c>
      <c r="AW817" s="49">
        <f t="shared" si="799"/>
        <v>635.93799999999976</v>
      </c>
      <c r="AX817" s="49">
        <f t="shared" si="799"/>
        <v>1504.146</v>
      </c>
      <c r="AY817" s="49">
        <f t="shared" si="799"/>
        <v>889.28099999999984</v>
      </c>
      <c r="AZ817" s="49">
        <f t="shared" si="799"/>
        <v>563.54000000000053</v>
      </c>
      <c r="BA817" s="218">
        <f t="shared" si="799"/>
        <v>353.23699999999985</v>
      </c>
      <c r="BC817" s="39"/>
      <c r="BD817" s="105"/>
      <c r="BE817" s="105"/>
      <c r="BF817" s="105"/>
      <c r="BG817" s="39"/>
      <c r="BH817" s="39"/>
      <c r="BI817" s="39"/>
      <c r="BJ817" s="39"/>
    </row>
    <row r="818" spans="1:62" s="10" customFormat="1" ht="14.25" customHeight="1">
      <c r="A818" s="310"/>
      <c r="B818" s="46"/>
      <c r="C818" s="51" t="s">
        <v>13</v>
      </c>
      <c r="D818" s="46"/>
      <c r="E818" s="52">
        <f>SUM(E728,E731,E734,E737,E740,E743,E746,E749,E752,E755,E758,E761,E764,E767,E770,E773,E776,E779,E782,E785,E788,E791,E794,E797,E800,E803,E806,E809,E812,E815)</f>
        <v>1291.607</v>
      </c>
      <c r="F818" s="53">
        <f>SUM(F728,F731,F734,F737,F740,F743,F746,F749,F752,F755,F758,F761,F764,F767,F770,F773,F776,F779,F782,F785,F788,F791,F794,F797,F800,F803,F806,F809,F812,F815)</f>
        <v>0</v>
      </c>
      <c r="G818" s="53">
        <f t="shared" si="797"/>
        <v>0</v>
      </c>
      <c r="H818" s="53">
        <f t="shared" si="797"/>
        <v>0</v>
      </c>
      <c r="I818" s="53">
        <f t="shared" si="797"/>
        <v>0</v>
      </c>
      <c r="J818" s="53">
        <f t="shared" si="797"/>
        <v>0</v>
      </c>
      <c r="K818" s="53">
        <f t="shared" si="797"/>
        <v>0</v>
      </c>
      <c r="L818" s="219">
        <f t="shared" si="797"/>
        <v>0</v>
      </c>
      <c r="M818" s="53">
        <f t="shared" si="797"/>
        <v>0</v>
      </c>
      <c r="N818" s="53">
        <f t="shared" si="797"/>
        <v>0</v>
      </c>
      <c r="O818" s="53">
        <f t="shared" si="797"/>
        <v>0</v>
      </c>
      <c r="P818" s="54">
        <f t="shared" si="797"/>
        <v>0</v>
      </c>
      <c r="Q818" s="12"/>
      <c r="R818" s="12"/>
      <c r="S818" s="12"/>
      <c r="T818" s="310"/>
      <c r="U818" s="46"/>
      <c r="V818" s="51" t="s">
        <v>13</v>
      </c>
      <c r="W818" s="46"/>
      <c r="X818" s="52">
        <f>SUM(X728,X731,X734,X737,X740,X743,X746,X749,X752,X755,X758,X761,X764,X767,X770,X773,X776,X779,X782,X785,X788,X791,X794,X797,X800,X803,X806,X809,X812,X815)</f>
        <v>1091.6666666666667</v>
      </c>
      <c r="Y818" s="53">
        <f>SUM(Y728,Y731,Y734,Y737,Y740,Y743,Y746,Y749,Y752,Y755,Y758,Y761,Y764,Y767,Y770,Y773,Y776,Y779,Y782,Y785,Y788,Y791,Y794,Y797,Y800,Y803,Y806,Y809,Y812,Y815)</f>
        <v>2183.3333333333335</v>
      </c>
      <c r="Z818" s="53">
        <f t="shared" si="798"/>
        <v>3275</v>
      </c>
      <c r="AA818" s="53">
        <f t="shared" si="798"/>
        <v>4366.666666666667</v>
      </c>
      <c r="AB818" s="53">
        <f t="shared" si="798"/>
        <v>5458.3333333333339</v>
      </c>
      <c r="AC818" s="53">
        <f t="shared" si="798"/>
        <v>6550.0000000000009</v>
      </c>
      <c r="AD818" s="53">
        <f t="shared" si="798"/>
        <v>7641.6666666666679</v>
      </c>
      <c r="AE818" s="53">
        <f t="shared" si="798"/>
        <v>8733.3333333333339</v>
      </c>
      <c r="AF818" s="53">
        <f t="shared" si="798"/>
        <v>9825</v>
      </c>
      <c r="AG818" s="53">
        <f t="shared" si="798"/>
        <v>10916.666666666666</v>
      </c>
      <c r="AH818" s="53">
        <f t="shared" si="798"/>
        <v>12008.333333333332</v>
      </c>
      <c r="AI818" s="219">
        <f t="shared" si="798"/>
        <v>13099.999999999998</v>
      </c>
      <c r="AJ818" s="8"/>
      <c r="AK818" s="12"/>
      <c r="AL818" s="310"/>
      <c r="AM818" s="46"/>
      <c r="AN818" s="51" t="s">
        <v>13</v>
      </c>
      <c r="AO818" s="46"/>
      <c r="AP818" s="52">
        <f>SUM(AP728,AP731,AP734,AP737,AP740,AP743,AP746,AP749,AP752,AP755,AP758,AP761,AP764,AP767,AP770,AP773,AP776,AP779,AP782,AP785,AP788,AP791,AP794,AP797,AP800,AP803,AP806,AP809,AP812,AP815)</f>
        <v>1012.5339999999998</v>
      </c>
      <c r="AQ818" s="53">
        <f>SUM(AQ728,AQ731,AQ734,AQ737,AQ740,AQ743,AQ746,AQ749,AQ752,AQ755,AQ758,AQ761,AQ764,AQ767,AQ770,AQ773,AQ776,AQ779,AQ782,AQ785,AQ788,AQ791,AQ794,AQ797,AQ800,AQ803,AQ806,AQ809,AQ812,AQ815)</f>
        <v>2035.8790000000001</v>
      </c>
      <c r="AR818" s="53">
        <f t="shared" si="799"/>
        <v>3218.893</v>
      </c>
      <c r="AS818" s="53">
        <f t="shared" si="799"/>
        <v>3930.8519999999994</v>
      </c>
      <c r="AT818" s="53">
        <f t="shared" si="799"/>
        <v>4797.4659999999994</v>
      </c>
      <c r="AU818" s="53">
        <f t="shared" si="799"/>
        <v>5968.1480000000001</v>
      </c>
      <c r="AV818" s="53">
        <f t="shared" si="799"/>
        <v>6912.9740000000002</v>
      </c>
      <c r="AW818" s="53">
        <f t="shared" si="799"/>
        <v>7548.9119999999994</v>
      </c>
      <c r="AX818" s="53">
        <f t="shared" si="799"/>
        <v>9053.0579999999973</v>
      </c>
      <c r="AY818" s="53">
        <f t="shared" si="799"/>
        <v>9942.3389999999963</v>
      </c>
      <c r="AZ818" s="53">
        <f t="shared" si="799"/>
        <v>10505.878999999997</v>
      </c>
      <c r="BA818" s="219">
        <f t="shared" si="799"/>
        <v>10859.115999999996</v>
      </c>
      <c r="BC818" s="39"/>
      <c r="BD818" s="105"/>
      <c r="BE818" s="105"/>
      <c r="BF818" s="105"/>
      <c r="BG818" s="105"/>
      <c r="BH818" s="208"/>
      <c r="BI818" s="105"/>
      <c r="BJ818" s="208"/>
    </row>
    <row r="819" spans="1:62" s="10" customFormat="1" ht="15.75" customHeight="1">
      <c r="A819" s="25"/>
      <c r="B819" s="25"/>
      <c r="C819" s="25"/>
      <c r="D819" s="25"/>
      <c r="E819" s="25"/>
      <c r="F819" s="25"/>
      <c r="G819" s="25"/>
      <c r="H819" s="25"/>
      <c r="I819" s="25"/>
      <c r="J819" s="25"/>
      <c r="K819" s="25"/>
      <c r="L819" s="214"/>
      <c r="M819" s="25"/>
      <c r="N819" s="25"/>
      <c r="O819" s="25"/>
      <c r="P819" s="25"/>
      <c r="Q819" s="12"/>
      <c r="R819" s="12"/>
      <c r="S819" s="12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14"/>
      <c r="AJ819" s="8"/>
      <c r="AK819" s="12"/>
      <c r="AL819" s="25"/>
      <c r="AM819" s="25"/>
      <c r="AN819" s="25"/>
      <c r="AO819" s="25"/>
      <c r="AP819" s="25"/>
      <c r="AQ819" s="25"/>
      <c r="AR819" s="25"/>
      <c r="AS819" s="25"/>
      <c r="AT819" s="25"/>
      <c r="AU819" s="25"/>
      <c r="AV819" s="25"/>
      <c r="AW819" s="25"/>
      <c r="AX819" s="25"/>
      <c r="AY819" s="25"/>
      <c r="AZ819" s="25"/>
      <c r="BA819" s="214"/>
      <c r="BC819" s="39"/>
      <c r="BD819" s="39"/>
      <c r="BE819" s="39"/>
      <c r="BF819" s="39"/>
      <c r="BG819" s="39"/>
      <c r="BH819" s="39"/>
      <c r="BI819" s="39"/>
      <c r="BJ819" s="39"/>
    </row>
    <row r="820" spans="1:62">
      <c r="BC820" s="39"/>
      <c r="BD820" s="39"/>
      <c r="BE820" s="39"/>
      <c r="BF820" s="39"/>
      <c r="BG820" s="39"/>
      <c r="BH820" s="39"/>
      <c r="BI820" s="39"/>
      <c r="BJ820" s="39"/>
    </row>
    <row r="821" spans="1:62">
      <c r="BC821" s="39"/>
      <c r="BD821" s="39"/>
      <c r="BE821" s="39"/>
      <c r="BF821" s="39"/>
      <c r="BG821" s="39"/>
      <c r="BH821" s="39"/>
      <c r="BI821" s="39"/>
      <c r="BJ821" s="39"/>
    </row>
    <row r="822" spans="1:62">
      <c r="BC822" s="39"/>
      <c r="BD822" s="39"/>
      <c r="BE822" s="39"/>
      <c r="BF822" s="39"/>
      <c r="BG822" s="39"/>
      <c r="BH822" s="39"/>
      <c r="BI822" s="39"/>
      <c r="BJ822" s="39"/>
    </row>
    <row r="823" spans="1:62">
      <c r="BC823" s="38"/>
      <c r="BD823" s="38"/>
      <c r="BE823" s="38"/>
      <c r="BF823" s="38"/>
      <c r="BG823" s="38"/>
      <c r="BH823" s="38"/>
      <c r="BI823" s="38"/>
      <c r="BJ823" s="39"/>
    </row>
    <row r="824" spans="1:62">
      <c r="BC824" s="38"/>
      <c r="BD824" s="38"/>
      <c r="BE824" s="38"/>
      <c r="BF824" s="38"/>
      <c r="BG824" s="38"/>
      <c r="BH824" s="38"/>
      <c r="BI824" s="38"/>
      <c r="BJ824" s="39"/>
    </row>
    <row r="825" spans="1:62">
      <c r="BC825" s="38"/>
      <c r="BD825" s="38"/>
      <c r="BE825" s="38"/>
      <c r="BF825" s="38"/>
      <c r="BG825" s="38"/>
      <c r="BH825" s="38"/>
      <c r="BI825" s="38"/>
      <c r="BJ825" s="39"/>
    </row>
    <row r="826" spans="1:62" ht="15.6">
      <c r="BC826" s="38"/>
      <c r="BD826" s="108"/>
      <c r="BE826" s="108"/>
      <c r="BF826" s="108"/>
      <c r="BG826" s="38"/>
      <c r="BH826" s="38"/>
      <c r="BI826" s="38"/>
      <c r="BJ826" s="39"/>
    </row>
    <row r="827" spans="1:62">
      <c r="BC827" s="38"/>
      <c r="BD827" s="38"/>
      <c r="BE827" s="38"/>
      <c r="BF827" s="38"/>
      <c r="BG827" s="38"/>
      <c r="BH827" s="38"/>
      <c r="BI827" s="38"/>
      <c r="BJ827" s="39"/>
    </row>
    <row r="828" spans="1:62">
      <c r="BC828" s="38"/>
      <c r="BD828" s="36"/>
      <c r="BE828" s="36"/>
      <c r="BF828" s="36"/>
      <c r="BG828" s="38"/>
      <c r="BH828" s="38"/>
      <c r="BI828" s="38"/>
      <c r="BJ828" s="39"/>
    </row>
    <row r="829" spans="1:62">
      <c r="BC829" s="38"/>
      <c r="BD829" s="36"/>
      <c r="BE829" s="36"/>
      <c r="BF829" s="36"/>
      <c r="BG829" s="38"/>
      <c r="BH829" s="38"/>
      <c r="BI829" s="38"/>
      <c r="BJ829" s="39"/>
    </row>
    <row r="830" spans="1:62">
      <c r="BC830" s="38"/>
      <c r="BD830" s="36"/>
      <c r="BE830" s="36"/>
      <c r="BF830" s="36"/>
      <c r="BG830" s="38"/>
      <c r="BH830" s="38"/>
      <c r="BI830" s="38"/>
      <c r="BJ830" s="39"/>
    </row>
    <row r="831" spans="1:62">
      <c r="BC831" s="38"/>
      <c r="BD831" s="36"/>
      <c r="BE831" s="36"/>
      <c r="BF831" s="36"/>
      <c r="BG831" s="38"/>
      <c r="BH831" s="38"/>
      <c r="BI831" s="38"/>
      <c r="BJ831" s="39"/>
    </row>
    <row r="832" spans="1:62">
      <c r="BC832" s="38"/>
      <c r="BD832" s="36"/>
      <c r="BE832" s="36"/>
      <c r="BF832" s="36"/>
      <c r="BG832" s="38"/>
      <c r="BH832" s="38"/>
      <c r="BI832" s="38"/>
      <c r="BJ832" s="39"/>
    </row>
    <row r="833" spans="55:62">
      <c r="BC833" s="38"/>
      <c r="BD833" s="36"/>
      <c r="BE833" s="36"/>
      <c r="BF833" s="36"/>
      <c r="BG833" s="38"/>
      <c r="BH833" s="38"/>
      <c r="BI833" s="38"/>
      <c r="BJ833" s="39"/>
    </row>
    <row r="834" spans="55:62">
      <c r="BC834" s="38"/>
      <c r="BD834" s="36"/>
      <c r="BE834" s="36"/>
      <c r="BF834" s="36"/>
      <c r="BG834" s="38"/>
      <c r="BH834" s="38"/>
      <c r="BI834" s="38"/>
      <c r="BJ834" s="39"/>
    </row>
    <row r="835" spans="55:62">
      <c r="BC835" s="38"/>
      <c r="BD835" s="36"/>
      <c r="BE835" s="36"/>
      <c r="BF835" s="36"/>
      <c r="BG835" s="38"/>
      <c r="BH835" s="38"/>
      <c r="BI835" s="38"/>
      <c r="BJ835" s="39"/>
    </row>
    <row r="836" spans="55:62">
      <c r="BC836" s="38"/>
      <c r="BD836" s="36"/>
      <c r="BE836" s="36"/>
      <c r="BF836" s="36"/>
      <c r="BG836" s="38"/>
      <c r="BH836" s="38"/>
      <c r="BI836" s="38"/>
      <c r="BJ836" s="39"/>
    </row>
    <row r="837" spans="55:62">
      <c r="BC837" s="38"/>
      <c r="BD837" s="36"/>
      <c r="BE837" s="36"/>
      <c r="BF837" s="36"/>
      <c r="BG837" s="38"/>
      <c r="BH837" s="38"/>
      <c r="BI837" s="38"/>
      <c r="BJ837" s="39"/>
    </row>
    <row r="838" spans="55:62">
      <c r="BC838" s="38"/>
      <c r="BD838" s="36"/>
      <c r="BE838" s="36"/>
      <c r="BF838" s="36"/>
      <c r="BG838" s="38"/>
      <c r="BH838" s="38"/>
      <c r="BI838" s="38"/>
      <c r="BJ838" s="39"/>
    </row>
    <row r="839" spans="55:62">
      <c r="BC839" s="38"/>
      <c r="BD839" s="36"/>
      <c r="BE839" s="36"/>
      <c r="BF839" s="36"/>
      <c r="BG839" s="38"/>
      <c r="BH839" s="38"/>
      <c r="BI839" s="38"/>
      <c r="BJ839" s="39"/>
    </row>
    <row r="840" spans="55:62">
      <c r="BC840" s="38"/>
      <c r="BD840" s="36"/>
      <c r="BE840" s="36"/>
      <c r="BF840" s="36"/>
      <c r="BG840" s="38"/>
      <c r="BH840" s="38"/>
      <c r="BI840" s="38"/>
      <c r="BJ840" s="39"/>
    </row>
    <row r="841" spans="55:62">
      <c r="BC841" s="38"/>
      <c r="BD841" s="36"/>
      <c r="BE841" s="36"/>
      <c r="BF841" s="36"/>
      <c r="BG841" s="38"/>
      <c r="BH841" s="38"/>
      <c r="BI841" s="38"/>
      <c r="BJ841" s="39"/>
    </row>
    <row r="842" spans="55:62">
      <c r="BC842" s="38"/>
      <c r="BD842" s="36"/>
      <c r="BE842" s="36"/>
      <c r="BF842" s="36"/>
      <c r="BG842" s="38"/>
      <c r="BH842" s="38"/>
      <c r="BI842" s="38"/>
      <c r="BJ842" s="39"/>
    </row>
    <row r="843" spans="55:62">
      <c r="BC843" s="38"/>
      <c r="BD843" s="36"/>
      <c r="BE843" s="36"/>
      <c r="BF843" s="36"/>
      <c r="BG843" s="38"/>
      <c r="BH843" s="38"/>
      <c r="BI843" s="38"/>
      <c r="BJ843" s="39"/>
    </row>
    <row r="844" spans="55:62">
      <c r="BC844" s="38"/>
      <c r="BD844" s="36"/>
      <c r="BE844" s="36"/>
      <c r="BF844" s="36"/>
      <c r="BG844" s="38"/>
      <c r="BH844" s="38"/>
      <c r="BI844" s="38"/>
      <c r="BJ844" s="39"/>
    </row>
    <row r="845" spans="55:62">
      <c r="BC845" s="38"/>
      <c r="BD845" s="36"/>
      <c r="BE845" s="36"/>
      <c r="BF845" s="36"/>
      <c r="BG845" s="38"/>
      <c r="BH845" s="38"/>
      <c r="BI845" s="38"/>
      <c r="BJ845" s="39"/>
    </row>
    <row r="846" spans="55:62">
      <c r="BC846" s="38"/>
      <c r="BD846" s="36"/>
      <c r="BE846" s="36"/>
      <c r="BF846" s="36"/>
      <c r="BG846" s="38"/>
      <c r="BH846" s="38"/>
      <c r="BI846" s="38"/>
      <c r="BJ846" s="39"/>
    </row>
    <row r="847" spans="55:62">
      <c r="BC847" s="38"/>
      <c r="BD847" s="36"/>
      <c r="BE847" s="36"/>
      <c r="BF847" s="36"/>
      <c r="BG847" s="38"/>
      <c r="BH847" s="38"/>
      <c r="BI847" s="38"/>
      <c r="BJ847" s="39"/>
    </row>
    <row r="848" spans="55:62">
      <c r="BC848" s="38"/>
      <c r="BD848" s="36"/>
      <c r="BE848" s="36"/>
      <c r="BF848" s="36"/>
      <c r="BG848" s="38"/>
      <c r="BH848" s="38"/>
      <c r="BI848" s="38"/>
      <c r="BJ848" s="39"/>
    </row>
    <row r="849" spans="55:62">
      <c r="BC849" s="38"/>
      <c r="BD849" s="36"/>
      <c r="BE849" s="36"/>
      <c r="BF849" s="36"/>
      <c r="BG849" s="38"/>
      <c r="BH849" s="38"/>
      <c r="BI849" s="38"/>
      <c r="BJ849" s="39"/>
    </row>
    <row r="850" spans="55:62">
      <c r="BC850" s="38"/>
      <c r="BD850" s="36"/>
      <c r="BE850" s="36"/>
      <c r="BF850" s="36"/>
      <c r="BG850" s="38"/>
      <c r="BH850" s="38"/>
      <c r="BI850" s="38"/>
      <c r="BJ850" s="39"/>
    </row>
    <row r="851" spans="55:62">
      <c r="BC851" s="38"/>
      <c r="BD851" s="36"/>
      <c r="BE851" s="36"/>
      <c r="BF851" s="36"/>
      <c r="BG851" s="38"/>
      <c r="BH851" s="38"/>
      <c r="BI851" s="38"/>
      <c r="BJ851" s="39"/>
    </row>
    <row r="852" spans="55:62">
      <c r="BC852" s="38"/>
      <c r="BD852" s="36"/>
      <c r="BE852" s="36"/>
      <c r="BF852" s="36"/>
      <c r="BG852" s="38"/>
      <c r="BH852" s="38"/>
      <c r="BI852" s="38"/>
      <c r="BJ852" s="39"/>
    </row>
    <row r="853" spans="55:62">
      <c r="BC853" s="38"/>
      <c r="BD853" s="36"/>
      <c r="BE853" s="36"/>
      <c r="BF853" s="36"/>
      <c r="BG853" s="38"/>
      <c r="BH853" s="38"/>
      <c r="BI853" s="38"/>
      <c r="BJ853" s="39"/>
    </row>
    <row r="854" spans="55:62">
      <c r="BC854" s="38"/>
      <c r="BD854" s="36"/>
      <c r="BE854" s="36"/>
      <c r="BF854" s="36"/>
      <c r="BG854" s="38"/>
      <c r="BH854" s="38"/>
      <c r="BI854" s="38"/>
      <c r="BJ854" s="39"/>
    </row>
    <row r="855" spans="55:62">
      <c r="BC855" s="38"/>
      <c r="BD855" s="36"/>
      <c r="BE855" s="36"/>
      <c r="BF855" s="36"/>
      <c r="BG855" s="38"/>
      <c r="BH855" s="38"/>
      <c r="BI855" s="38"/>
      <c r="BJ855" s="39"/>
    </row>
    <row r="856" spans="55:62">
      <c r="BC856" s="38"/>
      <c r="BD856" s="36"/>
      <c r="BE856" s="36"/>
      <c r="BF856" s="36"/>
      <c r="BG856" s="38"/>
      <c r="BH856" s="38"/>
      <c r="BI856" s="38"/>
      <c r="BJ856" s="39"/>
    </row>
    <row r="857" spans="55:62">
      <c r="BC857" s="38"/>
      <c r="BD857" s="36"/>
      <c r="BE857" s="36"/>
      <c r="BF857" s="36"/>
      <c r="BG857" s="38"/>
      <c r="BH857" s="38"/>
      <c r="BI857" s="38"/>
      <c r="BJ857" s="39"/>
    </row>
    <row r="858" spans="55:62">
      <c r="BC858" s="38"/>
      <c r="BD858" s="36"/>
      <c r="BE858" s="36"/>
      <c r="BF858" s="36"/>
      <c r="BG858" s="38"/>
      <c r="BH858" s="38"/>
      <c r="BI858" s="38"/>
      <c r="BJ858" s="39"/>
    </row>
    <row r="859" spans="55:62">
      <c r="BC859" s="38"/>
      <c r="BD859" s="36"/>
      <c r="BE859" s="36"/>
      <c r="BF859" s="36"/>
      <c r="BG859" s="38"/>
      <c r="BH859" s="38"/>
      <c r="BI859" s="38"/>
      <c r="BJ859" s="39"/>
    </row>
    <row r="860" spans="55:62">
      <c r="BC860" s="38"/>
      <c r="BD860" s="36"/>
      <c r="BE860" s="36"/>
      <c r="BF860" s="36"/>
      <c r="BG860" s="38"/>
      <c r="BH860" s="38"/>
      <c r="BI860" s="38"/>
      <c r="BJ860" s="39"/>
    </row>
    <row r="861" spans="55:62">
      <c r="BC861" s="38"/>
      <c r="BD861" s="36"/>
      <c r="BE861" s="36"/>
      <c r="BF861" s="36"/>
      <c r="BG861" s="38"/>
      <c r="BH861" s="38"/>
      <c r="BI861" s="38"/>
      <c r="BJ861" s="39"/>
    </row>
    <row r="862" spans="55:62">
      <c r="BC862" s="38"/>
      <c r="BD862" s="36"/>
      <c r="BE862" s="36"/>
      <c r="BF862" s="36"/>
      <c r="BG862" s="38"/>
      <c r="BH862" s="38"/>
      <c r="BI862" s="38"/>
      <c r="BJ862" s="39"/>
    </row>
    <row r="863" spans="55:62">
      <c r="BC863" s="38"/>
      <c r="BD863" s="36"/>
      <c r="BE863" s="36"/>
      <c r="BF863" s="36"/>
      <c r="BG863" s="38"/>
      <c r="BH863" s="38"/>
      <c r="BI863" s="38"/>
      <c r="BJ863" s="39"/>
    </row>
    <row r="864" spans="55:62">
      <c r="BC864" s="38"/>
      <c r="BD864" s="36"/>
      <c r="BE864" s="36"/>
      <c r="BF864" s="36"/>
      <c r="BG864" s="38"/>
      <c r="BH864" s="38"/>
      <c r="BI864" s="38"/>
      <c r="BJ864" s="39"/>
    </row>
    <row r="865" spans="55:62">
      <c r="BC865" s="38"/>
      <c r="BD865" s="36"/>
      <c r="BE865" s="36"/>
      <c r="BF865" s="36"/>
      <c r="BG865" s="38"/>
      <c r="BH865" s="38"/>
      <c r="BI865" s="38"/>
      <c r="BJ865" s="39"/>
    </row>
    <row r="866" spans="55:62">
      <c r="BC866" s="38"/>
      <c r="BD866" s="36"/>
      <c r="BE866" s="36"/>
      <c r="BF866" s="36"/>
      <c r="BG866" s="38"/>
      <c r="BH866" s="38"/>
      <c r="BI866" s="38"/>
      <c r="BJ866" s="39"/>
    </row>
    <row r="867" spans="55:62">
      <c r="BC867" s="38"/>
      <c r="BD867" s="36"/>
      <c r="BE867" s="36"/>
      <c r="BF867" s="36"/>
      <c r="BG867" s="38"/>
      <c r="BH867" s="38"/>
      <c r="BI867" s="38"/>
      <c r="BJ867" s="39"/>
    </row>
    <row r="868" spans="55:62">
      <c r="BC868" s="38"/>
      <c r="BD868" s="36"/>
      <c r="BE868" s="36"/>
      <c r="BF868" s="36"/>
      <c r="BG868" s="38"/>
      <c r="BH868" s="38"/>
      <c r="BI868" s="38"/>
      <c r="BJ868" s="39"/>
    </row>
    <row r="869" spans="55:62">
      <c r="BC869" s="38"/>
      <c r="BD869" s="36"/>
      <c r="BE869" s="36"/>
      <c r="BF869" s="36"/>
      <c r="BG869" s="38"/>
      <c r="BH869" s="38"/>
      <c r="BI869" s="38"/>
      <c r="BJ869" s="39"/>
    </row>
    <row r="870" spans="55:62">
      <c r="BC870" s="38"/>
      <c r="BD870" s="36"/>
      <c r="BE870" s="36"/>
      <c r="BF870" s="36"/>
      <c r="BG870" s="38"/>
      <c r="BH870" s="38"/>
      <c r="BI870" s="38"/>
      <c r="BJ870" s="39"/>
    </row>
    <row r="871" spans="55:62">
      <c r="BC871" s="38"/>
      <c r="BD871" s="36"/>
      <c r="BE871" s="36"/>
      <c r="BF871" s="36"/>
      <c r="BG871" s="38"/>
      <c r="BH871" s="38"/>
      <c r="BI871" s="38"/>
      <c r="BJ871" s="39"/>
    </row>
    <row r="872" spans="55:62">
      <c r="BC872" s="38"/>
      <c r="BD872" s="36"/>
      <c r="BE872" s="36"/>
      <c r="BF872" s="36"/>
      <c r="BG872" s="38"/>
      <c r="BH872" s="38"/>
      <c r="BI872" s="38"/>
      <c r="BJ872" s="39"/>
    </row>
    <row r="873" spans="55:62">
      <c r="BC873" s="38"/>
      <c r="BD873" s="36"/>
      <c r="BE873" s="36"/>
      <c r="BF873" s="36"/>
      <c r="BG873" s="38"/>
      <c r="BH873" s="38"/>
      <c r="BI873" s="38"/>
      <c r="BJ873" s="39"/>
    </row>
    <row r="874" spans="55:62">
      <c r="BC874" s="38"/>
      <c r="BD874" s="36"/>
      <c r="BE874" s="36"/>
      <c r="BF874" s="36"/>
      <c r="BG874" s="38"/>
      <c r="BH874" s="38"/>
      <c r="BI874" s="38"/>
      <c r="BJ874" s="39"/>
    </row>
    <row r="875" spans="55:62">
      <c r="BC875" s="38"/>
      <c r="BD875" s="36"/>
      <c r="BE875" s="36"/>
      <c r="BF875" s="36"/>
      <c r="BG875" s="38"/>
      <c r="BH875" s="38"/>
      <c r="BI875" s="38"/>
      <c r="BJ875" s="39"/>
    </row>
    <row r="876" spans="55:62">
      <c r="BC876" s="38"/>
      <c r="BD876" s="36"/>
      <c r="BE876" s="36"/>
      <c r="BF876" s="36"/>
      <c r="BG876" s="38"/>
      <c r="BH876" s="38"/>
      <c r="BI876" s="38"/>
      <c r="BJ876" s="39"/>
    </row>
    <row r="877" spans="55:62">
      <c r="BC877" s="38"/>
      <c r="BD877" s="36"/>
      <c r="BE877" s="36"/>
      <c r="BF877" s="36"/>
      <c r="BG877" s="38"/>
      <c r="BH877" s="38"/>
      <c r="BI877" s="38"/>
      <c r="BJ877" s="39"/>
    </row>
    <row r="878" spans="55:62">
      <c r="BC878" s="38"/>
      <c r="BD878" s="36"/>
      <c r="BE878" s="36"/>
      <c r="BF878" s="36"/>
      <c r="BG878" s="38"/>
      <c r="BH878" s="38"/>
      <c r="BI878" s="38"/>
      <c r="BJ878" s="39"/>
    </row>
    <row r="879" spans="55:62">
      <c r="BC879" s="38"/>
      <c r="BD879" s="36"/>
      <c r="BE879" s="36"/>
      <c r="BF879" s="36"/>
      <c r="BG879" s="38"/>
      <c r="BH879" s="38"/>
      <c r="BI879" s="38"/>
      <c r="BJ879" s="39"/>
    </row>
    <row r="880" spans="55:62">
      <c r="BC880" s="38"/>
      <c r="BD880" s="36"/>
      <c r="BE880" s="36"/>
      <c r="BF880" s="36"/>
      <c r="BG880" s="38"/>
      <c r="BH880" s="38"/>
      <c r="BI880" s="38"/>
      <c r="BJ880" s="39"/>
    </row>
    <row r="881" spans="55:62">
      <c r="BC881" s="38"/>
      <c r="BD881" s="36"/>
      <c r="BE881" s="36"/>
      <c r="BF881" s="36"/>
      <c r="BG881" s="38"/>
      <c r="BH881" s="38"/>
      <c r="BI881" s="38"/>
      <c r="BJ881" s="39"/>
    </row>
    <row r="882" spans="55:62">
      <c r="BC882" s="38"/>
      <c r="BD882" s="36"/>
      <c r="BE882" s="36"/>
      <c r="BF882" s="36"/>
      <c r="BG882" s="38"/>
      <c r="BH882" s="38"/>
      <c r="BI882" s="38"/>
      <c r="BJ882" s="39"/>
    </row>
    <row r="883" spans="55:62">
      <c r="BC883" s="38"/>
      <c r="BD883" s="36"/>
      <c r="BE883" s="36"/>
      <c r="BF883" s="36"/>
      <c r="BG883" s="38"/>
      <c r="BH883" s="38"/>
      <c r="BI883" s="38"/>
      <c r="BJ883" s="39"/>
    </row>
    <row r="884" spans="55:62">
      <c r="BC884" s="38"/>
      <c r="BD884" s="36"/>
      <c r="BE884" s="36"/>
      <c r="BF884" s="36"/>
      <c r="BG884" s="38"/>
      <c r="BH884" s="38"/>
      <c r="BI884" s="38"/>
      <c r="BJ884" s="39"/>
    </row>
    <row r="885" spans="55:62">
      <c r="BC885" s="38"/>
      <c r="BD885" s="36"/>
      <c r="BE885" s="36"/>
      <c r="BF885" s="36"/>
      <c r="BG885" s="38"/>
      <c r="BH885" s="38"/>
      <c r="BI885" s="38"/>
      <c r="BJ885" s="39"/>
    </row>
    <row r="886" spans="55:62">
      <c r="BC886" s="38"/>
      <c r="BD886" s="36"/>
      <c r="BE886" s="36"/>
      <c r="BF886" s="36"/>
      <c r="BG886" s="38"/>
      <c r="BH886" s="38"/>
      <c r="BI886" s="38"/>
      <c r="BJ886" s="39"/>
    </row>
    <row r="887" spans="55:62">
      <c r="BC887" s="38"/>
      <c r="BD887" s="36"/>
      <c r="BE887" s="36"/>
      <c r="BF887" s="36"/>
      <c r="BG887" s="38"/>
      <c r="BH887" s="38"/>
      <c r="BI887" s="38"/>
      <c r="BJ887" s="39"/>
    </row>
    <row r="888" spans="55:62">
      <c r="BC888" s="38"/>
      <c r="BD888" s="36"/>
      <c r="BE888" s="36"/>
      <c r="BF888" s="36"/>
      <c r="BG888" s="38"/>
      <c r="BH888" s="38"/>
      <c r="BI888" s="38"/>
      <c r="BJ888" s="39"/>
    </row>
    <row r="889" spans="55:62">
      <c r="BC889" s="38"/>
      <c r="BD889" s="36"/>
      <c r="BE889" s="36"/>
      <c r="BF889" s="36"/>
      <c r="BG889" s="38"/>
      <c r="BH889" s="38"/>
      <c r="BI889" s="38"/>
      <c r="BJ889" s="39"/>
    </row>
    <row r="890" spans="55:62">
      <c r="BC890" s="38"/>
      <c r="BD890" s="36"/>
      <c r="BE890" s="36"/>
      <c r="BF890" s="36"/>
      <c r="BG890" s="38"/>
      <c r="BH890" s="38"/>
      <c r="BI890" s="38"/>
      <c r="BJ890" s="39"/>
    </row>
    <row r="891" spans="55:62">
      <c r="BC891" s="38"/>
      <c r="BD891" s="36"/>
      <c r="BE891" s="36"/>
      <c r="BF891" s="36"/>
      <c r="BG891" s="38"/>
      <c r="BH891" s="38"/>
      <c r="BI891" s="38"/>
      <c r="BJ891" s="39"/>
    </row>
    <row r="892" spans="55:62">
      <c r="BC892" s="38"/>
      <c r="BD892" s="36"/>
      <c r="BE892" s="36"/>
      <c r="BF892" s="36"/>
      <c r="BG892" s="38"/>
      <c r="BH892" s="38"/>
      <c r="BI892" s="38"/>
      <c r="BJ892" s="39"/>
    </row>
    <row r="893" spans="55:62">
      <c r="BC893" s="38"/>
      <c r="BD893" s="36"/>
      <c r="BE893" s="36"/>
      <c r="BF893" s="36"/>
      <c r="BG893" s="38"/>
      <c r="BH893" s="38"/>
      <c r="BI893" s="38"/>
      <c r="BJ893" s="39"/>
    </row>
    <row r="894" spans="55:62">
      <c r="BC894" s="38"/>
      <c r="BD894" s="36"/>
      <c r="BE894" s="36"/>
      <c r="BF894" s="36"/>
      <c r="BG894" s="38"/>
      <c r="BH894" s="38"/>
      <c r="BI894" s="38"/>
      <c r="BJ894" s="39"/>
    </row>
    <row r="895" spans="55:62">
      <c r="BC895" s="38"/>
      <c r="BD895" s="36"/>
      <c r="BE895" s="36"/>
      <c r="BF895" s="36"/>
      <c r="BG895" s="38"/>
      <c r="BH895" s="38"/>
      <c r="BI895" s="38"/>
      <c r="BJ895" s="39"/>
    </row>
    <row r="896" spans="55:62">
      <c r="BC896" s="38"/>
      <c r="BD896" s="36"/>
      <c r="BE896" s="36"/>
      <c r="BF896" s="36"/>
      <c r="BG896" s="38"/>
      <c r="BH896" s="38"/>
      <c r="BI896" s="38"/>
      <c r="BJ896" s="39"/>
    </row>
    <row r="897" spans="55:62">
      <c r="BC897" s="38"/>
      <c r="BD897" s="36"/>
      <c r="BE897" s="36"/>
      <c r="BF897" s="36"/>
      <c r="BG897" s="38"/>
      <c r="BH897" s="38"/>
      <c r="BI897" s="38"/>
      <c r="BJ897" s="39"/>
    </row>
    <row r="898" spans="55:62">
      <c r="BC898" s="38"/>
      <c r="BD898" s="36"/>
      <c r="BE898" s="36"/>
      <c r="BF898" s="36"/>
      <c r="BG898" s="38"/>
      <c r="BH898" s="38"/>
      <c r="BI898" s="38"/>
      <c r="BJ898" s="39"/>
    </row>
    <row r="899" spans="55:62">
      <c r="BC899" s="38"/>
      <c r="BD899" s="36"/>
      <c r="BE899" s="36"/>
      <c r="BF899" s="36"/>
      <c r="BG899" s="38"/>
      <c r="BH899" s="38"/>
      <c r="BI899" s="38"/>
      <c r="BJ899" s="39"/>
    </row>
    <row r="900" spans="55:62">
      <c r="BC900" s="38"/>
      <c r="BD900" s="185"/>
      <c r="BE900" s="185"/>
      <c r="BF900" s="185"/>
      <c r="BG900" s="38"/>
      <c r="BH900" s="38"/>
      <c r="BI900" s="38"/>
      <c r="BJ900" s="39"/>
    </row>
    <row r="901" spans="55:62">
      <c r="BC901" s="38"/>
      <c r="BD901" s="185"/>
      <c r="BE901" s="185"/>
      <c r="BF901" s="185"/>
      <c r="BG901" s="38"/>
      <c r="BH901" s="38"/>
      <c r="BI901" s="38"/>
      <c r="BJ901" s="39"/>
    </row>
    <row r="902" spans="55:62">
      <c r="BC902" s="38"/>
      <c r="BD902" s="38"/>
      <c r="BE902" s="38"/>
      <c r="BF902" s="38"/>
      <c r="BG902" s="38"/>
      <c r="BH902" s="38"/>
      <c r="BI902" s="38"/>
      <c r="BJ902" s="39"/>
    </row>
    <row r="903" spans="55:62">
      <c r="BC903" s="38"/>
      <c r="BD903" s="38"/>
      <c r="BE903" s="38"/>
      <c r="BF903" s="38"/>
      <c r="BG903" s="38"/>
      <c r="BH903" s="38"/>
      <c r="BI903" s="38"/>
      <c r="BJ903" s="39"/>
    </row>
    <row r="904" spans="55:62">
      <c r="BC904" s="38"/>
      <c r="BD904" s="38"/>
      <c r="BE904" s="38"/>
      <c r="BF904" s="38"/>
      <c r="BG904" s="38"/>
      <c r="BH904" s="38"/>
      <c r="BI904" s="38"/>
      <c r="BJ904" s="39"/>
    </row>
    <row r="905" spans="55:62">
      <c r="BC905" s="38"/>
      <c r="BD905" s="38"/>
      <c r="BE905" s="38"/>
      <c r="BF905" s="38"/>
      <c r="BG905" s="38"/>
      <c r="BH905" s="38"/>
      <c r="BI905" s="38"/>
      <c r="BJ905" s="39"/>
    </row>
    <row r="906" spans="55:62">
      <c r="BC906" s="38"/>
      <c r="BD906" s="38"/>
      <c r="BE906" s="38"/>
      <c r="BF906" s="38"/>
      <c r="BG906" s="38"/>
      <c r="BH906" s="38"/>
      <c r="BI906" s="38"/>
      <c r="BJ906" s="39"/>
    </row>
    <row r="907" spans="55:62">
      <c r="BC907" s="38"/>
      <c r="BD907" s="38"/>
      <c r="BE907" s="38"/>
      <c r="BF907" s="38"/>
      <c r="BG907" s="38"/>
      <c r="BH907" s="38"/>
      <c r="BI907" s="38"/>
      <c r="BJ907" s="39"/>
    </row>
    <row r="908" spans="55:62">
      <c r="BC908" s="38"/>
      <c r="BD908" s="38"/>
      <c r="BE908" s="38"/>
      <c r="BF908" s="38"/>
      <c r="BG908" s="38"/>
      <c r="BH908" s="38"/>
      <c r="BI908" s="38"/>
      <c r="BJ908" s="39"/>
    </row>
    <row r="909" spans="55:62" ht="15.6">
      <c r="BC909" s="38"/>
      <c r="BD909" s="108"/>
      <c r="BE909" s="108"/>
      <c r="BF909" s="108"/>
      <c r="BG909" s="38"/>
      <c r="BH909" s="38"/>
      <c r="BI909" s="38"/>
      <c r="BJ909" s="39"/>
    </row>
    <row r="910" spans="55:62">
      <c r="BC910" s="38"/>
      <c r="BD910" s="38"/>
      <c r="BE910" s="38"/>
      <c r="BF910" s="38"/>
      <c r="BG910" s="38"/>
      <c r="BH910" s="38"/>
      <c r="BI910" s="38"/>
      <c r="BJ910" s="39"/>
    </row>
    <row r="911" spans="55:62">
      <c r="BC911" s="38"/>
      <c r="BD911" s="36"/>
      <c r="BE911" s="36"/>
      <c r="BF911" s="36"/>
      <c r="BG911" s="38"/>
      <c r="BH911" s="38"/>
      <c r="BI911" s="38"/>
      <c r="BJ911" s="39"/>
    </row>
    <row r="912" spans="55:62">
      <c r="BC912" s="38"/>
      <c r="BD912" s="36"/>
      <c r="BE912" s="36"/>
      <c r="BF912" s="36"/>
      <c r="BG912" s="38"/>
      <c r="BH912" s="38"/>
      <c r="BI912" s="38"/>
      <c r="BJ912" s="39"/>
    </row>
    <row r="913" spans="55:62">
      <c r="BC913" s="38"/>
      <c r="BD913" s="36"/>
      <c r="BE913" s="36"/>
      <c r="BF913" s="36"/>
      <c r="BG913" s="38"/>
      <c r="BH913" s="38"/>
      <c r="BI913" s="38"/>
      <c r="BJ913" s="39"/>
    </row>
    <row r="914" spans="55:62">
      <c r="BC914" s="38"/>
      <c r="BD914" s="36"/>
      <c r="BE914" s="36"/>
      <c r="BF914" s="36"/>
      <c r="BG914" s="38"/>
      <c r="BH914" s="38"/>
      <c r="BI914" s="38"/>
      <c r="BJ914" s="39"/>
    </row>
    <row r="915" spans="55:62">
      <c r="BC915" s="38"/>
      <c r="BD915" s="36"/>
      <c r="BE915" s="36"/>
      <c r="BF915" s="36"/>
      <c r="BG915" s="38"/>
      <c r="BH915" s="38"/>
      <c r="BI915" s="38"/>
      <c r="BJ915" s="39"/>
    </row>
    <row r="916" spans="55:62">
      <c r="BC916" s="38"/>
      <c r="BD916" s="36"/>
      <c r="BE916" s="36"/>
      <c r="BF916" s="36"/>
      <c r="BG916" s="38"/>
      <c r="BH916" s="38"/>
      <c r="BI916" s="38"/>
      <c r="BJ916" s="39"/>
    </row>
    <row r="917" spans="55:62">
      <c r="BC917" s="38"/>
      <c r="BD917" s="36"/>
      <c r="BE917" s="36"/>
      <c r="BF917" s="36"/>
      <c r="BG917" s="38"/>
      <c r="BH917" s="38"/>
      <c r="BI917" s="38"/>
      <c r="BJ917" s="39"/>
    </row>
    <row r="918" spans="55:62">
      <c r="BC918" s="38"/>
      <c r="BD918" s="36"/>
      <c r="BE918" s="36"/>
      <c r="BF918" s="36"/>
      <c r="BG918" s="38"/>
      <c r="BH918" s="38"/>
      <c r="BI918" s="38"/>
      <c r="BJ918" s="39"/>
    </row>
    <row r="919" spans="55:62">
      <c r="BC919" s="38"/>
      <c r="BD919" s="36"/>
      <c r="BE919" s="36"/>
      <c r="BF919" s="36"/>
      <c r="BG919" s="38"/>
      <c r="BH919" s="38"/>
      <c r="BI919" s="38"/>
      <c r="BJ919" s="39"/>
    </row>
    <row r="920" spans="55:62">
      <c r="BC920" s="38"/>
      <c r="BD920" s="36"/>
      <c r="BE920" s="36"/>
      <c r="BF920" s="36"/>
      <c r="BG920" s="38"/>
      <c r="BH920" s="38"/>
      <c r="BI920" s="38"/>
      <c r="BJ920" s="39"/>
    </row>
    <row r="921" spans="55:62">
      <c r="BC921" s="38"/>
      <c r="BD921" s="36"/>
      <c r="BE921" s="36"/>
      <c r="BF921" s="36"/>
      <c r="BG921" s="38"/>
      <c r="BH921" s="38"/>
      <c r="BI921" s="38"/>
      <c r="BJ921" s="39"/>
    </row>
    <row r="922" spans="55:62">
      <c r="BC922" s="38"/>
      <c r="BD922" s="36"/>
      <c r="BE922" s="36"/>
      <c r="BF922" s="36"/>
      <c r="BG922" s="38"/>
      <c r="BH922" s="38"/>
      <c r="BI922" s="38"/>
      <c r="BJ922" s="39"/>
    </row>
    <row r="923" spans="55:62">
      <c r="BC923" s="38"/>
      <c r="BD923" s="36"/>
      <c r="BE923" s="36"/>
      <c r="BF923" s="36"/>
      <c r="BG923" s="38"/>
      <c r="BH923" s="38"/>
      <c r="BI923" s="38"/>
      <c r="BJ923" s="39"/>
    </row>
    <row r="924" spans="55:62">
      <c r="BC924" s="38"/>
      <c r="BD924" s="36"/>
      <c r="BE924" s="36"/>
      <c r="BF924" s="36"/>
      <c r="BG924" s="38"/>
      <c r="BH924" s="38"/>
      <c r="BI924" s="38"/>
      <c r="BJ924" s="39"/>
    </row>
    <row r="925" spans="55:62">
      <c r="BC925" s="38"/>
      <c r="BD925" s="36"/>
      <c r="BE925" s="36"/>
      <c r="BF925" s="36"/>
      <c r="BG925" s="38"/>
      <c r="BH925" s="38"/>
      <c r="BI925" s="38"/>
      <c r="BJ925" s="39"/>
    </row>
    <row r="926" spans="55:62">
      <c r="BC926" s="38"/>
      <c r="BD926" s="36"/>
      <c r="BE926" s="36"/>
      <c r="BF926" s="36"/>
      <c r="BG926" s="38"/>
      <c r="BH926" s="38"/>
      <c r="BI926" s="38"/>
      <c r="BJ926" s="39"/>
    </row>
    <row r="927" spans="55:62">
      <c r="BC927" s="38"/>
      <c r="BD927" s="36"/>
      <c r="BE927" s="36"/>
      <c r="BF927" s="36"/>
      <c r="BG927" s="38"/>
      <c r="BH927" s="38"/>
      <c r="BI927" s="38"/>
      <c r="BJ927" s="39"/>
    </row>
    <row r="928" spans="55:62">
      <c r="BC928" s="38"/>
      <c r="BD928" s="36"/>
      <c r="BE928" s="36"/>
      <c r="BF928" s="36"/>
      <c r="BG928" s="38"/>
      <c r="BH928" s="38"/>
      <c r="BI928" s="38"/>
      <c r="BJ928" s="39"/>
    </row>
    <row r="929" spans="55:62">
      <c r="BC929" s="38"/>
      <c r="BD929" s="36"/>
      <c r="BE929" s="36"/>
      <c r="BF929" s="36"/>
      <c r="BG929" s="38"/>
      <c r="BH929" s="38"/>
      <c r="BI929" s="38"/>
      <c r="BJ929" s="39"/>
    </row>
    <row r="930" spans="55:62">
      <c r="BC930" s="38"/>
      <c r="BD930" s="36"/>
      <c r="BE930" s="36"/>
      <c r="BF930" s="36"/>
      <c r="BG930" s="38"/>
      <c r="BH930" s="38"/>
      <c r="BI930" s="38"/>
      <c r="BJ930" s="39"/>
    </row>
    <row r="931" spans="55:62">
      <c r="BC931" s="38"/>
      <c r="BD931" s="36"/>
      <c r="BE931" s="36"/>
      <c r="BF931" s="36"/>
      <c r="BG931" s="38"/>
      <c r="BH931" s="38"/>
      <c r="BI931" s="38"/>
      <c r="BJ931" s="39"/>
    </row>
    <row r="932" spans="55:62">
      <c r="BC932" s="38"/>
      <c r="BD932" s="36"/>
      <c r="BE932" s="36"/>
      <c r="BF932" s="36"/>
      <c r="BG932" s="38"/>
      <c r="BH932" s="38"/>
      <c r="BI932" s="38"/>
      <c r="BJ932" s="39"/>
    </row>
    <row r="933" spans="55:62">
      <c r="BC933" s="38"/>
      <c r="BD933" s="36"/>
      <c r="BE933" s="36"/>
      <c r="BF933" s="36"/>
      <c r="BG933" s="38"/>
      <c r="BH933" s="38"/>
      <c r="BI933" s="38"/>
      <c r="BJ933" s="39"/>
    </row>
    <row r="934" spans="55:62">
      <c r="BC934" s="38"/>
      <c r="BD934" s="36"/>
      <c r="BE934" s="36"/>
      <c r="BF934" s="36"/>
      <c r="BG934" s="38"/>
      <c r="BH934" s="38"/>
      <c r="BI934" s="38"/>
      <c r="BJ934" s="39"/>
    </row>
    <row r="935" spans="55:62">
      <c r="BC935" s="38"/>
      <c r="BD935" s="36"/>
      <c r="BE935" s="36"/>
      <c r="BF935" s="36"/>
      <c r="BG935" s="38"/>
      <c r="BH935" s="38"/>
      <c r="BI935" s="38"/>
      <c r="BJ935" s="39"/>
    </row>
    <row r="936" spans="55:62">
      <c r="BC936" s="38"/>
      <c r="BD936" s="36"/>
      <c r="BE936" s="36"/>
      <c r="BF936" s="36"/>
      <c r="BG936" s="38"/>
      <c r="BH936" s="38"/>
      <c r="BI936" s="38"/>
      <c r="BJ936" s="39"/>
    </row>
    <row r="937" spans="55:62">
      <c r="BC937" s="38"/>
      <c r="BD937" s="36"/>
      <c r="BE937" s="36"/>
      <c r="BF937" s="36"/>
      <c r="BG937" s="38"/>
      <c r="BH937" s="38"/>
      <c r="BI937" s="38"/>
      <c r="BJ937" s="39"/>
    </row>
    <row r="938" spans="55:62">
      <c r="BC938" s="38"/>
      <c r="BD938" s="36"/>
      <c r="BE938" s="36"/>
      <c r="BF938" s="36"/>
      <c r="BG938" s="38"/>
      <c r="BH938" s="38"/>
      <c r="BI938" s="38"/>
      <c r="BJ938" s="39"/>
    </row>
    <row r="939" spans="55:62">
      <c r="BC939" s="38"/>
      <c r="BD939" s="36"/>
      <c r="BE939" s="36"/>
      <c r="BF939" s="36"/>
      <c r="BG939" s="38"/>
      <c r="BH939" s="38"/>
      <c r="BI939" s="38"/>
      <c r="BJ939" s="39"/>
    </row>
    <row r="940" spans="55:62">
      <c r="BC940" s="38"/>
      <c r="BD940" s="36"/>
      <c r="BE940" s="36"/>
      <c r="BF940" s="36"/>
      <c r="BG940" s="38"/>
      <c r="BH940" s="38"/>
      <c r="BI940" s="38"/>
      <c r="BJ940" s="39"/>
    </row>
    <row r="941" spans="55:62">
      <c r="BC941" s="38"/>
      <c r="BD941" s="36"/>
      <c r="BE941" s="36"/>
      <c r="BF941" s="36"/>
      <c r="BG941" s="38"/>
      <c r="BH941" s="38"/>
      <c r="BI941" s="38"/>
      <c r="BJ941" s="39"/>
    </row>
    <row r="942" spans="55:62">
      <c r="BC942" s="38"/>
      <c r="BD942" s="36"/>
      <c r="BE942" s="36"/>
      <c r="BF942" s="36"/>
      <c r="BG942" s="38"/>
      <c r="BH942" s="38"/>
      <c r="BI942" s="38"/>
      <c r="BJ942" s="39"/>
    </row>
    <row r="943" spans="55:62">
      <c r="BC943" s="38"/>
      <c r="BD943" s="36"/>
      <c r="BE943" s="36"/>
      <c r="BF943" s="36"/>
      <c r="BG943" s="38"/>
      <c r="BH943" s="38"/>
      <c r="BI943" s="38"/>
      <c r="BJ943" s="39"/>
    </row>
    <row r="944" spans="55:62">
      <c r="BC944" s="38"/>
      <c r="BD944" s="36"/>
      <c r="BE944" s="36"/>
      <c r="BF944" s="36"/>
      <c r="BG944" s="38"/>
      <c r="BH944" s="38"/>
      <c r="BI944" s="38"/>
      <c r="BJ944" s="39"/>
    </row>
    <row r="945" spans="55:62">
      <c r="BC945" s="38"/>
      <c r="BD945" s="36"/>
      <c r="BE945" s="36"/>
      <c r="BF945" s="36"/>
      <c r="BG945" s="38"/>
      <c r="BH945" s="38"/>
      <c r="BI945" s="38"/>
      <c r="BJ945" s="39"/>
    </row>
    <row r="946" spans="55:62">
      <c r="BC946" s="38"/>
      <c r="BD946" s="36"/>
      <c r="BE946" s="36"/>
      <c r="BF946" s="36"/>
      <c r="BG946" s="38"/>
      <c r="BH946" s="38"/>
      <c r="BI946" s="38"/>
      <c r="BJ946" s="39"/>
    </row>
    <row r="947" spans="55:62">
      <c r="BC947" s="38"/>
      <c r="BD947" s="36"/>
      <c r="BE947" s="36"/>
      <c r="BF947" s="36"/>
      <c r="BG947" s="38"/>
      <c r="BH947" s="38"/>
      <c r="BI947" s="38"/>
      <c r="BJ947" s="39"/>
    </row>
    <row r="948" spans="55:62">
      <c r="BC948" s="38"/>
      <c r="BD948" s="36"/>
      <c r="BE948" s="36"/>
      <c r="BF948" s="36"/>
      <c r="BG948" s="38"/>
      <c r="BH948" s="38"/>
      <c r="BI948" s="38"/>
      <c r="BJ948" s="39"/>
    </row>
    <row r="949" spans="55:62">
      <c r="BC949" s="38"/>
      <c r="BD949" s="36"/>
      <c r="BE949" s="36"/>
      <c r="BF949" s="36"/>
      <c r="BG949" s="38"/>
      <c r="BH949" s="38"/>
      <c r="BI949" s="38"/>
      <c r="BJ949" s="39"/>
    </row>
    <row r="950" spans="55:62">
      <c r="BC950" s="38"/>
      <c r="BD950" s="36"/>
      <c r="BE950" s="36"/>
      <c r="BF950" s="36"/>
      <c r="BG950" s="38"/>
      <c r="BH950" s="38"/>
      <c r="BI950" s="38"/>
      <c r="BJ950" s="39"/>
    </row>
    <row r="951" spans="55:62">
      <c r="BC951" s="38"/>
      <c r="BD951" s="36"/>
      <c r="BE951" s="36"/>
      <c r="BF951" s="36"/>
      <c r="BG951" s="38"/>
      <c r="BH951" s="38"/>
      <c r="BI951" s="38"/>
      <c r="BJ951" s="39"/>
    </row>
    <row r="952" spans="55:62">
      <c r="BC952" s="38"/>
      <c r="BD952" s="36"/>
      <c r="BE952" s="36"/>
      <c r="BF952" s="36"/>
      <c r="BG952" s="38"/>
      <c r="BH952" s="38"/>
      <c r="BI952" s="38"/>
      <c r="BJ952" s="39"/>
    </row>
    <row r="953" spans="55:62">
      <c r="BC953" s="38"/>
      <c r="BD953" s="36"/>
      <c r="BE953" s="36"/>
      <c r="BF953" s="36"/>
      <c r="BG953" s="38"/>
      <c r="BH953" s="38"/>
      <c r="BI953" s="38"/>
      <c r="BJ953" s="39"/>
    </row>
    <row r="954" spans="55:62">
      <c r="BC954" s="38"/>
      <c r="BD954" s="36"/>
      <c r="BE954" s="36"/>
      <c r="BF954" s="36"/>
      <c r="BG954" s="38"/>
      <c r="BH954" s="38"/>
      <c r="BI954" s="38"/>
      <c r="BJ954" s="39"/>
    </row>
    <row r="955" spans="55:62">
      <c r="BC955" s="38"/>
      <c r="BD955" s="36"/>
      <c r="BE955" s="36"/>
      <c r="BF955" s="36"/>
      <c r="BG955" s="38"/>
      <c r="BH955" s="38"/>
      <c r="BI955" s="38"/>
      <c r="BJ955" s="39"/>
    </row>
    <row r="956" spans="55:62">
      <c r="BC956" s="38"/>
      <c r="BD956" s="36"/>
      <c r="BE956" s="36"/>
      <c r="BF956" s="36"/>
      <c r="BG956" s="38"/>
      <c r="BH956" s="38"/>
      <c r="BI956" s="38"/>
      <c r="BJ956" s="39"/>
    </row>
    <row r="957" spans="55:62">
      <c r="BC957" s="38"/>
      <c r="BD957" s="36"/>
      <c r="BE957" s="36"/>
      <c r="BF957" s="36"/>
      <c r="BG957" s="38"/>
      <c r="BH957" s="38"/>
      <c r="BI957" s="38"/>
      <c r="BJ957" s="39"/>
    </row>
    <row r="958" spans="55:62">
      <c r="BC958" s="38"/>
      <c r="BD958" s="36"/>
      <c r="BE958" s="36"/>
      <c r="BF958" s="36"/>
      <c r="BG958" s="38"/>
      <c r="BH958" s="38"/>
      <c r="BI958" s="38"/>
      <c r="BJ958" s="39"/>
    </row>
    <row r="959" spans="55:62">
      <c r="BC959" s="38"/>
      <c r="BD959" s="36"/>
      <c r="BE959" s="36"/>
      <c r="BF959" s="36"/>
      <c r="BG959" s="38"/>
      <c r="BH959" s="38"/>
      <c r="BI959" s="38"/>
      <c r="BJ959" s="39"/>
    </row>
    <row r="960" spans="55:62">
      <c r="BC960" s="38"/>
      <c r="BD960" s="36"/>
      <c r="BE960" s="36"/>
      <c r="BF960" s="36"/>
      <c r="BG960" s="38"/>
      <c r="BH960" s="38"/>
      <c r="BI960" s="38"/>
      <c r="BJ960" s="39"/>
    </row>
    <row r="961" spans="55:62">
      <c r="BC961" s="38"/>
      <c r="BD961" s="36"/>
      <c r="BE961" s="36"/>
      <c r="BF961" s="36"/>
      <c r="BG961" s="38"/>
      <c r="BH961" s="38"/>
      <c r="BI961" s="38"/>
      <c r="BJ961" s="39"/>
    </row>
    <row r="962" spans="55:62">
      <c r="BC962" s="38"/>
      <c r="BD962" s="36"/>
      <c r="BE962" s="36"/>
      <c r="BF962" s="36"/>
      <c r="BG962" s="38"/>
      <c r="BH962" s="38"/>
      <c r="BI962" s="38"/>
      <c r="BJ962" s="39"/>
    </row>
    <row r="963" spans="55:62">
      <c r="BC963" s="38"/>
      <c r="BD963" s="36"/>
      <c r="BE963" s="36"/>
      <c r="BF963" s="36"/>
      <c r="BG963" s="38"/>
      <c r="BH963" s="38"/>
      <c r="BI963" s="38"/>
      <c r="BJ963" s="39"/>
    </row>
    <row r="964" spans="55:62">
      <c r="BC964" s="38"/>
      <c r="BD964" s="36"/>
      <c r="BE964" s="36"/>
      <c r="BF964" s="36"/>
      <c r="BG964" s="38"/>
      <c r="BH964" s="38"/>
      <c r="BI964" s="38"/>
      <c r="BJ964" s="39"/>
    </row>
    <row r="965" spans="55:62">
      <c r="BC965" s="38"/>
      <c r="BD965" s="36"/>
      <c r="BE965" s="36"/>
      <c r="BF965" s="36"/>
      <c r="BG965" s="38"/>
      <c r="BH965" s="38"/>
      <c r="BI965" s="38"/>
      <c r="BJ965" s="39"/>
    </row>
    <row r="966" spans="55:62">
      <c r="BC966" s="38"/>
      <c r="BD966" s="36"/>
      <c r="BE966" s="36"/>
      <c r="BF966" s="36"/>
      <c r="BG966" s="38"/>
      <c r="BH966" s="38"/>
      <c r="BI966" s="38"/>
      <c r="BJ966" s="39"/>
    </row>
    <row r="967" spans="55:62">
      <c r="BC967" s="38"/>
      <c r="BD967" s="36"/>
      <c r="BE967" s="36"/>
      <c r="BF967" s="36"/>
      <c r="BG967" s="38"/>
      <c r="BH967" s="38"/>
      <c r="BI967" s="38"/>
      <c r="BJ967" s="39"/>
    </row>
    <row r="968" spans="55:62">
      <c r="BC968" s="38"/>
      <c r="BD968" s="36"/>
      <c r="BE968" s="36"/>
      <c r="BF968" s="36"/>
      <c r="BG968" s="38"/>
      <c r="BH968" s="38"/>
      <c r="BI968" s="38"/>
      <c r="BJ968" s="39"/>
    </row>
    <row r="969" spans="55:62">
      <c r="BC969" s="38"/>
      <c r="BD969" s="36"/>
      <c r="BE969" s="36"/>
      <c r="BF969" s="36"/>
      <c r="BG969" s="38"/>
      <c r="BH969" s="38"/>
      <c r="BI969" s="38"/>
      <c r="BJ969" s="39"/>
    </row>
    <row r="970" spans="55:62">
      <c r="BC970" s="38"/>
      <c r="BD970" s="36"/>
      <c r="BE970" s="36"/>
      <c r="BF970" s="36"/>
      <c r="BG970" s="38"/>
      <c r="BH970" s="38"/>
      <c r="BI970" s="38"/>
      <c r="BJ970" s="39"/>
    </row>
    <row r="971" spans="55:62">
      <c r="BC971" s="38"/>
      <c r="BD971" s="36"/>
      <c r="BE971" s="36"/>
      <c r="BF971" s="36"/>
      <c r="BG971" s="38"/>
      <c r="BH971" s="38"/>
      <c r="BI971" s="38"/>
      <c r="BJ971" s="39"/>
    </row>
    <row r="972" spans="55:62">
      <c r="BC972" s="38"/>
      <c r="BD972" s="36"/>
      <c r="BE972" s="36"/>
      <c r="BF972" s="36"/>
      <c r="BG972" s="38"/>
      <c r="BH972" s="38"/>
      <c r="BI972" s="38"/>
      <c r="BJ972" s="39"/>
    </row>
    <row r="973" spans="55:62">
      <c r="BC973" s="38"/>
      <c r="BD973" s="36"/>
      <c r="BE973" s="36"/>
      <c r="BF973" s="36"/>
      <c r="BG973" s="38"/>
      <c r="BH973" s="38"/>
      <c r="BI973" s="38"/>
      <c r="BJ973" s="39"/>
    </row>
    <row r="974" spans="55:62">
      <c r="BC974" s="38"/>
      <c r="BD974" s="36"/>
      <c r="BE974" s="36"/>
      <c r="BF974" s="36"/>
      <c r="BG974" s="38"/>
      <c r="BH974" s="38"/>
      <c r="BI974" s="38"/>
      <c r="BJ974" s="39"/>
    </row>
    <row r="975" spans="55:62">
      <c r="BC975" s="38"/>
      <c r="BD975" s="36"/>
      <c r="BE975" s="36"/>
      <c r="BF975" s="36"/>
      <c r="BG975" s="38"/>
      <c r="BH975" s="38"/>
      <c r="BI975" s="38"/>
      <c r="BJ975" s="39"/>
    </row>
    <row r="976" spans="55:62">
      <c r="BC976" s="38"/>
      <c r="BD976" s="36"/>
      <c r="BE976" s="36"/>
      <c r="BF976" s="36"/>
      <c r="BG976" s="38"/>
      <c r="BH976" s="38"/>
      <c r="BI976" s="38"/>
      <c r="BJ976" s="39"/>
    </row>
    <row r="977" spans="55:62">
      <c r="BC977" s="38"/>
      <c r="BD977" s="36"/>
      <c r="BE977" s="36"/>
      <c r="BF977" s="36"/>
      <c r="BG977" s="38"/>
      <c r="BH977" s="38"/>
      <c r="BI977" s="38"/>
      <c r="BJ977" s="39"/>
    </row>
    <row r="978" spans="55:62">
      <c r="BC978" s="38"/>
      <c r="BD978" s="36"/>
      <c r="BE978" s="36"/>
      <c r="BF978" s="36"/>
      <c r="BG978" s="38"/>
      <c r="BH978" s="38"/>
      <c r="BI978" s="38"/>
      <c r="BJ978" s="39"/>
    </row>
    <row r="979" spans="55:62">
      <c r="BC979" s="38"/>
      <c r="BD979" s="36"/>
      <c r="BE979" s="36"/>
      <c r="BF979" s="36"/>
      <c r="BG979" s="38"/>
      <c r="BH979" s="38"/>
      <c r="BI979" s="38"/>
      <c r="BJ979" s="39"/>
    </row>
    <row r="980" spans="55:62">
      <c r="BC980" s="38"/>
      <c r="BD980" s="36"/>
      <c r="BE980" s="36"/>
      <c r="BF980" s="36"/>
      <c r="BG980" s="38"/>
      <c r="BH980" s="38"/>
      <c r="BI980" s="38"/>
      <c r="BJ980" s="39"/>
    </row>
    <row r="981" spans="55:62">
      <c r="BC981" s="38"/>
      <c r="BD981" s="36"/>
      <c r="BE981" s="36"/>
      <c r="BF981" s="36"/>
      <c r="BG981" s="38"/>
      <c r="BH981" s="38"/>
      <c r="BI981" s="38"/>
      <c r="BJ981" s="39"/>
    </row>
    <row r="982" spans="55:62">
      <c r="BC982" s="38"/>
      <c r="BD982" s="36"/>
      <c r="BE982" s="36"/>
      <c r="BF982" s="36"/>
      <c r="BG982" s="38"/>
      <c r="BH982" s="38"/>
      <c r="BI982" s="38"/>
      <c r="BJ982" s="39"/>
    </row>
    <row r="983" spans="55:62">
      <c r="BC983" s="38"/>
      <c r="BD983" s="36"/>
      <c r="BE983" s="36"/>
      <c r="BF983" s="36"/>
      <c r="BG983" s="38"/>
      <c r="BH983" s="38"/>
      <c r="BI983" s="38"/>
      <c r="BJ983" s="39"/>
    </row>
    <row r="984" spans="55:62">
      <c r="BC984" s="38"/>
      <c r="BD984" s="36"/>
      <c r="BE984" s="36"/>
      <c r="BF984" s="36"/>
      <c r="BG984" s="38"/>
      <c r="BH984" s="38"/>
      <c r="BI984" s="38"/>
      <c r="BJ984" s="39"/>
    </row>
    <row r="985" spans="55:62">
      <c r="BC985" s="38"/>
      <c r="BD985" s="36"/>
      <c r="BE985" s="36"/>
      <c r="BF985" s="36"/>
      <c r="BG985" s="38"/>
      <c r="BH985" s="38"/>
      <c r="BI985" s="38"/>
      <c r="BJ985" s="39"/>
    </row>
    <row r="986" spans="55:62">
      <c r="BC986" s="38"/>
      <c r="BD986" s="36"/>
      <c r="BE986" s="36"/>
      <c r="BF986" s="36"/>
      <c r="BG986" s="38"/>
      <c r="BH986" s="38"/>
      <c r="BI986" s="38"/>
      <c r="BJ986" s="39"/>
    </row>
    <row r="987" spans="55:62">
      <c r="BC987" s="38"/>
      <c r="BD987" s="36"/>
      <c r="BE987" s="36"/>
      <c r="BF987" s="36"/>
      <c r="BG987" s="38"/>
      <c r="BH987" s="38"/>
      <c r="BI987" s="38"/>
      <c r="BJ987" s="39"/>
    </row>
    <row r="988" spans="55:62">
      <c r="BC988" s="38"/>
      <c r="BD988" s="36"/>
      <c r="BE988" s="36"/>
      <c r="BF988" s="36"/>
      <c r="BG988" s="38"/>
      <c r="BH988" s="38"/>
      <c r="BI988" s="38"/>
      <c r="BJ988" s="39"/>
    </row>
    <row r="989" spans="55:62">
      <c r="BC989" s="38"/>
      <c r="BD989" s="36"/>
      <c r="BE989" s="36"/>
      <c r="BF989" s="36"/>
      <c r="BG989" s="38"/>
      <c r="BH989" s="38"/>
      <c r="BI989" s="38"/>
      <c r="BJ989" s="39"/>
    </row>
    <row r="990" spans="55:62">
      <c r="BC990" s="38"/>
      <c r="BD990" s="36"/>
      <c r="BE990" s="36"/>
      <c r="BF990" s="36"/>
      <c r="BG990" s="38"/>
      <c r="BH990" s="38"/>
      <c r="BI990" s="38"/>
      <c r="BJ990" s="39"/>
    </row>
    <row r="991" spans="55:62">
      <c r="BC991" s="38"/>
      <c r="BD991" s="36"/>
      <c r="BE991" s="36"/>
      <c r="BF991" s="36"/>
      <c r="BG991" s="38"/>
      <c r="BH991" s="38"/>
      <c r="BI991" s="38"/>
      <c r="BJ991" s="39"/>
    </row>
    <row r="992" spans="55:62">
      <c r="BC992" s="38"/>
      <c r="BD992" s="36"/>
      <c r="BE992" s="36"/>
      <c r="BF992" s="36"/>
      <c r="BG992" s="38"/>
      <c r="BH992" s="38"/>
      <c r="BI992" s="38"/>
      <c r="BJ992" s="39"/>
    </row>
    <row r="993" spans="55:62">
      <c r="BC993" s="38"/>
      <c r="BD993" s="36"/>
      <c r="BE993" s="36"/>
      <c r="BF993" s="36"/>
      <c r="BG993" s="38"/>
      <c r="BH993" s="38"/>
      <c r="BI993" s="38"/>
      <c r="BJ993" s="39"/>
    </row>
    <row r="994" spans="55:62">
      <c r="BC994" s="38"/>
      <c r="BD994" s="36"/>
      <c r="BE994" s="36"/>
      <c r="BF994" s="36"/>
      <c r="BG994" s="38"/>
      <c r="BH994" s="38"/>
      <c r="BI994" s="38"/>
      <c r="BJ994" s="39"/>
    </row>
    <row r="995" spans="55:62">
      <c r="BC995" s="38"/>
      <c r="BD995" s="36"/>
      <c r="BE995" s="36"/>
      <c r="BF995" s="36"/>
      <c r="BG995" s="38"/>
      <c r="BH995" s="38"/>
      <c r="BI995" s="38"/>
      <c r="BJ995" s="39"/>
    </row>
    <row r="996" spans="55:62">
      <c r="BC996" s="38"/>
      <c r="BD996" s="36"/>
      <c r="BE996" s="36"/>
      <c r="BF996" s="36"/>
      <c r="BG996" s="38"/>
      <c r="BH996" s="38"/>
      <c r="BI996" s="38"/>
      <c r="BJ996" s="39"/>
    </row>
    <row r="997" spans="55:62">
      <c r="BC997" s="38"/>
      <c r="BD997" s="38"/>
      <c r="BE997" s="38"/>
      <c r="BF997" s="38"/>
      <c r="BG997" s="38"/>
      <c r="BH997" s="38"/>
      <c r="BI997" s="38"/>
      <c r="BJ997" s="39"/>
    </row>
    <row r="998" spans="55:62">
      <c r="BC998" s="38"/>
      <c r="BD998" s="38"/>
      <c r="BE998" s="38"/>
      <c r="BF998" s="38"/>
      <c r="BG998" s="38"/>
      <c r="BH998" s="38"/>
      <c r="BI998" s="38"/>
      <c r="BJ998" s="39"/>
    </row>
    <row r="999" spans="55:62">
      <c r="BC999" s="38"/>
      <c r="BD999" s="38"/>
      <c r="BE999" s="38"/>
      <c r="BF999" s="38"/>
      <c r="BG999" s="38"/>
      <c r="BH999" s="38"/>
      <c r="BI999" s="38"/>
      <c r="BJ999" s="39"/>
    </row>
    <row r="1000" spans="55:62">
      <c r="BC1000" s="38"/>
      <c r="BD1000" s="38"/>
      <c r="BE1000" s="38"/>
      <c r="BF1000" s="38"/>
      <c r="BG1000" s="38"/>
      <c r="BH1000" s="38"/>
      <c r="BI1000" s="38"/>
      <c r="BJ1000" s="39"/>
    </row>
    <row r="1001" spans="55:62">
      <c r="BC1001" s="38"/>
      <c r="BD1001" s="38"/>
      <c r="BE1001" s="38"/>
      <c r="BF1001" s="38"/>
      <c r="BG1001" s="38"/>
      <c r="BH1001" s="38"/>
      <c r="BI1001" s="38"/>
      <c r="BJ1001" s="39"/>
    </row>
    <row r="1002" spans="55:62">
      <c r="BC1002" s="38"/>
      <c r="BD1002" s="38"/>
      <c r="BE1002" s="38"/>
      <c r="BF1002" s="38"/>
      <c r="BG1002" s="38"/>
      <c r="BH1002" s="38"/>
      <c r="BI1002" s="38"/>
      <c r="BJ1002" s="39"/>
    </row>
    <row r="1003" spans="55:62">
      <c r="BC1003" s="38"/>
      <c r="BD1003" s="38"/>
      <c r="BE1003" s="38"/>
      <c r="BF1003" s="38"/>
      <c r="BG1003" s="38"/>
      <c r="BH1003" s="38"/>
      <c r="BI1003" s="38"/>
    </row>
    <row r="1004" spans="55:62" ht="15.6">
      <c r="BC1004" s="38"/>
      <c r="BD1004" s="108"/>
      <c r="BE1004" s="108"/>
      <c r="BF1004" s="108"/>
      <c r="BG1004" s="38"/>
      <c r="BH1004" s="38"/>
      <c r="BI1004" s="38"/>
    </row>
    <row r="1005" spans="55:62">
      <c r="BC1005" s="38"/>
      <c r="BD1005" s="38"/>
      <c r="BE1005" s="38"/>
      <c r="BF1005" s="38"/>
      <c r="BG1005" s="38"/>
      <c r="BH1005" s="38"/>
      <c r="BI1005" s="38"/>
    </row>
    <row r="1006" spans="55:62">
      <c r="BC1006" s="38"/>
      <c r="BD1006" s="36"/>
      <c r="BE1006" s="36"/>
      <c r="BF1006" s="36"/>
      <c r="BG1006" s="38"/>
      <c r="BH1006" s="38"/>
      <c r="BI1006" s="38"/>
    </row>
    <row r="1007" spans="55:62">
      <c r="BC1007" s="38"/>
      <c r="BD1007" s="36"/>
      <c r="BE1007" s="36"/>
      <c r="BF1007" s="36"/>
      <c r="BG1007" s="38"/>
      <c r="BH1007" s="38"/>
      <c r="BI1007" s="38"/>
    </row>
    <row r="1008" spans="55:62">
      <c r="BC1008" s="38"/>
      <c r="BD1008" s="36"/>
      <c r="BE1008" s="36"/>
      <c r="BF1008" s="36"/>
      <c r="BG1008" s="38"/>
      <c r="BH1008" s="38"/>
      <c r="BI1008" s="38"/>
    </row>
    <row r="1009" spans="55:61">
      <c r="BC1009" s="38"/>
      <c r="BD1009" s="36"/>
      <c r="BE1009" s="36"/>
      <c r="BF1009" s="36"/>
      <c r="BG1009" s="38"/>
      <c r="BH1009" s="38"/>
      <c r="BI1009" s="38"/>
    </row>
    <row r="1010" spans="55:61">
      <c r="BC1010" s="38"/>
      <c r="BD1010" s="36"/>
      <c r="BE1010" s="36"/>
      <c r="BF1010" s="36"/>
      <c r="BG1010" s="38"/>
      <c r="BH1010" s="38"/>
      <c r="BI1010" s="38"/>
    </row>
    <row r="1011" spans="55:61">
      <c r="BC1011" s="38"/>
      <c r="BD1011" s="36"/>
      <c r="BE1011" s="36"/>
      <c r="BF1011" s="36"/>
      <c r="BG1011" s="38"/>
      <c r="BH1011" s="38"/>
      <c r="BI1011" s="38"/>
    </row>
    <row r="1012" spans="55:61">
      <c r="BC1012" s="38"/>
      <c r="BD1012" s="36"/>
      <c r="BE1012" s="36"/>
      <c r="BF1012" s="36"/>
      <c r="BG1012" s="38"/>
      <c r="BH1012" s="38"/>
      <c r="BI1012" s="38"/>
    </row>
    <row r="1013" spans="55:61">
      <c r="BC1013" s="38"/>
      <c r="BD1013" s="36"/>
      <c r="BE1013" s="36"/>
      <c r="BF1013" s="36"/>
      <c r="BG1013" s="38"/>
      <c r="BH1013" s="38"/>
      <c r="BI1013" s="38"/>
    </row>
    <row r="1014" spans="55:61">
      <c r="BC1014" s="38"/>
      <c r="BD1014" s="36"/>
      <c r="BE1014" s="36"/>
      <c r="BF1014" s="36"/>
      <c r="BG1014" s="38"/>
      <c r="BH1014" s="38"/>
      <c r="BI1014" s="38"/>
    </row>
    <row r="1015" spans="55:61">
      <c r="BC1015" s="38"/>
      <c r="BD1015" s="36"/>
      <c r="BE1015" s="36"/>
      <c r="BF1015" s="36"/>
      <c r="BG1015" s="38"/>
      <c r="BH1015" s="38"/>
      <c r="BI1015" s="38"/>
    </row>
    <row r="1016" spans="55:61">
      <c r="BC1016" s="38"/>
      <c r="BD1016" s="36"/>
      <c r="BE1016" s="36"/>
      <c r="BF1016" s="36"/>
      <c r="BG1016" s="38"/>
      <c r="BH1016" s="38"/>
      <c r="BI1016" s="38"/>
    </row>
    <row r="1017" spans="55:61">
      <c r="BC1017" s="38"/>
      <c r="BD1017" s="36"/>
      <c r="BE1017" s="36"/>
      <c r="BF1017" s="36"/>
      <c r="BG1017" s="38"/>
      <c r="BH1017" s="38"/>
      <c r="BI1017" s="38"/>
    </row>
    <row r="1018" spans="55:61">
      <c r="BC1018" s="38"/>
      <c r="BD1018" s="36"/>
      <c r="BE1018" s="36"/>
      <c r="BF1018" s="36"/>
      <c r="BG1018" s="38"/>
      <c r="BH1018" s="38"/>
      <c r="BI1018" s="38"/>
    </row>
    <row r="1019" spans="55:61">
      <c r="BC1019" s="38"/>
      <c r="BD1019" s="36"/>
      <c r="BE1019" s="36"/>
      <c r="BF1019" s="36"/>
      <c r="BG1019" s="38"/>
      <c r="BH1019" s="38"/>
      <c r="BI1019" s="38"/>
    </row>
    <row r="1020" spans="55:61">
      <c r="BC1020" s="38"/>
      <c r="BD1020" s="36"/>
      <c r="BE1020" s="36"/>
      <c r="BF1020" s="36"/>
      <c r="BG1020" s="38"/>
      <c r="BH1020" s="38"/>
      <c r="BI1020" s="38"/>
    </row>
    <row r="1021" spans="55:61">
      <c r="BC1021" s="38"/>
      <c r="BD1021" s="36"/>
      <c r="BE1021" s="36"/>
      <c r="BF1021" s="36"/>
      <c r="BG1021" s="38"/>
      <c r="BH1021" s="38"/>
      <c r="BI1021" s="38"/>
    </row>
    <row r="1022" spans="55:61">
      <c r="BC1022" s="38"/>
      <c r="BD1022" s="36"/>
      <c r="BE1022" s="36"/>
      <c r="BF1022" s="36"/>
      <c r="BG1022" s="38"/>
      <c r="BH1022" s="38"/>
      <c r="BI1022" s="38"/>
    </row>
    <row r="1023" spans="55:61">
      <c r="BC1023" s="38"/>
      <c r="BD1023" s="36"/>
      <c r="BE1023" s="36"/>
      <c r="BF1023" s="36"/>
      <c r="BG1023" s="38"/>
      <c r="BH1023" s="38"/>
      <c r="BI1023" s="38"/>
    </row>
    <row r="1024" spans="55:61">
      <c r="BC1024" s="38"/>
      <c r="BD1024" s="36"/>
      <c r="BE1024" s="36"/>
      <c r="BF1024" s="36"/>
      <c r="BG1024" s="38"/>
      <c r="BH1024" s="38"/>
      <c r="BI1024" s="38"/>
    </row>
    <row r="1025" spans="55:61">
      <c r="BC1025" s="38"/>
      <c r="BD1025" s="36"/>
      <c r="BE1025" s="36"/>
      <c r="BF1025" s="36"/>
      <c r="BG1025" s="38"/>
      <c r="BH1025" s="38"/>
      <c r="BI1025" s="38"/>
    </row>
    <row r="1026" spans="55:61">
      <c r="BC1026" s="38"/>
      <c r="BD1026" s="36"/>
      <c r="BE1026" s="36"/>
      <c r="BF1026" s="36"/>
      <c r="BG1026" s="38"/>
      <c r="BH1026" s="38"/>
      <c r="BI1026" s="38"/>
    </row>
    <row r="1027" spans="55:61">
      <c r="BC1027" s="38"/>
      <c r="BD1027" s="36"/>
      <c r="BE1027" s="36"/>
      <c r="BF1027" s="36"/>
      <c r="BG1027" s="38"/>
      <c r="BH1027" s="38"/>
      <c r="BI1027" s="38"/>
    </row>
    <row r="1028" spans="55:61">
      <c r="BC1028" s="38"/>
      <c r="BD1028" s="36"/>
      <c r="BE1028" s="36"/>
      <c r="BF1028" s="36"/>
      <c r="BG1028" s="38"/>
      <c r="BH1028" s="38"/>
      <c r="BI1028" s="38"/>
    </row>
    <row r="1029" spans="55:61">
      <c r="BC1029" s="38"/>
      <c r="BD1029" s="36"/>
      <c r="BE1029" s="36"/>
      <c r="BF1029" s="36"/>
      <c r="BG1029" s="38"/>
      <c r="BH1029" s="38"/>
      <c r="BI1029" s="38"/>
    </row>
    <row r="1030" spans="55:61">
      <c r="BC1030" s="38"/>
      <c r="BD1030" s="36"/>
      <c r="BE1030" s="36"/>
      <c r="BF1030" s="36"/>
      <c r="BG1030" s="38"/>
      <c r="BH1030" s="38"/>
      <c r="BI1030" s="38"/>
    </row>
    <row r="1031" spans="55:61">
      <c r="BC1031" s="38"/>
      <c r="BD1031" s="36"/>
      <c r="BE1031" s="36"/>
      <c r="BF1031" s="36"/>
      <c r="BG1031" s="38"/>
      <c r="BH1031" s="38"/>
      <c r="BI1031" s="38"/>
    </row>
    <row r="1032" spans="55:61">
      <c r="BC1032" s="38"/>
      <c r="BD1032" s="36"/>
      <c r="BE1032" s="36"/>
      <c r="BF1032" s="36"/>
      <c r="BG1032" s="38"/>
      <c r="BH1032" s="38"/>
      <c r="BI1032" s="38"/>
    </row>
    <row r="1033" spans="55:61">
      <c r="BC1033" s="38"/>
      <c r="BD1033" s="36"/>
      <c r="BE1033" s="36"/>
      <c r="BF1033" s="36"/>
      <c r="BG1033" s="38"/>
      <c r="BH1033" s="38"/>
      <c r="BI1033" s="38"/>
    </row>
    <row r="1034" spans="55:61">
      <c r="BC1034" s="38"/>
      <c r="BD1034" s="36"/>
      <c r="BE1034" s="36"/>
      <c r="BF1034" s="36"/>
      <c r="BG1034" s="38"/>
      <c r="BH1034" s="38"/>
      <c r="BI1034" s="38"/>
    </row>
    <row r="1035" spans="55:61">
      <c r="BC1035" s="38"/>
      <c r="BD1035" s="36"/>
      <c r="BE1035" s="36"/>
      <c r="BF1035" s="36"/>
      <c r="BG1035" s="38"/>
      <c r="BH1035" s="38"/>
      <c r="BI1035" s="38"/>
    </row>
    <row r="1036" spans="55:61">
      <c r="BC1036" s="38"/>
      <c r="BD1036" s="36"/>
      <c r="BE1036" s="36"/>
      <c r="BF1036" s="36"/>
      <c r="BG1036" s="38"/>
      <c r="BH1036" s="38"/>
      <c r="BI1036" s="38"/>
    </row>
    <row r="1037" spans="55:61">
      <c r="BC1037" s="38"/>
      <c r="BD1037" s="36"/>
      <c r="BE1037" s="36"/>
      <c r="BF1037" s="36"/>
      <c r="BG1037" s="38"/>
      <c r="BH1037" s="38"/>
      <c r="BI1037" s="38"/>
    </row>
    <row r="1038" spans="55:61">
      <c r="BC1038" s="38"/>
      <c r="BD1038" s="36"/>
      <c r="BE1038" s="36"/>
      <c r="BF1038" s="36"/>
      <c r="BG1038" s="38"/>
      <c r="BH1038" s="38"/>
      <c r="BI1038" s="38"/>
    </row>
    <row r="1039" spans="55:61">
      <c r="BC1039" s="38"/>
      <c r="BD1039" s="36"/>
      <c r="BE1039" s="36"/>
      <c r="BF1039" s="36"/>
      <c r="BG1039" s="38"/>
      <c r="BH1039" s="38"/>
      <c r="BI1039" s="38"/>
    </row>
    <row r="1040" spans="55:61">
      <c r="BC1040" s="38"/>
      <c r="BD1040" s="36"/>
      <c r="BE1040" s="36"/>
      <c r="BF1040" s="36"/>
      <c r="BG1040" s="38"/>
      <c r="BH1040" s="38"/>
      <c r="BI1040" s="38"/>
    </row>
    <row r="1041" spans="55:61">
      <c r="BC1041" s="38"/>
      <c r="BD1041" s="36"/>
      <c r="BE1041" s="36"/>
      <c r="BF1041" s="36"/>
      <c r="BG1041" s="38"/>
      <c r="BH1041" s="38"/>
      <c r="BI1041" s="38"/>
    </row>
    <row r="1042" spans="55:61">
      <c r="BC1042" s="38"/>
      <c r="BD1042" s="36"/>
      <c r="BE1042" s="36"/>
      <c r="BF1042" s="36"/>
      <c r="BG1042" s="38"/>
      <c r="BH1042" s="38"/>
      <c r="BI1042" s="38"/>
    </row>
    <row r="1043" spans="55:61">
      <c r="BC1043" s="38"/>
      <c r="BD1043" s="36"/>
      <c r="BE1043" s="36"/>
      <c r="BF1043" s="36"/>
      <c r="BG1043" s="38"/>
      <c r="BH1043" s="38"/>
      <c r="BI1043" s="38"/>
    </row>
    <row r="1044" spans="55:61">
      <c r="BC1044" s="38"/>
      <c r="BD1044" s="36"/>
      <c r="BE1044" s="36"/>
      <c r="BF1044" s="36"/>
      <c r="BG1044" s="38"/>
      <c r="BH1044" s="38"/>
      <c r="BI1044" s="38"/>
    </row>
    <row r="1045" spans="55:61">
      <c r="BC1045" s="38"/>
      <c r="BD1045" s="36"/>
      <c r="BE1045" s="36"/>
      <c r="BF1045" s="36"/>
      <c r="BG1045" s="38"/>
      <c r="BH1045" s="38"/>
      <c r="BI1045" s="38"/>
    </row>
    <row r="1046" spans="55:61">
      <c r="BC1046" s="38"/>
      <c r="BD1046" s="36"/>
      <c r="BE1046" s="36"/>
      <c r="BF1046" s="36"/>
      <c r="BG1046" s="38"/>
      <c r="BH1046" s="38"/>
      <c r="BI1046" s="38"/>
    </row>
    <row r="1047" spans="55:61">
      <c r="BC1047" s="38"/>
      <c r="BD1047" s="36"/>
      <c r="BE1047" s="36"/>
      <c r="BF1047" s="36"/>
      <c r="BG1047" s="38"/>
      <c r="BH1047" s="38"/>
      <c r="BI1047" s="38"/>
    </row>
    <row r="1048" spans="55:61">
      <c r="BC1048" s="38"/>
      <c r="BD1048" s="36"/>
      <c r="BE1048" s="36"/>
      <c r="BF1048" s="36"/>
      <c r="BG1048" s="38"/>
      <c r="BH1048" s="38"/>
      <c r="BI1048" s="38"/>
    </row>
    <row r="1049" spans="55:61">
      <c r="BC1049" s="38"/>
      <c r="BD1049" s="36"/>
      <c r="BE1049" s="36"/>
      <c r="BF1049" s="36"/>
      <c r="BG1049" s="38"/>
      <c r="BH1049" s="38"/>
      <c r="BI1049" s="38"/>
    </row>
    <row r="1050" spans="55:61">
      <c r="BC1050" s="38"/>
      <c r="BD1050" s="36"/>
      <c r="BE1050" s="36"/>
      <c r="BF1050" s="36"/>
      <c r="BG1050" s="38"/>
      <c r="BH1050" s="38"/>
      <c r="BI1050" s="38"/>
    </row>
    <row r="1051" spans="55:61">
      <c r="BC1051" s="38"/>
      <c r="BD1051" s="36"/>
      <c r="BE1051" s="36"/>
      <c r="BF1051" s="36"/>
      <c r="BG1051" s="38"/>
      <c r="BH1051" s="38"/>
      <c r="BI1051" s="38"/>
    </row>
    <row r="1052" spans="55:61">
      <c r="BC1052" s="38"/>
      <c r="BD1052" s="36"/>
      <c r="BE1052" s="36"/>
      <c r="BF1052" s="36"/>
      <c r="BG1052" s="38"/>
      <c r="BH1052" s="38"/>
      <c r="BI1052" s="38"/>
    </row>
    <row r="1053" spans="55:61">
      <c r="BC1053" s="38"/>
      <c r="BD1053" s="36"/>
      <c r="BE1053" s="36"/>
      <c r="BF1053" s="36"/>
      <c r="BG1053" s="38"/>
      <c r="BH1053" s="38"/>
      <c r="BI1053" s="38"/>
    </row>
    <row r="1054" spans="55:61">
      <c r="BC1054" s="38"/>
      <c r="BD1054" s="36"/>
      <c r="BE1054" s="36"/>
      <c r="BF1054" s="36"/>
      <c r="BG1054" s="38"/>
      <c r="BH1054" s="38"/>
      <c r="BI1054" s="38"/>
    </row>
    <row r="1055" spans="55:61">
      <c r="BC1055" s="38"/>
      <c r="BD1055" s="36"/>
      <c r="BE1055" s="36"/>
      <c r="BF1055" s="36"/>
      <c r="BG1055" s="38"/>
      <c r="BH1055" s="38"/>
      <c r="BI1055" s="38"/>
    </row>
    <row r="1056" spans="55:61">
      <c r="BC1056" s="38"/>
      <c r="BD1056" s="36"/>
      <c r="BE1056" s="36"/>
      <c r="BF1056" s="36"/>
      <c r="BG1056" s="38"/>
      <c r="BH1056" s="38"/>
      <c r="BI1056" s="38"/>
    </row>
    <row r="1057" spans="55:61">
      <c r="BC1057" s="38"/>
      <c r="BD1057" s="36"/>
      <c r="BE1057" s="36"/>
      <c r="BF1057" s="36"/>
      <c r="BG1057" s="38"/>
      <c r="BH1057" s="38"/>
      <c r="BI1057" s="38"/>
    </row>
    <row r="1058" spans="55:61">
      <c r="BC1058" s="38"/>
      <c r="BD1058" s="36"/>
      <c r="BE1058" s="36"/>
      <c r="BF1058" s="36"/>
      <c r="BG1058" s="38"/>
      <c r="BH1058" s="38"/>
      <c r="BI1058" s="38"/>
    </row>
    <row r="1059" spans="55:61">
      <c r="BC1059" s="38"/>
      <c r="BD1059" s="36"/>
      <c r="BE1059" s="36"/>
      <c r="BF1059" s="36"/>
      <c r="BG1059" s="38"/>
      <c r="BH1059" s="38"/>
      <c r="BI1059" s="38"/>
    </row>
    <row r="1060" spans="55:61">
      <c r="BC1060" s="38"/>
      <c r="BD1060" s="36"/>
      <c r="BE1060" s="36"/>
      <c r="BF1060" s="36"/>
      <c r="BG1060" s="38"/>
      <c r="BH1060" s="38"/>
      <c r="BI1060" s="38"/>
    </row>
    <row r="1061" spans="55:61">
      <c r="BC1061" s="38"/>
      <c r="BD1061" s="36"/>
      <c r="BE1061" s="36"/>
      <c r="BF1061" s="36"/>
      <c r="BG1061" s="38"/>
      <c r="BH1061" s="38"/>
      <c r="BI1061" s="38"/>
    </row>
    <row r="1062" spans="55:61">
      <c r="BC1062" s="38"/>
      <c r="BD1062" s="36"/>
      <c r="BE1062" s="36"/>
      <c r="BF1062" s="36"/>
      <c r="BG1062" s="38"/>
      <c r="BH1062" s="38"/>
      <c r="BI1062" s="38"/>
    </row>
    <row r="1063" spans="55:61">
      <c r="BC1063" s="38"/>
      <c r="BD1063" s="36"/>
      <c r="BE1063" s="36"/>
      <c r="BF1063" s="36"/>
      <c r="BG1063" s="38"/>
      <c r="BH1063" s="38"/>
      <c r="BI1063" s="38"/>
    </row>
    <row r="1064" spans="55:61">
      <c r="BC1064" s="38"/>
      <c r="BD1064" s="36"/>
      <c r="BE1064" s="36"/>
      <c r="BF1064" s="36"/>
      <c r="BG1064" s="38"/>
      <c r="BH1064" s="38"/>
      <c r="BI1064" s="38"/>
    </row>
    <row r="1065" spans="55:61">
      <c r="BC1065" s="38"/>
      <c r="BD1065" s="36"/>
      <c r="BE1065" s="36"/>
      <c r="BF1065" s="36"/>
      <c r="BG1065" s="38"/>
      <c r="BH1065" s="38"/>
      <c r="BI1065" s="38"/>
    </row>
    <row r="1066" spans="55:61">
      <c r="BC1066" s="38"/>
      <c r="BD1066" s="36"/>
      <c r="BE1066" s="36"/>
      <c r="BF1066" s="36"/>
      <c r="BG1066" s="38"/>
      <c r="BH1066" s="38"/>
      <c r="BI1066" s="38"/>
    </row>
    <row r="1067" spans="55:61">
      <c r="BC1067" s="38"/>
      <c r="BD1067" s="36"/>
      <c r="BE1067" s="36"/>
      <c r="BF1067" s="36"/>
      <c r="BG1067" s="38"/>
      <c r="BH1067" s="38"/>
      <c r="BI1067" s="38"/>
    </row>
    <row r="1068" spans="55:61">
      <c r="BC1068" s="38"/>
      <c r="BD1068" s="36"/>
      <c r="BE1068" s="36"/>
      <c r="BF1068" s="36"/>
      <c r="BG1068" s="38"/>
      <c r="BH1068" s="38"/>
      <c r="BI1068" s="38"/>
    </row>
    <row r="1069" spans="55:61">
      <c r="BC1069" s="38"/>
      <c r="BD1069" s="36"/>
      <c r="BE1069" s="36"/>
      <c r="BF1069" s="36"/>
      <c r="BG1069" s="38"/>
      <c r="BH1069" s="38"/>
      <c r="BI1069" s="38"/>
    </row>
    <row r="1070" spans="55:61">
      <c r="BC1070" s="38"/>
      <c r="BD1070" s="36"/>
      <c r="BE1070" s="36"/>
      <c r="BF1070" s="36"/>
      <c r="BG1070" s="38"/>
      <c r="BH1070" s="38"/>
      <c r="BI1070" s="38"/>
    </row>
    <row r="1071" spans="55:61">
      <c r="BC1071" s="38"/>
      <c r="BD1071" s="36"/>
      <c r="BE1071" s="36"/>
      <c r="BF1071" s="36"/>
      <c r="BG1071" s="38"/>
      <c r="BH1071" s="38"/>
      <c r="BI1071" s="38"/>
    </row>
    <row r="1072" spans="55:61">
      <c r="BC1072" s="38"/>
      <c r="BD1072" s="36"/>
      <c r="BE1072" s="36"/>
      <c r="BF1072" s="36"/>
      <c r="BG1072" s="38"/>
      <c r="BH1072" s="38"/>
      <c r="BI1072" s="38"/>
    </row>
    <row r="1073" spans="55:61">
      <c r="BC1073" s="38"/>
      <c r="BD1073" s="36"/>
      <c r="BE1073" s="36"/>
      <c r="BF1073" s="36"/>
      <c r="BG1073" s="38"/>
      <c r="BH1073" s="38"/>
      <c r="BI1073" s="38"/>
    </row>
    <row r="1074" spans="55:61">
      <c r="BC1074" s="38"/>
      <c r="BD1074" s="36"/>
      <c r="BE1074" s="36"/>
      <c r="BF1074" s="36"/>
      <c r="BG1074" s="38"/>
      <c r="BH1074" s="38"/>
      <c r="BI1074" s="38"/>
    </row>
    <row r="1075" spans="55:61">
      <c r="BC1075" s="38"/>
      <c r="BD1075" s="36"/>
      <c r="BE1075" s="36"/>
      <c r="BF1075" s="36"/>
      <c r="BG1075" s="38"/>
      <c r="BH1075" s="38"/>
      <c r="BI1075" s="38"/>
    </row>
    <row r="1076" spans="55:61">
      <c r="BC1076" s="38"/>
      <c r="BD1076" s="36"/>
      <c r="BE1076" s="36"/>
      <c r="BF1076" s="36"/>
      <c r="BG1076" s="38"/>
      <c r="BH1076" s="38"/>
      <c r="BI1076" s="38"/>
    </row>
    <row r="1077" spans="55:61">
      <c r="BC1077" s="38"/>
      <c r="BD1077" s="36"/>
      <c r="BE1077" s="36"/>
      <c r="BF1077" s="36"/>
      <c r="BG1077" s="38"/>
      <c r="BH1077" s="38"/>
      <c r="BI1077" s="38"/>
    </row>
    <row r="1078" spans="55:61">
      <c r="BC1078" s="38"/>
      <c r="BD1078" s="36"/>
      <c r="BE1078" s="36"/>
      <c r="BF1078" s="36"/>
      <c r="BG1078" s="38"/>
      <c r="BH1078" s="38"/>
      <c r="BI1078" s="38"/>
    </row>
    <row r="1079" spans="55:61">
      <c r="BC1079" s="38"/>
      <c r="BD1079" s="36"/>
      <c r="BE1079" s="36"/>
      <c r="BF1079" s="36"/>
      <c r="BG1079" s="38"/>
      <c r="BH1079" s="38"/>
      <c r="BI1079" s="38"/>
    </row>
    <row r="1080" spans="55:61">
      <c r="BC1080" s="38"/>
      <c r="BD1080" s="36"/>
      <c r="BE1080" s="36"/>
      <c r="BF1080" s="36"/>
      <c r="BG1080" s="38"/>
      <c r="BH1080" s="38"/>
      <c r="BI1080" s="38"/>
    </row>
    <row r="1081" spans="55:61">
      <c r="BC1081" s="38"/>
      <c r="BD1081" s="36"/>
      <c r="BE1081" s="36"/>
      <c r="BF1081" s="36"/>
      <c r="BG1081" s="38"/>
      <c r="BH1081" s="38"/>
      <c r="BI1081" s="38"/>
    </row>
    <row r="1082" spans="55:61">
      <c r="BC1082" s="38"/>
      <c r="BD1082" s="36"/>
      <c r="BE1082" s="36"/>
      <c r="BF1082" s="36"/>
      <c r="BG1082" s="38"/>
      <c r="BH1082" s="38"/>
      <c r="BI1082" s="38"/>
    </row>
    <row r="1083" spans="55:61">
      <c r="BC1083" s="38"/>
      <c r="BD1083" s="36"/>
      <c r="BE1083" s="36"/>
      <c r="BF1083" s="36"/>
      <c r="BG1083" s="38"/>
      <c r="BH1083" s="38"/>
      <c r="BI1083" s="38"/>
    </row>
    <row r="1084" spans="55:61">
      <c r="BC1084" s="38"/>
      <c r="BD1084" s="36"/>
      <c r="BE1084" s="36"/>
      <c r="BF1084" s="36"/>
      <c r="BG1084" s="38"/>
      <c r="BH1084" s="38"/>
      <c r="BI1084" s="38"/>
    </row>
    <row r="1085" spans="55:61">
      <c r="BC1085" s="38"/>
      <c r="BD1085" s="36"/>
      <c r="BE1085" s="36"/>
      <c r="BF1085" s="36"/>
      <c r="BG1085" s="38"/>
      <c r="BH1085" s="38"/>
      <c r="BI1085" s="38"/>
    </row>
    <row r="1086" spans="55:61">
      <c r="BC1086" s="38"/>
      <c r="BD1086" s="36"/>
      <c r="BE1086" s="36"/>
      <c r="BF1086" s="36"/>
      <c r="BG1086" s="38"/>
      <c r="BH1086" s="38"/>
      <c r="BI1086" s="38"/>
    </row>
    <row r="1087" spans="55:61">
      <c r="BC1087" s="38"/>
      <c r="BD1087" s="36"/>
      <c r="BE1087" s="36"/>
      <c r="BF1087" s="36"/>
      <c r="BG1087" s="38"/>
      <c r="BH1087" s="38"/>
      <c r="BI1087" s="38"/>
    </row>
    <row r="1088" spans="55:61">
      <c r="BC1088" s="38"/>
      <c r="BD1088" s="36"/>
      <c r="BE1088" s="36"/>
      <c r="BF1088" s="36"/>
      <c r="BG1088" s="38"/>
      <c r="BH1088" s="38"/>
      <c r="BI1088" s="38"/>
    </row>
    <row r="1089" spans="55:61">
      <c r="BC1089" s="38"/>
      <c r="BD1089" s="36"/>
      <c r="BE1089" s="36"/>
      <c r="BF1089" s="36"/>
      <c r="BG1089" s="38"/>
      <c r="BH1089" s="38"/>
      <c r="BI1089" s="38"/>
    </row>
    <row r="1090" spans="55:61">
      <c r="BC1090" s="38"/>
      <c r="BD1090" s="36"/>
      <c r="BE1090" s="36"/>
      <c r="BF1090" s="36"/>
      <c r="BG1090" s="38"/>
      <c r="BH1090" s="38"/>
      <c r="BI1090" s="38"/>
    </row>
    <row r="1091" spans="55:61">
      <c r="BC1091" s="38"/>
      <c r="BD1091" s="36"/>
      <c r="BE1091" s="36"/>
      <c r="BF1091" s="36"/>
      <c r="BG1091" s="38"/>
      <c r="BH1091" s="38"/>
      <c r="BI1091" s="38"/>
    </row>
    <row r="1092" spans="55:61">
      <c r="BC1092" s="38"/>
      <c r="BD1092" s="38"/>
      <c r="BE1092" s="38"/>
      <c r="BF1092" s="38"/>
      <c r="BG1092" s="38"/>
      <c r="BH1092" s="38"/>
      <c r="BI1092" s="38"/>
    </row>
    <row r="1093" spans="55:61">
      <c r="BC1093" s="38"/>
      <c r="BD1093" s="38"/>
      <c r="BE1093" s="38"/>
      <c r="BF1093" s="38"/>
      <c r="BG1093" s="38"/>
      <c r="BH1093" s="38"/>
      <c r="BI1093" s="38"/>
    </row>
    <row r="1094" spans="55:61">
      <c r="BC1094" s="38"/>
      <c r="BD1094" s="38"/>
      <c r="BE1094" s="38"/>
      <c r="BF1094" s="38"/>
      <c r="BG1094" s="38"/>
      <c r="BH1094" s="38"/>
      <c r="BI1094" s="38"/>
    </row>
    <row r="1095" spans="55:61">
      <c r="BC1095" s="38"/>
      <c r="BD1095" s="38"/>
      <c r="BE1095" s="38"/>
      <c r="BF1095" s="38"/>
      <c r="BG1095" s="38"/>
      <c r="BH1095" s="38"/>
      <c r="BI1095" s="38"/>
    </row>
    <row r="1096" spans="55:61">
      <c r="BC1096" s="38"/>
      <c r="BD1096" s="38"/>
      <c r="BE1096" s="38"/>
      <c r="BF1096" s="38"/>
      <c r="BG1096" s="38"/>
      <c r="BH1096" s="38"/>
      <c r="BI1096" s="38"/>
    </row>
    <row r="1097" spans="55:61">
      <c r="BC1097" s="38"/>
      <c r="BD1097" s="38"/>
      <c r="BE1097" s="38"/>
      <c r="BF1097" s="38"/>
      <c r="BG1097" s="38"/>
      <c r="BH1097" s="38"/>
      <c r="BI1097" s="38"/>
    </row>
    <row r="1098" spans="55:61">
      <c r="BC1098" s="38"/>
      <c r="BD1098" s="38"/>
      <c r="BE1098" s="38"/>
      <c r="BF1098" s="38"/>
      <c r="BG1098" s="38"/>
      <c r="BH1098" s="38"/>
      <c r="BI1098" s="38"/>
    </row>
    <row r="1099" spans="55:61">
      <c r="BC1099" s="38"/>
      <c r="BD1099" s="38"/>
      <c r="BE1099" s="38"/>
      <c r="BF1099" s="38"/>
      <c r="BG1099" s="38"/>
      <c r="BH1099" s="38"/>
      <c r="BI1099" s="38"/>
    </row>
    <row r="1100" spans="55:61">
      <c r="BC1100" s="38"/>
      <c r="BD1100" s="38"/>
      <c r="BE1100" s="38"/>
      <c r="BF1100" s="38"/>
      <c r="BG1100" s="38"/>
      <c r="BH1100" s="38"/>
      <c r="BI1100" s="38"/>
    </row>
    <row r="1101" spans="55:61">
      <c r="BC1101" s="38"/>
      <c r="BD1101" s="38"/>
      <c r="BE1101" s="38"/>
      <c r="BF1101" s="38"/>
      <c r="BG1101" s="38"/>
      <c r="BH1101" s="38"/>
      <c r="BI1101" s="38"/>
    </row>
    <row r="1102" spans="55:61">
      <c r="BC1102" s="38"/>
      <c r="BD1102" s="38"/>
      <c r="BE1102" s="38"/>
      <c r="BF1102" s="38"/>
      <c r="BG1102" s="38"/>
      <c r="BH1102" s="38"/>
      <c r="BI1102" s="38"/>
    </row>
    <row r="1103" spans="55:61">
      <c r="BC1103" s="38"/>
      <c r="BD1103" s="38"/>
      <c r="BE1103" s="38"/>
      <c r="BF1103" s="38"/>
      <c r="BG1103" s="38"/>
      <c r="BH1103" s="38"/>
      <c r="BI1103" s="38"/>
    </row>
    <row r="1104" spans="55:61">
      <c r="BC1104" s="38"/>
      <c r="BD1104" s="38"/>
      <c r="BE1104" s="38"/>
      <c r="BF1104" s="38"/>
      <c r="BG1104" s="38"/>
      <c r="BH1104" s="38"/>
      <c r="BI1104" s="38"/>
    </row>
    <row r="1105" spans="55:61">
      <c r="BC1105" s="38"/>
      <c r="BD1105" s="38"/>
      <c r="BE1105" s="38"/>
      <c r="BF1105" s="38"/>
      <c r="BG1105" s="38"/>
      <c r="BH1105" s="38"/>
      <c r="BI1105" s="38"/>
    </row>
    <row r="1106" spans="55:61">
      <c r="BC1106" s="38"/>
      <c r="BD1106" s="38"/>
      <c r="BE1106" s="38"/>
      <c r="BF1106" s="38"/>
      <c r="BG1106" s="38"/>
      <c r="BH1106" s="38"/>
      <c r="BI1106" s="38"/>
    </row>
    <row r="1107" spans="55:61">
      <c r="BC1107" s="38"/>
      <c r="BD1107" s="38"/>
      <c r="BE1107" s="38"/>
      <c r="BF1107" s="38"/>
      <c r="BG1107" s="38"/>
      <c r="BH1107" s="38"/>
      <c r="BI1107" s="38"/>
    </row>
    <row r="1108" spans="55:61">
      <c r="BC1108" s="38"/>
      <c r="BD1108" s="38"/>
      <c r="BE1108" s="38"/>
      <c r="BF1108" s="38"/>
      <c r="BG1108" s="38"/>
      <c r="BH1108" s="38"/>
      <c r="BI1108" s="38"/>
    </row>
    <row r="1109" spans="55:61">
      <c r="BC1109" s="38"/>
      <c r="BD1109" s="38"/>
      <c r="BE1109" s="38"/>
      <c r="BF1109" s="38"/>
      <c r="BG1109" s="38"/>
      <c r="BH1109" s="38"/>
      <c r="BI1109" s="38"/>
    </row>
    <row r="1110" spans="55:61">
      <c r="BC1110" s="38"/>
      <c r="BD1110" s="38"/>
      <c r="BE1110" s="38"/>
      <c r="BF1110" s="38"/>
      <c r="BG1110" s="38"/>
      <c r="BH1110" s="38"/>
      <c r="BI1110" s="38"/>
    </row>
    <row r="1111" spans="55:61">
      <c r="BC1111" s="38"/>
      <c r="BD1111" s="38"/>
      <c r="BE1111" s="38"/>
      <c r="BF1111" s="38"/>
      <c r="BG1111" s="38"/>
      <c r="BH1111" s="38"/>
      <c r="BI1111" s="38"/>
    </row>
    <row r="1112" spans="55:61">
      <c r="BC1112" s="38"/>
      <c r="BD1112" s="38"/>
      <c r="BE1112" s="38"/>
      <c r="BF1112" s="38"/>
      <c r="BG1112" s="38"/>
      <c r="BH1112" s="38"/>
      <c r="BI1112" s="38"/>
    </row>
    <row r="1113" spans="55:61">
      <c r="BC1113" s="38"/>
      <c r="BD1113" s="38"/>
      <c r="BE1113" s="38"/>
      <c r="BF1113" s="38"/>
      <c r="BG1113" s="38"/>
      <c r="BH1113" s="38"/>
      <c r="BI1113" s="38"/>
    </row>
    <row r="1114" spans="55:61">
      <c r="BC1114" s="38"/>
      <c r="BD1114" s="38"/>
      <c r="BE1114" s="38"/>
      <c r="BF1114" s="38"/>
      <c r="BG1114" s="38"/>
      <c r="BH1114" s="38"/>
      <c r="BI1114" s="38"/>
    </row>
    <row r="1115" spans="55:61">
      <c r="BC1115" s="38"/>
      <c r="BD1115" s="38"/>
      <c r="BE1115" s="38"/>
      <c r="BF1115" s="38"/>
      <c r="BG1115" s="38"/>
      <c r="BH1115" s="38"/>
      <c r="BI1115" s="38"/>
    </row>
    <row r="1116" spans="55:61">
      <c r="BC1116" s="38"/>
      <c r="BD1116" s="38"/>
      <c r="BE1116" s="38"/>
      <c r="BF1116" s="38"/>
      <c r="BG1116" s="38"/>
      <c r="BH1116" s="38"/>
      <c r="BI1116" s="38"/>
    </row>
    <row r="1117" spans="55:61">
      <c r="BC1117" s="38"/>
      <c r="BD1117" s="38"/>
      <c r="BE1117" s="38"/>
      <c r="BF1117" s="38"/>
      <c r="BG1117" s="38"/>
      <c r="BH1117" s="38"/>
      <c r="BI1117" s="38"/>
    </row>
    <row r="1118" spans="55:61">
      <c r="BC1118" s="38"/>
      <c r="BD1118" s="38"/>
      <c r="BE1118" s="38"/>
      <c r="BF1118" s="38"/>
      <c r="BG1118" s="38"/>
      <c r="BH1118" s="38"/>
      <c r="BI1118" s="38"/>
    </row>
    <row r="1119" spans="55:61">
      <c r="BC1119" s="38"/>
      <c r="BD1119" s="38"/>
      <c r="BE1119" s="38"/>
      <c r="BF1119" s="38"/>
      <c r="BG1119" s="38"/>
      <c r="BH1119" s="38"/>
      <c r="BI1119" s="38"/>
    </row>
    <row r="1120" spans="55:61">
      <c r="BC1120" s="38"/>
      <c r="BD1120" s="38"/>
      <c r="BE1120" s="38"/>
      <c r="BF1120" s="38"/>
      <c r="BG1120" s="38"/>
      <c r="BH1120" s="38"/>
      <c r="BI1120" s="38"/>
    </row>
    <row r="1121" spans="55:61">
      <c r="BC1121" s="38"/>
      <c r="BD1121" s="38"/>
      <c r="BE1121" s="38"/>
      <c r="BF1121" s="38"/>
      <c r="BG1121" s="38"/>
      <c r="BH1121" s="38"/>
      <c r="BI1121" s="38"/>
    </row>
    <row r="1122" spans="55:61">
      <c r="BC1122" s="38"/>
      <c r="BD1122" s="38"/>
      <c r="BE1122" s="38"/>
      <c r="BF1122" s="38"/>
      <c r="BG1122" s="38"/>
      <c r="BH1122" s="38"/>
      <c r="BI1122" s="38"/>
    </row>
    <row r="1123" spans="55:61">
      <c r="BC1123" s="38"/>
      <c r="BD1123" s="38"/>
      <c r="BE1123" s="38"/>
      <c r="BF1123" s="38"/>
      <c r="BG1123" s="38"/>
      <c r="BH1123" s="38"/>
      <c r="BI1123" s="38"/>
    </row>
    <row r="1124" spans="55:61">
      <c r="BC1124" s="38"/>
      <c r="BD1124" s="38"/>
      <c r="BE1124" s="38"/>
      <c r="BF1124" s="38"/>
      <c r="BG1124" s="38"/>
      <c r="BH1124" s="38"/>
      <c r="BI1124" s="38"/>
    </row>
    <row r="1125" spans="55:61">
      <c r="BC1125" s="38"/>
      <c r="BD1125" s="38"/>
      <c r="BE1125" s="38"/>
      <c r="BF1125" s="38"/>
      <c r="BG1125" s="38"/>
      <c r="BH1125" s="38"/>
      <c r="BI1125" s="38"/>
    </row>
    <row r="1126" spans="55:61">
      <c r="BC1126" s="38"/>
      <c r="BD1126" s="38"/>
      <c r="BE1126" s="38"/>
      <c r="BF1126" s="38"/>
      <c r="BG1126" s="38"/>
      <c r="BH1126" s="38"/>
      <c r="BI1126" s="38"/>
    </row>
    <row r="1127" spans="55:61">
      <c r="BC1127" s="38"/>
      <c r="BD1127" s="38"/>
      <c r="BE1127" s="38"/>
      <c r="BF1127" s="38"/>
      <c r="BG1127" s="38"/>
      <c r="BH1127" s="38"/>
      <c r="BI1127" s="38"/>
    </row>
    <row r="1128" spans="55:61">
      <c r="BC1128" s="38"/>
      <c r="BD1128" s="38"/>
      <c r="BE1128" s="38"/>
      <c r="BF1128" s="38"/>
      <c r="BG1128" s="38"/>
      <c r="BH1128" s="38"/>
      <c r="BI1128" s="38"/>
    </row>
    <row r="1129" spans="55:61">
      <c r="BC1129" s="38"/>
      <c r="BD1129" s="38"/>
      <c r="BE1129" s="38"/>
      <c r="BF1129" s="38"/>
      <c r="BG1129" s="38"/>
      <c r="BH1129" s="38"/>
      <c r="BI1129" s="38"/>
    </row>
    <row r="1130" spans="55:61">
      <c r="BC1130" s="38"/>
      <c r="BD1130" s="38"/>
      <c r="BE1130" s="38"/>
      <c r="BF1130" s="38"/>
      <c r="BG1130" s="38"/>
      <c r="BH1130" s="38"/>
      <c r="BI1130" s="38"/>
    </row>
    <row r="1131" spans="55:61">
      <c r="BC1131" s="38"/>
      <c r="BD1131" s="38"/>
      <c r="BE1131" s="38"/>
      <c r="BF1131" s="38"/>
      <c r="BG1131" s="38"/>
      <c r="BH1131" s="38"/>
      <c r="BI1131" s="38"/>
    </row>
    <row r="1132" spans="55:61">
      <c r="BC1132" s="38"/>
      <c r="BD1132" s="38"/>
      <c r="BE1132" s="38"/>
      <c r="BF1132" s="38"/>
      <c r="BG1132" s="38"/>
      <c r="BH1132" s="38"/>
      <c r="BI1132" s="38"/>
    </row>
    <row r="1133" spans="55:61">
      <c r="BC1133" s="38"/>
      <c r="BD1133" s="38"/>
      <c r="BE1133" s="38"/>
      <c r="BF1133" s="38"/>
      <c r="BG1133" s="38"/>
      <c r="BH1133" s="38"/>
      <c r="BI1133" s="38"/>
    </row>
    <row r="1134" spans="55:61">
      <c r="BC1134" s="38"/>
      <c r="BD1134" s="38"/>
      <c r="BE1134" s="38"/>
      <c r="BF1134" s="38"/>
      <c r="BG1134" s="38"/>
      <c r="BH1134" s="38"/>
      <c r="BI1134" s="38"/>
    </row>
    <row r="1135" spans="55:61">
      <c r="BC1135" s="38"/>
      <c r="BD1135" s="38"/>
      <c r="BE1135" s="38"/>
      <c r="BF1135" s="38"/>
      <c r="BG1135" s="38"/>
      <c r="BH1135" s="38"/>
      <c r="BI1135" s="38"/>
    </row>
    <row r="1136" spans="55:61">
      <c r="BC1136" s="38"/>
      <c r="BD1136" s="38"/>
      <c r="BE1136" s="38"/>
      <c r="BF1136" s="38"/>
      <c r="BG1136" s="38"/>
      <c r="BH1136" s="38"/>
      <c r="BI1136" s="38"/>
    </row>
    <row r="1137" spans="55:61">
      <c r="BC1137" s="38"/>
      <c r="BD1137" s="38"/>
      <c r="BE1137" s="38"/>
      <c r="BF1137" s="38"/>
      <c r="BG1137" s="38"/>
      <c r="BH1137" s="38"/>
      <c r="BI1137" s="38"/>
    </row>
    <row r="1138" spans="55:61">
      <c r="BC1138" s="38"/>
      <c r="BD1138" s="38"/>
      <c r="BE1138" s="38"/>
      <c r="BF1138" s="38"/>
      <c r="BG1138" s="38"/>
      <c r="BH1138" s="38"/>
      <c r="BI1138" s="38"/>
    </row>
    <row r="1139" spans="55:61">
      <c r="BC1139" s="38"/>
      <c r="BD1139" s="38"/>
      <c r="BE1139" s="38"/>
      <c r="BF1139" s="38"/>
      <c r="BG1139" s="38"/>
      <c r="BH1139" s="38"/>
      <c r="BI1139" s="38"/>
    </row>
    <row r="1140" spans="55:61">
      <c r="BC1140" s="38"/>
      <c r="BD1140" s="38"/>
      <c r="BE1140" s="38"/>
      <c r="BF1140" s="38"/>
      <c r="BG1140" s="38"/>
      <c r="BH1140" s="38"/>
      <c r="BI1140" s="38"/>
    </row>
    <row r="1141" spans="55:61">
      <c r="BC1141" s="38"/>
      <c r="BD1141" s="38"/>
      <c r="BE1141" s="38"/>
      <c r="BF1141" s="38"/>
      <c r="BG1141" s="38"/>
      <c r="BH1141" s="38"/>
      <c r="BI1141" s="38"/>
    </row>
    <row r="1142" spans="55:61">
      <c r="BC1142" s="38"/>
      <c r="BD1142" s="38"/>
      <c r="BE1142" s="38"/>
      <c r="BF1142" s="38"/>
      <c r="BG1142" s="38"/>
      <c r="BH1142" s="38"/>
      <c r="BI1142" s="38"/>
    </row>
    <row r="1143" spans="55:61">
      <c r="BC1143" s="38"/>
      <c r="BD1143" s="38"/>
      <c r="BE1143" s="38"/>
      <c r="BF1143" s="38"/>
      <c r="BG1143" s="38"/>
      <c r="BH1143" s="38"/>
      <c r="BI1143" s="38"/>
    </row>
    <row r="1144" spans="55:61">
      <c r="BC1144" s="38"/>
      <c r="BD1144" s="38"/>
      <c r="BE1144" s="38"/>
      <c r="BF1144" s="38"/>
      <c r="BG1144" s="38"/>
      <c r="BH1144" s="38"/>
      <c r="BI1144" s="38"/>
    </row>
    <row r="1145" spans="55:61">
      <c r="BC1145" s="38"/>
      <c r="BD1145" s="38"/>
      <c r="BE1145" s="38"/>
      <c r="BF1145" s="38"/>
      <c r="BG1145" s="38"/>
      <c r="BH1145" s="38"/>
      <c r="BI1145" s="38"/>
    </row>
    <row r="1146" spans="55:61">
      <c r="BC1146" s="38"/>
      <c r="BD1146" s="38"/>
      <c r="BE1146" s="38"/>
      <c r="BF1146" s="38"/>
      <c r="BG1146" s="38"/>
      <c r="BH1146" s="38"/>
      <c r="BI1146" s="38"/>
    </row>
    <row r="1147" spans="55:61">
      <c r="BC1147" s="38"/>
      <c r="BD1147" s="38"/>
      <c r="BE1147" s="38"/>
      <c r="BF1147" s="38"/>
      <c r="BG1147" s="38"/>
      <c r="BH1147" s="38"/>
      <c r="BI1147" s="38"/>
    </row>
    <row r="1148" spans="55:61">
      <c r="BC1148" s="38"/>
      <c r="BD1148" s="38"/>
      <c r="BE1148" s="38"/>
      <c r="BF1148" s="38"/>
      <c r="BG1148" s="38"/>
      <c r="BH1148" s="38"/>
      <c r="BI1148" s="38"/>
    </row>
    <row r="1149" spans="55:61">
      <c r="BC1149" s="38"/>
      <c r="BD1149" s="38"/>
      <c r="BE1149" s="38"/>
      <c r="BF1149" s="38"/>
      <c r="BG1149" s="38"/>
      <c r="BH1149" s="38"/>
      <c r="BI1149" s="38"/>
    </row>
    <row r="1150" spans="55:61">
      <c r="BC1150" s="38"/>
      <c r="BD1150" s="38"/>
      <c r="BE1150" s="38"/>
      <c r="BF1150" s="38"/>
      <c r="BG1150" s="38"/>
      <c r="BH1150" s="38"/>
      <c r="BI1150" s="38"/>
    </row>
    <row r="1151" spans="55:61">
      <c r="BC1151" s="38"/>
      <c r="BD1151" s="38"/>
      <c r="BE1151" s="38"/>
      <c r="BF1151" s="38"/>
      <c r="BG1151" s="38"/>
      <c r="BH1151" s="38"/>
      <c r="BI1151" s="38"/>
    </row>
    <row r="1152" spans="55:61">
      <c r="BC1152" s="38"/>
      <c r="BD1152" s="38"/>
      <c r="BE1152" s="38"/>
      <c r="BF1152" s="38"/>
      <c r="BG1152" s="38"/>
      <c r="BH1152" s="38"/>
      <c r="BI1152" s="38"/>
    </row>
    <row r="1153" spans="55:61">
      <c r="BC1153" s="38"/>
      <c r="BD1153" s="38"/>
      <c r="BE1153" s="38"/>
      <c r="BF1153" s="38"/>
      <c r="BG1153" s="38"/>
      <c r="BH1153" s="38"/>
      <c r="BI1153" s="38"/>
    </row>
    <row r="1154" spans="55:61">
      <c r="BC1154" s="38"/>
      <c r="BD1154" s="38"/>
      <c r="BE1154" s="38"/>
      <c r="BF1154" s="38"/>
      <c r="BG1154" s="38"/>
      <c r="BH1154" s="38"/>
      <c r="BI1154" s="38"/>
    </row>
    <row r="1155" spans="55:61">
      <c r="BC1155" s="38"/>
      <c r="BD1155" s="38"/>
      <c r="BE1155" s="38"/>
      <c r="BF1155" s="38"/>
      <c r="BG1155" s="38"/>
      <c r="BH1155" s="38"/>
      <c r="BI1155" s="38"/>
    </row>
    <row r="1156" spans="55:61">
      <c r="BC1156" s="38"/>
      <c r="BD1156" s="38"/>
      <c r="BE1156" s="38"/>
      <c r="BF1156" s="38"/>
      <c r="BG1156" s="38"/>
      <c r="BH1156" s="38"/>
      <c r="BI1156" s="38"/>
    </row>
    <row r="1157" spans="55:61">
      <c r="BC1157" s="38"/>
      <c r="BD1157" s="38"/>
      <c r="BE1157" s="38"/>
      <c r="BF1157" s="38"/>
      <c r="BG1157" s="38"/>
      <c r="BH1157" s="38"/>
      <c r="BI1157" s="38"/>
    </row>
    <row r="1158" spans="55:61">
      <c r="BC1158" s="38"/>
      <c r="BD1158" s="38"/>
      <c r="BE1158" s="38"/>
      <c r="BF1158" s="38"/>
      <c r="BG1158" s="38"/>
      <c r="BH1158" s="38"/>
      <c r="BI1158" s="38"/>
    </row>
    <row r="1159" spans="55:61">
      <c r="BC1159" s="38"/>
      <c r="BD1159" s="38"/>
      <c r="BE1159" s="38"/>
      <c r="BF1159" s="38"/>
      <c r="BG1159" s="38"/>
      <c r="BH1159" s="38"/>
      <c r="BI1159" s="38"/>
    </row>
    <row r="1160" spans="55:61">
      <c r="BC1160" s="38"/>
      <c r="BD1160" s="38"/>
      <c r="BE1160" s="38"/>
      <c r="BF1160" s="38"/>
      <c r="BG1160" s="38"/>
      <c r="BH1160" s="38"/>
      <c r="BI1160" s="38"/>
    </row>
    <row r="1161" spans="55:61">
      <c r="BC1161" s="38"/>
      <c r="BD1161" s="38"/>
      <c r="BE1161" s="38"/>
      <c r="BF1161" s="38"/>
      <c r="BG1161" s="38"/>
      <c r="BH1161" s="38"/>
      <c r="BI1161" s="38"/>
    </row>
    <row r="1162" spans="55:61">
      <c r="BC1162" s="38"/>
      <c r="BD1162" s="38"/>
      <c r="BE1162" s="38"/>
      <c r="BF1162" s="38"/>
      <c r="BG1162" s="38"/>
      <c r="BH1162" s="38"/>
      <c r="BI1162" s="38"/>
    </row>
    <row r="1163" spans="55:61">
      <c r="BC1163" s="38"/>
      <c r="BD1163" s="38"/>
      <c r="BE1163" s="38"/>
      <c r="BF1163" s="38"/>
      <c r="BG1163" s="38"/>
      <c r="BH1163" s="38"/>
      <c r="BI1163" s="38"/>
    </row>
    <row r="1164" spans="55:61">
      <c r="BC1164" s="38"/>
      <c r="BD1164" s="38"/>
      <c r="BE1164" s="38"/>
      <c r="BF1164" s="38"/>
      <c r="BG1164" s="38"/>
      <c r="BH1164" s="38"/>
      <c r="BI1164" s="38"/>
    </row>
    <row r="1165" spans="55:61">
      <c r="BC1165" s="38"/>
      <c r="BD1165" s="38"/>
      <c r="BE1165" s="38"/>
      <c r="BF1165" s="38"/>
      <c r="BG1165" s="38"/>
      <c r="BH1165" s="38"/>
      <c r="BI1165" s="38"/>
    </row>
    <row r="1166" spans="55:61">
      <c r="BC1166" s="38"/>
      <c r="BD1166" s="38"/>
      <c r="BE1166" s="38"/>
      <c r="BF1166" s="38"/>
      <c r="BG1166" s="38"/>
      <c r="BH1166" s="38"/>
      <c r="BI1166" s="38"/>
    </row>
    <row r="1167" spans="55:61">
      <c r="BC1167" s="38"/>
      <c r="BD1167" s="38"/>
      <c r="BE1167" s="38"/>
      <c r="BF1167" s="38"/>
      <c r="BG1167" s="38"/>
      <c r="BH1167" s="38"/>
      <c r="BI1167" s="38"/>
    </row>
    <row r="1168" spans="55:61">
      <c r="BC1168" s="38"/>
      <c r="BD1168" s="38"/>
      <c r="BE1168" s="38"/>
      <c r="BF1168" s="38"/>
      <c r="BG1168" s="38"/>
      <c r="BH1168" s="38"/>
      <c r="BI1168" s="38"/>
    </row>
    <row r="1169" spans="55:61">
      <c r="BC1169" s="38"/>
      <c r="BD1169" s="38"/>
      <c r="BE1169" s="38"/>
      <c r="BF1169" s="38"/>
      <c r="BG1169" s="38"/>
      <c r="BH1169" s="38"/>
      <c r="BI1169" s="38"/>
    </row>
    <row r="1170" spans="55:61">
      <c r="BC1170" s="38"/>
      <c r="BD1170" s="38"/>
      <c r="BE1170" s="38"/>
      <c r="BF1170" s="38"/>
      <c r="BG1170" s="38"/>
      <c r="BH1170" s="38"/>
      <c r="BI1170" s="38"/>
    </row>
    <row r="1171" spans="55:61">
      <c r="BC1171" s="38"/>
      <c r="BD1171" s="38"/>
      <c r="BE1171" s="38"/>
      <c r="BF1171" s="38"/>
      <c r="BG1171" s="38"/>
      <c r="BH1171" s="38"/>
      <c r="BI1171" s="38"/>
    </row>
    <row r="1172" spans="55:61">
      <c r="BC1172" s="38"/>
      <c r="BD1172" s="38"/>
      <c r="BE1172" s="38"/>
      <c r="BF1172" s="38"/>
      <c r="BG1172" s="38"/>
      <c r="BH1172" s="38"/>
      <c r="BI1172" s="38"/>
    </row>
    <row r="1173" spans="55:61">
      <c r="BC1173" s="38"/>
      <c r="BD1173" s="38"/>
      <c r="BE1173" s="38"/>
      <c r="BF1173" s="38"/>
      <c r="BG1173" s="38"/>
      <c r="BH1173" s="38"/>
      <c r="BI1173" s="38"/>
    </row>
    <row r="1174" spans="55:61">
      <c r="BC1174" s="38"/>
      <c r="BD1174" s="38"/>
      <c r="BE1174" s="38"/>
      <c r="BF1174" s="38"/>
      <c r="BG1174" s="38"/>
      <c r="BH1174" s="38"/>
      <c r="BI1174" s="38"/>
    </row>
    <row r="1175" spans="55:61">
      <c r="BC1175" s="38"/>
      <c r="BD1175" s="38"/>
      <c r="BE1175" s="38"/>
      <c r="BF1175" s="38"/>
      <c r="BG1175" s="38"/>
      <c r="BH1175" s="38"/>
      <c r="BI1175" s="38"/>
    </row>
    <row r="1176" spans="55:61">
      <c r="BC1176" s="38"/>
      <c r="BD1176" s="38"/>
      <c r="BE1176" s="38"/>
      <c r="BF1176" s="38"/>
      <c r="BG1176" s="38"/>
      <c r="BH1176" s="38"/>
      <c r="BI1176" s="38"/>
    </row>
    <row r="1177" spans="55:61">
      <c r="BC1177" s="38"/>
      <c r="BD1177" s="38"/>
      <c r="BE1177" s="38"/>
      <c r="BF1177" s="38"/>
      <c r="BG1177" s="38"/>
      <c r="BH1177" s="38"/>
      <c r="BI1177" s="38"/>
    </row>
    <row r="1178" spans="55:61">
      <c r="BC1178" s="38"/>
      <c r="BD1178" s="38"/>
      <c r="BE1178" s="38"/>
      <c r="BF1178" s="38"/>
      <c r="BG1178" s="38"/>
      <c r="BH1178" s="38"/>
      <c r="BI1178" s="38"/>
    </row>
    <row r="1179" spans="55:61">
      <c r="BC1179" s="38"/>
      <c r="BD1179" s="38"/>
      <c r="BE1179" s="38"/>
      <c r="BF1179" s="38"/>
      <c r="BG1179" s="38"/>
      <c r="BH1179" s="38"/>
      <c r="BI1179" s="38"/>
    </row>
    <row r="1180" spans="55:61">
      <c r="BC1180" s="38"/>
      <c r="BD1180" s="38"/>
      <c r="BE1180" s="38"/>
      <c r="BF1180" s="38"/>
      <c r="BG1180" s="38"/>
      <c r="BH1180" s="38"/>
      <c r="BI1180" s="38"/>
    </row>
    <row r="1181" spans="55:61">
      <c r="BC1181" s="38"/>
      <c r="BD1181" s="38"/>
      <c r="BE1181" s="38"/>
      <c r="BF1181" s="38"/>
      <c r="BG1181" s="38"/>
      <c r="BH1181" s="38"/>
      <c r="BI1181" s="38"/>
    </row>
    <row r="1182" spans="55:61">
      <c r="BC1182" s="38"/>
      <c r="BD1182" s="38"/>
      <c r="BE1182" s="38"/>
      <c r="BF1182" s="38"/>
      <c r="BG1182" s="38"/>
      <c r="BH1182" s="38"/>
      <c r="BI1182" s="38"/>
    </row>
    <row r="1183" spans="55:61">
      <c r="BC1183" s="38"/>
      <c r="BD1183" s="38"/>
      <c r="BE1183" s="38"/>
      <c r="BF1183" s="38"/>
      <c r="BG1183" s="38"/>
      <c r="BH1183" s="38"/>
      <c r="BI1183" s="38"/>
    </row>
    <row r="1184" spans="55:61">
      <c r="BC1184" s="38"/>
      <c r="BD1184" s="38"/>
      <c r="BE1184" s="38"/>
      <c r="BF1184" s="38"/>
      <c r="BG1184" s="38"/>
      <c r="BH1184" s="38"/>
      <c r="BI1184" s="38"/>
    </row>
    <row r="1185" spans="55:61">
      <c r="BC1185" s="38"/>
      <c r="BD1185" s="38"/>
      <c r="BE1185" s="38"/>
      <c r="BF1185" s="38"/>
      <c r="BG1185" s="38"/>
      <c r="BH1185" s="38"/>
      <c r="BI1185" s="38"/>
    </row>
    <row r="1186" spans="55:61">
      <c r="BC1186" s="38"/>
      <c r="BD1186" s="38"/>
      <c r="BE1186" s="38"/>
      <c r="BF1186" s="38"/>
      <c r="BG1186" s="38"/>
      <c r="BH1186" s="38"/>
      <c r="BI1186" s="38"/>
    </row>
    <row r="1187" spans="55:61">
      <c r="BC1187" s="38"/>
      <c r="BD1187" s="38"/>
      <c r="BE1187" s="38"/>
      <c r="BF1187" s="38"/>
      <c r="BG1187" s="38"/>
      <c r="BH1187" s="38"/>
      <c r="BI1187" s="38"/>
    </row>
    <row r="1188" spans="55:61">
      <c r="BC1188" s="38"/>
      <c r="BD1188" s="38"/>
      <c r="BE1188" s="38"/>
      <c r="BF1188" s="38"/>
      <c r="BG1188" s="38"/>
      <c r="BH1188" s="38"/>
      <c r="BI1188" s="38"/>
    </row>
    <row r="1189" spans="55:61">
      <c r="BC1189" s="38"/>
      <c r="BD1189" s="38"/>
      <c r="BE1189" s="38"/>
      <c r="BF1189" s="38"/>
      <c r="BG1189" s="38"/>
      <c r="BH1189" s="38"/>
      <c r="BI1189" s="38"/>
    </row>
    <row r="1190" spans="55:61">
      <c r="BC1190" s="38"/>
      <c r="BD1190" s="38"/>
      <c r="BE1190" s="38"/>
      <c r="BF1190" s="38"/>
      <c r="BG1190" s="38"/>
      <c r="BH1190" s="38"/>
      <c r="BI1190" s="38"/>
    </row>
    <row r="1191" spans="55:61">
      <c r="BC1191" s="38"/>
      <c r="BD1191" s="38"/>
      <c r="BE1191" s="38"/>
      <c r="BF1191" s="38"/>
      <c r="BG1191" s="38"/>
      <c r="BH1191" s="38"/>
      <c r="BI1191" s="38"/>
    </row>
    <row r="1192" spans="55:61">
      <c r="BC1192" s="38"/>
      <c r="BD1192" s="38"/>
      <c r="BE1192" s="38"/>
      <c r="BF1192" s="38"/>
      <c r="BG1192" s="38"/>
      <c r="BH1192" s="38"/>
      <c r="BI1192" s="38"/>
    </row>
    <row r="1193" spans="55:61">
      <c r="BC1193" s="38"/>
      <c r="BD1193" s="38"/>
      <c r="BE1193" s="38"/>
      <c r="BF1193" s="38"/>
      <c r="BG1193" s="38"/>
      <c r="BH1193" s="38"/>
      <c r="BI1193" s="38"/>
    </row>
    <row r="1194" spans="55:61">
      <c r="BC1194" s="38"/>
      <c r="BD1194" s="38"/>
      <c r="BE1194" s="38"/>
      <c r="BF1194" s="38"/>
      <c r="BG1194" s="38"/>
      <c r="BH1194" s="38"/>
      <c r="BI1194" s="38"/>
    </row>
    <row r="1195" spans="55:61">
      <c r="BC1195" s="38"/>
      <c r="BD1195" s="38"/>
      <c r="BE1195" s="38"/>
      <c r="BF1195" s="38"/>
      <c r="BG1195" s="38"/>
      <c r="BH1195" s="38"/>
      <c r="BI1195" s="38"/>
    </row>
    <row r="1196" spans="55:61">
      <c r="BC1196" s="38"/>
      <c r="BD1196" s="38"/>
      <c r="BE1196" s="38"/>
      <c r="BF1196" s="38"/>
      <c r="BG1196" s="38"/>
      <c r="BH1196" s="38"/>
      <c r="BI1196" s="38"/>
    </row>
    <row r="1197" spans="55:61">
      <c r="BC1197" s="38"/>
      <c r="BD1197" s="38"/>
      <c r="BE1197" s="38"/>
      <c r="BF1197" s="38"/>
      <c r="BG1197" s="38"/>
      <c r="BH1197" s="38"/>
      <c r="BI1197" s="38"/>
    </row>
    <row r="1198" spans="55:61">
      <c r="BC1198" s="38"/>
      <c r="BD1198" s="38"/>
      <c r="BE1198" s="38"/>
      <c r="BF1198" s="38"/>
      <c r="BG1198" s="38"/>
      <c r="BH1198" s="38"/>
      <c r="BI1198" s="38"/>
    </row>
    <row r="1199" spans="55:61">
      <c r="BC1199" s="38"/>
      <c r="BD1199" s="38"/>
      <c r="BE1199" s="38"/>
      <c r="BF1199" s="38"/>
      <c r="BG1199" s="38"/>
      <c r="BH1199" s="38"/>
      <c r="BI1199" s="38"/>
    </row>
    <row r="1200" spans="55:61">
      <c r="BC1200" s="38"/>
      <c r="BD1200" s="38"/>
      <c r="BE1200" s="38"/>
      <c r="BF1200" s="38"/>
      <c r="BG1200" s="38"/>
      <c r="BH1200" s="38"/>
      <c r="BI1200" s="38"/>
    </row>
    <row r="1201" spans="55:61">
      <c r="BC1201" s="38"/>
      <c r="BD1201" s="38"/>
      <c r="BE1201" s="38"/>
      <c r="BF1201" s="38"/>
      <c r="BG1201" s="38"/>
      <c r="BH1201" s="38"/>
      <c r="BI1201" s="38"/>
    </row>
    <row r="1202" spans="55:61">
      <c r="BC1202" s="38"/>
      <c r="BD1202" s="38"/>
      <c r="BE1202" s="38"/>
      <c r="BF1202" s="38"/>
      <c r="BG1202" s="38"/>
      <c r="BH1202" s="38"/>
      <c r="BI1202" s="38"/>
    </row>
    <row r="1203" spans="55:61">
      <c r="BC1203" s="38"/>
      <c r="BD1203" s="38"/>
      <c r="BE1203" s="38"/>
      <c r="BF1203" s="38"/>
      <c r="BG1203" s="38"/>
      <c r="BH1203" s="38"/>
      <c r="BI1203" s="38"/>
    </row>
    <row r="1204" spans="55:61">
      <c r="BC1204" s="38"/>
      <c r="BD1204" s="38"/>
      <c r="BE1204" s="38"/>
      <c r="BF1204" s="38"/>
      <c r="BG1204" s="38"/>
      <c r="BH1204" s="38"/>
      <c r="BI1204" s="38"/>
    </row>
    <row r="1205" spans="55:61">
      <c r="BC1205" s="38"/>
      <c r="BD1205" s="38"/>
      <c r="BE1205" s="38"/>
      <c r="BF1205" s="38"/>
      <c r="BG1205" s="38"/>
      <c r="BH1205" s="38"/>
      <c r="BI1205" s="38"/>
    </row>
    <row r="1206" spans="55:61">
      <c r="BC1206" s="38"/>
      <c r="BD1206" s="38"/>
      <c r="BE1206" s="38"/>
      <c r="BF1206" s="38"/>
      <c r="BG1206" s="38"/>
      <c r="BH1206" s="38"/>
      <c r="BI1206" s="38"/>
    </row>
    <row r="1207" spans="55:61">
      <c r="BC1207" s="38"/>
      <c r="BD1207" s="38"/>
      <c r="BE1207" s="38"/>
      <c r="BF1207" s="38"/>
      <c r="BG1207" s="38"/>
      <c r="BH1207" s="38"/>
      <c r="BI1207" s="38"/>
    </row>
    <row r="1208" spans="55:61">
      <c r="BC1208" s="38"/>
      <c r="BD1208" s="38"/>
      <c r="BE1208" s="38"/>
      <c r="BF1208" s="38"/>
      <c r="BG1208" s="38"/>
      <c r="BH1208" s="38"/>
      <c r="BI1208" s="38"/>
    </row>
    <row r="1209" spans="55:61">
      <c r="BC1209" s="38"/>
      <c r="BD1209" s="38"/>
      <c r="BE1209" s="38"/>
      <c r="BF1209" s="38"/>
      <c r="BG1209" s="38"/>
      <c r="BH1209" s="38"/>
      <c r="BI1209" s="38"/>
    </row>
    <row r="1210" spans="55:61">
      <c r="BC1210" s="38"/>
      <c r="BD1210" s="38"/>
      <c r="BE1210" s="38"/>
      <c r="BF1210" s="38"/>
      <c r="BG1210" s="38"/>
      <c r="BH1210" s="38"/>
      <c r="BI1210" s="38"/>
    </row>
    <row r="1211" spans="55:61">
      <c r="BC1211" s="38"/>
      <c r="BD1211" s="38"/>
      <c r="BE1211" s="38"/>
      <c r="BF1211" s="38"/>
      <c r="BG1211" s="38"/>
      <c r="BH1211" s="38"/>
      <c r="BI1211" s="38"/>
    </row>
    <row r="1212" spans="55:61">
      <c r="BC1212" s="38"/>
      <c r="BD1212" s="38"/>
      <c r="BE1212" s="38"/>
      <c r="BF1212" s="38"/>
      <c r="BG1212" s="38"/>
      <c r="BH1212" s="38"/>
      <c r="BI1212" s="38"/>
    </row>
    <row r="1213" spans="55:61">
      <c r="BC1213" s="38"/>
      <c r="BD1213" s="38"/>
      <c r="BE1213" s="38"/>
      <c r="BF1213" s="38"/>
      <c r="BG1213" s="38"/>
      <c r="BH1213" s="38"/>
      <c r="BI1213" s="38"/>
    </row>
    <row r="1214" spans="55:61">
      <c r="BC1214" s="38"/>
      <c r="BD1214" s="38"/>
      <c r="BE1214" s="38"/>
      <c r="BF1214" s="38"/>
      <c r="BG1214" s="38"/>
      <c r="BH1214" s="38"/>
      <c r="BI1214" s="38"/>
    </row>
    <row r="1215" spans="55:61">
      <c r="BC1215" s="38"/>
      <c r="BD1215" s="38"/>
      <c r="BE1215" s="38"/>
      <c r="BF1215" s="38"/>
      <c r="BG1215" s="38"/>
      <c r="BH1215" s="38"/>
      <c r="BI1215" s="38"/>
    </row>
    <row r="1216" spans="55:61">
      <c r="BC1216" s="38"/>
      <c r="BD1216" s="38"/>
      <c r="BE1216" s="38"/>
      <c r="BF1216" s="38"/>
      <c r="BG1216" s="38"/>
      <c r="BH1216" s="38"/>
      <c r="BI1216" s="38"/>
    </row>
    <row r="1217" spans="55:61">
      <c r="BC1217" s="38"/>
      <c r="BD1217" s="38"/>
      <c r="BE1217" s="38"/>
      <c r="BF1217" s="38"/>
      <c r="BG1217" s="38"/>
      <c r="BH1217" s="38"/>
      <c r="BI1217" s="38"/>
    </row>
    <row r="1218" spans="55:61">
      <c r="BC1218" s="38"/>
      <c r="BD1218" s="38"/>
      <c r="BE1218" s="38"/>
      <c r="BF1218" s="38"/>
      <c r="BG1218" s="38"/>
      <c r="BH1218" s="38"/>
      <c r="BI1218" s="38"/>
    </row>
    <row r="1219" spans="55:61">
      <c r="BC1219" s="38"/>
      <c r="BD1219" s="38"/>
      <c r="BE1219" s="38"/>
      <c r="BF1219" s="38"/>
      <c r="BG1219" s="38"/>
      <c r="BH1219" s="38"/>
      <c r="BI1219" s="38"/>
    </row>
    <row r="1220" spans="55:61">
      <c r="BC1220" s="38"/>
      <c r="BD1220" s="38"/>
      <c r="BE1220" s="38"/>
      <c r="BF1220" s="38"/>
      <c r="BG1220" s="38"/>
      <c r="BH1220" s="38"/>
      <c r="BI1220" s="38"/>
    </row>
    <row r="1221" spans="55:61">
      <c r="BC1221" s="38"/>
      <c r="BD1221" s="38"/>
      <c r="BE1221" s="38"/>
      <c r="BF1221" s="38"/>
      <c r="BG1221" s="38"/>
      <c r="BH1221" s="38"/>
      <c r="BI1221" s="38"/>
    </row>
    <row r="1222" spans="55:61">
      <c r="BC1222" s="38"/>
      <c r="BD1222" s="38"/>
      <c r="BE1222" s="38"/>
      <c r="BF1222" s="38"/>
      <c r="BG1222" s="38"/>
      <c r="BH1222" s="38"/>
      <c r="BI1222" s="38"/>
    </row>
    <row r="1223" spans="55:61">
      <c r="BC1223" s="38"/>
      <c r="BD1223" s="38"/>
      <c r="BE1223" s="38"/>
      <c r="BF1223" s="38"/>
      <c r="BG1223" s="38"/>
      <c r="BH1223" s="38"/>
      <c r="BI1223" s="38"/>
    </row>
    <row r="1224" spans="55:61">
      <c r="BC1224" s="38"/>
      <c r="BD1224" s="38"/>
      <c r="BE1224" s="38"/>
      <c r="BF1224" s="38"/>
      <c r="BG1224" s="38"/>
      <c r="BH1224" s="38"/>
      <c r="BI1224" s="38"/>
    </row>
    <row r="1225" spans="55:61">
      <c r="BC1225" s="38"/>
      <c r="BD1225" s="38"/>
      <c r="BE1225" s="38"/>
      <c r="BF1225" s="38"/>
      <c r="BG1225" s="38"/>
      <c r="BH1225" s="38"/>
      <c r="BI1225" s="38"/>
    </row>
    <row r="1226" spans="55:61">
      <c r="BC1226" s="38"/>
      <c r="BD1226" s="38"/>
      <c r="BE1226" s="38"/>
      <c r="BF1226" s="38"/>
      <c r="BG1226" s="38"/>
      <c r="BH1226" s="38"/>
      <c r="BI1226" s="38"/>
    </row>
    <row r="1227" spans="55:61">
      <c r="BC1227" s="38"/>
      <c r="BD1227" s="38"/>
      <c r="BE1227" s="38"/>
      <c r="BF1227" s="38"/>
      <c r="BG1227" s="38"/>
      <c r="BH1227" s="38"/>
      <c r="BI1227" s="38"/>
    </row>
    <row r="1228" spans="55:61">
      <c r="BC1228" s="38"/>
      <c r="BD1228" s="38"/>
      <c r="BE1228" s="38"/>
      <c r="BF1228" s="38"/>
      <c r="BG1228" s="38"/>
      <c r="BH1228" s="38"/>
      <c r="BI1228" s="38"/>
    </row>
    <row r="1229" spans="55:61">
      <c r="BC1229" s="38"/>
      <c r="BD1229" s="38"/>
      <c r="BE1229" s="38"/>
      <c r="BF1229" s="38"/>
      <c r="BG1229" s="38"/>
      <c r="BH1229" s="38"/>
      <c r="BI1229" s="38"/>
    </row>
    <row r="1230" spans="55:61">
      <c r="BC1230" s="38"/>
      <c r="BD1230" s="38"/>
      <c r="BE1230" s="38"/>
      <c r="BF1230" s="38"/>
      <c r="BG1230" s="38"/>
      <c r="BH1230" s="38"/>
      <c r="BI1230" s="38"/>
    </row>
    <row r="1231" spans="55:61">
      <c r="BC1231" s="38"/>
      <c r="BD1231" s="38"/>
      <c r="BE1231" s="38"/>
      <c r="BF1231" s="38"/>
      <c r="BG1231" s="38"/>
      <c r="BH1231" s="38"/>
      <c r="BI1231" s="38"/>
    </row>
    <row r="1232" spans="55:61">
      <c r="BC1232" s="38"/>
      <c r="BD1232" s="38"/>
      <c r="BE1232" s="38"/>
      <c r="BF1232" s="38"/>
      <c r="BG1232" s="38"/>
      <c r="BH1232" s="38"/>
      <c r="BI1232" s="38"/>
    </row>
    <row r="1233" spans="55:61">
      <c r="BC1233" s="38"/>
      <c r="BD1233" s="38"/>
      <c r="BE1233" s="38"/>
      <c r="BF1233" s="38"/>
      <c r="BG1233" s="38"/>
      <c r="BH1233" s="38"/>
      <c r="BI1233" s="38"/>
    </row>
    <row r="1234" spans="55:61">
      <c r="BC1234" s="38"/>
      <c r="BD1234" s="38"/>
      <c r="BE1234" s="38"/>
      <c r="BF1234" s="38"/>
      <c r="BG1234" s="38"/>
      <c r="BH1234" s="38"/>
      <c r="BI1234" s="38"/>
    </row>
    <row r="1235" spans="55:61">
      <c r="BC1235" s="38"/>
      <c r="BD1235" s="38"/>
      <c r="BE1235" s="38"/>
      <c r="BF1235" s="38"/>
      <c r="BG1235" s="38"/>
      <c r="BH1235" s="38"/>
      <c r="BI1235" s="38"/>
    </row>
    <row r="1236" spans="55:61">
      <c r="BC1236" s="38"/>
      <c r="BD1236" s="38"/>
      <c r="BE1236" s="38"/>
      <c r="BF1236" s="38"/>
      <c r="BG1236" s="38"/>
      <c r="BH1236" s="38"/>
      <c r="BI1236" s="38"/>
    </row>
    <row r="1237" spans="55:61">
      <c r="BC1237" s="38"/>
      <c r="BD1237" s="38"/>
      <c r="BE1237" s="38"/>
      <c r="BF1237" s="38"/>
      <c r="BG1237" s="38"/>
      <c r="BH1237" s="38"/>
      <c r="BI1237" s="38"/>
    </row>
    <row r="1238" spans="55:61">
      <c r="BC1238" s="38"/>
      <c r="BD1238" s="38"/>
      <c r="BE1238" s="38"/>
      <c r="BF1238" s="38"/>
      <c r="BG1238" s="38"/>
      <c r="BH1238" s="38"/>
      <c r="BI1238" s="38"/>
    </row>
    <row r="1239" spans="55:61">
      <c r="BC1239" s="38"/>
      <c r="BD1239" s="38"/>
      <c r="BE1239" s="38"/>
      <c r="BF1239" s="38"/>
      <c r="BG1239" s="38"/>
      <c r="BH1239" s="38"/>
      <c r="BI1239" s="38"/>
    </row>
    <row r="1240" spans="55:61">
      <c r="BC1240" s="38"/>
      <c r="BD1240" s="38"/>
      <c r="BE1240" s="38"/>
      <c r="BF1240" s="38"/>
      <c r="BG1240" s="38"/>
      <c r="BH1240" s="38"/>
      <c r="BI1240" s="38"/>
    </row>
    <row r="1241" spans="55:61">
      <c r="BC1241" s="38"/>
      <c r="BD1241" s="38"/>
      <c r="BE1241" s="38"/>
      <c r="BF1241" s="38"/>
      <c r="BG1241" s="38"/>
      <c r="BH1241" s="38"/>
      <c r="BI1241" s="38"/>
    </row>
    <row r="1242" spans="55:61">
      <c r="BC1242" s="38"/>
      <c r="BD1242" s="38"/>
      <c r="BE1242" s="38"/>
      <c r="BF1242" s="38"/>
      <c r="BG1242" s="38"/>
      <c r="BH1242" s="38"/>
      <c r="BI1242" s="38"/>
    </row>
    <row r="1243" spans="55:61">
      <c r="BC1243" s="38"/>
      <c r="BD1243" s="38"/>
      <c r="BE1243" s="38"/>
      <c r="BF1243" s="38"/>
      <c r="BG1243" s="38"/>
      <c r="BH1243" s="38"/>
      <c r="BI1243" s="38"/>
    </row>
    <row r="1244" spans="55:61">
      <c r="BC1244" s="38"/>
      <c r="BD1244" s="38"/>
      <c r="BE1244" s="38"/>
      <c r="BF1244" s="38"/>
      <c r="BG1244" s="38"/>
      <c r="BH1244" s="38"/>
      <c r="BI1244" s="38"/>
    </row>
    <row r="1245" spans="55:61">
      <c r="BC1245" s="38"/>
      <c r="BD1245" s="38"/>
      <c r="BE1245" s="38"/>
      <c r="BF1245" s="38"/>
      <c r="BG1245" s="38"/>
      <c r="BH1245" s="38"/>
      <c r="BI1245" s="38"/>
    </row>
    <row r="1246" spans="55:61">
      <c r="BC1246" s="38"/>
      <c r="BD1246" s="38"/>
      <c r="BE1246" s="38"/>
      <c r="BF1246" s="38"/>
      <c r="BG1246" s="38"/>
      <c r="BH1246" s="38"/>
      <c r="BI1246" s="38"/>
    </row>
    <row r="1247" spans="55:61">
      <c r="BC1247" s="38"/>
      <c r="BD1247" s="38"/>
      <c r="BE1247" s="38"/>
      <c r="BF1247" s="38"/>
      <c r="BG1247" s="38"/>
      <c r="BH1247" s="38"/>
      <c r="BI1247" s="38"/>
    </row>
    <row r="1248" spans="55:61">
      <c r="BC1248" s="38"/>
      <c r="BD1248" s="38"/>
      <c r="BE1248" s="38"/>
      <c r="BF1248" s="38"/>
      <c r="BG1248" s="38"/>
      <c r="BH1248" s="38"/>
      <c r="BI1248" s="38"/>
    </row>
    <row r="1249" spans="56:58">
      <c r="BD1249" s="39"/>
      <c r="BE1249" s="39"/>
      <c r="BF1249" s="39"/>
    </row>
    <row r="1250" spans="56:58">
      <c r="BD1250" s="39"/>
      <c r="BE1250" s="39"/>
      <c r="BF1250" s="39"/>
    </row>
    <row r="1251" spans="56:58">
      <c r="BD1251" s="39"/>
      <c r="BE1251" s="39"/>
      <c r="BF1251" s="39"/>
    </row>
    <row r="1252" spans="56:58">
      <c r="BD1252" s="39"/>
      <c r="BE1252" s="39"/>
      <c r="BF1252" s="39"/>
    </row>
    <row r="1253" spans="56:58">
      <c r="BD1253" s="39"/>
      <c r="BE1253" s="39"/>
      <c r="BF1253" s="39"/>
    </row>
    <row r="1254" spans="56:58">
      <c r="BD1254" s="39"/>
      <c r="BE1254" s="39"/>
      <c r="BF1254" s="39"/>
    </row>
    <row r="1255" spans="56:58">
      <c r="BD1255" s="39"/>
      <c r="BE1255" s="39"/>
      <c r="BF1255" s="39"/>
    </row>
    <row r="1256" spans="56:58">
      <c r="BD1256" s="39"/>
      <c r="BE1256" s="39"/>
      <c r="BF1256" s="39"/>
    </row>
    <row r="1257" spans="56:58">
      <c r="BD1257" s="39"/>
      <c r="BE1257" s="39"/>
      <c r="BF1257" s="39"/>
    </row>
    <row r="1258" spans="56:58">
      <c r="BD1258" s="39"/>
      <c r="BE1258" s="39"/>
      <c r="BF1258" s="39"/>
    </row>
    <row r="1259" spans="56:58">
      <c r="BD1259" s="39"/>
      <c r="BE1259" s="39"/>
      <c r="BF1259" s="39"/>
    </row>
    <row r="1260" spans="56:58">
      <c r="BD1260" s="39"/>
      <c r="BE1260" s="39"/>
      <c r="BF1260" s="39"/>
    </row>
    <row r="1261" spans="56:58">
      <c r="BD1261" s="39"/>
      <c r="BE1261" s="39"/>
      <c r="BF1261" s="39"/>
    </row>
    <row r="1262" spans="56:58">
      <c r="BD1262" s="39"/>
      <c r="BE1262" s="39"/>
      <c r="BF1262" s="39"/>
    </row>
    <row r="1263" spans="56:58">
      <c r="BD1263" s="39"/>
      <c r="BE1263" s="39"/>
      <c r="BF1263" s="39"/>
    </row>
    <row r="1264" spans="56:58">
      <c r="BD1264" s="39"/>
      <c r="BE1264" s="39"/>
      <c r="BF1264" s="39"/>
    </row>
    <row r="1265" spans="56:58">
      <c r="BD1265" s="39"/>
      <c r="BE1265" s="39"/>
      <c r="BF1265" s="39"/>
    </row>
    <row r="1266" spans="56:58">
      <c r="BD1266" s="39"/>
      <c r="BE1266" s="39"/>
      <c r="BF1266" s="39"/>
    </row>
    <row r="1267" spans="56:58">
      <c r="BD1267" s="39"/>
      <c r="BE1267" s="39"/>
      <c r="BF1267" s="39"/>
    </row>
    <row r="1268" spans="56:58">
      <c r="BD1268" s="39"/>
      <c r="BE1268" s="39"/>
      <c r="BF1268" s="39"/>
    </row>
    <row r="1269" spans="56:58">
      <c r="BD1269" s="39"/>
      <c r="BE1269" s="39"/>
      <c r="BF1269" s="39"/>
    </row>
    <row r="1270" spans="56:58">
      <c r="BD1270" s="38"/>
      <c r="BE1270" s="38"/>
      <c r="BF1270" s="38"/>
    </row>
  </sheetData>
  <customSheetViews>
    <customSheetView guid="{87A84E46-EB2B-49B6-9F62-419DCFE06020}" scale="70" showGridLines="0" hiddenRows="1" state="hidden">
      <pane xSplit="2" topLeftCell="C1" activePane="topRight" state="frozen"/>
      <selection pane="topRight" activeCell="O22" sqref="O22"/>
      <rowBreaks count="2" manualBreakCount="2">
        <brk id="114" max="15" man="1"/>
        <brk id="215" max="15" man="1"/>
      </rowBreaks>
      <pageMargins left="0" right="0" top="0" bottom="0.19685039370078741" header="0" footer="0"/>
      <printOptions horizontalCentered="1"/>
      <pageSetup paperSize="9" scale="67" fitToHeight="3" orientation="landscape" r:id="rId1"/>
      <headerFooter alignWithMargins="0">
        <oddFooter>&amp;L&amp;F&amp;C&amp;A&amp;R&amp;D</oddFooter>
      </headerFooter>
    </customSheetView>
    <customSheetView guid="{0470D6E3-C3CC-4741-B64A-9ACC19AEDBAD}" scale="70" showPageBreaks="1" showGridLines="0" printArea="1" hiddenRows="1" state="hidden">
      <pane xSplit="2" topLeftCell="C1" activePane="topRight" state="frozen"/>
      <selection pane="topRight" activeCell="O22" sqref="O22"/>
      <rowBreaks count="2" manualBreakCount="2">
        <brk id="114" max="15" man="1"/>
        <brk id="215" max="15" man="1"/>
      </rowBreaks>
      <pageMargins left="0" right="0" top="0" bottom="0.19685039370078741" header="0" footer="0"/>
      <printOptions horizontalCentered="1"/>
      <pageSetup paperSize="9" scale="67" fitToHeight="3" orientation="landscape" r:id="rId2"/>
      <headerFooter alignWithMargins="0">
        <oddFooter>&amp;L&amp;F&amp;C&amp;A&amp;R&amp;D</oddFooter>
      </headerFooter>
    </customSheetView>
  </customSheetViews>
  <mergeCells count="59">
    <mergeCell ref="A1:P1"/>
    <mergeCell ref="T1:AI1"/>
    <mergeCell ref="AL1:BA1"/>
    <mergeCell ref="BC1:BJ1"/>
    <mergeCell ref="A97:A98"/>
    <mergeCell ref="T97:T98"/>
    <mergeCell ref="AL97:AL98"/>
    <mergeCell ref="BC97:BC98"/>
    <mergeCell ref="A110:A111"/>
    <mergeCell ref="T110:T111"/>
    <mergeCell ref="AL110:AL111"/>
    <mergeCell ref="A115:P115"/>
    <mergeCell ref="T115:AI115"/>
    <mergeCell ref="AL115:BA115"/>
    <mergeCell ref="BC115:BJ115"/>
    <mergeCell ref="A211:A212"/>
    <mergeCell ref="T211:T212"/>
    <mergeCell ref="AL211:AL212"/>
    <mergeCell ref="BC211:BC212"/>
    <mergeCell ref="A216:P216"/>
    <mergeCell ref="T216:AI216"/>
    <mergeCell ref="AL216:BA216"/>
    <mergeCell ref="BC216:BJ216"/>
    <mergeCell ref="A312:A313"/>
    <mergeCell ref="T312:T313"/>
    <mergeCell ref="AL312:AL313"/>
    <mergeCell ref="BC312:BC313"/>
    <mergeCell ref="A317:P317"/>
    <mergeCell ref="T317:AI317"/>
    <mergeCell ref="AL317:BA317"/>
    <mergeCell ref="BC317:BJ317"/>
    <mergeCell ref="A413:A414"/>
    <mergeCell ref="T413:T414"/>
    <mergeCell ref="AL413:AL414"/>
    <mergeCell ref="BC413:BC414"/>
    <mergeCell ref="A418:P418"/>
    <mergeCell ref="T418:AI418"/>
    <mergeCell ref="AL418:BA418"/>
    <mergeCell ref="A514:A515"/>
    <mergeCell ref="T514:T515"/>
    <mergeCell ref="AL514:AL515"/>
    <mergeCell ref="A519:P519"/>
    <mergeCell ref="T519:AI519"/>
    <mergeCell ref="AL519:BA519"/>
    <mergeCell ref="A615:A616"/>
    <mergeCell ref="T615:T616"/>
    <mergeCell ref="AL615:AL616"/>
    <mergeCell ref="A620:P620"/>
    <mergeCell ref="T620:AI620"/>
    <mergeCell ref="AL620:BA620"/>
    <mergeCell ref="A817:A818"/>
    <mergeCell ref="T817:T818"/>
    <mergeCell ref="AL817:AL818"/>
    <mergeCell ref="A716:A717"/>
    <mergeCell ref="T716:T717"/>
    <mergeCell ref="AL716:AL717"/>
    <mergeCell ref="A721:P721"/>
    <mergeCell ref="T721:AI721"/>
    <mergeCell ref="AL721:BA721"/>
  </mergeCells>
  <printOptions horizontalCentered="1"/>
  <pageMargins left="0" right="0" top="0" bottom="0.19685039370078741" header="0" footer="0"/>
  <pageSetup paperSize="9" scale="67" fitToHeight="3" orientation="landscape" r:id="rId3"/>
  <headerFooter alignWithMargins="0">
    <oddFooter>&amp;L&amp;F&amp;C&amp;A&amp;R&amp;D</oddFooter>
  </headerFooter>
  <rowBreaks count="2" manualBreakCount="2">
    <brk id="114" max="15" man="1"/>
    <brk id="215" max="1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15"/>
  <sheetViews>
    <sheetView showGridLines="0" zoomScale="70" zoomScaleNormal="70" zoomScaleSheetLayoutView="55" workbookViewId="0">
      <pane xSplit="2" topLeftCell="C1" activePane="topRight" state="frozen"/>
      <selection activeCell="A1136" sqref="A1136"/>
      <selection pane="topRight" sqref="A1:P1"/>
    </sheetView>
  </sheetViews>
  <sheetFormatPr baseColWidth="10" defaultColWidth="11.44140625" defaultRowHeight="13.2"/>
  <cols>
    <col min="1" max="1" width="56.44140625" style="1" bestFit="1" customWidth="1"/>
    <col min="2" max="2" width="1.33203125" style="1" customWidth="1"/>
    <col min="3" max="3" width="11.109375" style="1" bestFit="1" customWidth="1"/>
    <col min="4" max="4" width="1.33203125" style="1" customWidth="1"/>
    <col min="5" max="16" width="12.109375" style="2" customWidth="1"/>
    <col min="17" max="18" width="12.109375" style="1" customWidth="1"/>
    <col min="19" max="16384" width="11.44140625" style="1"/>
  </cols>
  <sheetData>
    <row r="1" spans="1:18" s="10" customFormat="1" ht="22.5" customHeight="1">
      <c r="A1" s="308" t="s">
        <v>123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  <c r="L1" s="308"/>
      <c r="M1" s="308"/>
      <c r="N1" s="308"/>
      <c r="O1" s="308"/>
      <c r="P1" s="308"/>
      <c r="Q1" s="34"/>
      <c r="R1" s="34"/>
    </row>
    <row r="2" spans="1:18" s="10" customFormat="1" ht="18" customHeight="1">
      <c r="A2" s="4"/>
      <c r="B2" s="4"/>
      <c r="C2" s="4"/>
      <c r="D2" s="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34"/>
      <c r="R2" s="34"/>
    </row>
    <row r="3" spans="1:18" s="10" customFormat="1" ht="18" customHeight="1">
      <c r="A3" s="15" t="s">
        <v>39</v>
      </c>
      <c r="B3" s="16"/>
      <c r="C3" s="16"/>
      <c r="D3" s="16"/>
      <c r="E3" s="16"/>
      <c r="F3" s="17"/>
      <c r="G3" s="17"/>
      <c r="H3" s="17"/>
      <c r="I3" s="17"/>
      <c r="J3" s="17"/>
      <c r="K3" s="17"/>
      <c r="L3" s="17"/>
      <c r="M3" s="17"/>
      <c r="N3" s="17"/>
      <c r="O3" s="242" t="s">
        <v>24</v>
      </c>
      <c r="P3" s="18"/>
      <c r="Q3" s="34"/>
      <c r="R3" s="34"/>
    </row>
    <row r="4" spans="1:18" s="10" customFormat="1" ht="18" customHeight="1">
      <c r="A4" s="1"/>
      <c r="B4" s="1"/>
      <c r="C4" s="1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34"/>
      <c r="R4" s="34"/>
    </row>
    <row r="5" spans="1:18" s="10" customFormat="1" ht="1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2" t="s">
        <v>10</v>
      </c>
      <c r="M5" s="22" t="s">
        <v>16</v>
      </c>
      <c r="N5" s="22" t="s">
        <v>17</v>
      </c>
      <c r="O5" s="22" t="s">
        <v>18</v>
      </c>
      <c r="P5" s="22" t="s">
        <v>11</v>
      </c>
      <c r="Q5" s="19" t="s">
        <v>124</v>
      </c>
      <c r="R5" s="19" t="s">
        <v>22</v>
      </c>
    </row>
    <row r="6" spans="1:18" s="10" customFormat="1" ht="15" customHeight="1">
      <c r="A6" s="24"/>
      <c r="B6" s="38"/>
      <c r="C6" s="24"/>
      <c r="D6" s="25"/>
      <c r="E6" s="24"/>
      <c r="F6" s="25"/>
      <c r="G6" s="25"/>
      <c r="H6" s="25"/>
      <c r="I6" s="25"/>
      <c r="J6" s="25"/>
      <c r="K6" s="25"/>
      <c r="L6" s="25"/>
      <c r="M6" s="25"/>
      <c r="N6" s="25"/>
      <c r="O6" s="25"/>
      <c r="P6" s="24"/>
      <c r="Q6" s="34"/>
      <c r="R6" s="34"/>
    </row>
    <row r="7" spans="1:18" s="10" customFormat="1" ht="15" customHeight="1">
      <c r="A7" s="26" t="s">
        <v>135</v>
      </c>
      <c r="B7" s="38"/>
      <c r="C7" s="27" t="s">
        <v>1</v>
      </c>
      <c r="D7" s="25"/>
      <c r="E7" s="28">
        <f>E8</f>
        <v>5360.5422299999791</v>
      </c>
      <c r="F7" s="29">
        <f t="shared" ref="F7:P7" si="0">F8-E8</f>
        <v>3707.4067700000196</v>
      </c>
      <c r="G7" s="29">
        <f t="shared" si="0"/>
        <v>4658.4860000000008</v>
      </c>
      <c r="H7" s="29">
        <f t="shared" si="0"/>
        <v>4294.6200000000008</v>
      </c>
      <c r="I7" s="29">
        <f t="shared" si="0"/>
        <v>4174.2920000000013</v>
      </c>
      <c r="J7" s="29">
        <f t="shared" si="0"/>
        <v>4413.5659999999989</v>
      </c>
      <c r="K7" s="29">
        <f t="shared" si="0"/>
        <v>3916.395999999997</v>
      </c>
      <c r="L7" s="29">
        <f t="shared" si="0"/>
        <v>2613.3700000000063</v>
      </c>
      <c r="M7" s="29">
        <f t="shared" si="0"/>
        <v>3728.0150000000067</v>
      </c>
      <c r="N7" s="29">
        <f t="shared" si="0"/>
        <v>2903.3749795801778</v>
      </c>
      <c r="O7" s="29">
        <f t="shared" si="0"/>
        <v>3485.5899357292874</v>
      </c>
      <c r="P7" s="29">
        <f t="shared" si="0"/>
        <v>1935.7726042282884</v>
      </c>
      <c r="Q7" s="260"/>
      <c r="R7" s="261"/>
    </row>
    <row r="8" spans="1:18" s="10" customFormat="1" ht="15" customHeight="1">
      <c r="A8" s="32"/>
      <c r="B8" s="38"/>
      <c r="C8" s="33" t="s">
        <v>13</v>
      </c>
      <c r="D8" s="25"/>
      <c r="E8" s="35">
        <f>+Feuil1!E98</f>
        <v>5360.5422299999791</v>
      </c>
      <c r="F8" s="36">
        <f>+Feuil1!F98</f>
        <v>9067.9489999999987</v>
      </c>
      <c r="G8" s="36">
        <f>+Feuil1!G98</f>
        <v>13726.434999999999</v>
      </c>
      <c r="H8" s="36">
        <f>+Feuil1!H98</f>
        <v>18021.055</v>
      </c>
      <c r="I8" s="36">
        <f>+Feuil1!I98</f>
        <v>22195.347000000002</v>
      </c>
      <c r="J8" s="36">
        <f>+Feuil1!J98</f>
        <v>26608.913</v>
      </c>
      <c r="K8" s="36">
        <f>+Feuil1!K98</f>
        <v>30525.308999999997</v>
      </c>
      <c r="L8" s="36">
        <f>+Feuil1!L98</f>
        <v>33138.679000000004</v>
      </c>
      <c r="M8" s="36">
        <f>+Feuil1!M98</f>
        <v>36866.69400000001</v>
      </c>
      <c r="N8" s="36">
        <f>+Feuil1!N98</f>
        <v>39770.068979580188</v>
      </c>
      <c r="O8" s="36">
        <f>+Feuil1!O98</f>
        <v>43255.658915309476</v>
      </c>
      <c r="P8" s="36">
        <f>+Feuil1!P98</f>
        <v>45191.431519537764</v>
      </c>
      <c r="Q8" s="262"/>
      <c r="R8" s="37"/>
    </row>
    <row r="9" spans="1:18" s="10" customFormat="1" ht="15" customHeight="1">
      <c r="A9" s="32"/>
      <c r="B9" s="38"/>
      <c r="C9" s="33"/>
      <c r="D9" s="25"/>
      <c r="E9" s="35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262"/>
      <c r="R9" s="37"/>
    </row>
    <row r="10" spans="1:18" s="10" customFormat="1" ht="15" customHeight="1">
      <c r="A10" s="32" t="s">
        <v>136</v>
      </c>
      <c r="B10" s="38"/>
      <c r="C10" s="33" t="s">
        <v>1</v>
      </c>
      <c r="D10" s="25"/>
      <c r="E10" s="35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262"/>
      <c r="R10" s="37"/>
    </row>
    <row r="11" spans="1:18" s="10" customFormat="1" ht="15" customHeight="1">
      <c r="A11" s="32"/>
      <c r="B11" s="38"/>
      <c r="C11" s="33" t="s">
        <v>13</v>
      </c>
      <c r="D11" s="25"/>
      <c r="E11" s="35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262"/>
      <c r="R11" s="37"/>
    </row>
    <row r="12" spans="1:18" s="10" customFormat="1" ht="15" customHeight="1">
      <c r="A12" s="32"/>
      <c r="B12" s="38"/>
      <c r="C12" s="33"/>
      <c r="D12" s="25"/>
      <c r="E12" s="35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262"/>
      <c r="R12" s="37"/>
    </row>
    <row r="13" spans="1:18" s="10" customFormat="1" ht="15" customHeight="1">
      <c r="A13" s="32" t="s">
        <v>137</v>
      </c>
      <c r="B13" s="38"/>
      <c r="C13" s="33" t="s">
        <v>1</v>
      </c>
      <c r="D13" s="38"/>
      <c r="E13" s="35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262"/>
      <c r="R13" s="37"/>
    </row>
    <row r="14" spans="1:18" s="10" customFormat="1" ht="15" customHeight="1">
      <c r="A14" s="32"/>
      <c r="B14" s="38"/>
      <c r="C14" s="33" t="s">
        <v>13</v>
      </c>
      <c r="D14" s="25"/>
      <c r="E14" s="35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262"/>
      <c r="R14" s="37"/>
    </row>
    <row r="15" spans="1:18" s="10" customFormat="1" ht="15" customHeight="1">
      <c r="A15" s="32"/>
      <c r="B15" s="38"/>
      <c r="C15" s="33"/>
      <c r="D15" s="25"/>
      <c r="E15" s="35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262"/>
      <c r="R15" s="37"/>
    </row>
    <row r="16" spans="1:18" s="10" customFormat="1" ht="15" customHeight="1">
      <c r="A16" s="32" t="s">
        <v>138</v>
      </c>
      <c r="B16" s="38"/>
      <c r="C16" s="33" t="s">
        <v>1</v>
      </c>
      <c r="D16" s="25"/>
      <c r="E16" s="35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262"/>
      <c r="R16" s="37"/>
    </row>
    <row r="17" spans="1:18" s="10" customFormat="1" ht="15" customHeight="1">
      <c r="A17" s="76"/>
      <c r="B17" s="38"/>
      <c r="C17" s="33" t="s">
        <v>13</v>
      </c>
      <c r="D17" s="25"/>
      <c r="E17" s="35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262"/>
      <c r="R17" s="37"/>
    </row>
    <row r="18" spans="1:18" s="10" customFormat="1" ht="15" customHeight="1">
      <c r="A18" s="32"/>
      <c r="B18" s="38"/>
      <c r="C18" s="33"/>
      <c r="D18" s="25"/>
      <c r="E18" s="35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262"/>
      <c r="R18" s="37"/>
    </row>
    <row r="19" spans="1:18" s="10" customFormat="1" ht="15" customHeight="1">
      <c r="A19" s="32" t="s">
        <v>139</v>
      </c>
      <c r="B19" s="38"/>
      <c r="C19" s="33" t="s">
        <v>1</v>
      </c>
      <c r="D19" s="25"/>
      <c r="E19" s="35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262"/>
      <c r="R19" s="37"/>
    </row>
    <row r="20" spans="1:18" s="10" customFormat="1" ht="15" customHeight="1">
      <c r="A20" s="76"/>
      <c r="B20" s="38"/>
      <c r="C20" s="33" t="s">
        <v>13</v>
      </c>
      <c r="D20" s="25"/>
      <c r="E20" s="35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262"/>
      <c r="R20" s="37"/>
    </row>
    <row r="21" spans="1:18" s="10" customFormat="1" ht="15" customHeight="1">
      <c r="A21" s="76"/>
      <c r="B21" s="38"/>
      <c r="C21" s="33"/>
      <c r="D21" s="25"/>
      <c r="E21" s="35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262"/>
      <c r="R21" s="37"/>
    </row>
    <row r="22" spans="1:18" s="10" customFormat="1" ht="15" hidden="1" customHeight="1">
      <c r="A22" s="32"/>
      <c r="B22" s="38"/>
      <c r="C22" s="33" t="s">
        <v>1</v>
      </c>
      <c r="D22" s="25"/>
      <c r="E22" s="35">
        <f>E23</f>
        <v>0</v>
      </c>
      <c r="F22" s="36">
        <f t="shared" ref="F22:P22" si="1">F23-E23</f>
        <v>0</v>
      </c>
      <c r="G22" s="36">
        <f t="shared" si="1"/>
        <v>0</v>
      </c>
      <c r="H22" s="36">
        <f t="shared" si="1"/>
        <v>0</v>
      </c>
      <c r="I22" s="36">
        <f t="shared" si="1"/>
        <v>0</v>
      </c>
      <c r="J22" s="36">
        <f t="shared" si="1"/>
        <v>0</v>
      </c>
      <c r="K22" s="36">
        <f t="shared" si="1"/>
        <v>0</v>
      </c>
      <c r="L22" s="36">
        <f t="shared" si="1"/>
        <v>0</v>
      </c>
      <c r="M22" s="36">
        <f t="shared" si="1"/>
        <v>0</v>
      </c>
      <c r="N22" s="36">
        <f t="shared" si="1"/>
        <v>0</v>
      </c>
      <c r="O22" s="36">
        <f t="shared" si="1"/>
        <v>0</v>
      </c>
      <c r="P22" s="36">
        <f t="shared" si="1"/>
        <v>0</v>
      </c>
      <c r="Q22" s="262"/>
      <c r="R22" s="37"/>
    </row>
    <row r="23" spans="1:18" s="10" customFormat="1" ht="15" hidden="1" customHeight="1">
      <c r="A23" s="32"/>
      <c r="B23" s="38"/>
      <c r="C23" s="33" t="s">
        <v>13</v>
      </c>
      <c r="D23" s="25"/>
      <c r="E23" s="74"/>
      <c r="F23" s="73"/>
      <c r="G23" s="73"/>
      <c r="H23" s="73"/>
      <c r="I23" s="73"/>
      <c r="J23" s="73"/>
      <c r="K23" s="73"/>
      <c r="L23" s="73"/>
      <c r="M23" s="73"/>
      <c r="N23" s="36"/>
      <c r="O23" s="36"/>
      <c r="P23" s="36"/>
      <c r="Q23" s="262"/>
      <c r="R23" s="37"/>
    </row>
    <row r="24" spans="1:18" s="10" customFormat="1" ht="15" hidden="1" customHeight="1">
      <c r="A24" s="32"/>
      <c r="B24" s="38"/>
      <c r="C24" s="33"/>
      <c r="D24" s="25"/>
      <c r="E24" s="35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262"/>
      <c r="R24" s="37"/>
    </row>
    <row r="25" spans="1:18" s="10" customFormat="1" ht="15" hidden="1" customHeight="1">
      <c r="A25" s="32"/>
      <c r="B25" s="38"/>
      <c r="C25" s="33" t="s">
        <v>1</v>
      </c>
      <c r="D25" s="25"/>
      <c r="E25" s="35">
        <f>E26</f>
        <v>0</v>
      </c>
      <c r="F25" s="36">
        <f t="shared" ref="F25:P25" si="2">F26-E26</f>
        <v>0</v>
      </c>
      <c r="G25" s="36">
        <f t="shared" si="2"/>
        <v>0</v>
      </c>
      <c r="H25" s="36">
        <f t="shared" si="2"/>
        <v>0</v>
      </c>
      <c r="I25" s="36">
        <f t="shared" si="2"/>
        <v>0</v>
      </c>
      <c r="J25" s="36">
        <f t="shared" si="2"/>
        <v>0</v>
      </c>
      <c r="K25" s="36">
        <f t="shared" si="2"/>
        <v>0</v>
      </c>
      <c r="L25" s="36">
        <f t="shared" si="2"/>
        <v>0</v>
      </c>
      <c r="M25" s="36">
        <f t="shared" si="2"/>
        <v>0</v>
      </c>
      <c r="N25" s="36">
        <f t="shared" si="2"/>
        <v>0</v>
      </c>
      <c r="O25" s="36">
        <f t="shared" si="2"/>
        <v>0</v>
      </c>
      <c r="P25" s="36">
        <f t="shared" si="2"/>
        <v>0</v>
      </c>
      <c r="Q25" s="262"/>
      <c r="R25" s="37"/>
    </row>
    <row r="26" spans="1:18" s="10" customFormat="1" ht="15" hidden="1" customHeight="1">
      <c r="A26" s="70"/>
      <c r="B26" s="38"/>
      <c r="C26" s="33" t="s">
        <v>13</v>
      </c>
      <c r="D26" s="25"/>
      <c r="E26" s="74"/>
      <c r="F26" s="73"/>
      <c r="G26" s="73"/>
      <c r="H26" s="73"/>
      <c r="I26" s="73"/>
      <c r="J26" s="73"/>
      <c r="K26" s="73"/>
      <c r="L26" s="73"/>
      <c r="M26" s="73"/>
      <c r="N26" s="36"/>
      <c r="O26" s="36"/>
      <c r="P26" s="36"/>
      <c r="Q26" s="262"/>
      <c r="R26" s="37"/>
    </row>
    <row r="27" spans="1:18" s="10" customFormat="1" ht="15" hidden="1" customHeight="1">
      <c r="A27" s="70"/>
      <c r="B27" s="38"/>
      <c r="C27" s="33"/>
      <c r="D27" s="25"/>
      <c r="E27" s="35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262"/>
      <c r="R27" s="37"/>
    </row>
    <row r="28" spans="1:18" s="10" customFormat="1" ht="15" hidden="1" customHeight="1">
      <c r="A28" s="32"/>
      <c r="B28" s="38"/>
      <c r="C28" s="33" t="s">
        <v>1</v>
      </c>
      <c r="D28" s="25"/>
      <c r="E28" s="35">
        <f>E29</f>
        <v>0</v>
      </c>
      <c r="F28" s="36">
        <f t="shared" ref="F28:P28" si="3">F29-E29</f>
        <v>0</v>
      </c>
      <c r="G28" s="36">
        <f t="shared" si="3"/>
        <v>0</v>
      </c>
      <c r="H28" s="36">
        <f t="shared" si="3"/>
        <v>0</v>
      </c>
      <c r="I28" s="36">
        <f t="shared" si="3"/>
        <v>0</v>
      </c>
      <c r="J28" s="36">
        <f t="shared" si="3"/>
        <v>0</v>
      </c>
      <c r="K28" s="36">
        <f t="shared" si="3"/>
        <v>0</v>
      </c>
      <c r="L28" s="36">
        <f t="shared" si="3"/>
        <v>0</v>
      </c>
      <c r="M28" s="36">
        <f t="shared" si="3"/>
        <v>0</v>
      </c>
      <c r="N28" s="36">
        <f t="shared" si="3"/>
        <v>0</v>
      </c>
      <c r="O28" s="36">
        <f t="shared" si="3"/>
        <v>0</v>
      </c>
      <c r="P28" s="36">
        <f t="shared" si="3"/>
        <v>0</v>
      </c>
      <c r="Q28" s="262"/>
      <c r="R28" s="37"/>
    </row>
    <row r="29" spans="1:18" s="10" customFormat="1" ht="15" hidden="1" customHeight="1">
      <c r="A29" s="32"/>
      <c r="B29" s="38"/>
      <c r="C29" s="33" t="s">
        <v>13</v>
      </c>
      <c r="D29" s="25"/>
      <c r="E29" s="74"/>
      <c r="F29" s="73"/>
      <c r="G29" s="73"/>
      <c r="H29" s="73"/>
      <c r="I29" s="73"/>
      <c r="J29" s="73"/>
      <c r="K29" s="73"/>
      <c r="L29" s="73"/>
      <c r="M29" s="73"/>
      <c r="N29" s="36"/>
      <c r="O29" s="36"/>
      <c r="P29" s="36"/>
      <c r="Q29" s="262"/>
      <c r="R29" s="37"/>
    </row>
    <row r="30" spans="1:18" s="10" customFormat="1" ht="15" hidden="1" customHeight="1">
      <c r="A30" s="32"/>
      <c r="B30" s="38"/>
      <c r="C30" s="33"/>
      <c r="D30" s="25"/>
      <c r="E30" s="35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262"/>
      <c r="R30" s="37"/>
    </row>
    <row r="31" spans="1:18" s="10" customFormat="1" ht="15" hidden="1" customHeight="1">
      <c r="A31" s="32"/>
      <c r="B31" s="38"/>
      <c r="C31" s="33" t="s">
        <v>1</v>
      </c>
      <c r="D31" s="25"/>
      <c r="E31" s="35">
        <f>E32</f>
        <v>0</v>
      </c>
      <c r="F31" s="36">
        <f t="shared" ref="F31:P31" si="4">F32-E32</f>
        <v>0</v>
      </c>
      <c r="G31" s="36">
        <f t="shared" si="4"/>
        <v>0</v>
      </c>
      <c r="H31" s="36">
        <f t="shared" si="4"/>
        <v>0</v>
      </c>
      <c r="I31" s="36">
        <f t="shared" si="4"/>
        <v>0</v>
      </c>
      <c r="J31" s="36">
        <f t="shared" si="4"/>
        <v>0</v>
      </c>
      <c r="K31" s="36">
        <f t="shared" si="4"/>
        <v>0</v>
      </c>
      <c r="L31" s="36">
        <f t="shared" si="4"/>
        <v>0</v>
      </c>
      <c r="M31" s="36">
        <f t="shared" si="4"/>
        <v>0</v>
      </c>
      <c r="N31" s="36">
        <f t="shared" si="4"/>
        <v>0</v>
      </c>
      <c r="O31" s="36">
        <f t="shared" si="4"/>
        <v>0</v>
      </c>
      <c r="P31" s="36">
        <f t="shared" si="4"/>
        <v>0</v>
      </c>
      <c r="Q31" s="262"/>
      <c r="R31" s="37"/>
    </row>
    <row r="32" spans="1:18" s="10" customFormat="1" ht="15" hidden="1" customHeight="1">
      <c r="A32" s="32"/>
      <c r="B32" s="38"/>
      <c r="C32" s="33" t="s">
        <v>13</v>
      </c>
      <c r="D32" s="25"/>
      <c r="E32" s="74"/>
      <c r="F32" s="73"/>
      <c r="G32" s="73"/>
      <c r="H32" s="73"/>
      <c r="I32" s="73"/>
      <c r="J32" s="73"/>
      <c r="K32" s="73"/>
      <c r="L32" s="73"/>
      <c r="M32" s="73"/>
      <c r="N32" s="36"/>
      <c r="O32" s="36"/>
      <c r="P32" s="36"/>
      <c r="Q32" s="262"/>
      <c r="R32" s="37"/>
    </row>
    <row r="33" spans="1:18" s="10" customFormat="1" ht="15" hidden="1" customHeight="1">
      <c r="A33" s="32"/>
      <c r="B33" s="38"/>
      <c r="C33" s="33"/>
      <c r="D33" s="25"/>
      <c r="E33" s="35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263"/>
      <c r="R33" s="264"/>
    </row>
    <row r="34" spans="1:18" s="10" customFormat="1" ht="15" customHeight="1">
      <c r="A34" s="265" t="s">
        <v>125</v>
      </c>
      <c r="B34" s="38"/>
      <c r="C34" s="266" t="s">
        <v>1</v>
      </c>
      <c r="D34" s="38"/>
      <c r="E34" s="267">
        <f>E35</f>
        <v>5360.5422299999791</v>
      </c>
      <c r="F34" s="268">
        <f t="shared" ref="F34:P34" si="5">F35-E35</f>
        <v>3707.4067700000196</v>
      </c>
      <c r="G34" s="268">
        <f t="shared" si="5"/>
        <v>4658.4860000000008</v>
      </c>
      <c r="H34" s="268">
        <f t="shared" si="5"/>
        <v>4294.6200000000008</v>
      </c>
      <c r="I34" s="268">
        <f t="shared" si="5"/>
        <v>4174.2920000000013</v>
      </c>
      <c r="J34" s="268">
        <f t="shared" si="5"/>
        <v>4413.5659999999989</v>
      </c>
      <c r="K34" s="268">
        <f t="shared" si="5"/>
        <v>3916.395999999997</v>
      </c>
      <c r="L34" s="268">
        <f t="shared" si="5"/>
        <v>2613.3700000000063</v>
      </c>
      <c r="M34" s="268">
        <f t="shared" si="5"/>
        <v>3728.0150000000067</v>
      </c>
      <c r="N34" s="268">
        <f t="shared" si="5"/>
        <v>2903.3749795801778</v>
      </c>
      <c r="O34" s="268">
        <f t="shared" si="5"/>
        <v>3485.5899357292874</v>
      </c>
      <c r="P34" s="268">
        <f t="shared" si="5"/>
        <v>1935.7726042282884</v>
      </c>
      <c r="Q34" s="269"/>
      <c r="R34" s="270"/>
    </row>
    <row r="35" spans="1:18" s="10" customFormat="1" ht="15" customHeight="1">
      <c r="A35" s="271"/>
      <c r="B35" s="38"/>
      <c r="C35" s="266" t="s">
        <v>13</v>
      </c>
      <c r="D35" s="38"/>
      <c r="E35" s="267">
        <f>SUM(E8,E11,E14,E17,E20,E23,E26,E29,E32)</f>
        <v>5360.5422299999791</v>
      </c>
      <c r="F35" s="268">
        <f>SUM(F8,F11,F14,F17,F20,F23,F26,F29,F32)</f>
        <v>9067.9489999999987</v>
      </c>
      <c r="G35" s="268">
        <f t="shared" ref="G35:O35" si="6">SUM(G8,G11,G14,G17,G20,G23,G26,G29,G32)</f>
        <v>13726.434999999999</v>
      </c>
      <c r="H35" s="268">
        <f t="shared" si="6"/>
        <v>18021.055</v>
      </c>
      <c r="I35" s="268">
        <f t="shared" si="6"/>
        <v>22195.347000000002</v>
      </c>
      <c r="J35" s="268">
        <f t="shared" si="6"/>
        <v>26608.913</v>
      </c>
      <c r="K35" s="268">
        <f t="shared" si="6"/>
        <v>30525.308999999997</v>
      </c>
      <c r="L35" s="268">
        <f t="shared" si="6"/>
        <v>33138.679000000004</v>
      </c>
      <c r="M35" s="268">
        <f t="shared" si="6"/>
        <v>36866.69400000001</v>
      </c>
      <c r="N35" s="268">
        <f t="shared" si="6"/>
        <v>39770.068979580188</v>
      </c>
      <c r="O35" s="268">
        <f t="shared" si="6"/>
        <v>43255.658915309476</v>
      </c>
      <c r="P35" s="268">
        <f>SUM(P8,P11,P14,P17,P20,P23,P26,P29,P32)</f>
        <v>45191.431519537764</v>
      </c>
      <c r="Q35" s="269"/>
      <c r="R35" s="270"/>
    </row>
    <row r="36" spans="1:18" s="10" customFormat="1" ht="15" customHeight="1">
      <c r="A36" s="32"/>
      <c r="B36" s="38"/>
      <c r="C36" s="33"/>
      <c r="D36" s="25"/>
      <c r="E36" s="35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263"/>
      <c r="R36" s="264"/>
    </row>
    <row r="37" spans="1:18" s="10" customFormat="1" ht="15" customHeight="1">
      <c r="A37" s="32" t="s">
        <v>140</v>
      </c>
      <c r="B37" s="38"/>
      <c r="C37" s="33" t="s">
        <v>1</v>
      </c>
      <c r="D37" s="25"/>
      <c r="E37" s="35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263"/>
      <c r="R37" s="264"/>
    </row>
    <row r="38" spans="1:18" s="10" customFormat="1" ht="15" customHeight="1">
      <c r="A38" s="32"/>
      <c r="B38" s="38"/>
      <c r="C38" s="33" t="s">
        <v>13</v>
      </c>
      <c r="D38" s="25"/>
      <c r="E38" s="35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262"/>
      <c r="R38" s="37"/>
    </row>
    <row r="39" spans="1:18" s="10" customFormat="1" ht="15" customHeight="1">
      <c r="A39" s="32"/>
      <c r="B39" s="38"/>
      <c r="C39" s="33"/>
      <c r="D39" s="25"/>
      <c r="E39" s="35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262"/>
      <c r="R39" s="37"/>
    </row>
    <row r="40" spans="1:18" s="10" customFormat="1" ht="15" customHeight="1">
      <c r="A40" s="32" t="s">
        <v>141</v>
      </c>
      <c r="B40" s="38"/>
      <c r="C40" s="33" t="s">
        <v>1</v>
      </c>
      <c r="D40" s="25"/>
      <c r="E40" s="35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262"/>
      <c r="R40" s="37"/>
    </row>
    <row r="41" spans="1:18" s="10" customFormat="1" ht="15" customHeight="1">
      <c r="A41" s="32"/>
      <c r="B41" s="38"/>
      <c r="C41" s="33" t="s">
        <v>13</v>
      </c>
      <c r="D41" s="25"/>
      <c r="E41" s="35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262"/>
      <c r="R41" s="37"/>
    </row>
    <row r="42" spans="1:18" s="10" customFormat="1" ht="15" customHeight="1">
      <c r="A42" s="32"/>
      <c r="B42" s="38"/>
      <c r="C42" s="33"/>
      <c r="D42" s="25"/>
      <c r="E42" s="74"/>
      <c r="F42" s="73"/>
      <c r="G42" s="73"/>
      <c r="H42" s="73"/>
      <c r="I42" s="73"/>
      <c r="J42" s="73"/>
      <c r="K42" s="73"/>
      <c r="L42" s="73"/>
      <c r="M42" s="73"/>
      <c r="N42" s="36"/>
      <c r="O42" s="36"/>
      <c r="P42" s="36"/>
      <c r="Q42" s="262"/>
      <c r="R42" s="37"/>
    </row>
    <row r="43" spans="1:18" s="10" customFormat="1" ht="15" customHeight="1">
      <c r="A43" s="32" t="s">
        <v>142</v>
      </c>
      <c r="B43" s="38"/>
      <c r="C43" s="33" t="s">
        <v>1</v>
      </c>
      <c r="D43" s="25"/>
      <c r="E43" s="35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262"/>
      <c r="R43" s="37"/>
    </row>
    <row r="44" spans="1:18" s="10" customFormat="1" ht="15" customHeight="1">
      <c r="A44" s="32"/>
      <c r="B44" s="38"/>
      <c r="C44" s="33" t="s">
        <v>13</v>
      </c>
      <c r="D44" s="25"/>
      <c r="E44" s="35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262"/>
      <c r="R44" s="37"/>
    </row>
    <row r="45" spans="1:18" s="10" customFormat="1" ht="15" customHeight="1">
      <c r="A45" s="32"/>
      <c r="B45" s="38"/>
      <c r="C45" s="33"/>
      <c r="D45" s="25"/>
      <c r="E45" s="74"/>
      <c r="F45" s="73"/>
      <c r="G45" s="73"/>
      <c r="H45" s="73"/>
      <c r="I45" s="73"/>
      <c r="J45" s="73"/>
      <c r="K45" s="73"/>
      <c r="L45" s="73"/>
      <c r="M45" s="73"/>
      <c r="N45" s="36"/>
      <c r="O45" s="36"/>
      <c r="P45" s="36"/>
      <c r="Q45" s="262"/>
      <c r="R45" s="37"/>
    </row>
    <row r="46" spans="1:18" s="10" customFormat="1" ht="15" customHeight="1">
      <c r="A46" s="32" t="s">
        <v>126</v>
      </c>
      <c r="B46" s="38"/>
      <c r="C46" s="33" t="s">
        <v>1</v>
      </c>
      <c r="D46" s="25"/>
      <c r="E46" s="35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262"/>
      <c r="R46" s="37"/>
    </row>
    <row r="47" spans="1:18" s="10" customFormat="1" ht="15" customHeight="1">
      <c r="A47" s="76"/>
      <c r="B47" s="38"/>
      <c r="C47" s="33" t="s">
        <v>13</v>
      </c>
      <c r="D47" s="25"/>
      <c r="E47" s="35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262"/>
      <c r="R47" s="37"/>
    </row>
    <row r="48" spans="1:18" s="10" customFormat="1" ht="15" hidden="1" customHeight="1">
      <c r="A48" s="32"/>
      <c r="B48" s="38"/>
      <c r="C48" s="33"/>
      <c r="D48" s="25"/>
      <c r="E48" s="74"/>
      <c r="F48" s="73"/>
      <c r="G48" s="73"/>
      <c r="H48" s="73"/>
      <c r="I48" s="73"/>
      <c r="J48" s="73"/>
      <c r="K48" s="73"/>
      <c r="L48" s="73"/>
      <c r="M48" s="73"/>
      <c r="N48" s="36"/>
      <c r="O48" s="36"/>
      <c r="P48" s="36"/>
      <c r="Q48" s="262"/>
      <c r="R48" s="37"/>
    </row>
    <row r="49" spans="1:18" s="10" customFormat="1" ht="15" hidden="1" customHeight="1">
      <c r="A49" s="32"/>
      <c r="B49" s="38"/>
      <c r="C49" s="33" t="s">
        <v>1</v>
      </c>
      <c r="D49" s="25"/>
      <c r="E49" s="35">
        <f>E50</f>
        <v>0</v>
      </c>
      <c r="F49" s="36">
        <f t="shared" ref="F49:P49" si="7">F50-E50</f>
        <v>0</v>
      </c>
      <c r="G49" s="36">
        <f t="shared" si="7"/>
        <v>0</v>
      </c>
      <c r="H49" s="36">
        <f t="shared" si="7"/>
        <v>0</v>
      </c>
      <c r="I49" s="36">
        <f t="shared" si="7"/>
        <v>0</v>
      </c>
      <c r="J49" s="36">
        <f t="shared" si="7"/>
        <v>0</v>
      </c>
      <c r="K49" s="36">
        <f t="shared" si="7"/>
        <v>0</v>
      </c>
      <c r="L49" s="36">
        <f t="shared" si="7"/>
        <v>0</v>
      </c>
      <c r="M49" s="36">
        <f t="shared" si="7"/>
        <v>0</v>
      </c>
      <c r="N49" s="36">
        <f t="shared" si="7"/>
        <v>0</v>
      </c>
      <c r="O49" s="36">
        <f t="shared" si="7"/>
        <v>0</v>
      </c>
      <c r="P49" s="36">
        <f t="shared" si="7"/>
        <v>0</v>
      </c>
      <c r="Q49" s="262"/>
      <c r="R49" s="37"/>
    </row>
    <row r="50" spans="1:18" s="10" customFormat="1" ht="15" hidden="1" customHeight="1">
      <c r="A50" s="77"/>
      <c r="B50" s="38"/>
      <c r="C50" s="33" t="s">
        <v>13</v>
      </c>
      <c r="D50" s="25"/>
      <c r="E50" s="35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262"/>
      <c r="R50" s="37"/>
    </row>
    <row r="51" spans="1:18" s="10" customFormat="1" ht="15" hidden="1" customHeight="1">
      <c r="A51" s="41"/>
      <c r="B51" s="38"/>
      <c r="C51" s="33"/>
      <c r="D51" s="25"/>
      <c r="E51" s="74"/>
      <c r="F51" s="73"/>
      <c r="G51" s="73"/>
      <c r="H51" s="73"/>
      <c r="I51" s="73"/>
      <c r="J51" s="73"/>
      <c r="K51" s="73"/>
      <c r="L51" s="73"/>
      <c r="M51" s="73"/>
      <c r="N51" s="36"/>
      <c r="O51" s="36"/>
      <c r="P51" s="36"/>
      <c r="Q51" s="262"/>
      <c r="R51" s="37"/>
    </row>
    <row r="52" spans="1:18" s="10" customFormat="1" ht="15" hidden="1" customHeight="1">
      <c r="A52" s="32"/>
      <c r="B52" s="38"/>
      <c r="C52" s="33" t="s">
        <v>1</v>
      </c>
      <c r="D52" s="25"/>
      <c r="E52" s="35">
        <f>E53</f>
        <v>0</v>
      </c>
      <c r="F52" s="36">
        <f t="shared" ref="F52:P52" si="8">F53-E53</f>
        <v>0</v>
      </c>
      <c r="G52" s="36">
        <f t="shared" si="8"/>
        <v>0</v>
      </c>
      <c r="H52" s="36">
        <f t="shared" si="8"/>
        <v>0</v>
      </c>
      <c r="I52" s="36">
        <f t="shared" si="8"/>
        <v>0</v>
      </c>
      <c r="J52" s="36">
        <f t="shared" si="8"/>
        <v>0</v>
      </c>
      <c r="K52" s="36">
        <f t="shared" si="8"/>
        <v>0</v>
      </c>
      <c r="L52" s="36">
        <f t="shared" si="8"/>
        <v>0</v>
      </c>
      <c r="M52" s="36">
        <f t="shared" si="8"/>
        <v>0</v>
      </c>
      <c r="N52" s="36">
        <f t="shared" si="8"/>
        <v>0</v>
      </c>
      <c r="O52" s="36">
        <f t="shared" si="8"/>
        <v>0</v>
      </c>
      <c r="P52" s="36">
        <f t="shared" si="8"/>
        <v>0</v>
      </c>
      <c r="Q52" s="262"/>
      <c r="R52" s="37"/>
    </row>
    <row r="53" spans="1:18" s="10" customFormat="1" ht="15" hidden="1" customHeight="1">
      <c r="A53" s="77"/>
      <c r="B53" s="38"/>
      <c r="C53" s="33" t="s">
        <v>13</v>
      </c>
      <c r="D53" s="25"/>
      <c r="E53" s="74"/>
      <c r="F53" s="73"/>
      <c r="G53" s="73"/>
      <c r="H53" s="73"/>
      <c r="I53" s="73"/>
      <c r="J53" s="73"/>
      <c r="K53" s="73"/>
      <c r="L53" s="73"/>
      <c r="M53" s="73"/>
      <c r="N53" s="36"/>
      <c r="O53" s="36"/>
      <c r="P53" s="36"/>
      <c r="Q53" s="262"/>
      <c r="R53" s="37"/>
    </row>
    <row r="54" spans="1:18" s="10" customFormat="1" ht="15" hidden="1" customHeight="1">
      <c r="A54" s="41"/>
      <c r="B54" s="38"/>
      <c r="C54" s="33"/>
      <c r="D54" s="25"/>
      <c r="E54" s="74"/>
      <c r="F54" s="73"/>
      <c r="G54" s="73"/>
      <c r="H54" s="73"/>
      <c r="I54" s="73"/>
      <c r="J54" s="73"/>
      <c r="K54" s="73"/>
      <c r="L54" s="73"/>
      <c r="M54" s="73"/>
      <c r="N54" s="36"/>
      <c r="O54" s="36"/>
      <c r="P54" s="36"/>
      <c r="Q54" s="262"/>
      <c r="R54" s="37"/>
    </row>
    <row r="55" spans="1:18" s="10" customFormat="1" ht="15" hidden="1" customHeight="1">
      <c r="A55" s="32"/>
      <c r="B55" s="38"/>
      <c r="C55" s="33" t="s">
        <v>1</v>
      </c>
      <c r="D55" s="25"/>
      <c r="E55" s="35">
        <f>E56</f>
        <v>0</v>
      </c>
      <c r="F55" s="36">
        <f t="shared" ref="F55:P55" si="9">F56-E56</f>
        <v>0</v>
      </c>
      <c r="G55" s="36">
        <f t="shared" si="9"/>
        <v>0</v>
      </c>
      <c r="H55" s="36">
        <f t="shared" si="9"/>
        <v>0</v>
      </c>
      <c r="I55" s="36">
        <f t="shared" si="9"/>
        <v>0</v>
      </c>
      <c r="J55" s="36">
        <f t="shared" si="9"/>
        <v>0</v>
      </c>
      <c r="K55" s="36">
        <f t="shared" si="9"/>
        <v>0</v>
      </c>
      <c r="L55" s="36">
        <f t="shared" si="9"/>
        <v>0</v>
      </c>
      <c r="M55" s="36">
        <f t="shared" si="9"/>
        <v>0</v>
      </c>
      <c r="N55" s="36">
        <f t="shared" si="9"/>
        <v>0</v>
      </c>
      <c r="O55" s="36">
        <f t="shared" si="9"/>
        <v>0</v>
      </c>
      <c r="P55" s="36">
        <f t="shared" si="9"/>
        <v>0</v>
      </c>
      <c r="Q55" s="262"/>
      <c r="R55" s="37"/>
    </row>
    <row r="56" spans="1:18" s="10" customFormat="1" ht="15" hidden="1" customHeight="1">
      <c r="A56" s="77"/>
      <c r="B56" s="38"/>
      <c r="C56" s="33" t="s">
        <v>13</v>
      </c>
      <c r="D56" s="25"/>
      <c r="E56" s="74"/>
      <c r="F56" s="73"/>
      <c r="G56" s="73"/>
      <c r="H56" s="73"/>
      <c r="I56" s="73"/>
      <c r="J56" s="73"/>
      <c r="K56" s="73"/>
      <c r="L56" s="73"/>
      <c r="M56" s="73"/>
      <c r="N56" s="36"/>
      <c r="O56" s="36"/>
      <c r="P56" s="36"/>
      <c r="Q56" s="262"/>
      <c r="R56" s="37"/>
    </row>
    <row r="57" spans="1:18" s="10" customFormat="1" ht="15" hidden="1" customHeight="1">
      <c r="A57" s="41"/>
      <c r="B57" s="38"/>
      <c r="C57" s="33"/>
      <c r="D57" s="25"/>
      <c r="E57" s="74"/>
      <c r="F57" s="73"/>
      <c r="G57" s="73"/>
      <c r="H57" s="73"/>
      <c r="I57" s="73"/>
      <c r="J57" s="73"/>
      <c r="K57" s="73"/>
      <c r="L57" s="73"/>
      <c r="M57" s="73"/>
      <c r="N57" s="36"/>
      <c r="O57" s="36"/>
      <c r="P57" s="36"/>
      <c r="Q57" s="262"/>
      <c r="R57" s="37"/>
    </row>
    <row r="58" spans="1:18" s="10" customFormat="1" ht="15" hidden="1" customHeight="1">
      <c r="A58" s="32"/>
      <c r="B58" s="38"/>
      <c r="C58" s="33" t="s">
        <v>1</v>
      </c>
      <c r="D58" s="25"/>
      <c r="E58" s="35">
        <f>E59</f>
        <v>0</v>
      </c>
      <c r="F58" s="36">
        <f t="shared" ref="F58:P58" si="10">F59-E59</f>
        <v>0</v>
      </c>
      <c r="G58" s="36">
        <f t="shared" si="10"/>
        <v>0</v>
      </c>
      <c r="H58" s="36">
        <f t="shared" si="10"/>
        <v>0</v>
      </c>
      <c r="I58" s="36">
        <f t="shared" si="10"/>
        <v>0</v>
      </c>
      <c r="J58" s="36">
        <f t="shared" si="10"/>
        <v>0</v>
      </c>
      <c r="K58" s="36">
        <f t="shared" si="10"/>
        <v>0</v>
      </c>
      <c r="L58" s="36">
        <f t="shared" si="10"/>
        <v>0</v>
      </c>
      <c r="M58" s="36">
        <f t="shared" si="10"/>
        <v>0</v>
      </c>
      <c r="N58" s="36">
        <f t="shared" si="10"/>
        <v>0</v>
      </c>
      <c r="O58" s="36">
        <f t="shared" si="10"/>
        <v>0</v>
      </c>
      <c r="P58" s="36">
        <f t="shared" si="10"/>
        <v>0</v>
      </c>
      <c r="Q58" s="262"/>
      <c r="R58" s="37"/>
    </row>
    <row r="59" spans="1:18" s="10" customFormat="1" ht="15" hidden="1" customHeight="1">
      <c r="A59" s="77"/>
      <c r="B59" s="38"/>
      <c r="C59" s="33" t="s">
        <v>13</v>
      </c>
      <c r="D59" s="25"/>
      <c r="E59" s="74"/>
      <c r="F59" s="73"/>
      <c r="G59" s="73"/>
      <c r="H59" s="73"/>
      <c r="I59" s="73"/>
      <c r="J59" s="73"/>
      <c r="K59" s="73"/>
      <c r="L59" s="73"/>
      <c r="M59" s="73"/>
      <c r="N59" s="36"/>
      <c r="O59" s="36"/>
      <c r="P59" s="36"/>
      <c r="Q59" s="262"/>
      <c r="R59" s="37"/>
    </row>
    <row r="60" spans="1:18" s="10" customFormat="1" ht="15" hidden="1" customHeight="1">
      <c r="A60" s="41"/>
      <c r="B60" s="38"/>
      <c r="C60" s="33"/>
      <c r="D60" s="25"/>
      <c r="E60" s="74"/>
      <c r="F60" s="73"/>
      <c r="G60" s="73"/>
      <c r="H60" s="73"/>
      <c r="I60" s="73"/>
      <c r="J60" s="73"/>
      <c r="K60" s="73"/>
      <c r="L60" s="73"/>
      <c r="M60" s="73"/>
      <c r="N60" s="36"/>
      <c r="O60" s="36"/>
      <c r="P60" s="36"/>
      <c r="Q60" s="262"/>
      <c r="R60" s="37"/>
    </row>
    <row r="61" spans="1:18" s="10" customFormat="1" ht="15" hidden="1" customHeight="1">
      <c r="A61" s="32"/>
      <c r="B61" s="38"/>
      <c r="C61" s="33" t="s">
        <v>1</v>
      </c>
      <c r="D61" s="25"/>
      <c r="E61" s="35">
        <f>E62</f>
        <v>0</v>
      </c>
      <c r="F61" s="36">
        <f t="shared" ref="F61:P61" si="11">F62-E62</f>
        <v>0</v>
      </c>
      <c r="G61" s="36">
        <f t="shared" si="11"/>
        <v>0</v>
      </c>
      <c r="H61" s="36">
        <f t="shared" si="11"/>
        <v>0</v>
      </c>
      <c r="I61" s="36">
        <f t="shared" si="11"/>
        <v>0</v>
      </c>
      <c r="J61" s="36">
        <f t="shared" si="11"/>
        <v>0</v>
      </c>
      <c r="K61" s="36">
        <f t="shared" si="11"/>
        <v>0</v>
      </c>
      <c r="L61" s="36">
        <f t="shared" si="11"/>
        <v>0</v>
      </c>
      <c r="M61" s="36">
        <f t="shared" si="11"/>
        <v>0</v>
      </c>
      <c r="N61" s="36">
        <f t="shared" si="11"/>
        <v>0</v>
      </c>
      <c r="O61" s="36">
        <f t="shared" si="11"/>
        <v>0</v>
      </c>
      <c r="P61" s="36">
        <f t="shared" si="11"/>
        <v>0</v>
      </c>
      <c r="Q61" s="262"/>
      <c r="R61" s="37"/>
    </row>
    <row r="62" spans="1:18" s="10" customFormat="1" ht="15" hidden="1" customHeight="1">
      <c r="A62" s="77"/>
      <c r="B62" s="38"/>
      <c r="C62" s="33" t="s">
        <v>13</v>
      </c>
      <c r="D62" s="38"/>
      <c r="E62" s="74"/>
      <c r="F62" s="73"/>
      <c r="G62" s="73"/>
      <c r="H62" s="73"/>
      <c r="I62" s="73"/>
      <c r="J62" s="73"/>
      <c r="K62" s="73"/>
      <c r="L62" s="73"/>
      <c r="M62" s="73"/>
      <c r="N62" s="36"/>
      <c r="O62" s="36"/>
      <c r="P62" s="36"/>
      <c r="Q62" s="262"/>
      <c r="R62" s="37"/>
    </row>
    <row r="63" spans="1:18" s="10" customFormat="1" ht="15" customHeight="1">
      <c r="A63" s="77"/>
      <c r="B63" s="38"/>
      <c r="C63" s="33"/>
      <c r="D63" s="38"/>
      <c r="E63" s="74"/>
      <c r="F63" s="73"/>
      <c r="G63" s="73"/>
      <c r="H63" s="73"/>
      <c r="I63" s="73"/>
      <c r="J63" s="73"/>
      <c r="K63" s="73"/>
      <c r="L63" s="73"/>
      <c r="M63" s="73"/>
      <c r="N63" s="36"/>
      <c r="O63" s="36"/>
      <c r="P63" s="36"/>
      <c r="Q63" s="263"/>
      <c r="R63" s="264"/>
    </row>
    <row r="64" spans="1:18" s="10" customFormat="1" ht="15" customHeight="1">
      <c r="A64" s="265" t="s">
        <v>127</v>
      </c>
      <c r="B64" s="38"/>
      <c r="C64" s="266" t="s">
        <v>1</v>
      </c>
      <c r="D64" s="38"/>
      <c r="E64" s="267">
        <f>E65</f>
        <v>0</v>
      </c>
      <c r="F64" s="268">
        <f t="shared" ref="F64:P64" si="12">F65-E65</f>
        <v>0</v>
      </c>
      <c r="G64" s="268">
        <f t="shared" si="12"/>
        <v>0</v>
      </c>
      <c r="H64" s="268">
        <f t="shared" si="12"/>
        <v>0</v>
      </c>
      <c r="I64" s="268">
        <f t="shared" si="12"/>
        <v>0</v>
      </c>
      <c r="J64" s="268">
        <f t="shared" si="12"/>
        <v>0</v>
      </c>
      <c r="K64" s="268">
        <f t="shared" si="12"/>
        <v>0</v>
      </c>
      <c r="L64" s="268">
        <f t="shared" si="12"/>
        <v>0</v>
      </c>
      <c r="M64" s="268">
        <f t="shared" si="12"/>
        <v>0</v>
      </c>
      <c r="N64" s="268">
        <f t="shared" si="12"/>
        <v>0</v>
      </c>
      <c r="O64" s="268">
        <f t="shared" si="12"/>
        <v>0</v>
      </c>
      <c r="P64" s="268">
        <f t="shared" si="12"/>
        <v>0</v>
      </c>
      <c r="Q64" s="269"/>
      <c r="R64" s="270"/>
    </row>
    <row r="65" spans="1:18" s="10" customFormat="1" ht="15" customHeight="1">
      <c r="A65" s="271"/>
      <c r="B65" s="38"/>
      <c r="C65" s="266" t="s">
        <v>13</v>
      </c>
      <c r="D65" s="38"/>
      <c r="E65" s="267">
        <f>SUM(E38,E41,E44,E47,E50,E53,E56,E59,E62)</f>
        <v>0</v>
      </c>
      <c r="F65" s="268">
        <f>SUM(F38,F41,F44,F47,F50,F53,F56,F59,F62)</f>
        <v>0</v>
      </c>
      <c r="G65" s="268">
        <f t="shared" ref="G65:O65" si="13">SUM(G38,G41,G44,G47,G50,G53,G56,G59,G62)</f>
        <v>0</v>
      </c>
      <c r="H65" s="268">
        <f t="shared" si="13"/>
        <v>0</v>
      </c>
      <c r="I65" s="268">
        <f t="shared" si="13"/>
        <v>0</v>
      </c>
      <c r="J65" s="268">
        <f t="shared" si="13"/>
        <v>0</v>
      </c>
      <c r="K65" s="268">
        <f t="shared" si="13"/>
        <v>0</v>
      </c>
      <c r="L65" s="268">
        <f t="shared" si="13"/>
        <v>0</v>
      </c>
      <c r="M65" s="268">
        <f t="shared" si="13"/>
        <v>0</v>
      </c>
      <c r="N65" s="268">
        <f t="shared" si="13"/>
        <v>0</v>
      </c>
      <c r="O65" s="268">
        <f t="shared" si="13"/>
        <v>0</v>
      </c>
      <c r="P65" s="268">
        <f>SUM(P38,P41,P44,P47,P50,P53,P56,P59,P62)</f>
        <v>0</v>
      </c>
      <c r="Q65" s="269"/>
      <c r="R65" s="270"/>
    </row>
    <row r="66" spans="1:18" s="10" customFormat="1" ht="15" hidden="1" customHeight="1">
      <c r="A66" s="77"/>
      <c r="B66" s="38"/>
      <c r="C66" s="33"/>
      <c r="D66" s="38"/>
      <c r="E66" s="74"/>
      <c r="F66" s="73"/>
      <c r="G66" s="73"/>
      <c r="H66" s="73"/>
      <c r="I66" s="73"/>
      <c r="J66" s="73"/>
      <c r="K66" s="73"/>
      <c r="L66" s="73"/>
      <c r="M66" s="73"/>
      <c r="N66" s="36"/>
      <c r="O66" s="36"/>
      <c r="P66" s="36"/>
      <c r="Q66" s="263"/>
      <c r="R66" s="264"/>
    </row>
    <row r="67" spans="1:18" s="10" customFormat="1" ht="15" hidden="1" customHeight="1">
      <c r="A67" s="32"/>
      <c r="B67" s="38"/>
      <c r="C67" s="33" t="s">
        <v>1</v>
      </c>
      <c r="D67" s="25"/>
      <c r="E67" s="35">
        <f>E68</f>
        <v>0</v>
      </c>
      <c r="F67" s="36">
        <f t="shared" ref="F67:P67" si="14">F68-E68</f>
        <v>0</v>
      </c>
      <c r="G67" s="36">
        <f t="shared" si="14"/>
        <v>0</v>
      </c>
      <c r="H67" s="36">
        <f t="shared" si="14"/>
        <v>0</v>
      </c>
      <c r="I67" s="36">
        <f t="shared" si="14"/>
        <v>0</v>
      </c>
      <c r="J67" s="36">
        <f t="shared" si="14"/>
        <v>0</v>
      </c>
      <c r="K67" s="36">
        <f t="shared" si="14"/>
        <v>0</v>
      </c>
      <c r="L67" s="36">
        <f t="shared" si="14"/>
        <v>0</v>
      </c>
      <c r="M67" s="36">
        <f t="shared" si="14"/>
        <v>0</v>
      </c>
      <c r="N67" s="36">
        <f t="shared" si="14"/>
        <v>0</v>
      </c>
      <c r="O67" s="36">
        <f t="shared" si="14"/>
        <v>0</v>
      </c>
      <c r="P67" s="36">
        <f t="shared" si="14"/>
        <v>0</v>
      </c>
      <c r="Q67" s="263"/>
      <c r="R67" s="264"/>
    </row>
    <row r="68" spans="1:18" s="10" customFormat="1" ht="15" hidden="1" customHeight="1">
      <c r="A68" s="32"/>
      <c r="B68" s="38"/>
      <c r="C68" s="33" t="s">
        <v>13</v>
      </c>
      <c r="D68" s="25"/>
      <c r="E68" s="35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262"/>
      <c r="R68" s="37"/>
    </row>
    <row r="69" spans="1:18" s="10" customFormat="1" ht="15" hidden="1" customHeight="1">
      <c r="A69" s="32"/>
      <c r="B69" s="38"/>
      <c r="C69" s="33"/>
      <c r="D69" s="25"/>
      <c r="E69" s="35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262"/>
      <c r="R69" s="37"/>
    </row>
    <row r="70" spans="1:18" s="10" customFormat="1" ht="15" hidden="1" customHeight="1">
      <c r="A70" s="32"/>
      <c r="B70" s="38"/>
      <c r="C70" s="33" t="s">
        <v>1</v>
      </c>
      <c r="D70" s="25"/>
      <c r="E70" s="35">
        <f>E71</f>
        <v>0</v>
      </c>
      <c r="F70" s="36">
        <f t="shared" ref="F70:P70" si="15">F71-E71</f>
        <v>0</v>
      </c>
      <c r="G70" s="36">
        <f t="shared" si="15"/>
        <v>0</v>
      </c>
      <c r="H70" s="36">
        <f t="shared" si="15"/>
        <v>0</v>
      </c>
      <c r="I70" s="36">
        <f t="shared" si="15"/>
        <v>0</v>
      </c>
      <c r="J70" s="36">
        <f t="shared" si="15"/>
        <v>0</v>
      </c>
      <c r="K70" s="36">
        <f t="shared" si="15"/>
        <v>0</v>
      </c>
      <c r="L70" s="36">
        <f t="shared" si="15"/>
        <v>0</v>
      </c>
      <c r="M70" s="36">
        <f t="shared" si="15"/>
        <v>0</v>
      </c>
      <c r="N70" s="36">
        <f t="shared" si="15"/>
        <v>0</v>
      </c>
      <c r="O70" s="36">
        <f t="shared" si="15"/>
        <v>0</v>
      </c>
      <c r="P70" s="36">
        <f t="shared" si="15"/>
        <v>0</v>
      </c>
      <c r="Q70" s="262"/>
      <c r="R70" s="37"/>
    </row>
    <row r="71" spans="1:18" s="10" customFormat="1" ht="15" hidden="1" customHeight="1">
      <c r="A71" s="32"/>
      <c r="B71" s="38"/>
      <c r="C71" s="33" t="s">
        <v>13</v>
      </c>
      <c r="D71" s="25"/>
      <c r="E71" s="35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262"/>
      <c r="R71" s="37"/>
    </row>
    <row r="72" spans="1:18" s="10" customFormat="1" ht="15" hidden="1" customHeight="1">
      <c r="A72" s="32"/>
      <c r="B72" s="38"/>
      <c r="C72" s="33"/>
      <c r="D72" s="25"/>
      <c r="E72" s="74"/>
      <c r="F72" s="73"/>
      <c r="G72" s="73"/>
      <c r="H72" s="73"/>
      <c r="I72" s="73"/>
      <c r="J72" s="73"/>
      <c r="K72" s="73"/>
      <c r="L72" s="73"/>
      <c r="M72" s="73"/>
      <c r="N72" s="36"/>
      <c r="O72" s="36"/>
      <c r="P72" s="36"/>
      <c r="Q72" s="262"/>
      <c r="R72" s="37"/>
    </row>
    <row r="73" spans="1:18" s="10" customFormat="1" ht="15" hidden="1" customHeight="1">
      <c r="A73" s="32"/>
      <c r="B73" s="38"/>
      <c r="C73" s="33" t="s">
        <v>1</v>
      </c>
      <c r="D73" s="25"/>
      <c r="E73" s="35">
        <f>E74</f>
        <v>0</v>
      </c>
      <c r="F73" s="36">
        <f t="shared" ref="F73:P73" si="16">F74-E74</f>
        <v>0</v>
      </c>
      <c r="G73" s="36">
        <f t="shared" si="16"/>
        <v>0</v>
      </c>
      <c r="H73" s="36">
        <f t="shared" si="16"/>
        <v>0</v>
      </c>
      <c r="I73" s="36">
        <f t="shared" si="16"/>
        <v>0</v>
      </c>
      <c r="J73" s="36">
        <f t="shared" si="16"/>
        <v>0</v>
      </c>
      <c r="K73" s="36">
        <f t="shared" si="16"/>
        <v>0</v>
      </c>
      <c r="L73" s="36">
        <f t="shared" si="16"/>
        <v>0</v>
      </c>
      <c r="M73" s="36">
        <f t="shared" si="16"/>
        <v>0</v>
      </c>
      <c r="N73" s="36">
        <f t="shared" si="16"/>
        <v>0</v>
      </c>
      <c r="O73" s="36">
        <f t="shared" si="16"/>
        <v>0</v>
      </c>
      <c r="P73" s="36">
        <f t="shared" si="16"/>
        <v>0</v>
      </c>
      <c r="Q73" s="262"/>
      <c r="R73" s="37"/>
    </row>
    <row r="74" spans="1:18" s="10" customFormat="1" ht="15" hidden="1" customHeight="1">
      <c r="A74" s="32"/>
      <c r="B74" s="38"/>
      <c r="C74" s="33" t="s">
        <v>13</v>
      </c>
      <c r="D74" s="25"/>
      <c r="E74" s="35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262"/>
      <c r="R74" s="37"/>
    </row>
    <row r="75" spans="1:18" s="10" customFormat="1" ht="15" hidden="1" customHeight="1">
      <c r="A75" s="32"/>
      <c r="B75" s="38"/>
      <c r="C75" s="33"/>
      <c r="D75" s="25"/>
      <c r="E75" s="74"/>
      <c r="F75" s="73"/>
      <c r="G75" s="73"/>
      <c r="H75" s="73"/>
      <c r="I75" s="73"/>
      <c r="J75" s="73"/>
      <c r="K75" s="73"/>
      <c r="L75" s="73"/>
      <c r="M75" s="73"/>
      <c r="N75" s="36"/>
      <c r="O75" s="36"/>
      <c r="P75" s="36"/>
      <c r="Q75" s="262"/>
      <c r="R75" s="37"/>
    </row>
    <row r="76" spans="1:18" s="10" customFormat="1" ht="15" hidden="1" customHeight="1">
      <c r="A76" s="32"/>
      <c r="B76" s="38"/>
      <c r="C76" s="33" t="s">
        <v>1</v>
      </c>
      <c r="D76" s="25"/>
      <c r="E76" s="35">
        <f>E77</f>
        <v>0</v>
      </c>
      <c r="F76" s="36">
        <f t="shared" ref="F76:P76" si="17">F77-E77</f>
        <v>0</v>
      </c>
      <c r="G76" s="36">
        <f t="shared" si="17"/>
        <v>0</v>
      </c>
      <c r="H76" s="36">
        <f t="shared" si="17"/>
        <v>0</v>
      </c>
      <c r="I76" s="36">
        <f t="shared" si="17"/>
        <v>0</v>
      </c>
      <c r="J76" s="36">
        <f t="shared" si="17"/>
        <v>0</v>
      </c>
      <c r="K76" s="36">
        <f t="shared" si="17"/>
        <v>0</v>
      </c>
      <c r="L76" s="36">
        <f t="shared" si="17"/>
        <v>0</v>
      </c>
      <c r="M76" s="36">
        <f t="shared" si="17"/>
        <v>0</v>
      </c>
      <c r="N76" s="36">
        <f t="shared" si="17"/>
        <v>0</v>
      </c>
      <c r="O76" s="36">
        <f t="shared" si="17"/>
        <v>0</v>
      </c>
      <c r="P76" s="36">
        <f t="shared" si="17"/>
        <v>0</v>
      </c>
      <c r="Q76" s="262"/>
      <c r="R76" s="37"/>
    </row>
    <row r="77" spans="1:18" s="10" customFormat="1" ht="15" hidden="1" customHeight="1">
      <c r="A77" s="76"/>
      <c r="B77" s="38"/>
      <c r="C77" s="33" t="s">
        <v>13</v>
      </c>
      <c r="D77" s="25"/>
      <c r="E77" s="35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262"/>
      <c r="R77" s="37"/>
    </row>
    <row r="78" spans="1:18" s="10" customFormat="1" ht="15" hidden="1" customHeight="1">
      <c r="A78" s="77"/>
      <c r="B78" s="38"/>
      <c r="C78" s="33"/>
      <c r="D78" s="38"/>
      <c r="E78" s="74"/>
      <c r="F78" s="73"/>
      <c r="G78" s="73"/>
      <c r="H78" s="73"/>
      <c r="I78" s="73"/>
      <c r="J78" s="73"/>
      <c r="K78" s="73"/>
      <c r="L78" s="73"/>
      <c r="M78" s="73"/>
      <c r="N78" s="36"/>
      <c r="O78" s="36"/>
      <c r="P78" s="36"/>
      <c r="Q78" s="262"/>
      <c r="R78" s="37"/>
    </row>
    <row r="79" spans="1:18" s="10" customFormat="1" ht="15" hidden="1" customHeight="1">
      <c r="A79" s="32"/>
      <c r="B79" s="38"/>
      <c r="C79" s="33" t="s">
        <v>1</v>
      </c>
      <c r="D79" s="25"/>
      <c r="E79" s="35">
        <f>E80</f>
        <v>0</v>
      </c>
      <c r="F79" s="36">
        <f t="shared" ref="F79:P79" si="18">F80-E80</f>
        <v>0</v>
      </c>
      <c r="G79" s="36">
        <f t="shared" si="18"/>
        <v>0</v>
      </c>
      <c r="H79" s="36">
        <f t="shared" si="18"/>
        <v>0</v>
      </c>
      <c r="I79" s="36">
        <f t="shared" si="18"/>
        <v>0</v>
      </c>
      <c r="J79" s="36">
        <f t="shared" si="18"/>
        <v>0</v>
      </c>
      <c r="K79" s="36">
        <f t="shared" si="18"/>
        <v>0</v>
      </c>
      <c r="L79" s="36">
        <f t="shared" si="18"/>
        <v>0</v>
      </c>
      <c r="M79" s="36">
        <f t="shared" si="18"/>
        <v>0</v>
      </c>
      <c r="N79" s="36">
        <f t="shared" si="18"/>
        <v>0</v>
      </c>
      <c r="O79" s="36">
        <f t="shared" si="18"/>
        <v>0</v>
      </c>
      <c r="P79" s="36">
        <f t="shared" si="18"/>
        <v>0</v>
      </c>
      <c r="Q79" s="262"/>
      <c r="R79" s="37"/>
    </row>
    <row r="80" spans="1:18" s="10" customFormat="1" ht="15" hidden="1" customHeight="1">
      <c r="A80" s="32"/>
      <c r="B80" s="38"/>
      <c r="C80" s="33" t="s">
        <v>13</v>
      </c>
      <c r="D80" s="25"/>
      <c r="E80" s="35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262"/>
      <c r="R80" s="37"/>
    </row>
    <row r="81" spans="1:18" s="10" customFormat="1" ht="15" hidden="1" customHeight="1">
      <c r="A81" s="32"/>
      <c r="B81" s="38"/>
      <c r="C81" s="33"/>
      <c r="D81" s="25"/>
      <c r="E81" s="35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262"/>
      <c r="R81" s="37"/>
    </row>
    <row r="82" spans="1:18" s="10" customFormat="1" ht="15" hidden="1" customHeight="1">
      <c r="A82" s="32"/>
      <c r="B82" s="38"/>
      <c r="C82" s="33" t="s">
        <v>1</v>
      </c>
      <c r="D82" s="25"/>
      <c r="E82" s="35">
        <f>E83</f>
        <v>0</v>
      </c>
      <c r="F82" s="36">
        <f t="shared" ref="F82:P82" si="19">F83-E83</f>
        <v>0</v>
      </c>
      <c r="G82" s="36">
        <f t="shared" si="19"/>
        <v>0</v>
      </c>
      <c r="H82" s="36">
        <f t="shared" si="19"/>
        <v>0</v>
      </c>
      <c r="I82" s="36">
        <f t="shared" si="19"/>
        <v>0</v>
      </c>
      <c r="J82" s="36">
        <f t="shared" si="19"/>
        <v>0</v>
      </c>
      <c r="K82" s="36">
        <f t="shared" si="19"/>
        <v>0</v>
      </c>
      <c r="L82" s="36">
        <f t="shared" si="19"/>
        <v>0</v>
      </c>
      <c r="M82" s="36">
        <f t="shared" si="19"/>
        <v>0</v>
      </c>
      <c r="N82" s="36">
        <f t="shared" si="19"/>
        <v>0</v>
      </c>
      <c r="O82" s="36">
        <f t="shared" si="19"/>
        <v>0</v>
      </c>
      <c r="P82" s="36">
        <f t="shared" si="19"/>
        <v>0</v>
      </c>
      <c r="Q82" s="262"/>
      <c r="R82" s="37"/>
    </row>
    <row r="83" spans="1:18" s="10" customFormat="1" ht="15" hidden="1" customHeight="1">
      <c r="A83" s="32"/>
      <c r="B83" s="38"/>
      <c r="C83" s="33" t="s">
        <v>13</v>
      </c>
      <c r="D83" s="25"/>
      <c r="E83" s="35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262"/>
      <c r="R83" s="37"/>
    </row>
    <row r="84" spans="1:18" s="10" customFormat="1" ht="15" hidden="1" customHeight="1">
      <c r="A84" s="32"/>
      <c r="B84" s="38"/>
      <c r="C84" s="33"/>
      <c r="D84" s="25"/>
      <c r="E84" s="74"/>
      <c r="F84" s="73"/>
      <c r="G84" s="73"/>
      <c r="H84" s="73"/>
      <c r="I84" s="73"/>
      <c r="J84" s="73"/>
      <c r="K84" s="73"/>
      <c r="L84" s="73"/>
      <c r="M84" s="73"/>
      <c r="N84" s="36"/>
      <c r="O84" s="36"/>
      <c r="P84" s="36"/>
      <c r="Q84" s="262"/>
      <c r="R84" s="37"/>
    </row>
    <row r="85" spans="1:18" s="10" customFormat="1" ht="15" hidden="1" customHeight="1">
      <c r="A85" s="32"/>
      <c r="B85" s="38"/>
      <c r="C85" s="33" t="s">
        <v>1</v>
      </c>
      <c r="D85" s="25"/>
      <c r="E85" s="35">
        <f>E86</f>
        <v>0</v>
      </c>
      <c r="F85" s="36">
        <f t="shared" ref="F85:P85" si="20">F86-E86</f>
        <v>0</v>
      </c>
      <c r="G85" s="36">
        <f t="shared" si="20"/>
        <v>0</v>
      </c>
      <c r="H85" s="36">
        <f t="shared" si="20"/>
        <v>0</v>
      </c>
      <c r="I85" s="36">
        <f t="shared" si="20"/>
        <v>0</v>
      </c>
      <c r="J85" s="36">
        <f t="shared" si="20"/>
        <v>0</v>
      </c>
      <c r="K85" s="36">
        <f t="shared" si="20"/>
        <v>0</v>
      </c>
      <c r="L85" s="36">
        <f t="shared" si="20"/>
        <v>0</v>
      </c>
      <c r="M85" s="36">
        <f t="shared" si="20"/>
        <v>0</v>
      </c>
      <c r="N85" s="36">
        <f t="shared" si="20"/>
        <v>0</v>
      </c>
      <c r="O85" s="36">
        <f t="shared" si="20"/>
        <v>0</v>
      </c>
      <c r="P85" s="36">
        <f t="shared" si="20"/>
        <v>0</v>
      </c>
      <c r="Q85" s="262"/>
      <c r="R85" s="37"/>
    </row>
    <row r="86" spans="1:18" s="10" customFormat="1" ht="15" hidden="1" customHeight="1">
      <c r="A86" s="32"/>
      <c r="B86" s="38"/>
      <c r="C86" s="33" t="s">
        <v>13</v>
      </c>
      <c r="D86" s="25"/>
      <c r="E86" s="35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262"/>
      <c r="R86" s="37"/>
    </row>
    <row r="87" spans="1:18" s="10" customFormat="1" ht="15" hidden="1" customHeight="1">
      <c r="A87" s="32"/>
      <c r="B87" s="38"/>
      <c r="C87" s="33"/>
      <c r="D87" s="25"/>
      <c r="E87" s="74"/>
      <c r="F87" s="73"/>
      <c r="G87" s="73"/>
      <c r="H87" s="73"/>
      <c r="I87" s="73"/>
      <c r="J87" s="73"/>
      <c r="K87" s="73"/>
      <c r="L87" s="73"/>
      <c r="M87" s="73"/>
      <c r="N87" s="36"/>
      <c r="O87" s="36"/>
      <c r="P87" s="36"/>
      <c r="Q87" s="262"/>
      <c r="R87" s="37"/>
    </row>
    <row r="88" spans="1:18" s="10" customFormat="1" ht="15" hidden="1" customHeight="1">
      <c r="A88" s="32"/>
      <c r="B88" s="38"/>
      <c r="C88" s="33" t="s">
        <v>1</v>
      </c>
      <c r="D88" s="25"/>
      <c r="E88" s="35">
        <f>E89</f>
        <v>0</v>
      </c>
      <c r="F88" s="36">
        <f t="shared" ref="F88:P88" si="21">F89-E89</f>
        <v>0</v>
      </c>
      <c r="G88" s="36">
        <f t="shared" si="21"/>
        <v>0</v>
      </c>
      <c r="H88" s="36">
        <f t="shared" si="21"/>
        <v>0</v>
      </c>
      <c r="I88" s="36">
        <f t="shared" si="21"/>
        <v>0</v>
      </c>
      <c r="J88" s="36">
        <f t="shared" si="21"/>
        <v>0</v>
      </c>
      <c r="K88" s="36">
        <f t="shared" si="21"/>
        <v>0</v>
      </c>
      <c r="L88" s="36">
        <f t="shared" si="21"/>
        <v>0</v>
      </c>
      <c r="M88" s="36">
        <f t="shared" si="21"/>
        <v>0</v>
      </c>
      <c r="N88" s="36">
        <f t="shared" si="21"/>
        <v>0</v>
      </c>
      <c r="O88" s="36">
        <f t="shared" si="21"/>
        <v>0</v>
      </c>
      <c r="P88" s="36">
        <f t="shared" si="21"/>
        <v>0</v>
      </c>
      <c r="Q88" s="262"/>
      <c r="R88" s="37"/>
    </row>
    <row r="89" spans="1:18" s="10" customFormat="1" ht="15" hidden="1" customHeight="1">
      <c r="A89" s="76"/>
      <c r="B89" s="38"/>
      <c r="C89" s="33" t="s">
        <v>13</v>
      </c>
      <c r="D89" s="25"/>
      <c r="E89" s="35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262"/>
      <c r="R89" s="37"/>
    </row>
    <row r="90" spans="1:18" s="10" customFormat="1" ht="15" hidden="1" customHeight="1">
      <c r="A90" s="77"/>
      <c r="B90" s="38"/>
      <c r="C90" s="33"/>
      <c r="D90" s="38"/>
      <c r="E90" s="74"/>
      <c r="F90" s="73"/>
      <c r="G90" s="73"/>
      <c r="H90" s="73"/>
      <c r="I90" s="73"/>
      <c r="J90" s="73"/>
      <c r="K90" s="73"/>
      <c r="L90" s="73"/>
      <c r="M90" s="73"/>
      <c r="N90" s="36"/>
      <c r="O90" s="36"/>
      <c r="P90" s="36"/>
      <c r="Q90" s="262"/>
      <c r="R90" s="37"/>
    </row>
    <row r="91" spans="1:18" s="10" customFormat="1" ht="15" hidden="1" customHeight="1">
      <c r="A91" s="32"/>
      <c r="B91" s="38"/>
      <c r="C91" s="33" t="s">
        <v>1</v>
      </c>
      <c r="D91" s="25"/>
      <c r="E91" s="35">
        <f>E92</f>
        <v>0</v>
      </c>
      <c r="F91" s="36">
        <f t="shared" ref="F91:P91" si="22">F92-E92</f>
        <v>0</v>
      </c>
      <c r="G91" s="36">
        <f t="shared" si="22"/>
        <v>0</v>
      </c>
      <c r="H91" s="36">
        <f t="shared" si="22"/>
        <v>0</v>
      </c>
      <c r="I91" s="36">
        <f t="shared" si="22"/>
        <v>0</v>
      </c>
      <c r="J91" s="36">
        <f t="shared" si="22"/>
        <v>0</v>
      </c>
      <c r="K91" s="36">
        <f t="shared" si="22"/>
        <v>0</v>
      </c>
      <c r="L91" s="36">
        <f t="shared" si="22"/>
        <v>0</v>
      </c>
      <c r="M91" s="36">
        <f t="shared" si="22"/>
        <v>0</v>
      </c>
      <c r="N91" s="36">
        <f t="shared" si="22"/>
        <v>0</v>
      </c>
      <c r="O91" s="36">
        <f t="shared" si="22"/>
        <v>0</v>
      </c>
      <c r="P91" s="36">
        <f t="shared" si="22"/>
        <v>0</v>
      </c>
      <c r="Q91" s="262"/>
      <c r="R91" s="37"/>
    </row>
    <row r="92" spans="1:18" s="10" customFormat="1" ht="15" hidden="1" customHeight="1">
      <c r="A92" s="76"/>
      <c r="B92" s="38"/>
      <c r="C92" s="33" t="s">
        <v>13</v>
      </c>
      <c r="D92" s="25"/>
      <c r="E92" s="35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262"/>
      <c r="R92" s="37"/>
    </row>
    <row r="93" spans="1:18" s="10" customFormat="1" ht="15" hidden="1" customHeight="1">
      <c r="A93" s="41"/>
      <c r="B93" s="38"/>
      <c r="C93" s="33"/>
      <c r="D93" s="38"/>
      <c r="E93" s="74"/>
      <c r="F93" s="73"/>
      <c r="G93" s="73"/>
      <c r="H93" s="73"/>
      <c r="I93" s="73"/>
      <c r="J93" s="73"/>
      <c r="K93" s="73"/>
      <c r="L93" s="73"/>
      <c r="M93" s="73"/>
      <c r="N93" s="36"/>
      <c r="O93" s="36"/>
      <c r="P93" s="36"/>
      <c r="Q93" s="263"/>
      <c r="R93" s="264"/>
    </row>
    <row r="94" spans="1:18" s="10" customFormat="1" ht="15" hidden="1" customHeight="1">
      <c r="A94" s="265" t="s">
        <v>128</v>
      </c>
      <c r="B94" s="38"/>
      <c r="C94" s="266" t="s">
        <v>1</v>
      </c>
      <c r="D94" s="38"/>
      <c r="E94" s="267">
        <f>E95</f>
        <v>0</v>
      </c>
      <c r="F94" s="268">
        <f t="shared" ref="F94:P94" si="23">F95-E95</f>
        <v>0</v>
      </c>
      <c r="G94" s="268">
        <f t="shared" si="23"/>
        <v>0</v>
      </c>
      <c r="H94" s="268">
        <f t="shared" si="23"/>
        <v>0</v>
      </c>
      <c r="I94" s="268">
        <f t="shared" si="23"/>
        <v>0</v>
      </c>
      <c r="J94" s="268">
        <f t="shared" si="23"/>
        <v>0</v>
      </c>
      <c r="K94" s="268">
        <f t="shared" si="23"/>
        <v>0</v>
      </c>
      <c r="L94" s="268">
        <f t="shared" si="23"/>
        <v>0</v>
      </c>
      <c r="M94" s="268">
        <f t="shared" si="23"/>
        <v>0</v>
      </c>
      <c r="N94" s="268">
        <f t="shared" si="23"/>
        <v>0</v>
      </c>
      <c r="O94" s="268">
        <f t="shared" si="23"/>
        <v>0</v>
      </c>
      <c r="P94" s="268">
        <f t="shared" si="23"/>
        <v>0</v>
      </c>
      <c r="Q94" s="269"/>
      <c r="R94" s="270"/>
    </row>
    <row r="95" spans="1:18" s="10" customFormat="1" ht="15" hidden="1" customHeight="1">
      <c r="A95" s="271"/>
      <c r="B95" s="38"/>
      <c r="C95" s="266" t="s">
        <v>13</v>
      </c>
      <c r="D95" s="38"/>
      <c r="E95" s="267">
        <f>SUM(E68,E71,E74,E77,E80,E83,E86,E89,E92)</f>
        <v>0</v>
      </c>
      <c r="F95" s="268">
        <f>SUM(F68,F71,F74,F77,F80,F83,F86,F89,F92)</f>
        <v>0</v>
      </c>
      <c r="G95" s="268">
        <f t="shared" ref="G95:O95" si="24">SUM(G68,G71,G74,G77,G80,G83,G86,G89,G92)</f>
        <v>0</v>
      </c>
      <c r="H95" s="268">
        <f t="shared" si="24"/>
        <v>0</v>
      </c>
      <c r="I95" s="268">
        <f t="shared" si="24"/>
        <v>0</v>
      </c>
      <c r="J95" s="268">
        <f t="shared" si="24"/>
        <v>0</v>
      </c>
      <c r="K95" s="268">
        <f t="shared" si="24"/>
        <v>0</v>
      </c>
      <c r="L95" s="268">
        <f t="shared" si="24"/>
        <v>0</v>
      </c>
      <c r="M95" s="268">
        <f t="shared" si="24"/>
        <v>0</v>
      </c>
      <c r="N95" s="268">
        <f t="shared" si="24"/>
        <v>0</v>
      </c>
      <c r="O95" s="268">
        <f t="shared" si="24"/>
        <v>0</v>
      </c>
      <c r="P95" s="268">
        <f>SUM(P68,P71,P74,P77,P80,P83,P86,P89,P92)</f>
        <v>0</v>
      </c>
      <c r="Q95" s="269">
        <v>0</v>
      </c>
      <c r="R95" s="270">
        <v>0</v>
      </c>
    </row>
    <row r="96" spans="1:18" s="10" customFormat="1" ht="15" customHeight="1">
      <c r="A96" s="33"/>
      <c r="B96" s="38"/>
      <c r="C96" s="33"/>
      <c r="D96" s="25"/>
      <c r="E96" s="68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272"/>
      <c r="R96" s="69"/>
    </row>
    <row r="97" spans="1:18" s="10" customFormat="1" ht="15" customHeight="1">
      <c r="A97" s="309" t="s">
        <v>129</v>
      </c>
      <c r="B97" s="55"/>
      <c r="C97" s="47" t="s">
        <v>1</v>
      </c>
      <c r="D97" s="46"/>
      <c r="E97" s="48">
        <f>SUM(E34,E64,E94)</f>
        <v>5360.5422299999791</v>
      </c>
      <c r="F97" s="49">
        <f>SUM(F34,F64,F94)</f>
        <v>3707.4067700000196</v>
      </c>
      <c r="G97" s="49">
        <f t="shared" ref="G97:O98" si="25">SUM(G34,G64,G94)</f>
        <v>4658.4860000000008</v>
      </c>
      <c r="H97" s="49">
        <f t="shared" si="25"/>
        <v>4294.6200000000008</v>
      </c>
      <c r="I97" s="49">
        <f t="shared" si="25"/>
        <v>4174.2920000000013</v>
      </c>
      <c r="J97" s="49">
        <f t="shared" si="25"/>
        <v>4413.5659999999989</v>
      </c>
      <c r="K97" s="49">
        <f t="shared" si="25"/>
        <v>3916.395999999997</v>
      </c>
      <c r="L97" s="49">
        <f t="shared" si="25"/>
        <v>2613.3700000000063</v>
      </c>
      <c r="M97" s="49">
        <f t="shared" si="25"/>
        <v>3728.0150000000067</v>
      </c>
      <c r="N97" s="49">
        <f t="shared" si="25"/>
        <v>2903.3749795801778</v>
      </c>
      <c r="O97" s="49">
        <f t="shared" si="25"/>
        <v>3485.5899357292874</v>
      </c>
      <c r="P97" s="49">
        <f>SUM(P34,P64,P94)</f>
        <v>1935.7726042282884</v>
      </c>
      <c r="Q97" s="273"/>
      <c r="R97" s="50"/>
    </row>
    <row r="98" spans="1:18" s="10" customFormat="1" ht="15" customHeight="1">
      <c r="A98" s="310"/>
      <c r="B98" s="55"/>
      <c r="C98" s="51" t="s">
        <v>13</v>
      </c>
      <c r="D98" s="46"/>
      <c r="E98" s="52">
        <f>SUM(E35,E65,E95)</f>
        <v>5360.5422299999791</v>
      </c>
      <c r="F98" s="53">
        <f>SUM(F35,F65,F95)</f>
        <v>9067.9489999999987</v>
      </c>
      <c r="G98" s="53">
        <f t="shared" si="25"/>
        <v>13726.434999999999</v>
      </c>
      <c r="H98" s="53">
        <f t="shared" si="25"/>
        <v>18021.055</v>
      </c>
      <c r="I98" s="53">
        <f t="shared" si="25"/>
        <v>22195.347000000002</v>
      </c>
      <c r="J98" s="53">
        <f t="shared" si="25"/>
        <v>26608.913</v>
      </c>
      <c r="K98" s="53">
        <f t="shared" si="25"/>
        <v>30525.308999999997</v>
      </c>
      <c r="L98" s="53">
        <f t="shared" si="25"/>
        <v>33138.679000000004</v>
      </c>
      <c r="M98" s="53">
        <f t="shared" si="25"/>
        <v>36866.69400000001</v>
      </c>
      <c r="N98" s="53">
        <f t="shared" si="25"/>
        <v>39770.068979580188</v>
      </c>
      <c r="O98" s="53">
        <f t="shared" si="25"/>
        <v>43255.658915309476</v>
      </c>
      <c r="P98" s="53">
        <f>SUM(P35,P65,P95)</f>
        <v>45191.431519537764</v>
      </c>
      <c r="Q98" s="274"/>
      <c r="R98" s="54"/>
    </row>
    <row r="99" spans="1:18" s="10" customFormat="1" ht="15" customHeight="1">
      <c r="A99" s="25"/>
      <c r="B99" s="25"/>
      <c r="C99" s="25"/>
      <c r="D99" s="25"/>
      <c r="E99" s="275"/>
      <c r="F99" s="275"/>
      <c r="G99" s="275">
        <v>33902.451999999997</v>
      </c>
      <c r="H99" s="275"/>
      <c r="I99" s="275"/>
      <c r="J99" s="275"/>
      <c r="K99" s="275"/>
      <c r="L99" s="275"/>
      <c r="M99" s="275"/>
      <c r="N99" s="275"/>
      <c r="O99" s="275"/>
      <c r="P99" s="275"/>
      <c r="Q99" s="34"/>
      <c r="R99" s="34"/>
    </row>
    <row r="100" spans="1:18" s="10" customFormat="1" ht="15" customHeight="1">
      <c r="A100" s="276"/>
      <c r="B100" s="38"/>
      <c r="C100" s="276" t="s">
        <v>1</v>
      </c>
      <c r="D100" s="38"/>
      <c r="E100" s="28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60"/>
      <c r="R100" s="260"/>
    </row>
    <row r="101" spans="1:18" s="10" customFormat="1" ht="15" customHeight="1">
      <c r="A101" s="277"/>
      <c r="B101" s="38"/>
      <c r="C101" s="278" t="s">
        <v>13</v>
      </c>
      <c r="D101" s="38"/>
      <c r="E101" s="74"/>
      <c r="F101" s="7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262"/>
      <c r="R101" s="262"/>
    </row>
    <row r="102" spans="1:18" s="10" customFormat="1" ht="15" customHeight="1">
      <c r="A102" s="277"/>
      <c r="B102" s="39"/>
      <c r="C102" s="278"/>
      <c r="D102" s="39"/>
      <c r="E102" s="35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263"/>
      <c r="R102" s="263"/>
    </row>
    <row r="103" spans="1:18" s="10" customFormat="1" ht="15" customHeight="1">
      <c r="A103" s="278"/>
      <c r="B103" s="39"/>
      <c r="C103" s="278" t="s">
        <v>1</v>
      </c>
      <c r="D103" s="39"/>
      <c r="E103" s="35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263"/>
      <c r="R103" s="263"/>
    </row>
    <row r="104" spans="1:18" s="10" customFormat="1" ht="15" customHeight="1">
      <c r="A104" s="277"/>
      <c r="B104" s="39"/>
      <c r="C104" s="278" t="s">
        <v>13</v>
      </c>
      <c r="D104" s="39"/>
      <c r="E104" s="74"/>
      <c r="F104" s="7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262"/>
      <c r="R104" s="262"/>
    </row>
    <row r="105" spans="1:18" s="10" customFormat="1" ht="15" customHeight="1">
      <c r="A105" s="277"/>
      <c r="B105" s="39"/>
      <c r="C105" s="278"/>
      <c r="D105" s="39"/>
      <c r="E105" s="35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263"/>
      <c r="R105" s="263"/>
    </row>
    <row r="106" spans="1:18" s="10" customFormat="1" ht="15" customHeight="1">
      <c r="A106" s="278"/>
      <c r="B106" s="39"/>
      <c r="C106" s="278" t="s">
        <v>1</v>
      </c>
      <c r="D106" s="39"/>
      <c r="E106" s="35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263"/>
      <c r="R106" s="263"/>
    </row>
    <row r="107" spans="1:18" s="10" customFormat="1" ht="15" customHeight="1">
      <c r="A107" s="277"/>
      <c r="B107" s="39"/>
      <c r="C107" s="278" t="s">
        <v>13</v>
      </c>
      <c r="D107" s="39"/>
      <c r="E107" s="74"/>
      <c r="F107" s="7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262"/>
      <c r="R107" s="262"/>
    </row>
    <row r="108" spans="1:18" s="10" customFormat="1" ht="15" customHeight="1">
      <c r="A108" s="279"/>
      <c r="B108" s="39"/>
      <c r="C108" s="280"/>
      <c r="D108" s="39"/>
      <c r="E108" s="281"/>
      <c r="F108" s="282"/>
      <c r="G108" s="282"/>
      <c r="H108" s="282"/>
      <c r="I108" s="282"/>
      <c r="J108" s="282"/>
      <c r="K108" s="282"/>
      <c r="L108" s="282"/>
      <c r="M108" s="282"/>
      <c r="N108" s="282"/>
      <c r="O108" s="282"/>
      <c r="P108" s="282"/>
      <c r="Q108" s="283"/>
      <c r="R108" s="283"/>
    </row>
    <row r="109" spans="1:18" s="10" customFormat="1" ht="15" customHeight="1">
      <c r="A109" s="39"/>
      <c r="B109" s="39"/>
      <c r="C109" s="39"/>
      <c r="D109" s="39"/>
      <c r="E109" s="105"/>
      <c r="F109" s="105"/>
      <c r="G109" s="36"/>
      <c r="H109" s="36"/>
      <c r="I109" s="36"/>
      <c r="J109" s="36"/>
      <c r="K109" s="36"/>
      <c r="L109" s="36"/>
      <c r="M109" s="36"/>
      <c r="N109" s="36"/>
      <c r="O109" s="36"/>
      <c r="P109" s="105"/>
      <c r="Q109" s="34"/>
      <c r="R109" s="34"/>
    </row>
    <row r="110" spans="1:18" s="10" customFormat="1" ht="15" customHeight="1">
      <c r="A110" s="315" t="s">
        <v>2</v>
      </c>
      <c r="B110" s="38"/>
      <c r="C110" s="284" t="s">
        <v>1</v>
      </c>
      <c r="D110" s="38"/>
      <c r="E110" s="285">
        <f>SUM(E97,E100,E103,E106)</f>
        <v>5360.5422299999791</v>
      </c>
      <c r="F110" s="286">
        <f>SUM(F97,F100,F103,F106)</f>
        <v>3707.4067700000196</v>
      </c>
      <c r="G110" s="286">
        <f t="shared" ref="G110:P111" si="26">SUM(G97,G100,G103,G106)</f>
        <v>4658.4860000000008</v>
      </c>
      <c r="H110" s="286">
        <f t="shared" si="26"/>
        <v>4294.6200000000008</v>
      </c>
      <c r="I110" s="286">
        <f t="shared" si="26"/>
        <v>4174.2920000000013</v>
      </c>
      <c r="J110" s="286">
        <f t="shared" si="26"/>
        <v>4413.5659999999989</v>
      </c>
      <c r="K110" s="286">
        <f t="shared" si="26"/>
        <v>3916.395999999997</v>
      </c>
      <c r="L110" s="286">
        <f t="shared" si="26"/>
        <v>2613.3700000000063</v>
      </c>
      <c r="M110" s="286">
        <f t="shared" si="26"/>
        <v>3728.0150000000067</v>
      </c>
      <c r="N110" s="286">
        <f t="shared" si="26"/>
        <v>2903.3749795801778</v>
      </c>
      <c r="O110" s="286">
        <f t="shared" si="26"/>
        <v>3485.5899357292874</v>
      </c>
      <c r="P110" s="286">
        <f t="shared" si="26"/>
        <v>1935.7726042282884</v>
      </c>
      <c r="Q110" s="287"/>
      <c r="R110" s="287"/>
    </row>
    <row r="111" spans="1:18" s="10" customFormat="1" ht="15" customHeight="1">
      <c r="A111" s="316"/>
      <c r="B111" s="39"/>
      <c r="C111" s="288" t="s">
        <v>13</v>
      </c>
      <c r="D111" s="39"/>
      <c r="E111" s="289">
        <f>SUM(E98,E101,E104,E107)</f>
        <v>5360.5422299999791</v>
      </c>
      <c r="F111" s="290">
        <f>SUM(F98,F101,F104,F107)</f>
        <v>9067.9489999999987</v>
      </c>
      <c r="G111" s="290">
        <f t="shared" si="26"/>
        <v>13726.434999999999</v>
      </c>
      <c r="H111" s="290">
        <f t="shared" si="26"/>
        <v>18021.055</v>
      </c>
      <c r="I111" s="290">
        <f t="shared" si="26"/>
        <v>22195.347000000002</v>
      </c>
      <c r="J111" s="290">
        <f t="shared" si="26"/>
        <v>26608.913</v>
      </c>
      <c r="K111" s="290">
        <f t="shared" si="26"/>
        <v>30525.308999999997</v>
      </c>
      <c r="L111" s="290">
        <f t="shared" si="26"/>
        <v>33138.679000000004</v>
      </c>
      <c r="M111" s="290">
        <f t="shared" si="26"/>
        <v>36866.69400000001</v>
      </c>
      <c r="N111" s="290">
        <f t="shared" si="26"/>
        <v>39770.068979580188</v>
      </c>
      <c r="O111" s="290">
        <f t="shared" si="26"/>
        <v>43255.658915309476</v>
      </c>
      <c r="P111" s="290">
        <f t="shared" si="26"/>
        <v>45191.431519537764</v>
      </c>
      <c r="Q111" s="291"/>
      <c r="R111" s="291"/>
    </row>
    <row r="112" spans="1:18" s="10" customFormat="1" ht="12.75" customHeight="1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34"/>
      <c r="R112" s="34"/>
    </row>
    <row r="113" spans="1:18" s="10" customFormat="1" ht="12.75" customHeight="1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34"/>
      <c r="R113" s="34"/>
    </row>
    <row r="114" spans="1:18" s="10" customFormat="1" ht="12.75" customHeight="1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34"/>
      <c r="R114" s="34"/>
    </row>
    <row r="115" spans="1:18" ht="22.5" customHeight="1">
      <c r="A115" s="308" t="s">
        <v>20</v>
      </c>
      <c r="B115" s="308"/>
      <c r="C115" s="308"/>
      <c r="D115" s="308"/>
      <c r="E115" s="308"/>
      <c r="F115" s="308"/>
      <c r="G115" s="308"/>
      <c r="H115" s="308"/>
      <c r="I115" s="308"/>
      <c r="J115" s="308"/>
      <c r="K115" s="308"/>
      <c r="L115" s="308"/>
      <c r="M115" s="308"/>
      <c r="N115" s="308"/>
      <c r="O115" s="308"/>
      <c r="P115" s="308"/>
      <c r="Q115" s="15"/>
      <c r="R115" s="15"/>
    </row>
    <row r="116" spans="1:18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4"/>
      <c r="R116" s="4"/>
    </row>
    <row r="117" spans="1:18" ht="18" customHeight="1">
      <c r="A117" s="15" t="s">
        <v>39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17"/>
      <c r="M117" s="17"/>
      <c r="N117" s="17"/>
      <c r="O117" s="242" t="s">
        <v>24</v>
      </c>
      <c r="P117" s="18"/>
      <c r="Q117" s="292"/>
      <c r="R117" s="292"/>
    </row>
    <row r="118" spans="1:18" ht="18" customHeight="1">
      <c r="Q118" s="6"/>
      <c r="R118" s="6"/>
    </row>
    <row r="119" spans="1:18" s="10" customFormat="1" ht="1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2" t="s">
        <v>10</v>
      </c>
      <c r="M119" s="22" t="s">
        <v>16</v>
      </c>
      <c r="N119" s="22" t="s">
        <v>17</v>
      </c>
      <c r="O119" s="22" t="s">
        <v>18</v>
      </c>
      <c r="P119" s="23" t="s">
        <v>11</v>
      </c>
      <c r="Q119" s="19" t="s">
        <v>124</v>
      </c>
      <c r="R119" s="19" t="s">
        <v>22</v>
      </c>
    </row>
    <row r="120" spans="1:18" s="10" customFormat="1" ht="1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4"/>
      <c r="Q120" s="34"/>
      <c r="R120" s="34"/>
    </row>
    <row r="121" spans="1:18" s="10" customFormat="1" ht="15" customHeight="1">
      <c r="A121" s="26" t="s">
        <v>135</v>
      </c>
      <c r="B121" s="25"/>
      <c r="C121" s="27" t="s">
        <v>1</v>
      </c>
      <c r="D121" s="25"/>
      <c r="E121" s="56">
        <f t="shared" ref="E121:P122" si="27">IF(ISERROR(E222/E7),"",E222/E7)</f>
        <v>0.18760582733064374</v>
      </c>
      <c r="F121" s="57">
        <f t="shared" si="27"/>
        <v>0.19678446020639817</v>
      </c>
      <c r="G121" s="57">
        <f t="shared" si="27"/>
        <v>0.1930932066770191</v>
      </c>
      <c r="H121" s="57">
        <f t="shared" si="27"/>
        <v>0.22504645346968985</v>
      </c>
      <c r="I121" s="57">
        <f t="shared" si="27"/>
        <v>0.18184041748876217</v>
      </c>
      <c r="J121" s="57">
        <f t="shared" si="27"/>
        <v>0.19004428618491268</v>
      </c>
      <c r="K121" s="57">
        <f t="shared" si="27"/>
        <v>0.16477853618479854</v>
      </c>
      <c r="L121" s="57">
        <f t="shared" si="27"/>
        <v>0.18108840309638477</v>
      </c>
      <c r="M121" s="57">
        <f t="shared" si="27"/>
        <v>0.17625197323508585</v>
      </c>
      <c r="N121" s="57">
        <f t="shared" si="27"/>
        <v>0.18111678392965083</v>
      </c>
      <c r="O121" s="57">
        <f t="shared" si="27"/>
        <v>0.18642240642699348</v>
      </c>
      <c r="P121" s="58">
        <f t="shared" si="27"/>
        <v>0.18648656878425351</v>
      </c>
      <c r="Q121" s="58" t="s">
        <v>122</v>
      </c>
      <c r="R121" s="58" t="s">
        <v>122</v>
      </c>
    </row>
    <row r="122" spans="1:18" s="10" customFormat="1" ht="15" customHeight="1">
      <c r="A122" s="32"/>
      <c r="B122" s="25"/>
      <c r="C122" s="33" t="s">
        <v>13</v>
      </c>
      <c r="D122" s="25"/>
      <c r="E122" s="59">
        <f t="shared" si="27"/>
        <v>0.18760582733064374</v>
      </c>
      <c r="F122" s="60">
        <f t="shared" si="27"/>
        <v>0.19135848690812005</v>
      </c>
      <c r="G122" s="60">
        <f t="shared" si="27"/>
        <v>0.19194721717620053</v>
      </c>
      <c r="H122" s="60">
        <f t="shared" si="27"/>
        <v>0.19983513728802224</v>
      </c>
      <c r="I122" s="60">
        <f t="shared" si="27"/>
        <v>0.19645085972298607</v>
      </c>
      <c r="J122" s="60">
        <f t="shared" si="27"/>
        <v>0.19538821446783641</v>
      </c>
      <c r="K122" s="60">
        <f t="shared" si="27"/>
        <v>0.19146099389198651</v>
      </c>
      <c r="L122" s="60">
        <f t="shared" si="27"/>
        <v>0.19064299455026554</v>
      </c>
      <c r="M122" s="60">
        <f t="shared" si="27"/>
        <v>0.18918775304343802</v>
      </c>
      <c r="N122" s="60">
        <f t="shared" si="27"/>
        <v>0.18859853983895589</v>
      </c>
      <c r="O122" s="60">
        <f t="shared" si="27"/>
        <v>0.18842318454649828</v>
      </c>
      <c r="P122" s="61">
        <f t="shared" si="27"/>
        <v>0.18834022971166747</v>
      </c>
      <c r="Q122" s="61">
        <v>0.18648656878425324</v>
      </c>
      <c r="R122" s="61">
        <v>0.19418048183852993</v>
      </c>
    </row>
    <row r="123" spans="1:18" s="10" customFormat="1" ht="15" customHeight="1">
      <c r="A123" s="32"/>
      <c r="B123" s="25"/>
      <c r="C123" s="33"/>
      <c r="D123" s="25"/>
      <c r="E123" s="293"/>
      <c r="F123" s="294"/>
      <c r="G123" s="294"/>
      <c r="H123" s="294"/>
      <c r="I123" s="294"/>
      <c r="J123" s="294"/>
      <c r="K123" s="294"/>
      <c r="L123" s="294"/>
      <c r="M123" s="294"/>
      <c r="N123" s="294"/>
      <c r="O123" s="294"/>
      <c r="P123" s="295"/>
      <c r="Q123" s="295"/>
      <c r="R123" s="295"/>
    </row>
    <row r="124" spans="1:18" s="10" customFormat="1" ht="15" customHeight="1">
      <c r="A124" s="32" t="s">
        <v>136</v>
      </c>
      <c r="B124" s="25"/>
      <c r="C124" s="33" t="s">
        <v>1</v>
      </c>
      <c r="D124" s="25"/>
      <c r="E124" s="59" t="str">
        <f t="shared" ref="E124:P125" si="28">IF(ISERROR(E225/E10),"",E225/E10)</f>
        <v/>
      </c>
      <c r="F124" s="60" t="str">
        <f t="shared" si="28"/>
        <v/>
      </c>
      <c r="G124" s="60" t="str">
        <f t="shared" si="28"/>
        <v/>
      </c>
      <c r="H124" s="60" t="str">
        <f t="shared" si="28"/>
        <v/>
      </c>
      <c r="I124" s="60" t="str">
        <f t="shared" si="28"/>
        <v/>
      </c>
      <c r="J124" s="60" t="str">
        <f t="shared" si="28"/>
        <v/>
      </c>
      <c r="K124" s="60" t="str">
        <f t="shared" si="28"/>
        <v/>
      </c>
      <c r="L124" s="60" t="str">
        <f t="shared" si="28"/>
        <v/>
      </c>
      <c r="M124" s="60" t="str">
        <f t="shared" si="28"/>
        <v/>
      </c>
      <c r="N124" s="60" t="str">
        <f t="shared" si="28"/>
        <v/>
      </c>
      <c r="O124" s="60" t="str">
        <f t="shared" si="28"/>
        <v/>
      </c>
      <c r="P124" s="61" t="str">
        <f t="shared" si="28"/>
        <v/>
      </c>
      <c r="Q124" s="61" t="s">
        <v>122</v>
      </c>
      <c r="R124" s="61" t="s">
        <v>122</v>
      </c>
    </row>
    <row r="125" spans="1:18" s="10" customFormat="1" ht="15" customHeight="1">
      <c r="A125" s="32"/>
      <c r="B125" s="25"/>
      <c r="C125" s="33" t="s">
        <v>13</v>
      </c>
      <c r="D125" s="25"/>
      <c r="E125" s="59" t="str">
        <f t="shared" si="28"/>
        <v/>
      </c>
      <c r="F125" s="60" t="str">
        <f t="shared" si="28"/>
        <v/>
      </c>
      <c r="G125" s="60" t="str">
        <f t="shared" si="28"/>
        <v/>
      </c>
      <c r="H125" s="60" t="str">
        <f t="shared" si="28"/>
        <v/>
      </c>
      <c r="I125" s="60" t="str">
        <f t="shared" si="28"/>
        <v/>
      </c>
      <c r="J125" s="60" t="str">
        <f t="shared" si="28"/>
        <v/>
      </c>
      <c r="K125" s="60" t="str">
        <f t="shared" si="28"/>
        <v/>
      </c>
      <c r="L125" s="60" t="str">
        <f t="shared" si="28"/>
        <v/>
      </c>
      <c r="M125" s="60" t="str">
        <f t="shared" si="28"/>
        <v/>
      </c>
      <c r="N125" s="60" t="str">
        <f t="shared" si="28"/>
        <v/>
      </c>
      <c r="O125" s="60" t="str">
        <f t="shared" si="28"/>
        <v/>
      </c>
      <c r="P125" s="61" t="str">
        <f t="shared" si="28"/>
        <v/>
      </c>
      <c r="Q125" s="61">
        <v>0.19234489396628088</v>
      </c>
      <c r="R125" s="61">
        <v>0.1861104395200131</v>
      </c>
    </row>
    <row r="126" spans="1:18" s="10" customFormat="1" ht="15" customHeight="1">
      <c r="A126" s="32"/>
      <c r="B126" s="25"/>
      <c r="C126" s="33"/>
      <c r="D126" s="25"/>
      <c r="E126" s="293"/>
      <c r="F126" s="294"/>
      <c r="G126" s="294"/>
      <c r="H126" s="294"/>
      <c r="I126" s="294"/>
      <c r="J126" s="294"/>
      <c r="K126" s="294"/>
      <c r="L126" s="294"/>
      <c r="M126" s="294"/>
      <c r="N126" s="294"/>
      <c r="O126" s="294"/>
      <c r="P126" s="295"/>
      <c r="Q126" s="295"/>
      <c r="R126" s="295"/>
    </row>
    <row r="127" spans="1:18" s="10" customFormat="1" ht="15" customHeight="1">
      <c r="A127" s="32" t="s">
        <v>137</v>
      </c>
      <c r="B127" s="25"/>
      <c r="C127" s="33" t="s">
        <v>1</v>
      </c>
      <c r="D127" s="25"/>
      <c r="E127" s="59" t="str">
        <f t="shared" ref="E127:P128" si="29">IF(ISERROR(E228/E13),"",E228/E13)</f>
        <v/>
      </c>
      <c r="F127" s="60" t="str">
        <f t="shared" si="29"/>
        <v/>
      </c>
      <c r="G127" s="60" t="str">
        <f t="shared" si="29"/>
        <v/>
      </c>
      <c r="H127" s="60" t="str">
        <f t="shared" si="29"/>
        <v/>
      </c>
      <c r="I127" s="60" t="str">
        <f t="shared" si="29"/>
        <v/>
      </c>
      <c r="J127" s="60" t="str">
        <f t="shared" si="29"/>
        <v/>
      </c>
      <c r="K127" s="60" t="str">
        <f t="shared" si="29"/>
        <v/>
      </c>
      <c r="L127" s="60" t="str">
        <f t="shared" si="29"/>
        <v/>
      </c>
      <c r="M127" s="60" t="str">
        <f t="shared" si="29"/>
        <v/>
      </c>
      <c r="N127" s="60" t="str">
        <f t="shared" si="29"/>
        <v/>
      </c>
      <c r="O127" s="60" t="str">
        <f t="shared" si="29"/>
        <v/>
      </c>
      <c r="P127" s="61" t="str">
        <f t="shared" si="29"/>
        <v/>
      </c>
      <c r="Q127" s="61" t="s">
        <v>122</v>
      </c>
      <c r="R127" s="61" t="s">
        <v>122</v>
      </c>
    </row>
    <row r="128" spans="1:18" s="10" customFormat="1" ht="15" customHeight="1">
      <c r="A128" s="32"/>
      <c r="B128" s="25"/>
      <c r="C128" s="33" t="s">
        <v>13</v>
      </c>
      <c r="D128" s="25"/>
      <c r="E128" s="59" t="str">
        <f t="shared" si="29"/>
        <v/>
      </c>
      <c r="F128" s="60" t="str">
        <f t="shared" si="29"/>
        <v/>
      </c>
      <c r="G128" s="60" t="str">
        <f t="shared" si="29"/>
        <v/>
      </c>
      <c r="H128" s="60" t="str">
        <f t="shared" si="29"/>
        <v/>
      </c>
      <c r="I128" s="60" t="str">
        <f t="shared" si="29"/>
        <v/>
      </c>
      <c r="J128" s="60" t="str">
        <f t="shared" si="29"/>
        <v/>
      </c>
      <c r="K128" s="60" t="str">
        <f t="shared" si="29"/>
        <v/>
      </c>
      <c r="L128" s="60" t="str">
        <f t="shared" si="29"/>
        <v/>
      </c>
      <c r="M128" s="60" t="str">
        <f t="shared" si="29"/>
        <v/>
      </c>
      <c r="N128" s="60" t="str">
        <f t="shared" si="29"/>
        <v/>
      </c>
      <c r="O128" s="60" t="str">
        <f t="shared" si="29"/>
        <v/>
      </c>
      <c r="P128" s="61" t="str">
        <f t="shared" si="29"/>
        <v/>
      </c>
      <c r="Q128" s="61">
        <v>0.17041984732824425</v>
      </c>
      <c r="R128" s="61">
        <v>0.16533970719537863</v>
      </c>
    </row>
    <row r="129" spans="1:18" s="10" customFormat="1" ht="15" customHeight="1">
      <c r="A129" s="32"/>
      <c r="B129" s="25"/>
      <c r="C129" s="33"/>
      <c r="D129" s="25"/>
      <c r="E129" s="293"/>
      <c r="F129" s="294"/>
      <c r="G129" s="294"/>
      <c r="H129" s="294"/>
      <c r="I129" s="294"/>
      <c r="J129" s="294"/>
      <c r="K129" s="294"/>
      <c r="L129" s="294"/>
      <c r="M129" s="294"/>
      <c r="N129" s="294"/>
      <c r="O129" s="294"/>
      <c r="P129" s="295"/>
      <c r="Q129" s="295"/>
      <c r="R129" s="295"/>
    </row>
    <row r="130" spans="1:18" s="10" customFormat="1" ht="15" customHeight="1">
      <c r="A130" s="32" t="s">
        <v>138</v>
      </c>
      <c r="B130" s="25"/>
      <c r="C130" s="33" t="s">
        <v>1</v>
      </c>
      <c r="D130" s="25"/>
      <c r="E130" s="59" t="str">
        <f t="shared" ref="E130:P131" si="30">IF(ISERROR(E231/E16),"",E231/E16)</f>
        <v/>
      </c>
      <c r="F130" s="60" t="str">
        <f t="shared" si="30"/>
        <v/>
      </c>
      <c r="G130" s="60" t="str">
        <f t="shared" si="30"/>
        <v/>
      </c>
      <c r="H130" s="60" t="str">
        <f t="shared" si="30"/>
        <v/>
      </c>
      <c r="I130" s="60" t="str">
        <f t="shared" si="30"/>
        <v/>
      </c>
      <c r="J130" s="60" t="str">
        <f t="shared" si="30"/>
        <v/>
      </c>
      <c r="K130" s="60" t="str">
        <f t="shared" si="30"/>
        <v/>
      </c>
      <c r="L130" s="60" t="str">
        <f t="shared" si="30"/>
        <v/>
      </c>
      <c r="M130" s="60" t="str">
        <f t="shared" si="30"/>
        <v/>
      </c>
      <c r="N130" s="60" t="str">
        <f t="shared" si="30"/>
        <v/>
      </c>
      <c r="O130" s="60" t="str">
        <f t="shared" si="30"/>
        <v/>
      </c>
      <c r="P130" s="61" t="str">
        <f t="shared" si="30"/>
        <v/>
      </c>
      <c r="Q130" s="61" t="s">
        <v>122</v>
      </c>
      <c r="R130" s="61" t="s">
        <v>122</v>
      </c>
    </row>
    <row r="131" spans="1:18" s="10" customFormat="1" ht="15" customHeight="1">
      <c r="A131" s="76"/>
      <c r="B131" s="25"/>
      <c r="C131" s="33" t="s">
        <v>13</v>
      </c>
      <c r="D131" s="25"/>
      <c r="E131" s="59" t="str">
        <f t="shared" si="30"/>
        <v/>
      </c>
      <c r="F131" s="60" t="str">
        <f t="shared" si="30"/>
        <v/>
      </c>
      <c r="G131" s="60" t="str">
        <f t="shared" si="30"/>
        <v/>
      </c>
      <c r="H131" s="60" t="str">
        <f t="shared" si="30"/>
        <v/>
      </c>
      <c r="I131" s="60" t="str">
        <f t="shared" si="30"/>
        <v/>
      </c>
      <c r="J131" s="60" t="str">
        <f t="shared" si="30"/>
        <v/>
      </c>
      <c r="K131" s="60" t="str">
        <f t="shared" si="30"/>
        <v/>
      </c>
      <c r="L131" s="60" t="str">
        <f t="shared" si="30"/>
        <v/>
      </c>
      <c r="M131" s="60" t="str">
        <f t="shared" si="30"/>
        <v/>
      </c>
      <c r="N131" s="60" t="str">
        <f t="shared" si="30"/>
        <v/>
      </c>
      <c r="O131" s="60" t="str">
        <f t="shared" si="30"/>
        <v/>
      </c>
      <c r="P131" s="61" t="str">
        <f t="shared" si="30"/>
        <v/>
      </c>
      <c r="Q131" s="61">
        <v>0.18451703181921994</v>
      </c>
      <c r="R131" s="61">
        <v>0.22533829085056817</v>
      </c>
    </row>
    <row r="132" spans="1:18" s="10" customFormat="1" ht="15" customHeight="1">
      <c r="A132" s="32"/>
      <c r="B132" s="25"/>
      <c r="C132" s="33"/>
      <c r="D132" s="25"/>
      <c r="E132" s="293"/>
      <c r="F132" s="294"/>
      <c r="G132" s="294"/>
      <c r="H132" s="294"/>
      <c r="I132" s="294"/>
      <c r="J132" s="294"/>
      <c r="K132" s="294"/>
      <c r="L132" s="294"/>
      <c r="M132" s="294"/>
      <c r="N132" s="294"/>
      <c r="O132" s="294"/>
      <c r="P132" s="295"/>
      <c r="Q132" s="295"/>
      <c r="R132" s="295"/>
    </row>
    <row r="133" spans="1:18" s="10" customFormat="1" ht="15" customHeight="1">
      <c r="A133" s="32" t="s">
        <v>139</v>
      </c>
      <c r="B133" s="25"/>
      <c r="C133" s="33" t="s">
        <v>1</v>
      </c>
      <c r="D133" s="25"/>
      <c r="E133" s="59" t="str">
        <f t="shared" ref="E133:P134" si="31">IF(ISERROR(E234/E19),"",E234/E19)</f>
        <v/>
      </c>
      <c r="F133" s="60" t="str">
        <f t="shared" si="31"/>
        <v/>
      </c>
      <c r="G133" s="60" t="str">
        <f t="shared" si="31"/>
        <v/>
      </c>
      <c r="H133" s="60" t="str">
        <f t="shared" si="31"/>
        <v/>
      </c>
      <c r="I133" s="60" t="str">
        <f t="shared" si="31"/>
        <v/>
      </c>
      <c r="J133" s="60" t="str">
        <f t="shared" si="31"/>
        <v/>
      </c>
      <c r="K133" s="60" t="str">
        <f t="shared" si="31"/>
        <v/>
      </c>
      <c r="L133" s="60" t="str">
        <f t="shared" si="31"/>
        <v/>
      </c>
      <c r="M133" s="60" t="str">
        <f t="shared" si="31"/>
        <v/>
      </c>
      <c r="N133" s="60" t="str">
        <f t="shared" si="31"/>
        <v/>
      </c>
      <c r="O133" s="60" t="str">
        <f t="shared" si="31"/>
        <v/>
      </c>
      <c r="P133" s="61" t="str">
        <f t="shared" si="31"/>
        <v/>
      </c>
      <c r="Q133" s="61" t="s">
        <v>122</v>
      </c>
      <c r="R133" s="61" t="s">
        <v>122</v>
      </c>
    </row>
    <row r="134" spans="1:18" s="10" customFormat="1" ht="15" customHeight="1">
      <c r="A134" s="76"/>
      <c r="B134" s="25"/>
      <c r="C134" s="33" t="s">
        <v>13</v>
      </c>
      <c r="D134" s="25"/>
      <c r="E134" s="59" t="str">
        <f t="shared" si="31"/>
        <v/>
      </c>
      <c r="F134" s="60" t="str">
        <f t="shared" si="31"/>
        <v/>
      </c>
      <c r="G134" s="60" t="str">
        <f t="shared" si="31"/>
        <v/>
      </c>
      <c r="H134" s="60" t="str">
        <f t="shared" si="31"/>
        <v/>
      </c>
      <c r="I134" s="60" t="str">
        <f t="shared" si="31"/>
        <v/>
      </c>
      <c r="J134" s="60" t="str">
        <f t="shared" si="31"/>
        <v/>
      </c>
      <c r="K134" s="60" t="str">
        <f t="shared" si="31"/>
        <v/>
      </c>
      <c r="L134" s="60" t="str">
        <f t="shared" si="31"/>
        <v/>
      </c>
      <c r="M134" s="60" t="str">
        <f t="shared" si="31"/>
        <v/>
      </c>
      <c r="N134" s="60" t="str">
        <f t="shared" si="31"/>
        <v/>
      </c>
      <c r="O134" s="60" t="str">
        <f t="shared" si="31"/>
        <v/>
      </c>
      <c r="P134" s="61" t="str">
        <f t="shared" si="31"/>
        <v/>
      </c>
      <c r="Q134" s="61">
        <v>0.16748999050860502</v>
      </c>
      <c r="R134" s="61">
        <v>0.17355323457072963</v>
      </c>
    </row>
    <row r="135" spans="1:18" s="10" customFormat="1" ht="15" customHeight="1">
      <c r="A135" s="76"/>
      <c r="B135" s="25"/>
      <c r="C135" s="33"/>
      <c r="D135" s="25"/>
      <c r="E135" s="293"/>
      <c r="F135" s="294"/>
      <c r="G135" s="294"/>
      <c r="H135" s="294"/>
      <c r="I135" s="294"/>
      <c r="J135" s="294"/>
      <c r="K135" s="294"/>
      <c r="L135" s="294"/>
      <c r="M135" s="294"/>
      <c r="N135" s="294"/>
      <c r="O135" s="294"/>
      <c r="P135" s="295"/>
      <c r="Q135" s="295"/>
      <c r="R135" s="295"/>
    </row>
    <row r="136" spans="1:18" s="10" customFormat="1" ht="15" hidden="1" customHeight="1">
      <c r="A136" s="32"/>
      <c r="B136" s="25"/>
      <c r="C136" s="33" t="s">
        <v>1</v>
      </c>
      <c r="D136" s="25"/>
      <c r="E136" s="59" t="str">
        <f t="shared" ref="E136:P137" si="32">IF(ISERROR(E237/E22),"",E237/E22)</f>
        <v/>
      </c>
      <c r="F136" s="60" t="str">
        <f t="shared" si="32"/>
        <v/>
      </c>
      <c r="G136" s="60" t="str">
        <f t="shared" si="32"/>
        <v/>
      </c>
      <c r="H136" s="60" t="str">
        <f t="shared" si="32"/>
        <v/>
      </c>
      <c r="I136" s="60" t="str">
        <f t="shared" si="32"/>
        <v/>
      </c>
      <c r="J136" s="60" t="str">
        <f t="shared" si="32"/>
        <v/>
      </c>
      <c r="K136" s="60" t="str">
        <f t="shared" si="32"/>
        <v/>
      </c>
      <c r="L136" s="60" t="str">
        <f t="shared" si="32"/>
        <v/>
      </c>
      <c r="M136" s="60" t="str">
        <f t="shared" si="32"/>
        <v/>
      </c>
      <c r="N136" s="60" t="str">
        <f t="shared" si="32"/>
        <v/>
      </c>
      <c r="O136" s="60" t="str">
        <f t="shared" si="32"/>
        <v/>
      </c>
      <c r="P136" s="61" t="str">
        <f t="shared" si="32"/>
        <v/>
      </c>
      <c r="Q136" s="61" t="s">
        <v>122</v>
      </c>
      <c r="R136" s="61" t="s">
        <v>122</v>
      </c>
    </row>
    <row r="137" spans="1:18" s="10" customFormat="1" ht="15" hidden="1" customHeight="1">
      <c r="A137" s="32"/>
      <c r="B137" s="25"/>
      <c r="C137" s="33" t="s">
        <v>13</v>
      </c>
      <c r="D137" s="25"/>
      <c r="E137" s="59" t="str">
        <f t="shared" si="32"/>
        <v/>
      </c>
      <c r="F137" s="60" t="str">
        <f t="shared" si="32"/>
        <v/>
      </c>
      <c r="G137" s="60" t="str">
        <f t="shared" si="32"/>
        <v/>
      </c>
      <c r="H137" s="60" t="str">
        <f t="shared" si="32"/>
        <v/>
      </c>
      <c r="I137" s="60" t="str">
        <f t="shared" si="32"/>
        <v/>
      </c>
      <c r="J137" s="60" t="str">
        <f t="shared" si="32"/>
        <v/>
      </c>
      <c r="K137" s="60" t="str">
        <f t="shared" si="32"/>
        <v/>
      </c>
      <c r="L137" s="60" t="str">
        <f t="shared" si="32"/>
        <v/>
      </c>
      <c r="M137" s="60" t="str">
        <f t="shared" si="32"/>
        <v/>
      </c>
      <c r="N137" s="60" t="str">
        <f t="shared" si="32"/>
        <v/>
      </c>
      <c r="O137" s="60" t="str">
        <f t="shared" si="32"/>
        <v/>
      </c>
      <c r="P137" s="61" t="str">
        <f t="shared" si="32"/>
        <v/>
      </c>
      <c r="Q137" s="61" t="s">
        <v>122</v>
      </c>
      <c r="R137" s="61" t="s">
        <v>122</v>
      </c>
    </row>
    <row r="138" spans="1:18" s="10" customFormat="1" ht="15" hidden="1" customHeight="1">
      <c r="A138" s="32"/>
      <c r="B138" s="25"/>
      <c r="C138" s="33"/>
      <c r="D138" s="25"/>
      <c r="E138" s="293"/>
      <c r="F138" s="294"/>
      <c r="G138" s="294"/>
      <c r="H138" s="294"/>
      <c r="I138" s="294"/>
      <c r="J138" s="294"/>
      <c r="K138" s="294"/>
      <c r="L138" s="294"/>
      <c r="M138" s="294"/>
      <c r="N138" s="294"/>
      <c r="O138" s="294"/>
      <c r="P138" s="295"/>
      <c r="Q138" s="295"/>
      <c r="R138" s="295"/>
    </row>
    <row r="139" spans="1:18" s="10" customFormat="1" ht="15" hidden="1" customHeight="1">
      <c r="A139" s="32"/>
      <c r="B139" s="25"/>
      <c r="C139" s="33" t="s">
        <v>1</v>
      </c>
      <c r="D139" s="25"/>
      <c r="E139" s="59" t="str">
        <f t="shared" ref="E139:P140" si="33">IF(ISERROR(E240/E25),"",E240/E25)</f>
        <v/>
      </c>
      <c r="F139" s="60" t="str">
        <f t="shared" si="33"/>
        <v/>
      </c>
      <c r="G139" s="60" t="str">
        <f t="shared" si="33"/>
        <v/>
      </c>
      <c r="H139" s="60" t="str">
        <f t="shared" si="33"/>
        <v/>
      </c>
      <c r="I139" s="60" t="str">
        <f t="shared" si="33"/>
        <v/>
      </c>
      <c r="J139" s="60" t="str">
        <f t="shared" si="33"/>
        <v/>
      </c>
      <c r="K139" s="60" t="str">
        <f t="shared" si="33"/>
        <v/>
      </c>
      <c r="L139" s="60" t="str">
        <f t="shared" si="33"/>
        <v/>
      </c>
      <c r="M139" s="60" t="str">
        <f t="shared" si="33"/>
        <v/>
      </c>
      <c r="N139" s="60" t="str">
        <f t="shared" si="33"/>
        <v/>
      </c>
      <c r="O139" s="60" t="str">
        <f t="shared" si="33"/>
        <v/>
      </c>
      <c r="P139" s="61" t="str">
        <f t="shared" si="33"/>
        <v/>
      </c>
      <c r="Q139" s="61" t="s">
        <v>122</v>
      </c>
      <c r="R139" s="61" t="s">
        <v>122</v>
      </c>
    </row>
    <row r="140" spans="1:18" s="10" customFormat="1" ht="15" hidden="1" customHeight="1">
      <c r="A140" s="70"/>
      <c r="B140" s="25"/>
      <c r="C140" s="33" t="s">
        <v>13</v>
      </c>
      <c r="D140" s="25"/>
      <c r="E140" s="59" t="str">
        <f t="shared" si="33"/>
        <v/>
      </c>
      <c r="F140" s="60" t="str">
        <f t="shared" si="33"/>
        <v/>
      </c>
      <c r="G140" s="60" t="str">
        <f t="shared" si="33"/>
        <v/>
      </c>
      <c r="H140" s="60" t="str">
        <f t="shared" si="33"/>
        <v/>
      </c>
      <c r="I140" s="60" t="str">
        <f t="shared" si="33"/>
        <v/>
      </c>
      <c r="J140" s="60" t="str">
        <f t="shared" si="33"/>
        <v/>
      </c>
      <c r="K140" s="60" t="str">
        <f t="shared" si="33"/>
        <v/>
      </c>
      <c r="L140" s="60" t="str">
        <f t="shared" si="33"/>
        <v/>
      </c>
      <c r="M140" s="60" t="str">
        <f t="shared" si="33"/>
        <v/>
      </c>
      <c r="N140" s="60" t="str">
        <f t="shared" si="33"/>
        <v/>
      </c>
      <c r="O140" s="60" t="str">
        <f t="shared" si="33"/>
        <v/>
      </c>
      <c r="P140" s="61" t="str">
        <f t="shared" si="33"/>
        <v/>
      </c>
      <c r="Q140" s="61" t="s">
        <v>122</v>
      </c>
      <c r="R140" s="61" t="s">
        <v>122</v>
      </c>
    </row>
    <row r="141" spans="1:18" s="10" customFormat="1" ht="15" hidden="1" customHeight="1">
      <c r="A141" s="70"/>
      <c r="B141" s="25"/>
      <c r="C141" s="33"/>
      <c r="D141" s="25"/>
      <c r="E141" s="293"/>
      <c r="F141" s="294"/>
      <c r="G141" s="294"/>
      <c r="H141" s="294"/>
      <c r="I141" s="294"/>
      <c r="J141" s="294"/>
      <c r="K141" s="294"/>
      <c r="L141" s="294"/>
      <c r="M141" s="294"/>
      <c r="N141" s="294"/>
      <c r="O141" s="294"/>
      <c r="P141" s="295"/>
      <c r="Q141" s="295"/>
      <c r="R141" s="295"/>
    </row>
    <row r="142" spans="1:18" s="10" customFormat="1" ht="15" hidden="1" customHeight="1">
      <c r="A142" s="32"/>
      <c r="B142" s="25"/>
      <c r="C142" s="33" t="s">
        <v>1</v>
      </c>
      <c r="D142" s="25"/>
      <c r="E142" s="59" t="str">
        <f t="shared" ref="E142:P143" si="34">IF(ISERROR(E243/E28),"",E243/E28)</f>
        <v/>
      </c>
      <c r="F142" s="60" t="str">
        <f t="shared" si="34"/>
        <v/>
      </c>
      <c r="G142" s="60" t="str">
        <f t="shared" si="34"/>
        <v/>
      </c>
      <c r="H142" s="60" t="str">
        <f t="shared" si="34"/>
        <v/>
      </c>
      <c r="I142" s="60" t="str">
        <f t="shared" si="34"/>
        <v/>
      </c>
      <c r="J142" s="60" t="str">
        <f t="shared" si="34"/>
        <v/>
      </c>
      <c r="K142" s="60" t="str">
        <f t="shared" si="34"/>
        <v/>
      </c>
      <c r="L142" s="60" t="str">
        <f t="shared" si="34"/>
        <v/>
      </c>
      <c r="M142" s="60" t="str">
        <f t="shared" si="34"/>
        <v/>
      </c>
      <c r="N142" s="60" t="str">
        <f t="shared" si="34"/>
        <v/>
      </c>
      <c r="O142" s="60" t="str">
        <f t="shared" si="34"/>
        <v/>
      </c>
      <c r="P142" s="61" t="str">
        <f t="shared" si="34"/>
        <v/>
      </c>
      <c r="Q142" s="61" t="s">
        <v>122</v>
      </c>
      <c r="R142" s="61" t="s">
        <v>122</v>
      </c>
    </row>
    <row r="143" spans="1:18" s="10" customFormat="1" ht="15" hidden="1" customHeight="1">
      <c r="A143" s="32"/>
      <c r="B143" s="25"/>
      <c r="C143" s="33" t="s">
        <v>13</v>
      </c>
      <c r="D143" s="25"/>
      <c r="E143" s="59" t="str">
        <f t="shared" si="34"/>
        <v/>
      </c>
      <c r="F143" s="60" t="str">
        <f t="shared" si="34"/>
        <v/>
      </c>
      <c r="G143" s="60" t="str">
        <f t="shared" si="34"/>
        <v/>
      </c>
      <c r="H143" s="60" t="str">
        <f t="shared" si="34"/>
        <v/>
      </c>
      <c r="I143" s="60" t="str">
        <f t="shared" si="34"/>
        <v/>
      </c>
      <c r="J143" s="60" t="str">
        <f t="shared" si="34"/>
        <v/>
      </c>
      <c r="K143" s="60" t="str">
        <f t="shared" si="34"/>
        <v/>
      </c>
      <c r="L143" s="60" t="str">
        <f t="shared" si="34"/>
        <v/>
      </c>
      <c r="M143" s="60" t="str">
        <f t="shared" si="34"/>
        <v/>
      </c>
      <c r="N143" s="60" t="str">
        <f t="shared" si="34"/>
        <v/>
      </c>
      <c r="O143" s="60" t="str">
        <f t="shared" si="34"/>
        <v/>
      </c>
      <c r="P143" s="61" t="str">
        <f t="shared" si="34"/>
        <v/>
      </c>
      <c r="Q143" s="61" t="s">
        <v>122</v>
      </c>
      <c r="R143" s="61" t="s">
        <v>122</v>
      </c>
    </row>
    <row r="144" spans="1:18" s="10" customFormat="1" ht="15" hidden="1" customHeight="1">
      <c r="A144" s="32"/>
      <c r="B144" s="25"/>
      <c r="C144" s="33"/>
      <c r="D144" s="25"/>
      <c r="E144" s="293"/>
      <c r="F144" s="294"/>
      <c r="G144" s="294"/>
      <c r="H144" s="294"/>
      <c r="I144" s="294"/>
      <c r="J144" s="294"/>
      <c r="K144" s="294"/>
      <c r="L144" s="294"/>
      <c r="M144" s="294"/>
      <c r="N144" s="294"/>
      <c r="O144" s="294"/>
      <c r="P144" s="295"/>
      <c r="Q144" s="295"/>
      <c r="R144" s="295"/>
    </row>
    <row r="145" spans="1:18" s="10" customFormat="1" ht="15" hidden="1" customHeight="1">
      <c r="A145" s="32"/>
      <c r="B145" s="25"/>
      <c r="C145" s="33" t="s">
        <v>1</v>
      </c>
      <c r="D145" s="25"/>
      <c r="E145" s="59" t="str">
        <f t="shared" ref="E145:P146" si="35">IF(ISERROR(E246/E31),"",E246/E31)</f>
        <v/>
      </c>
      <c r="F145" s="60" t="str">
        <f t="shared" si="35"/>
        <v/>
      </c>
      <c r="G145" s="60" t="str">
        <f t="shared" si="35"/>
        <v/>
      </c>
      <c r="H145" s="60" t="str">
        <f t="shared" si="35"/>
        <v/>
      </c>
      <c r="I145" s="60" t="str">
        <f t="shared" si="35"/>
        <v/>
      </c>
      <c r="J145" s="60" t="str">
        <f t="shared" si="35"/>
        <v/>
      </c>
      <c r="K145" s="60" t="str">
        <f t="shared" si="35"/>
        <v/>
      </c>
      <c r="L145" s="60" t="str">
        <f t="shared" si="35"/>
        <v/>
      </c>
      <c r="M145" s="60" t="str">
        <f t="shared" si="35"/>
        <v/>
      </c>
      <c r="N145" s="60" t="str">
        <f t="shared" si="35"/>
        <v/>
      </c>
      <c r="O145" s="60" t="str">
        <f t="shared" si="35"/>
        <v/>
      </c>
      <c r="P145" s="61" t="str">
        <f t="shared" si="35"/>
        <v/>
      </c>
      <c r="Q145" s="61" t="s">
        <v>122</v>
      </c>
      <c r="R145" s="61" t="s">
        <v>122</v>
      </c>
    </row>
    <row r="146" spans="1:18" s="10" customFormat="1" ht="15" hidden="1" customHeight="1">
      <c r="A146" s="32"/>
      <c r="B146" s="25"/>
      <c r="C146" s="33" t="s">
        <v>13</v>
      </c>
      <c r="D146" s="25"/>
      <c r="E146" s="59" t="str">
        <f t="shared" si="35"/>
        <v/>
      </c>
      <c r="F146" s="60" t="str">
        <f t="shared" si="35"/>
        <v/>
      </c>
      <c r="G146" s="60" t="str">
        <f t="shared" si="35"/>
        <v/>
      </c>
      <c r="H146" s="60" t="str">
        <f t="shared" si="35"/>
        <v/>
      </c>
      <c r="I146" s="60" t="str">
        <f t="shared" si="35"/>
        <v/>
      </c>
      <c r="J146" s="60" t="str">
        <f t="shared" si="35"/>
        <v/>
      </c>
      <c r="K146" s="60" t="str">
        <f t="shared" si="35"/>
        <v/>
      </c>
      <c r="L146" s="60" t="str">
        <f t="shared" si="35"/>
        <v/>
      </c>
      <c r="M146" s="60" t="str">
        <f t="shared" si="35"/>
        <v/>
      </c>
      <c r="N146" s="60" t="str">
        <f t="shared" si="35"/>
        <v/>
      </c>
      <c r="O146" s="60" t="str">
        <f t="shared" si="35"/>
        <v/>
      </c>
      <c r="P146" s="61" t="str">
        <f t="shared" si="35"/>
        <v/>
      </c>
      <c r="Q146" s="61" t="s">
        <v>122</v>
      </c>
      <c r="R146" s="61" t="s">
        <v>122</v>
      </c>
    </row>
    <row r="147" spans="1:18" s="10" customFormat="1" ht="15" hidden="1" customHeight="1">
      <c r="A147" s="32"/>
      <c r="B147" s="25"/>
      <c r="C147" s="33"/>
      <c r="D147" s="25"/>
      <c r="E147" s="293"/>
      <c r="F147" s="294"/>
      <c r="G147" s="294"/>
      <c r="H147" s="294"/>
      <c r="I147" s="294"/>
      <c r="J147" s="294"/>
      <c r="K147" s="294"/>
      <c r="L147" s="294"/>
      <c r="M147" s="294"/>
      <c r="N147" s="294"/>
      <c r="O147" s="294"/>
      <c r="P147" s="295"/>
      <c r="Q147" s="295"/>
      <c r="R147" s="295"/>
    </row>
    <row r="148" spans="1:18" s="10" customFormat="1" ht="15" customHeight="1">
      <c r="A148" s="265" t="s">
        <v>125</v>
      </c>
      <c r="B148" s="25"/>
      <c r="C148" s="266" t="s">
        <v>1</v>
      </c>
      <c r="D148" s="25"/>
      <c r="E148" s="296">
        <f t="shared" ref="E148:P149" si="36">IF(ISERROR(E249/E34),"",E249/E34)</f>
        <v>0.18760582733064374</v>
      </c>
      <c r="F148" s="297">
        <f t="shared" si="36"/>
        <v>0.19678446020639817</v>
      </c>
      <c r="G148" s="297">
        <f t="shared" si="36"/>
        <v>0.1930932066770191</v>
      </c>
      <c r="H148" s="297">
        <f t="shared" si="36"/>
        <v>0.22504645346968985</v>
      </c>
      <c r="I148" s="297">
        <f t="shared" si="36"/>
        <v>0.18184041748876217</v>
      </c>
      <c r="J148" s="297">
        <f t="shared" si="36"/>
        <v>0.19004428618491268</v>
      </c>
      <c r="K148" s="297">
        <f t="shared" si="36"/>
        <v>0.16477853618479854</v>
      </c>
      <c r="L148" s="297">
        <f t="shared" si="36"/>
        <v>0.18108840309638477</v>
      </c>
      <c r="M148" s="297">
        <f t="shared" si="36"/>
        <v>0.17625197323508585</v>
      </c>
      <c r="N148" s="297">
        <f t="shared" si="36"/>
        <v>0.18111678392965083</v>
      </c>
      <c r="O148" s="297">
        <f t="shared" si="36"/>
        <v>0.18642240642699348</v>
      </c>
      <c r="P148" s="298">
        <f t="shared" si="36"/>
        <v>0.18648656878425351</v>
      </c>
      <c r="Q148" s="298" t="s">
        <v>122</v>
      </c>
      <c r="R148" s="298" t="s">
        <v>122</v>
      </c>
    </row>
    <row r="149" spans="1:18" s="10" customFormat="1" ht="15" customHeight="1">
      <c r="A149" s="271"/>
      <c r="B149" s="25"/>
      <c r="C149" s="266" t="s">
        <v>13</v>
      </c>
      <c r="D149" s="25"/>
      <c r="E149" s="296">
        <f t="shared" si="36"/>
        <v>0.18760582733064374</v>
      </c>
      <c r="F149" s="297">
        <f t="shared" si="36"/>
        <v>0.19135848690812005</v>
      </c>
      <c r="G149" s="297">
        <f t="shared" si="36"/>
        <v>0.19194721717620053</v>
      </c>
      <c r="H149" s="297">
        <f t="shared" si="36"/>
        <v>0.19983513728802224</v>
      </c>
      <c r="I149" s="297">
        <f t="shared" si="36"/>
        <v>0.19645085972298607</v>
      </c>
      <c r="J149" s="297">
        <f t="shared" si="36"/>
        <v>0.19538821446783641</v>
      </c>
      <c r="K149" s="297">
        <f t="shared" si="36"/>
        <v>0.19146099389198651</v>
      </c>
      <c r="L149" s="297">
        <f t="shared" si="36"/>
        <v>0.19064299455026554</v>
      </c>
      <c r="M149" s="297">
        <f t="shared" si="36"/>
        <v>0.18918775304343802</v>
      </c>
      <c r="N149" s="297">
        <f t="shared" si="36"/>
        <v>0.18859853983895589</v>
      </c>
      <c r="O149" s="297">
        <f t="shared" si="36"/>
        <v>0.18842318454649828</v>
      </c>
      <c r="P149" s="298">
        <f t="shared" si="36"/>
        <v>0.18834022971166747</v>
      </c>
      <c r="Q149" s="298">
        <v>0.18695145241763575</v>
      </c>
      <c r="R149" s="298">
        <v>0.1903095861026895</v>
      </c>
    </row>
    <row r="150" spans="1:18" s="10" customFormat="1" ht="15" customHeight="1">
      <c r="A150" s="32"/>
      <c r="B150" s="25"/>
      <c r="C150" s="33"/>
      <c r="D150" s="25"/>
      <c r="E150" s="293"/>
      <c r="F150" s="294"/>
      <c r="G150" s="294"/>
      <c r="H150" s="294"/>
      <c r="I150" s="294"/>
      <c r="J150" s="294"/>
      <c r="K150" s="294"/>
      <c r="L150" s="294"/>
      <c r="M150" s="294"/>
      <c r="N150" s="294"/>
      <c r="O150" s="294"/>
      <c r="P150" s="295"/>
      <c r="Q150" s="295"/>
      <c r="R150" s="295"/>
    </row>
    <row r="151" spans="1:18" s="10" customFormat="1" ht="15" customHeight="1">
      <c r="A151" s="32" t="s">
        <v>140</v>
      </c>
      <c r="B151" s="25"/>
      <c r="C151" s="33" t="s">
        <v>1</v>
      </c>
      <c r="D151" s="25"/>
      <c r="E151" s="59" t="str">
        <f t="shared" ref="E151:P152" si="37">IF(ISERROR(E252/E37),"",E252/E37)</f>
        <v/>
      </c>
      <c r="F151" s="60" t="str">
        <f t="shared" si="37"/>
        <v/>
      </c>
      <c r="G151" s="60" t="str">
        <f t="shared" si="37"/>
        <v/>
      </c>
      <c r="H151" s="60" t="str">
        <f t="shared" si="37"/>
        <v/>
      </c>
      <c r="I151" s="60" t="str">
        <f t="shared" si="37"/>
        <v/>
      </c>
      <c r="J151" s="60" t="str">
        <f t="shared" si="37"/>
        <v/>
      </c>
      <c r="K151" s="60" t="str">
        <f t="shared" si="37"/>
        <v/>
      </c>
      <c r="L151" s="60" t="str">
        <f t="shared" si="37"/>
        <v/>
      </c>
      <c r="M151" s="60" t="str">
        <f t="shared" si="37"/>
        <v/>
      </c>
      <c r="N151" s="60" t="str">
        <f t="shared" si="37"/>
        <v/>
      </c>
      <c r="O151" s="60" t="str">
        <f t="shared" si="37"/>
        <v/>
      </c>
      <c r="P151" s="61" t="str">
        <f t="shared" si="37"/>
        <v/>
      </c>
      <c r="Q151" s="61" t="s">
        <v>122</v>
      </c>
      <c r="R151" s="61" t="s">
        <v>122</v>
      </c>
    </row>
    <row r="152" spans="1:18" s="10" customFormat="1" ht="15" customHeight="1">
      <c r="A152" s="32"/>
      <c r="B152" s="25"/>
      <c r="C152" s="33" t="s">
        <v>13</v>
      </c>
      <c r="D152" s="25"/>
      <c r="E152" s="59" t="str">
        <f t="shared" si="37"/>
        <v/>
      </c>
      <c r="F152" s="60" t="str">
        <f t="shared" si="37"/>
        <v/>
      </c>
      <c r="G152" s="60" t="str">
        <f t="shared" si="37"/>
        <v/>
      </c>
      <c r="H152" s="60" t="str">
        <f t="shared" si="37"/>
        <v/>
      </c>
      <c r="I152" s="60" t="str">
        <f t="shared" si="37"/>
        <v/>
      </c>
      <c r="J152" s="60" t="str">
        <f t="shared" si="37"/>
        <v/>
      </c>
      <c r="K152" s="60" t="str">
        <f t="shared" si="37"/>
        <v/>
      </c>
      <c r="L152" s="60" t="str">
        <f t="shared" si="37"/>
        <v/>
      </c>
      <c r="M152" s="60" t="str">
        <f t="shared" si="37"/>
        <v/>
      </c>
      <c r="N152" s="60" t="str">
        <f t="shared" si="37"/>
        <v/>
      </c>
      <c r="O152" s="60" t="str">
        <f t="shared" si="37"/>
        <v/>
      </c>
      <c r="P152" s="61" t="str">
        <f t="shared" si="37"/>
        <v/>
      </c>
      <c r="Q152" s="61">
        <v>0.17147675070234555</v>
      </c>
      <c r="R152" s="61">
        <v>0.18510536085475049</v>
      </c>
    </row>
    <row r="153" spans="1:18" s="10" customFormat="1" ht="15" customHeight="1">
      <c r="A153" s="32"/>
      <c r="B153" s="25"/>
      <c r="C153" s="33"/>
      <c r="D153" s="25"/>
      <c r="E153" s="293"/>
      <c r="F153" s="294"/>
      <c r="G153" s="294"/>
      <c r="H153" s="294"/>
      <c r="I153" s="294"/>
      <c r="J153" s="294"/>
      <c r="K153" s="294"/>
      <c r="L153" s="294"/>
      <c r="M153" s="294"/>
      <c r="N153" s="294"/>
      <c r="O153" s="294"/>
      <c r="P153" s="295"/>
      <c r="Q153" s="295"/>
      <c r="R153" s="295"/>
    </row>
    <row r="154" spans="1:18" s="10" customFormat="1" ht="15" customHeight="1">
      <c r="A154" s="32" t="s">
        <v>141</v>
      </c>
      <c r="B154" s="25"/>
      <c r="C154" s="33" t="s">
        <v>1</v>
      </c>
      <c r="D154" s="25"/>
      <c r="E154" s="59" t="str">
        <f t="shared" ref="E154:P155" si="38">IF(ISERROR(E255/E40),"",E255/E40)</f>
        <v/>
      </c>
      <c r="F154" s="60" t="str">
        <f t="shared" si="38"/>
        <v/>
      </c>
      <c r="G154" s="60" t="str">
        <f t="shared" si="38"/>
        <v/>
      </c>
      <c r="H154" s="60" t="str">
        <f t="shared" si="38"/>
        <v/>
      </c>
      <c r="I154" s="60" t="str">
        <f t="shared" si="38"/>
        <v/>
      </c>
      <c r="J154" s="60" t="str">
        <f t="shared" si="38"/>
        <v/>
      </c>
      <c r="K154" s="60" t="str">
        <f t="shared" si="38"/>
        <v/>
      </c>
      <c r="L154" s="60" t="str">
        <f t="shared" si="38"/>
        <v/>
      </c>
      <c r="M154" s="60" t="str">
        <f t="shared" si="38"/>
        <v/>
      </c>
      <c r="N154" s="60" t="str">
        <f t="shared" si="38"/>
        <v/>
      </c>
      <c r="O154" s="60" t="str">
        <f t="shared" si="38"/>
        <v/>
      </c>
      <c r="P154" s="61" t="str">
        <f t="shared" si="38"/>
        <v/>
      </c>
      <c r="Q154" s="61" t="s">
        <v>122</v>
      </c>
      <c r="R154" s="61" t="s">
        <v>122</v>
      </c>
    </row>
    <row r="155" spans="1:18" s="10" customFormat="1" ht="15" customHeight="1">
      <c r="A155" s="32"/>
      <c r="B155" s="25"/>
      <c r="C155" s="33" t="s">
        <v>13</v>
      </c>
      <c r="D155" s="25"/>
      <c r="E155" s="59" t="str">
        <f t="shared" si="38"/>
        <v/>
      </c>
      <c r="F155" s="60" t="str">
        <f t="shared" si="38"/>
        <v/>
      </c>
      <c r="G155" s="60" t="str">
        <f t="shared" si="38"/>
        <v/>
      </c>
      <c r="H155" s="60" t="str">
        <f t="shared" si="38"/>
        <v/>
      </c>
      <c r="I155" s="60" t="str">
        <f t="shared" si="38"/>
        <v/>
      </c>
      <c r="J155" s="60" t="str">
        <f t="shared" si="38"/>
        <v/>
      </c>
      <c r="K155" s="60" t="str">
        <f t="shared" si="38"/>
        <v/>
      </c>
      <c r="L155" s="60" t="str">
        <f t="shared" si="38"/>
        <v/>
      </c>
      <c r="M155" s="60" t="str">
        <f t="shared" si="38"/>
        <v/>
      </c>
      <c r="N155" s="60" t="str">
        <f t="shared" si="38"/>
        <v/>
      </c>
      <c r="O155" s="60" t="str">
        <f t="shared" si="38"/>
        <v/>
      </c>
      <c r="P155" s="61" t="str">
        <f t="shared" si="38"/>
        <v/>
      </c>
      <c r="Q155" s="61">
        <v>0.24167604969420323</v>
      </c>
      <c r="R155" s="61">
        <v>0.24200832434532257</v>
      </c>
    </row>
    <row r="156" spans="1:18" s="10" customFormat="1" ht="15" customHeight="1">
      <c r="A156" s="32"/>
      <c r="B156" s="25"/>
      <c r="C156" s="33"/>
      <c r="D156" s="25"/>
      <c r="E156" s="293"/>
      <c r="F156" s="294"/>
      <c r="G156" s="294"/>
      <c r="H156" s="294"/>
      <c r="I156" s="294"/>
      <c r="J156" s="294"/>
      <c r="K156" s="294"/>
      <c r="L156" s="294"/>
      <c r="M156" s="294"/>
      <c r="N156" s="294"/>
      <c r="O156" s="294"/>
      <c r="P156" s="295"/>
      <c r="Q156" s="295"/>
      <c r="R156" s="295"/>
    </row>
    <row r="157" spans="1:18" s="10" customFormat="1" ht="15" customHeight="1">
      <c r="A157" s="32" t="s">
        <v>142</v>
      </c>
      <c r="B157" s="25"/>
      <c r="C157" s="33" t="s">
        <v>1</v>
      </c>
      <c r="D157" s="25"/>
      <c r="E157" s="59" t="str">
        <f t="shared" ref="E157:P158" si="39">IF(ISERROR(E258/E43),"",E258/E43)</f>
        <v/>
      </c>
      <c r="F157" s="60" t="str">
        <f t="shared" si="39"/>
        <v/>
      </c>
      <c r="G157" s="60" t="str">
        <f t="shared" si="39"/>
        <v/>
      </c>
      <c r="H157" s="60" t="str">
        <f t="shared" si="39"/>
        <v/>
      </c>
      <c r="I157" s="60" t="str">
        <f t="shared" si="39"/>
        <v/>
      </c>
      <c r="J157" s="60" t="str">
        <f t="shared" si="39"/>
        <v/>
      </c>
      <c r="K157" s="60" t="str">
        <f t="shared" si="39"/>
        <v/>
      </c>
      <c r="L157" s="60" t="str">
        <f t="shared" si="39"/>
        <v/>
      </c>
      <c r="M157" s="60" t="str">
        <f t="shared" si="39"/>
        <v/>
      </c>
      <c r="N157" s="60" t="str">
        <f t="shared" si="39"/>
        <v/>
      </c>
      <c r="O157" s="60" t="str">
        <f t="shared" si="39"/>
        <v/>
      </c>
      <c r="P157" s="61" t="str">
        <f t="shared" si="39"/>
        <v/>
      </c>
      <c r="Q157" s="61" t="s">
        <v>122</v>
      </c>
      <c r="R157" s="61" t="s">
        <v>122</v>
      </c>
    </row>
    <row r="158" spans="1:18" s="10" customFormat="1" ht="15" customHeight="1">
      <c r="A158" s="32"/>
      <c r="B158" s="25"/>
      <c r="C158" s="33" t="s">
        <v>13</v>
      </c>
      <c r="D158" s="25"/>
      <c r="E158" s="59" t="str">
        <f t="shared" si="39"/>
        <v/>
      </c>
      <c r="F158" s="60" t="str">
        <f t="shared" si="39"/>
        <v/>
      </c>
      <c r="G158" s="60" t="str">
        <f t="shared" si="39"/>
        <v/>
      </c>
      <c r="H158" s="60" t="str">
        <f t="shared" si="39"/>
        <v/>
      </c>
      <c r="I158" s="60" t="str">
        <f t="shared" si="39"/>
        <v/>
      </c>
      <c r="J158" s="60" t="str">
        <f t="shared" si="39"/>
        <v/>
      </c>
      <c r="K158" s="60" t="str">
        <f t="shared" si="39"/>
        <v/>
      </c>
      <c r="L158" s="60" t="str">
        <f t="shared" si="39"/>
        <v/>
      </c>
      <c r="M158" s="60" t="str">
        <f t="shared" si="39"/>
        <v/>
      </c>
      <c r="N158" s="60" t="str">
        <f t="shared" si="39"/>
        <v/>
      </c>
      <c r="O158" s="60" t="str">
        <f t="shared" si="39"/>
        <v/>
      </c>
      <c r="P158" s="61" t="str">
        <f t="shared" si="39"/>
        <v/>
      </c>
      <c r="Q158" s="61">
        <v>0.22329105867845847</v>
      </c>
      <c r="R158" s="61">
        <v>0.25915477395189018</v>
      </c>
    </row>
    <row r="159" spans="1:18" s="10" customFormat="1" ht="15" customHeight="1">
      <c r="A159" s="32"/>
      <c r="B159" s="25"/>
      <c r="C159" s="33"/>
      <c r="D159" s="25"/>
      <c r="E159" s="293"/>
      <c r="F159" s="294"/>
      <c r="G159" s="294"/>
      <c r="H159" s="294"/>
      <c r="I159" s="294"/>
      <c r="J159" s="294"/>
      <c r="K159" s="294"/>
      <c r="L159" s="294"/>
      <c r="M159" s="294"/>
      <c r="N159" s="294"/>
      <c r="O159" s="294"/>
      <c r="P159" s="295"/>
      <c r="Q159" s="295"/>
      <c r="R159" s="295"/>
    </row>
    <row r="160" spans="1:18" s="10" customFormat="1" ht="15" customHeight="1">
      <c r="A160" s="32" t="s">
        <v>126</v>
      </c>
      <c r="B160" s="25"/>
      <c r="C160" s="33" t="s">
        <v>1</v>
      </c>
      <c r="D160" s="25"/>
      <c r="E160" s="59" t="str">
        <f t="shared" ref="E160:P161" si="40">IF(ISERROR(E261/E46),"",E261/E46)</f>
        <v/>
      </c>
      <c r="F160" s="60" t="str">
        <f t="shared" si="40"/>
        <v/>
      </c>
      <c r="G160" s="60" t="str">
        <f t="shared" si="40"/>
        <v/>
      </c>
      <c r="H160" s="60" t="str">
        <f t="shared" si="40"/>
        <v/>
      </c>
      <c r="I160" s="60" t="str">
        <f t="shared" si="40"/>
        <v/>
      </c>
      <c r="J160" s="60" t="str">
        <f t="shared" si="40"/>
        <v/>
      </c>
      <c r="K160" s="60" t="str">
        <f t="shared" si="40"/>
        <v/>
      </c>
      <c r="L160" s="60" t="str">
        <f t="shared" si="40"/>
        <v/>
      </c>
      <c r="M160" s="60" t="str">
        <f t="shared" si="40"/>
        <v/>
      </c>
      <c r="N160" s="60" t="str">
        <f t="shared" si="40"/>
        <v/>
      </c>
      <c r="O160" s="60" t="str">
        <f t="shared" si="40"/>
        <v/>
      </c>
      <c r="P160" s="61" t="str">
        <f t="shared" si="40"/>
        <v/>
      </c>
      <c r="Q160" s="61" t="s">
        <v>122</v>
      </c>
      <c r="R160" s="61" t="s">
        <v>122</v>
      </c>
    </row>
    <row r="161" spans="1:18" s="10" customFormat="1" ht="15" customHeight="1">
      <c r="A161" s="76"/>
      <c r="B161" s="25"/>
      <c r="C161" s="33" t="s">
        <v>13</v>
      </c>
      <c r="D161" s="25"/>
      <c r="E161" s="59" t="str">
        <f t="shared" si="40"/>
        <v/>
      </c>
      <c r="F161" s="60" t="str">
        <f t="shared" si="40"/>
        <v/>
      </c>
      <c r="G161" s="60" t="str">
        <f t="shared" si="40"/>
        <v/>
      </c>
      <c r="H161" s="60" t="str">
        <f t="shared" si="40"/>
        <v/>
      </c>
      <c r="I161" s="60" t="str">
        <f t="shared" si="40"/>
        <v/>
      </c>
      <c r="J161" s="60" t="str">
        <f t="shared" si="40"/>
        <v/>
      </c>
      <c r="K161" s="60" t="str">
        <f t="shared" si="40"/>
        <v/>
      </c>
      <c r="L161" s="60" t="str">
        <f t="shared" si="40"/>
        <v/>
      </c>
      <c r="M161" s="60" t="str">
        <f t="shared" si="40"/>
        <v/>
      </c>
      <c r="N161" s="60" t="str">
        <f t="shared" si="40"/>
        <v/>
      </c>
      <c r="O161" s="60" t="str">
        <f t="shared" si="40"/>
        <v/>
      </c>
      <c r="P161" s="61" t="str">
        <f t="shared" si="40"/>
        <v/>
      </c>
      <c r="Q161" s="61" t="s">
        <v>122</v>
      </c>
      <c r="R161" s="61" t="s">
        <v>122</v>
      </c>
    </row>
    <row r="162" spans="1:18" s="10" customFormat="1" ht="15" hidden="1" customHeight="1">
      <c r="A162" s="32"/>
      <c r="B162" s="25"/>
      <c r="C162" s="33"/>
      <c r="D162" s="25"/>
      <c r="E162" s="293"/>
      <c r="F162" s="294"/>
      <c r="G162" s="294"/>
      <c r="H162" s="294"/>
      <c r="I162" s="294"/>
      <c r="J162" s="294"/>
      <c r="K162" s="294"/>
      <c r="L162" s="294"/>
      <c r="M162" s="294"/>
      <c r="N162" s="294"/>
      <c r="O162" s="294"/>
      <c r="P162" s="295"/>
      <c r="Q162" s="295"/>
      <c r="R162" s="295"/>
    </row>
    <row r="163" spans="1:18" s="10" customFormat="1" ht="15" hidden="1" customHeight="1">
      <c r="A163" s="32"/>
      <c r="B163" s="25"/>
      <c r="C163" s="33" t="s">
        <v>1</v>
      </c>
      <c r="D163" s="25"/>
      <c r="E163" s="59" t="str">
        <f t="shared" ref="E163:P164" si="41">IF(ISERROR(E264/E49),"",E264/E49)</f>
        <v/>
      </c>
      <c r="F163" s="60" t="str">
        <f t="shared" si="41"/>
        <v/>
      </c>
      <c r="G163" s="60" t="str">
        <f t="shared" si="41"/>
        <v/>
      </c>
      <c r="H163" s="60" t="str">
        <f t="shared" si="41"/>
        <v/>
      </c>
      <c r="I163" s="60" t="str">
        <f t="shared" si="41"/>
        <v/>
      </c>
      <c r="J163" s="60" t="str">
        <f t="shared" si="41"/>
        <v/>
      </c>
      <c r="K163" s="60" t="str">
        <f t="shared" si="41"/>
        <v/>
      </c>
      <c r="L163" s="60" t="str">
        <f t="shared" si="41"/>
        <v/>
      </c>
      <c r="M163" s="60" t="str">
        <f t="shared" si="41"/>
        <v/>
      </c>
      <c r="N163" s="60" t="str">
        <f t="shared" si="41"/>
        <v/>
      </c>
      <c r="O163" s="60" t="str">
        <f t="shared" si="41"/>
        <v/>
      </c>
      <c r="P163" s="61" t="str">
        <f t="shared" si="41"/>
        <v/>
      </c>
      <c r="Q163" s="61" t="s">
        <v>122</v>
      </c>
      <c r="R163" s="61" t="s">
        <v>122</v>
      </c>
    </row>
    <row r="164" spans="1:18" s="10" customFormat="1" ht="15" hidden="1" customHeight="1">
      <c r="A164" s="77"/>
      <c r="B164" s="25"/>
      <c r="C164" s="33" t="s">
        <v>13</v>
      </c>
      <c r="D164" s="25"/>
      <c r="E164" s="59" t="str">
        <f t="shared" si="41"/>
        <v/>
      </c>
      <c r="F164" s="60" t="str">
        <f t="shared" si="41"/>
        <v/>
      </c>
      <c r="G164" s="60" t="str">
        <f t="shared" si="41"/>
        <v/>
      </c>
      <c r="H164" s="60" t="str">
        <f t="shared" si="41"/>
        <v/>
      </c>
      <c r="I164" s="60" t="str">
        <f t="shared" si="41"/>
        <v/>
      </c>
      <c r="J164" s="60" t="str">
        <f t="shared" si="41"/>
        <v/>
      </c>
      <c r="K164" s="60" t="str">
        <f t="shared" si="41"/>
        <v/>
      </c>
      <c r="L164" s="60" t="str">
        <f t="shared" si="41"/>
        <v/>
      </c>
      <c r="M164" s="60" t="str">
        <f t="shared" si="41"/>
        <v/>
      </c>
      <c r="N164" s="60" t="str">
        <f t="shared" si="41"/>
        <v/>
      </c>
      <c r="O164" s="60" t="str">
        <f t="shared" si="41"/>
        <v/>
      </c>
      <c r="P164" s="61" t="str">
        <f t="shared" si="41"/>
        <v/>
      </c>
      <c r="Q164" s="61" t="s">
        <v>122</v>
      </c>
      <c r="R164" s="61" t="s">
        <v>122</v>
      </c>
    </row>
    <row r="165" spans="1:18" s="10" customFormat="1" ht="15" hidden="1" customHeight="1">
      <c r="A165" s="41"/>
      <c r="B165" s="25"/>
      <c r="C165" s="33"/>
      <c r="D165" s="25"/>
      <c r="E165" s="293"/>
      <c r="F165" s="294"/>
      <c r="G165" s="294"/>
      <c r="H165" s="294"/>
      <c r="I165" s="294"/>
      <c r="J165" s="294"/>
      <c r="K165" s="294"/>
      <c r="L165" s="294"/>
      <c r="M165" s="294"/>
      <c r="N165" s="294"/>
      <c r="O165" s="294"/>
      <c r="P165" s="295"/>
      <c r="Q165" s="295"/>
      <c r="R165" s="295"/>
    </row>
    <row r="166" spans="1:18" s="10" customFormat="1" ht="15" hidden="1" customHeight="1">
      <c r="A166" s="32"/>
      <c r="B166" s="25"/>
      <c r="C166" s="33" t="s">
        <v>1</v>
      </c>
      <c r="D166" s="25"/>
      <c r="E166" s="59" t="str">
        <f t="shared" ref="E166:P167" si="42">IF(ISERROR(E267/E52),"",E267/E52)</f>
        <v/>
      </c>
      <c r="F166" s="60" t="str">
        <f t="shared" si="42"/>
        <v/>
      </c>
      <c r="G166" s="60" t="str">
        <f t="shared" si="42"/>
        <v/>
      </c>
      <c r="H166" s="60" t="str">
        <f t="shared" si="42"/>
        <v/>
      </c>
      <c r="I166" s="60" t="str">
        <f t="shared" si="42"/>
        <v/>
      </c>
      <c r="J166" s="60" t="str">
        <f t="shared" si="42"/>
        <v/>
      </c>
      <c r="K166" s="60" t="str">
        <f t="shared" si="42"/>
        <v/>
      </c>
      <c r="L166" s="60" t="str">
        <f t="shared" si="42"/>
        <v/>
      </c>
      <c r="M166" s="60" t="str">
        <f t="shared" si="42"/>
        <v/>
      </c>
      <c r="N166" s="60" t="str">
        <f t="shared" si="42"/>
        <v/>
      </c>
      <c r="O166" s="60" t="str">
        <f t="shared" si="42"/>
        <v/>
      </c>
      <c r="P166" s="61" t="str">
        <f t="shared" si="42"/>
        <v/>
      </c>
      <c r="Q166" s="61" t="s">
        <v>122</v>
      </c>
      <c r="R166" s="61" t="s">
        <v>122</v>
      </c>
    </row>
    <row r="167" spans="1:18" s="10" customFormat="1" ht="15" hidden="1" customHeight="1">
      <c r="A167" s="77"/>
      <c r="B167" s="25"/>
      <c r="C167" s="33" t="s">
        <v>13</v>
      </c>
      <c r="D167" s="25"/>
      <c r="E167" s="59" t="str">
        <f t="shared" si="42"/>
        <v/>
      </c>
      <c r="F167" s="60" t="str">
        <f t="shared" si="42"/>
        <v/>
      </c>
      <c r="G167" s="60" t="str">
        <f t="shared" si="42"/>
        <v/>
      </c>
      <c r="H167" s="60" t="str">
        <f t="shared" si="42"/>
        <v/>
      </c>
      <c r="I167" s="60" t="str">
        <f t="shared" si="42"/>
        <v/>
      </c>
      <c r="J167" s="60" t="str">
        <f t="shared" si="42"/>
        <v/>
      </c>
      <c r="K167" s="60" t="str">
        <f t="shared" si="42"/>
        <v/>
      </c>
      <c r="L167" s="60" t="str">
        <f t="shared" si="42"/>
        <v/>
      </c>
      <c r="M167" s="60" t="str">
        <f t="shared" si="42"/>
        <v/>
      </c>
      <c r="N167" s="60" t="str">
        <f t="shared" si="42"/>
        <v/>
      </c>
      <c r="O167" s="60" t="str">
        <f t="shared" si="42"/>
        <v/>
      </c>
      <c r="P167" s="61" t="str">
        <f t="shared" si="42"/>
        <v/>
      </c>
      <c r="Q167" s="61" t="s">
        <v>122</v>
      </c>
      <c r="R167" s="61" t="s">
        <v>122</v>
      </c>
    </row>
    <row r="168" spans="1:18" s="10" customFormat="1" ht="15" hidden="1" customHeight="1">
      <c r="A168" s="41"/>
      <c r="B168" s="25"/>
      <c r="C168" s="33"/>
      <c r="D168" s="25"/>
      <c r="E168" s="293"/>
      <c r="F168" s="294"/>
      <c r="G168" s="294"/>
      <c r="H168" s="294"/>
      <c r="I168" s="294"/>
      <c r="J168" s="294"/>
      <c r="K168" s="294"/>
      <c r="L168" s="294"/>
      <c r="M168" s="294"/>
      <c r="N168" s="294"/>
      <c r="O168" s="294"/>
      <c r="P168" s="295"/>
      <c r="Q168" s="295"/>
      <c r="R168" s="295"/>
    </row>
    <row r="169" spans="1:18" s="10" customFormat="1" ht="15" hidden="1" customHeight="1">
      <c r="A169" s="32"/>
      <c r="B169" s="25"/>
      <c r="C169" s="33" t="s">
        <v>1</v>
      </c>
      <c r="D169" s="25"/>
      <c r="E169" s="59" t="str">
        <f t="shared" ref="E169:P170" si="43">IF(ISERROR(E270/E55),"",E270/E55)</f>
        <v/>
      </c>
      <c r="F169" s="60" t="str">
        <f t="shared" si="43"/>
        <v/>
      </c>
      <c r="G169" s="60" t="str">
        <f t="shared" si="43"/>
        <v/>
      </c>
      <c r="H169" s="60" t="str">
        <f t="shared" si="43"/>
        <v/>
      </c>
      <c r="I169" s="60" t="str">
        <f t="shared" si="43"/>
        <v/>
      </c>
      <c r="J169" s="60" t="str">
        <f t="shared" si="43"/>
        <v/>
      </c>
      <c r="K169" s="60" t="str">
        <f t="shared" si="43"/>
        <v/>
      </c>
      <c r="L169" s="60" t="str">
        <f t="shared" si="43"/>
        <v/>
      </c>
      <c r="M169" s="60" t="str">
        <f t="shared" si="43"/>
        <v/>
      </c>
      <c r="N169" s="60" t="str">
        <f t="shared" si="43"/>
        <v/>
      </c>
      <c r="O169" s="60" t="str">
        <f t="shared" si="43"/>
        <v/>
      </c>
      <c r="P169" s="61" t="str">
        <f t="shared" si="43"/>
        <v/>
      </c>
      <c r="Q169" s="61" t="s">
        <v>122</v>
      </c>
      <c r="R169" s="61" t="s">
        <v>122</v>
      </c>
    </row>
    <row r="170" spans="1:18" s="10" customFormat="1" ht="15" hidden="1" customHeight="1">
      <c r="A170" s="77"/>
      <c r="B170" s="25"/>
      <c r="C170" s="33" t="s">
        <v>13</v>
      </c>
      <c r="D170" s="25"/>
      <c r="E170" s="59" t="str">
        <f t="shared" si="43"/>
        <v/>
      </c>
      <c r="F170" s="60" t="str">
        <f t="shared" si="43"/>
        <v/>
      </c>
      <c r="G170" s="60" t="str">
        <f t="shared" si="43"/>
        <v/>
      </c>
      <c r="H170" s="60" t="str">
        <f t="shared" si="43"/>
        <v/>
      </c>
      <c r="I170" s="60" t="str">
        <f t="shared" si="43"/>
        <v/>
      </c>
      <c r="J170" s="60" t="str">
        <f t="shared" si="43"/>
        <v/>
      </c>
      <c r="K170" s="60" t="str">
        <f t="shared" si="43"/>
        <v/>
      </c>
      <c r="L170" s="60" t="str">
        <f t="shared" si="43"/>
        <v/>
      </c>
      <c r="M170" s="60" t="str">
        <f t="shared" si="43"/>
        <v/>
      </c>
      <c r="N170" s="60" t="str">
        <f t="shared" si="43"/>
        <v/>
      </c>
      <c r="O170" s="60" t="str">
        <f t="shared" si="43"/>
        <v/>
      </c>
      <c r="P170" s="61" t="str">
        <f t="shared" si="43"/>
        <v/>
      </c>
      <c r="Q170" s="61" t="s">
        <v>122</v>
      </c>
      <c r="R170" s="61" t="s">
        <v>122</v>
      </c>
    </row>
    <row r="171" spans="1:18" s="10" customFormat="1" ht="15" hidden="1" customHeight="1">
      <c r="A171" s="41"/>
      <c r="B171" s="25"/>
      <c r="C171" s="33"/>
      <c r="D171" s="25"/>
      <c r="E171" s="293"/>
      <c r="F171" s="294"/>
      <c r="G171" s="294"/>
      <c r="H171" s="294"/>
      <c r="I171" s="294"/>
      <c r="J171" s="294"/>
      <c r="K171" s="294"/>
      <c r="L171" s="294"/>
      <c r="M171" s="294"/>
      <c r="N171" s="294"/>
      <c r="O171" s="294"/>
      <c r="P171" s="295"/>
      <c r="Q171" s="295"/>
      <c r="R171" s="295"/>
    </row>
    <row r="172" spans="1:18" s="10" customFormat="1" ht="15" hidden="1" customHeight="1">
      <c r="A172" s="32"/>
      <c r="B172" s="25"/>
      <c r="C172" s="33" t="s">
        <v>1</v>
      </c>
      <c r="D172" s="25"/>
      <c r="E172" s="59" t="str">
        <f t="shared" ref="E172:P173" si="44">IF(ISERROR(E273/E58),"",E273/E58)</f>
        <v/>
      </c>
      <c r="F172" s="60" t="str">
        <f t="shared" si="44"/>
        <v/>
      </c>
      <c r="G172" s="60" t="str">
        <f t="shared" si="44"/>
        <v/>
      </c>
      <c r="H172" s="60" t="str">
        <f t="shared" si="44"/>
        <v/>
      </c>
      <c r="I172" s="60" t="str">
        <f t="shared" si="44"/>
        <v/>
      </c>
      <c r="J172" s="60" t="str">
        <f t="shared" si="44"/>
        <v/>
      </c>
      <c r="K172" s="60" t="str">
        <f t="shared" si="44"/>
        <v/>
      </c>
      <c r="L172" s="60" t="str">
        <f t="shared" si="44"/>
        <v/>
      </c>
      <c r="M172" s="60" t="str">
        <f t="shared" si="44"/>
        <v/>
      </c>
      <c r="N172" s="60" t="str">
        <f t="shared" si="44"/>
        <v/>
      </c>
      <c r="O172" s="60" t="str">
        <f t="shared" si="44"/>
        <v/>
      </c>
      <c r="P172" s="61" t="str">
        <f t="shared" si="44"/>
        <v/>
      </c>
      <c r="Q172" s="61" t="s">
        <v>122</v>
      </c>
      <c r="R172" s="61" t="s">
        <v>122</v>
      </c>
    </row>
    <row r="173" spans="1:18" s="10" customFormat="1" ht="15" hidden="1" customHeight="1">
      <c r="A173" s="77"/>
      <c r="B173" s="25"/>
      <c r="C173" s="33" t="s">
        <v>13</v>
      </c>
      <c r="D173" s="25"/>
      <c r="E173" s="59" t="str">
        <f t="shared" si="44"/>
        <v/>
      </c>
      <c r="F173" s="60" t="str">
        <f t="shared" si="44"/>
        <v/>
      </c>
      <c r="G173" s="60" t="str">
        <f t="shared" si="44"/>
        <v/>
      </c>
      <c r="H173" s="60" t="str">
        <f t="shared" si="44"/>
        <v/>
      </c>
      <c r="I173" s="60" t="str">
        <f t="shared" si="44"/>
        <v/>
      </c>
      <c r="J173" s="60" t="str">
        <f t="shared" si="44"/>
        <v/>
      </c>
      <c r="K173" s="60" t="str">
        <f t="shared" si="44"/>
        <v/>
      </c>
      <c r="L173" s="60" t="str">
        <f t="shared" si="44"/>
        <v/>
      </c>
      <c r="M173" s="60" t="str">
        <f t="shared" si="44"/>
        <v/>
      </c>
      <c r="N173" s="60" t="str">
        <f t="shared" si="44"/>
        <v/>
      </c>
      <c r="O173" s="60" t="str">
        <f t="shared" si="44"/>
        <v/>
      </c>
      <c r="P173" s="61" t="str">
        <f t="shared" si="44"/>
        <v/>
      </c>
      <c r="Q173" s="61" t="s">
        <v>122</v>
      </c>
      <c r="R173" s="61" t="s">
        <v>122</v>
      </c>
    </row>
    <row r="174" spans="1:18" s="10" customFormat="1" ht="15" hidden="1" customHeight="1">
      <c r="A174" s="41"/>
      <c r="B174" s="25"/>
      <c r="C174" s="33"/>
      <c r="D174" s="25"/>
      <c r="E174" s="293"/>
      <c r="F174" s="294"/>
      <c r="G174" s="294"/>
      <c r="H174" s="294"/>
      <c r="I174" s="294"/>
      <c r="J174" s="294"/>
      <c r="K174" s="294"/>
      <c r="L174" s="294"/>
      <c r="M174" s="294"/>
      <c r="N174" s="294"/>
      <c r="O174" s="294"/>
      <c r="P174" s="295"/>
      <c r="Q174" s="295"/>
      <c r="R174" s="295"/>
    </row>
    <row r="175" spans="1:18" s="10" customFormat="1" ht="15" hidden="1" customHeight="1">
      <c r="A175" s="32"/>
      <c r="B175" s="25"/>
      <c r="C175" s="33" t="s">
        <v>1</v>
      </c>
      <c r="D175" s="25"/>
      <c r="E175" s="59" t="str">
        <f t="shared" ref="E175:P176" si="45">IF(ISERROR(E276/E61),"",E276/E61)</f>
        <v/>
      </c>
      <c r="F175" s="60" t="str">
        <f t="shared" si="45"/>
        <v/>
      </c>
      <c r="G175" s="60" t="str">
        <f t="shared" si="45"/>
        <v/>
      </c>
      <c r="H175" s="60" t="str">
        <f t="shared" si="45"/>
        <v/>
      </c>
      <c r="I175" s="60" t="str">
        <f t="shared" si="45"/>
        <v/>
      </c>
      <c r="J175" s="60" t="str">
        <f t="shared" si="45"/>
        <v/>
      </c>
      <c r="K175" s="60" t="str">
        <f t="shared" si="45"/>
        <v/>
      </c>
      <c r="L175" s="60" t="str">
        <f t="shared" si="45"/>
        <v/>
      </c>
      <c r="M175" s="60" t="str">
        <f t="shared" si="45"/>
        <v/>
      </c>
      <c r="N175" s="60" t="str">
        <f t="shared" si="45"/>
        <v/>
      </c>
      <c r="O175" s="60" t="str">
        <f t="shared" si="45"/>
        <v/>
      </c>
      <c r="P175" s="61" t="str">
        <f t="shared" si="45"/>
        <v/>
      </c>
      <c r="Q175" s="61" t="s">
        <v>122</v>
      </c>
      <c r="R175" s="61" t="s">
        <v>122</v>
      </c>
    </row>
    <row r="176" spans="1:18" s="10" customFormat="1" ht="15" hidden="1" customHeight="1">
      <c r="A176" s="77"/>
      <c r="B176" s="25"/>
      <c r="C176" s="33" t="s">
        <v>13</v>
      </c>
      <c r="D176" s="25"/>
      <c r="E176" s="59" t="str">
        <f t="shared" si="45"/>
        <v/>
      </c>
      <c r="F176" s="60" t="str">
        <f t="shared" si="45"/>
        <v/>
      </c>
      <c r="G176" s="60" t="str">
        <f t="shared" si="45"/>
        <v/>
      </c>
      <c r="H176" s="60" t="str">
        <f t="shared" si="45"/>
        <v/>
      </c>
      <c r="I176" s="60" t="str">
        <f t="shared" si="45"/>
        <v/>
      </c>
      <c r="J176" s="60" t="str">
        <f t="shared" si="45"/>
        <v/>
      </c>
      <c r="K176" s="60" t="str">
        <f t="shared" si="45"/>
        <v/>
      </c>
      <c r="L176" s="60" t="str">
        <f t="shared" si="45"/>
        <v/>
      </c>
      <c r="M176" s="60" t="str">
        <f t="shared" si="45"/>
        <v/>
      </c>
      <c r="N176" s="60" t="str">
        <f t="shared" si="45"/>
        <v/>
      </c>
      <c r="O176" s="60" t="str">
        <f t="shared" si="45"/>
        <v/>
      </c>
      <c r="P176" s="61" t="str">
        <f t="shared" si="45"/>
        <v/>
      </c>
      <c r="Q176" s="61" t="s">
        <v>122</v>
      </c>
      <c r="R176" s="61" t="s">
        <v>122</v>
      </c>
    </row>
    <row r="177" spans="1:18" s="10" customFormat="1" ht="15" customHeight="1">
      <c r="A177" s="77"/>
      <c r="B177" s="25"/>
      <c r="C177" s="33"/>
      <c r="D177" s="25"/>
      <c r="E177" s="293"/>
      <c r="F177" s="294"/>
      <c r="G177" s="294"/>
      <c r="H177" s="294"/>
      <c r="I177" s="294"/>
      <c r="J177" s="294"/>
      <c r="K177" s="294"/>
      <c r="L177" s="294"/>
      <c r="M177" s="294"/>
      <c r="N177" s="294"/>
      <c r="O177" s="294"/>
      <c r="P177" s="295"/>
      <c r="Q177" s="295"/>
      <c r="R177" s="295"/>
    </row>
    <row r="178" spans="1:18" s="10" customFormat="1" ht="15" customHeight="1">
      <c r="A178" s="265" t="s">
        <v>127</v>
      </c>
      <c r="B178" s="38"/>
      <c r="C178" s="266" t="s">
        <v>1</v>
      </c>
      <c r="D178" s="25"/>
      <c r="E178" s="296" t="str">
        <f t="shared" ref="E178:P179" si="46">IF(ISERROR(E279/E64),"",E279/E64)</f>
        <v/>
      </c>
      <c r="F178" s="297" t="str">
        <f t="shared" si="46"/>
        <v/>
      </c>
      <c r="G178" s="297" t="str">
        <f t="shared" si="46"/>
        <v/>
      </c>
      <c r="H178" s="297" t="str">
        <f t="shared" si="46"/>
        <v/>
      </c>
      <c r="I178" s="297" t="str">
        <f t="shared" si="46"/>
        <v/>
      </c>
      <c r="J178" s="297" t="str">
        <f t="shared" si="46"/>
        <v/>
      </c>
      <c r="K178" s="297" t="str">
        <f t="shared" si="46"/>
        <v/>
      </c>
      <c r="L178" s="297" t="str">
        <f t="shared" si="46"/>
        <v/>
      </c>
      <c r="M178" s="297" t="str">
        <f t="shared" si="46"/>
        <v/>
      </c>
      <c r="N178" s="297" t="str">
        <f t="shared" si="46"/>
        <v/>
      </c>
      <c r="O178" s="297" t="str">
        <f t="shared" si="46"/>
        <v/>
      </c>
      <c r="P178" s="298" t="str">
        <f t="shared" si="46"/>
        <v/>
      </c>
      <c r="Q178" s="298" t="s">
        <v>122</v>
      </c>
      <c r="R178" s="298" t="s">
        <v>122</v>
      </c>
    </row>
    <row r="179" spans="1:18" s="10" customFormat="1" ht="15" customHeight="1">
      <c r="A179" s="271"/>
      <c r="B179" s="38"/>
      <c r="C179" s="266" t="s">
        <v>13</v>
      </c>
      <c r="D179" s="25"/>
      <c r="E179" s="296" t="str">
        <f t="shared" si="46"/>
        <v/>
      </c>
      <c r="F179" s="297" t="str">
        <f t="shared" si="46"/>
        <v/>
      </c>
      <c r="G179" s="297" t="str">
        <f t="shared" si="46"/>
        <v/>
      </c>
      <c r="H179" s="297" t="str">
        <f t="shared" si="46"/>
        <v/>
      </c>
      <c r="I179" s="297" t="str">
        <f t="shared" si="46"/>
        <v/>
      </c>
      <c r="J179" s="297" t="str">
        <f t="shared" si="46"/>
        <v/>
      </c>
      <c r="K179" s="297" t="str">
        <f t="shared" si="46"/>
        <v/>
      </c>
      <c r="L179" s="297" t="str">
        <f t="shared" si="46"/>
        <v/>
      </c>
      <c r="M179" s="297" t="str">
        <f t="shared" si="46"/>
        <v/>
      </c>
      <c r="N179" s="297" t="str">
        <f t="shared" si="46"/>
        <v/>
      </c>
      <c r="O179" s="297" t="str">
        <f t="shared" si="46"/>
        <v/>
      </c>
      <c r="P179" s="298" t="str">
        <f t="shared" si="46"/>
        <v/>
      </c>
      <c r="Q179" s="298">
        <v>0.21993974898355961</v>
      </c>
      <c r="R179" s="298">
        <v>0.22701426615819589</v>
      </c>
    </row>
    <row r="180" spans="1:18" s="10" customFormat="1" ht="15" customHeight="1">
      <c r="A180" s="41"/>
      <c r="B180" s="25"/>
      <c r="C180" s="33"/>
      <c r="D180" s="25"/>
      <c r="E180" s="293"/>
      <c r="F180" s="294"/>
      <c r="G180" s="294"/>
      <c r="H180" s="294"/>
      <c r="I180" s="294"/>
      <c r="J180" s="294"/>
      <c r="K180" s="294"/>
      <c r="L180" s="294"/>
      <c r="M180" s="294"/>
      <c r="N180" s="294"/>
      <c r="O180" s="294"/>
      <c r="P180" s="295"/>
      <c r="Q180" s="295"/>
      <c r="R180" s="295"/>
    </row>
    <row r="181" spans="1:18" s="10" customFormat="1" ht="15" customHeight="1">
      <c r="A181" s="32"/>
      <c r="B181" s="25"/>
      <c r="C181" s="33" t="s">
        <v>1</v>
      </c>
      <c r="D181" s="25"/>
      <c r="E181" s="59" t="str">
        <f t="shared" ref="E181:P182" si="47">IF(ISERROR(E282/E67),"",E282/E67)</f>
        <v/>
      </c>
      <c r="F181" s="60" t="str">
        <f t="shared" si="47"/>
        <v/>
      </c>
      <c r="G181" s="60" t="str">
        <f t="shared" si="47"/>
        <v/>
      </c>
      <c r="H181" s="60" t="str">
        <f t="shared" si="47"/>
        <v/>
      </c>
      <c r="I181" s="60" t="str">
        <f t="shared" si="47"/>
        <v/>
      </c>
      <c r="J181" s="60" t="str">
        <f t="shared" si="47"/>
        <v/>
      </c>
      <c r="K181" s="60" t="str">
        <f t="shared" si="47"/>
        <v/>
      </c>
      <c r="L181" s="60" t="str">
        <f t="shared" si="47"/>
        <v/>
      </c>
      <c r="M181" s="60" t="str">
        <f t="shared" si="47"/>
        <v/>
      </c>
      <c r="N181" s="60" t="str">
        <f t="shared" si="47"/>
        <v/>
      </c>
      <c r="O181" s="60" t="str">
        <f t="shared" si="47"/>
        <v/>
      </c>
      <c r="P181" s="61" t="str">
        <f t="shared" si="47"/>
        <v/>
      </c>
      <c r="Q181" s="61" t="s">
        <v>122</v>
      </c>
      <c r="R181" s="61" t="s">
        <v>122</v>
      </c>
    </row>
    <row r="182" spans="1:18" s="10" customFormat="1" ht="15" customHeight="1">
      <c r="A182" s="77"/>
      <c r="B182" s="25"/>
      <c r="C182" s="33" t="s">
        <v>13</v>
      </c>
      <c r="D182" s="25"/>
      <c r="E182" s="59" t="str">
        <f t="shared" si="47"/>
        <v/>
      </c>
      <c r="F182" s="60" t="str">
        <f t="shared" si="47"/>
        <v/>
      </c>
      <c r="G182" s="60" t="str">
        <f t="shared" si="47"/>
        <v/>
      </c>
      <c r="H182" s="60" t="str">
        <f t="shared" si="47"/>
        <v/>
      </c>
      <c r="I182" s="60" t="str">
        <f t="shared" si="47"/>
        <v/>
      </c>
      <c r="J182" s="60" t="str">
        <f t="shared" si="47"/>
        <v/>
      </c>
      <c r="K182" s="60" t="str">
        <f t="shared" si="47"/>
        <v/>
      </c>
      <c r="L182" s="60" t="str">
        <f t="shared" si="47"/>
        <v/>
      </c>
      <c r="M182" s="60" t="str">
        <f t="shared" si="47"/>
        <v/>
      </c>
      <c r="N182" s="60" t="str">
        <f t="shared" si="47"/>
        <v/>
      </c>
      <c r="O182" s="60" t="str">
        <f t="shared" si="47"/>
        <v/>
      </c>
      <c r="P182" s="61" t="str">
        <f t="shared" si="47"/>
        <v/>
      </c>
      <c r="Q182" s="61" t="s">
        <v>122</v>
      </c>
      <c r="R182" s="61" t="s">
        <v>122</v>
      </c>
    </row>
    <row r="183" spans="1:18" s="10" customFormat="1" ht="15" hidden="1" customHeight="1">
      <c r="A183" s="41"/>
      <c r="B183" s="25"/>
      <c r="C183" s="33"/>
      <c r="D183" s="25"/>
      <c r="E183" s="293"/>
      <c r="F183" s="294"/>
      <c r="G183" s="294"/>
      <c r="H183" s="294"/>
      <c r="I183" s="294"/>
      <c r="J183" s="294"/>
      <c r="K183" s="294"/>
      <c r="L183" s="294"/>
      <c r="M183" s="294"/>
      <c r="N183" s="294"/>
      <c r="O183" s="294"/>
      <c r="P183" s="295"/>
      <c r="Q183" s="295"/>
      <c r="R183" s="295"/>
    </row>
    <row r="184" spans="1:18" s="10" customFormat="1" ht="15" hidden="1" customHeight="1">
      <c r="A184" s="32"/>
      <c r="B184" s="25"/>
      <c r="C184" s="33" t="s">
        <v>1</v>
      </c>
      <c r="D184" s="25"/>
      <c r="E184" s="59" t="str">
        <f t="shared" ref="E184:P185" si="48">IF(ISERROR(E285/E70),"",E285/E70)</f>
        <v/>
      </c>
      <c r="F184" s="60" t="str">
        <f t="shared" si="48"/>
        <v/>
      </c>
      <c r="G184" s="60" t="str">
        <f t="shared" si="48"/>
        <v/>
      </c>
      <c r="H184" s="60" t="str">
        <f t="shared" si="48"/>
        <v/>
      </c>
      <c r="I184" s="60" t="str">
        <f t="shared" si="48"/>
        <v/>
      </c>
      <c r="J184" s="60" t="str">
        <f t="shared" si="48"/>
        <v/>
      </c>
      <c r="K184" s="60" t="str">
        <f t="shared" si="48"/>
        <v/>
      </c>
      <c r="L184" s="60" t="str">
        <f t="shared" si="48"/>
        <v/>
      </c>
      <c r="M184" s="60" t="str">
        <f t="shared" si="48"/>
        <v/>
      </c>
      <c r="N184" s="60" t="str">
        <f t="shared" si="48"/>
        <v/>
      </c>
      <c r="O184" s="60" t="str">
        <f t="shared" si="48"/>
        <v/>
      </c>
      <c r="P184" s="61" t="str">
        <f t="shared" si="48"/>
        <v/>
      </c>
      <c r="Q184" s="61" t="s">
        <v>122</v>
      </c>
      <c r="R184" s="61" t="s">
        <v>122</v>
      </c>
    </row>
    <row r="185" spans="1:18" s="10" customFormat="1" ht="15" hidden="1" customHeight="1">
      <c r="A185" s="77"/>
      <c r="B185" s="25"/>
      <c r="C185" s="33" t="s">
        <v>13</v>
      </c>
      <c r="D185" s="25"/>
      <c r="E185" s="59" t="str">
        <f t="shared" si="48"/>
        <v/>
      </c>
      <c r="F185" s="60" t="str">
        <f t="shared" si="48"/>
        <v/>
      </c>
      <c r="G185" s="60" t="str">
        <f t="shared" si="48"/>
        <v/>
      </c>
      <c r="H185" s="60" t="str">
        <f t="shared" si="48"/>
        <v/>
      </c>
      <c r="I185" s="60" t="str">
        <f t="shared" si="48"/>
        <v/>
      </c>
      <c r="J185" s="60" t="str">
        <f t="shared" si="48"/>
        <v/>
      </c>
      <c r="K185" s="60" t="str">
        <f t="shared" si="48"/>
        <v/>
      </c>
      <c r="L185" s="60" t="str">
        <f t="shared" si="48"/>
        <v/>
      </c>
      <c r="M185" s="60" t="str">
        <f t="shared" si="48"/>
        <v/>
      </c>
      <c r="N185" s="60" t="str">
        <f t="shared" si="48"/>
        <v/>
      </c>
      <c r="O185" s="60" t="str">
        <f t="shared" si="48"/>
        <v/>
      </c>
      <c r="P185" s="61" t="str">
        <f t="shared" si="48"/>
        <v/>
      </c>
      <c r="Q185" s="61" t="s">
        <v>122</v>
      </c>
      <c r="R185" s="61" t="s">
        <v>122</v>
      </c>
    </row>
    <row r="186" spans="1:18" s="10" customFormat="1" ht="15" hidden="1" customHeight="1">
      <c r="A186" s="41"/>
      <c r="B186" s="25"/>
      <c r="C186" s="33"/>
      <c r="D186" s="25"/>
      <c r="E186" s="293"/>
      <c r="F186" s="294"/>
      <c r="G186" s="294"/>
      <c r="H186" s="294"/>
      <c r="I186" s="294"/>
      <c r="J186" s="294"/>
      <c r="K186" s="294"/>
      <c r="L186" s="294"/>
      <c r="M186" s="294"/>
      <c r="N186" s="294"/>
      <c r="O186" s="294"/>
      <c r="P186" s="295"/>
      <c r="Q186" s="295"/>
      <c r="R186" s="295"/>
    </row>
    <row r="187" spans="1:18" s="10" customFormat="1" ht="15" hidden="1" customHeight="1">
      <c r="A187" s="32"/>
      <c r="B187" s="25"/>
      <c r="C187" s="33" t="s">
        <v>1</v>
      </c>
      <c r="D187" s="25"/>
      <c r="E187" s="59" t="str">
        <f t="shared" ref="E187:P188" si="49">IF(ISERROR(E288/E73),"",E288/E73)</f>
        <v/>
      </c>
      <c r="F187" s="60" t="str">
        <f t="shared" si="49"/>
        <v/>
      </c>
      <c r="G187" s="60" t="str">
        <f t="shared" si="49"/>
        <v/>
      </c>
      <c r="H187" s="60" t="str">
        <f t="shared" si="49"/>
        <v/>
      </c>
      <c r="I187" s="60" t="str">
        <f t="shared" si="49"/>
        <v/>
      </c>
      <c r="J187" s="60" t="str">
        <f t="shared" si="49"/>
        <v/>
      </c>
      <c r="K187" s="60" t="str">
        <f t="shared" si="49"/>
        <v/>
      </c>
      <c r="L187" s="60" t="str">
        <f t="shared" si="49"/>
        <v/>
      </c>
      <c r="M187" s="60" t="str">
        <f t="shared" si="49"/>
        <v/>
      </c>
      <c r="N187" s="60" t="str">
        <f t="shared" si="49"/>
        <v/>
      </c>
      <c r="O187" s="60" t="str">
        <f t="shared" si="49"/>
        <v/>
      </c>
      <c r="P187" s="61" t="str">
        <f t="shared" si="49"/>
        <v/>
      </c>
      <c r="Q187" s="61" t="s">
        <v>122</v>
      </c>
      <c r="R187" s="61" t="s">
        <v>122</v>
      </c>
    </row>
    <row r="188" spans="1:18" s="10" customFormat="1" ht="15" hidden="1" customHeight="1">
      <c r="A188" s="77"/>
      <c r="B188" s="25"/>
      <c r="C188" s="33" t="s">
        <v>13</v>
      </c>
      <c r="D188" s="25"/>
      <c r="E188" s="59" t="str">
        <f t="shared" si="49"/>
        <v/>
      </c>
      <c r="F188" s="60" t="str">
        <f t="shared" si="49"/>
        <v/>
      </c>
      <c r="G188" s="60" t="str">
        <f t="shared" si="49"/>
        <v/>
      </c>
      <c r="H188" s="60" t="str">
        <f t="shared" si="49"/>
        <v/>
      </c>
      <c r="I188" s="60" t="str">
        <f t="shared" si="49"/>
        <v/>
      </c>
      <c r="J188" s="60" t="str">
        <f t="shared" si="49"/>
        <v/>
      </c>
      <c r="K188" s="60" t="str">
        <f t="shared" si="49"/>
        <v/>
      </c>
      <c r="L188" s="60" t="str">
        <f t="shared" si="49"/>
        <v/>
      </c>
      <c r="M188" s="60" t="str">
        <f t="shared" si="49"/>
        <v/>
      </c>
      <c r="N188" s="60" t="str">
        <f t="shared" si="49"/>
        <v/>
      </c>
      <c r="O188" s="60" t="str">
        <f t="shared" si="49"/>
        <v/>
      </c>
      <c r="P188" s="61" t="str">
        <f t="shared" si="49"/>
        <v/>
      </c>
      <c r="Q188" s="61" t="s">
        <v>122</v>
      </c>
      <c r="R188" s="61" t="s">
        <v>122</v>
      </c>
    </row>
    <row r="189" spans="1:18" s="10" customFormat="1" ht="15" hidden="1" customHeight="1">
      <c r="A189" s="41"/>
      <c r="B189" s="25"/>
      <c r="C189" s="33"/>
      <c r="D189" s="25"/>
      <c r="E189" s="293"/>
      <c r="F189" s="294"/>
      <c r="G189" s="294"/>
      <c r="H189" s="294"/>
      <c r="I189" s="294"/>
      <c r="J189" s="294"/>
      <c r="K189" s="294"/>
      <c r="L189" s="294"/>
      <c r="M189" s="294"/>
      <c r="N189" s="294"/>
      <c r="O189" s="294"/>
      <c r="P189" s="295"/>
      <c r="Q189" s="295"/>
      <c r="R189" s="295"/>
    </row>
    <row r="190" spans="1:18" s="10" customFormat="1" ht="15" hidden="1" customHeight="1">
      <c r="A190" s="32"/>
      <c r="B190" s="25"/>
      <c r="C190" s="33" t="s">
        <v>1</v>
      </c>
      <c r="D190" s="25"/>
      <c r="E190" s="59" t="str">
        <f t="shared" ref="E190:P191" si="50">IF(ISERROR(E291/E76),"",E291/E76)</f>
        <v/>
      </c>
      <c r="F190" s="60" t="str">
        <f t="shared" si="50"/>
        <v/>
      </c>
      <c r="G190" s="60" t="str">
        <f t="shared" si="50"/>
        <v/>
      </c>
      <c r="H190" s="60" t="str">
        <f t="shared" si="50"/>
        <v/>
      </c>
      <c r="I190" s="60" t="str">
        <f t="shared" si="50"/>
        <v/>
      </c>
      <c r="J190" s="60" t="str">
        <f t="shared" si="50"/>
        <v/>
      </c>
      <c r="K190" s="60" t="str">
        <f t="shared" si="50"/>
        <v/>
      </c>
      <c r="L190" s="60" t="str">
        <f t="shared" si="50"/>
        <v/>
      </c>
      <c r="M190" s="60" t="str">
        <f t="shared" si="50"/>
        <v/>
      </c>
      <c r="N190" s="60" t="str">
        <f t="shared" si="50"/>
        <v/>
      </c>
      <c r="O190" s="60" t="str">
        <f t="shared" si="50"/>
        <v/>
      </c>
      <c r="P190" s="61" t="str">
        <f t="shared" si="50"/>
        <v/>
      </c>
      <c r="Q190" s="61" t="s">
        <v>122</v>
      </c>
      <c r="R190" s="61" t="s">
        <v>122</v>
      </c>
    </row>
    <row r="191" spans="1:18" s="10" customFormat="1" ht="15" hidden="1" customHeight="1">
      <c r="A191" s="77"/>
      <c r="B191" s="25"/>
      <c r="C191" s="33" t="s">
        <v>13</v>
      </c>
      <c r="D191" s="25"/>
      <c r="E191" s="59" t="str">
        <f t="shared" si="50"/>
        <v/>
      </c>
      <c r="F191" s="60" t="str">
        <f t="shared" si="50"/>
        <v/>
      </c>
      <c r="G191" s="60" t="str">
        <f t="shared" si="50"/>
        <v/>
      </c>
      <c r="H191" s="60" t="str">
        <f t="shared" si="50"/>
        <v/>
      </c>
      <c r="I191" s="60" t="str">
        <f t="shared" si="50"/>
        <v/>
      </c>
      <c r="J191" s="60" t="str">
        <f t="shared" si="50"/>
        <v/>
      </c>
      <c r="K191" s="60" t="str">
        <f t="shared" si="50"/>
        <v/>
      </c>
      <c r="L191" s="60" t="str">
        <f t="shared" si="50"/>
        <v/>
      </c>
      <c r="M191" s="60" t="str">
        <f t="shared" si="50"/>
        <v/>
      </c>
      <c r="N191" s="60" t="str">
        <f t="shared" si="50"/>
        <v/>
      </c>
      <c r="O191" s="60" t="str">
        <f t="shared" si="50"/>
        <v/>
      </c>
      <c r="P191" s="61" t="str">
        <f t="shared" si="50"/>
        <v/>
      </c>
      <c r="Q191" s="61" t="s">
        <v>122</v>
      </c>
      <c r="R191" s="61" t="s">
        <v>122</v>
      </c>
    </row>
    <row r="192" spans="1:18" s="10" customFormat="1" ht="15" hidden="1" customHeight="1">
      <c r="A192" s="41"/>
      <c r="B192" s="25"/>
      <c r="C192" s="33"/>
      <c r="D192" s="25"/>
      <c r="E192" s="293"/>
      <c r="F192" s="294"/>
      <c r="G192" s="294"/>
      <c r="H192" s="294"/>
      <c r="I192" s="294"/>
      <c r="J192" s="294"/>
      <c r="K192" s="294"/>
      <c r="L192" s="294"/>
      <c r="M192" s="294"/>
      <c r="N192" s="294"/>
      <c r="O192" s="294"/>
      <c r="P192" s="295"/>
      <c r="Q192" s="295"/>
      <c r="R192" s="295"/>
    </row>
    <row r="193" spans="1:18" s="10" customFormat="1" ht="15" hidden="1" customHeight="1">
      <c r="A193" s="32"/>
      <c r="B193" s="25"/>
      <c r="C193" s="33" t="s">
        <v>1</v>
      </c>
      <c r="D193" s="25"/>
      <c r="E193" s="59" t="str">
        <f t="shared" ref="E193:P194" si="51">IF(ISERROR(E294/E79),"",E294/E79)</f>
        <v/>
      </c>
      <c r="F193" s="60" t="str">
        <f t="shared" si="51"/>
        <v/>
      </c>
      <c r="G193" s="60" t="str">
        <f t="shared" si="51"/>
        <v/>
      </c>
      <c r="H193" s="60" t="str">
        <f t="shared" si="51"/>
        <v/>
      </c>
      <c r="I193" s="60" t="str">
        <f t="shared" si="51"/>
        <v/>
      </c>
      <c r="J193" s="60" t="str">
        <f t="shared" si="51"/>
        <v/>
      </c>
      <c r="K193" s="60" t="str">
        <f t="shared" si="51"/>
        <v/>
      </c>
      <c r="L193" s="60" t="str">
        <f t="shared" si="51"/>
        <v/>
      </c>
      <c r="M193" s="60" t="str">
        <f t="shared" si="51"/>
        <v/>
      </c>
      <c r="N193" s="60" t="str">
        <f t="shared" si="51"/>
        <v/>
      </c>
      <c r="O193" s="60" t="str">
        <f t="shared" si="51"/>
        <v/>
      </c>
      <c r="P193" s="61" t="str">
        <f t="shared" si="51"/>
        <v/>
      </c>
      <c r="Q193" s="61" t="s">
        <v>122</v>
      </c>
      <c r="R193" s="61" t="s">
        <v>122</v>
      </c>
    </row>
    <row r="194" spans="1:18" s="10" customFormat="1" ht="15" hidden="1" customHeight="1">
      <c r="A194" s="77"/>
      <c r="B194" s="25"/>
      <c r="C194" s="33" t="s">
        <v>13</v>
      </c>
      <c r="D194" s="25"/>
      <c r="E194" s="59" t="str">
        <f t="shared" si="51"/>
        <v/>
      </c>
      <c r="F194" s="60" t="str">
        <f t="shared" si="51"/>
        <v/>
      </c>
      <c r="G194" s="60" t="str">
        <f t="shared" si="51"/>
        <v/>
      </c>
      <c r="H194" s="60" t="str">
        <f t="shared" si="51"/>
        <v/>
      </c>
      <c r="I194" s="60" t="str">
        <f t="shared" si="51"/>
        <v/>
      </c>
      <c r="J194" s="60" t="str">
        <f t="shared" si="51"/>
        <v/>
      </c>
      <c r="K194" s="60" t="str">
        <f t="shared" si="51"/>
        <v/>
      </c>
      <c r="L194" s="60" t="str">
        <f t="shared" si="51"/>
        <v/>
      </c>
      <c r="M194" s="60" t="str">
        <f t="shared" si="51"/>
        <v/>
      </c>
      <c r="N194" s="60" t="str">
        <f t="shared" si="51"/>
        <v/>
      </c>
      <c r="O194" s="60" t="str">
        <f t="shared" si="51"/>
        <v/>
      </c>
      <c r="P194" s="61" t="str">
        <f t="shared" si="51"/>
        <v/>
      </c>
      <c r="Q194" s="61" t="s">
        <v>122</v>
      </c>
      <c r="R194" s="61" t="s">
        <v>122</v>
      </c>
    </row>
    <row r="195" spans="1:18" s="10" customFormat="1" ht="15" hidden="1" customHeight="1">
      <c r="A195" s="41"/>
      <c r="B195" s="25"/>
      <c r="C195" s="33"/>
      <c r="D195" s="25"/>
      <c r="E195" s="293"/>
      <c r="F195" s="294"/>
      <c r="G195" s="294"/>
      <c r="H195" s="294"/>
      <c r="I195" s="294"/>
      <c r="J195" s="294"/>
      <c r="K195" s="294"/>
      <c r="L195" s="294"/>
      <c r="M195" s="294"/>
      <c r="N195" s="294"/>
      <c r="O195" s="294"/>
      <c r="P195" s="295"/>
      <c r="Q195" s="295"/>
      <c r="R195" s="295"/>
    </row>
    <row r="196" spans="1:18" s="10" customFormat="1" ht="15" hidden="1" customHeight="1">
      <c r="A196" s="32"/>
      <c r="B196" s="25"/>
      <c r="C196" s="33" t="s">
        <v>1</v>
      </c>
      <c r="D196" s="25"/>
      <c r="E196" s="59" t="str">
        <f t="shared" ref="E196:P197" si="52">IF(ISERROR(E297/E82),"",E297/E82)</f>
        <v/>
      </c>
      <c r="F196" s="60" t="str">
        <f t="shared" si="52"/>
        <v/>
      </c>
      <c r="G196" s="60" t="str">
        <f t="shared" si="52"/>
        <v/>
      </c>
      <c r="H196" s="60" t="str">
        <f t="shared" si="52"/>
        <v/>
      </c>
      <c r="I196" s="60" t="str">
        <f t="shared" si="52"/>
        <v/>
      </c>
      <c r="J196" s="60" t="str">
        <f t="shared" si="52"/>
        <v/>
      </c>
      <c r="K196" s="60" t="str">
        <f t="shared" si="52"/>
        <v/>
      </c>
      <c r="L196" s="60" t="str">
        <f t="shared" si="52"/>
        <v/>
      </c>
      <c r="M196" s="60" t="str">
        <f t="shared" si="52"/>
        <v/>
      </c>
      <c r="N196" s="60" t="str">
        <f t="shared" si="52"/>
        <v/>
      </c>
      <c r="O196" s="60" t="str">
        <f t="shared" si="52"/>
        <v/>
      </c>
      <c r="P196" s="61" t="str">
        <f t="shared" si="52"/>
        <v/>
      </c>
      <c r="Q196" s="61" t="s">
        <v>122</v>
      </c>
      <c r="R196" s="61" t="s">
        <v>122</v>
      </c>
    </row>
    <row r="197" spans="1:18" s="10" customFormat="1" ht="15" hidden="1" customHeight="1">
      <c r="A197" s="77"/>
      <c r="B197" s="25"/>
      <c r="C197" s="33" t="s">
        <v>13</v>
      </c>
      <c r="D197" s="25"/>
      <c r="E197" s="59" t="str">
        <f t="shared" si="52"/>
        <v/>
      </c>
      <c r="F197" s="60" t="str">
        <f t="shared" si="52"/>
        <v/>
      </c>
      <c r="G197" s="60" t="str">
        <f t="shared" si="52"/>
        <v/>
      </c>
      <c r="H197" s="60" t="str">
        <f t="shared" si="52"/>
        <v/>
      </c>
      <c r="I197" s="60" t="str">
        <f t="shared" si="52"/>
        <v/>
      </c>
      <c r="J197" s="60" t="str">
        <f t="shared" si="52"/>
        <v/>
      </c>
      <c r="K197" s="60" t="str">
        <f t="shared" si="52"/>
        <v/>
      </c>
      <c r="L197" s="60" t="str">
        <f t="shared" si="52"/>
        <v/>
      </c>
      <c r="M197" s="60" t="str">
        <f t="shared" si="52"/>
        <v/>
      </c>
      <c r="N197" s="60" t="str">
        <f t="shared" si="52"/>
        <v/>
      </c>
      <c r="O197" s="60" t="str">
        <f t="shared" si="52"/>
        <v/>
      </c>
      <c r="P197" s="61" t="str">
        <f t="shared" si="52"/>
        <v/>
      </c>
      <c r="Q197" s="61" t="s">
        <v>122</v>
      </c>
      <c r="R197" s="61" t="s">
        <v>122</v>
      </c>
    </row>
    <row r="198" spans="1:18" s="10" customFormat="1" ht="15" hidden="1" customHeight="1">
      <c r="A198" s="41"/>
      <c r="B198" s="25"/>
      <c r="C198" s="33"/>
      <c r="D198" s="25"/>
      <c r="E198" s="293"/>
      <c r="F198" s="294"/>
      <c r="G198" s="294"/>
      <c r="H198" s="294"/>
      <c r="I198" s="294"/>
      <c r="J198" s="294"/>
      <c r="K198" s="294"/>
      <c r="L198" s="294"/>
      <c r="M198" s="294"/>
      <c r="N198" s="294"/>
      <c r="O198" s="294"/>
      <c r="P198" s="295"/>
      <c r="Q198" s="295"/>
      <c r="R198" s="295"/>
    </row>
    <row r="199" spans="1:18" s="10" customFormat="1" ht="15" hidden="1" customHeight="1">
      <c r="A199" s="32"/>
      <c r="B199" s="25"/>
      <c r="C199" s="33" t="s">
        <v>1</v>
      </c>
      <c r="D199" s="25"/>
      <c r="E199" s="59" t="str">
        <f t="shared" ref="E199:P200" si="53">IF(ISERROR(E300/E85),"",E300/E85)</f>
        <v/>
      </c>
      <c r="F199" s="60" t="str">
        <f t="shared" si="53"/>
        <v/>
      </c>
      <c r="G199" s="60" t="str">
        <f t="shared" si="53"/>
        <v/>
      </c>
      <c r="H199" s="60" t="str">
        <f t="shared" si="53"/>
        <v/>
      </c>
      <c r="I199" s="60" t="str">
        <f t="shared" si="53"/>
        <v/>
      </c>
      <c r="J199" s="60" t="str">
        <f t="shared" si="53"/>
        <v/>
      </c>
      <c r="K199" s="60" t="str">
        <f t="shared" si="53"/>
        <v/>
      </c>
      <c r="L199" s="60" t="str">
        <f t="shared" si="53"/>
        <v/>
      </c>
      <c r="M199" s="60" t="str">
        <f t="shared" si="53"/>
        <v/>
      </c>
      <c r="N199" s="60" t="str">
        <f t="shared" si="53"/>
        <v/>
      </c>
      <c r="O199" s="60" t="str">
        <f t="shared" si="53"/>
        <v/>
      </c>
      <c r="P199" s="61" t="str">
        <f t="shared" si="53"/>
        <v/>
      </c>
      <c r="Q199" s="61" t="s">
        <v>122</v>
      </c>
      <c r="R199" s="61" t="s">
        <v>122</v>
      </c>
    </row>
    <row r="200" spans="1:18" s="10" customFormat="1" ht="15" hidden="1" customHeight="1">
      <c r="A200" s="77"/>
      <c r="B200" s="25"/>
      <c r="C200" s="33" t="s">
        <v>13</v>
      </c>
      <c r="D200" s="25"/>
      <c r="E200" s="59" t="str">
        <f t="shared" si="53"/>
        <v/>
      </c>
      <c r="F200" s="60" t="str">
        <f t="shared" si="53"/>
        <v/>
      </c>
      <c r="G200" s="60" t="str">
        <f t="shared" si="53"/>
        <v/>
      </c>
      <c r="H200" s="60" t="str">
        <f t="shared" si="53"/>
        <v/>
      </c>
      <c r="I200" s="60" t="str">
        <f t="shared" si="53"/>
        <v/>
      </c>
      <c r="J200" s="60" t="str">
        <f t="shared" si="53"/>
        <v/>
      </c>
      <c r="K200" s="60" t="str">
        <f t="shared" si="53"/>
        <v/>
      </c>
      <c r="L200" s="60" t="str">
        <f t="shared" si="53"/>
        <v/>
      </c>
      <c r="M200" s="60" t="str">
        <f t="shared" si="53"/>
        <v/>
      </c>
      <c r="N200" s="60" t="str">
        <f t="shared" si="53"/>
        <v/>
      </c>
      <c r="O200" s="60" t="str">
        <f t="shared" si="53"/>
        <v/>
      </c>
      <c r="P200" s="61" t="str">
        <f t="shared" si="53"/>
        <v/>
      </c>
      <c r="Q200" s="61" t="s">
        <v>122</v>
      </c>
      <c r="R200" s="61" t="s">
        <v>122</v>
      </c>
    </row>
    <row r="201" spans="1:18" s="10" customFormat="1" ht="15" hidden="1" customHeight="1">
      <c r="A201" s="41"/>
      <c r="B201" s="25"/>
      <c r="C201" s="33"/>
      <c r="D201" s="25"/>
      <c r="E201" s="293"/>
      <c r="F201" s="294"/>
      <c r="G201" s="294"/>
      <c r="H201" s="294"/>
      <c r="I201" s="294"/>
      <c r="J201" s="294"/>
      <c r="K201" s="294"/>
      <c r="L201" s="294"/>
      <c r="M201" s="294"/>
      <c r="N201" s="294"/>
      <c r="O201" s="294"/>
      <c r="P201" s="295"/>
      <c r="Q201" s="295"/>
      <c r="R201" s="295"/>
    </row>
    <row r="202" spans="1:18" s="10" customFormat="1" ht="15" hidden="1" customHeight="1">
      <c r="A202" s="32"/>
      <c r="B202" s="25"/>
      <c r="C202" s="33" t="s">
        <v>1</v>
      </c>
      <c r="D202" s="25"/>
      <c r="E202" s="59" t="str">
        <f t="shared" ref="E202:P203" si="54">IF(ISERROR(E303/E88),"",E303/E88)</f>
        <v/>
      </c>
      <c r="F202" s="60" t="str">
        <f t="shared" si="54"/>
        <v/>
      </c>
      <c r="G202" s="60" t="str">
        <f t="shared" si="54"/>
        <v/>
      </c>
      <c r="H202" s="60" t="str">
        <f t="shared" si="54"/>
        <v/>
      </c>
      <c r="I202" s="60" t="str">
        <f t="shared" si="54"/>
        <v/>
      </c>
      <c r="J202" s="60" t="str">
        <f t="shared" si="54"/>
        <v/>
      </c>
      <c r="K202" s="60" t="str">
        <f t="shared" si="54"/>
        <v/>
      </c>
      <c r="L202" s="60" t="str">
        <f t="shared" si="54"/>
        <v/>
      </c>
      <c r="M202" s="60" t="str">
        <f t="shared" si="54"/>
        <v/>
      </c>
      <c r="N202" s="60" t="str">
        <f t="shared" si="54"/>
        <v/>
      </c>
      <c r="O202" s="60" t="str">
        <f t="shared" si="54"/>
        <v/>
      </c>
      <c r="P202" s="61" t="str">
        <f t="shared" si="54"/>
        <v/>
      </c>
      <c r="Q202" s="61" t="s">
        <v>122</v>
      </c>
      <c r="R202" s="61" t="s">
        <v>122</v>
      </c>
    </row>
    <row r="203" spans="1:18" s="10" customFormat="1" ht="15" hidden="1" customHeight="1">
      <c r="A203" s="77"/>
      <c r="B203" s="25"/>
      <c r="C203" s="33" t="s">
        <v>13</v>
      </c>
      <c r="D203" s="25"/>
      <c r="E203" s="59" t="str">
        <f t="shared" si="54"/>
        <v/>
      </c>
      <c r="F203" s="60" t="str">
        <f t="shared" si="54"/>
        <v/>
      </c>
      <c r="G203" s="60" t="str">
        <f t="shared" si="54"/>
        <v/>
      </c>
      <c r="H203" s="60" t="str">
        <f t="shared" si="54"/>
        <v/>
      </c>
      <c r="I203" s="60" t="str">
        <f t="shared" si="54"/>
        <v/>
      </c>
      <c r="J203" s="60" t="str">
        <f t="shared" si="54"/>
        <v/>
      </c>
      <c r="K203" s="60" t="str">
        <f t="shared" si="54"/>
        <v/>
      </c>
      <c r="L203" s="60" t="str">
        <f t="shared" si="54"/>
        <v/>
      </c>
      <c r="M203" s="60" t="str">
        <f t="shared" si="54"/>
        <v/>
      </c>
      <c r="N203" s="60" t="str">
        <f t="shared" si="54"/>
        <v/>
      </c>
      <c r="O203" s="60" t="str">
        <f t="shared" si="54"/>
        <v/>
      </c>
      <c r="P203" s="61" t="str">
        <f t="shared" si="54"/>
        <v/>
      </c>
      <c r="Q203" s="61" t="s">
        <v>122</v>
      </c>
      <c r="R203" s="61" t="s">
        <v>122</v>
      </c>
    </row>
    <row r="204" spans="1:18" s="10" customFormat="1" ht="15" hidden="1" customHeight="1">
      <c r="A204" s="41"/>
      <c r="B204" s="25"/>
      <c r="C204" s="33"/>
      <c r="D204" s="25"/>
      <c r="E204" s="293"/>
      <c r="F204" s="294"/>
      <c r="G204" s="294"/>
      <c r="H204" s="294"/>
      <c r="I204" s="294"/>
      <c r="J204" s="294"/>
      <c r="K204" s="294"/>
      <c r="L204" s="294"/>
      <c r="M204" s="294"/>
      <c r="N204" s="294"/>
      <c r="O204" s="294"/>
      <c r="P204" s="295"/>
      <c r="Q204" s="295"/>
      <c r="R204" s="295"/>
    </row>
    <row r="205" spans="1:18" s="10" customFormat="1" ht="15" hidden="1" customHeight="1">
      <c r="A205" s="32"/>
      <c r="B205" s="25"/>
      <c r="C205" s="33" t="s">
        <v>1</v>
      </c>
      <c r="D205" s="25"/>
      <c r="E205" s="59" t="str">
        <f t="shared" ref="E205:P206" si="55">IF(ISERROR(E306/E91),"",E306/E91)</f>
        <v/>
      </c>
      <c r="F205" s="60" t="str">
        <f t="shared" si="55"/>
        <v/>
      </c>
      <c r="G205" s="60" t="str">
        <f t="shared" si="55"/>
        <v/>
      </c>
      <c r="H205" s="60" t="str">
        <f t="shared" si="55"/>
        <v/>
      </c>
      <c r="I205" s="60" t="str">
        <f t="shared" si="55"/>
        <v/>
      </c>
      <c r="J205" s="60" t="str">
        <f t="shared" si="55"/>
        <v/>
      </c>
      <c r="K205" s="60" t="str">
        <f t="shared" si="55"/>
        <v/>
      </c>
      <c r="L205" s="60" t="str">
        <f t="shared" si="55"/>
        <v/>
      </c>
      <c r="M205" s="60" t="str">
        <f t="shared" si="55"/>
        <v/>
      </c>
      <c r="N205" s="60" t="str">
        <f t="shared" si="55"/>
        <v/>
      </c>
      <c r="O205" s="60" t="str">
        <f t="shared" si="55"/>
        <v/>
      </c>
      <c r="P205" s="61" t="str">
        <f t="shared" si="55"/>
        <v/>
      </c>
      <c r="Q205" s="61" t="s">
        <v>122</v>
      </c>
      <c r="R205" s="61" t="s">
        <v>122</v>
      </c>
    </row>
    <row r="206" spans="1:18" s="10" customFormat="1" ht="15" hidden="1" customHeight="1">
      <c r="A206" s="77"/>
      <c r="B206" s="25"/>
      <c r="C206" s="33" t="s">
        <v>13</v>
      </c>
      <c r="D206" s="25"/>
      <c r="E206" s="59" t="str">
        <f t="shared" si="55"/>
        <v/>
      </c>
      <c r="F206" s="60" t="str">
        <f t="shared" si="55"/>
        <v/>
      </c>
      <c r="G206" s="60" t="str">
        <f t="shared" si="55"/>
        <v/>
      </c>
      <c r="H206" s="60" t="str">
        <f t="shared" si="55"/>
        <v/>
      </c>
      <c r="I206" s="60" t="str">
        <f t="shared" si="55"/>
        <v/>
      </c>
      <c r="J206" s="60" t="str">
        <f t="shared" si="55"/>
        <v/>
      </c>
      <c r="K206" s="60" t="str">
        <f t="shared" si="55"/>
        <v/>
      </c>
      <c r="L206" s="60" t="str">
        <f t="shared" si="55"/>
        <v/>
      </c>
      <c r="M206" s="60" t="str">
        <f t="shared" si="55"/>
        <v/>
      </c>
      <c r="N206" s="60" t="str">
        <f t="shared" si="55"/>
        <v/>
      </c>
      <c r="O206" s="60" t="str">
        <f t="shared" si="55"/>
        <v/>
      </c>
      <c r="P206" s="61" t="str">
        <f t="shared" si="55"/>
        <v/>
      </c>
      <c r="Q206" s="61" t="s">
        <v>122</v>
      </c>
      <c r="R206" s="61" t="s">
        <v>122</v>
      </c>
    </row>
    <row r="207" spans="1:18" s="10" customFormat="1" ht="15" customHeight="1">
      <c r="A207" s="41"/>
      <c r="B207" s="25"/>
      <c r="C207" s="33"/>
      <c r="D207" s="25"/>
      <c r="E207" s="293"/>
      <c r="F207" s="294"/>
      <c r="G207" s="294"/>
      <c r="H207" s="294"/>
      <c r="I207" s="294"/>
      <c r="J207" s="294"/>
      <c r="K207" s="294"/>
      <c r="L207" s="294"/>
      <c r="M207" s="294"/>
      <c r="N207" s="294"/>
      <c r="O207" s="294"/>
      <c r="P207" s="295"/>
      <c r="Q207" s="295"/>
      <c r="R207" s="295"/>
    </row>
    <row r="208" spans="1:18" s="10" customFormat="1" ht="15" customHeight="1">
      <c r="A208" s="265" t="s">
        <v>128</v>
      </c>
      <c r="B208" s="25"/>
      <c r="C208" s="266" t="s">
        <v>1</v>
      </c>
      <c r="D208" s="25"/>
      <c r="E208" s="296" t="str">
        <f t="shared" ref="E208:P209" si="56">IF(ISERROR(E309/E94),"",E309/E94)</f>
        <v/>
      </c>
      <c r="F208" s="297" t="str">
        <f t="shared" si="56"/>
        <v/>
      </c>
      <c r="G208" s="297" t="str">
        <f t="shared" si="56"/>
        <v/>
      </c>
      <c r="H208" s="297" t="str">
        <f t="shared" si="56"/>
        <v/>
      </c>
      <c r="I208" s="297" t="str">
        <f t="shared" si="56"/>
        <v/>
      </c>
      <c r="J208" s="297" t="str">
        <f t="shared" si="56"/>
        <v/>
      </c>
      <c r="K208" s="297" t="str">
        <f t="shared" si="56"/>
        <v/>
      </c>
      <c r="L208" s="297" t="str">
        <f t="shared" si="56"/>
        <v/>
      </c>
      <c r="M208" s="297" t="str">
        <f t="shared" si="56"/>
        <v/>
      </c>
      <c r="N208" s="297" t="str">
        <f t="shared" si="56"/>
        <v/>
      </c>
      <c r="O208" s="297" t="str">
        <f t="shared" si="56"/>
        <v/>
      </c>
      <c r="P208" s="298" t="str">
        <f t="shared" si="56"/>
        <v/>
      </c>
      <c r="Q208" s="298" t="s">
        <v>122</v>
      </c>
      <c r="R208" s="298" t="s">
        <v>122</v>
      </c>
    </row>
    <row r="209" spans="1:18" s="10" customFormat="1" ht="15" customHeight="1">
      <c r="A209" s="271"/>
      <c r="B209" s="25"/>
      <c r="C209" s="266" t="s">
        <v>13</v>
      </c>
      <c r="D209" s="25"/>
      <c r="E209" s="296" t="str">
        <f t="shared" si="56"/>
        <v/>
      </c>
      <c r="F209" s="297" t="str">
        <f t="shared" si="56"/>
        <v/>
      </c>
      <c r="G209" s="297" t="str">
        <f t="shared" si="56"/>
        <v/>
      </c>
      <c r="H209" s="297" t="str">
        <f t="shared" si="56"/>
        <v/>
      </c>
      <c r="I209" s="297" t="str">
        <f t="shared" si="56"/>
        <v/>
      </c>
      <c r="J209" s="297" t="str">
        <f t="shared" si="56"/>
        <v/>
      </c>
      <c r="K209" s="297" t="str">
        <f t="shared" si="56"/>
        <v/>
      </c>
      <c r="L209" s="297" t="str">
        <f t="shared" si="56"/>
        <v/>
      </c>
      <c r="M209" s="297" t="str">
        <f t="shared" si="56"/>
        <v/>
      </c>
      <c r="N209" s="297" t="str">
        <f t="shared" si="56"/>
        <v/>
      </c>
      <c r="O209" s="297" t="str">
        <f t="shared" si="56"/>
        <v/>
      </c>
      <c r="P209" s="298" t="str">
        <f t="shared" si="56"/>
        <v/>
      </c>
      <c r="Q209" s="298" t="s">
        <v>122</v>
      </c>
      <c r="R209" s="298" t="s">
        <v>122</v>
      </c>
    </row>
    <row r="210" spans="1:18" s="10" customFormat="1" ht="15" customHeight="1">
      <c r="A210" s="33"/>
      <c r="B210" s="25"/>
      <c r="C210" s="33"/>
      <c r="D210" s="25"/>
      <c r="E210" s="293"/>
      <c r="F210" s="294"/>
      <c r="G210" s="294"/>
      <c r="H210" s="294"/>
      <c r="I210" s="294"/>
      <c r="J210" s="294"/>
      <c r="K210" s="294"/>
      <c r="L210" s="294"/>
      <c r="M210" s="294"/>
      <c r="N210" s="294"/>
      <c r="O210" s="294"/>
      <c r="P210" s="295"/>
      <c r="Q210" s="295"/>
      <c r="R210" s="295"/>
    </row>
    <row r="211" spans="1:18" s="10" customFormat="1" ht="15" customHeight="1">
      <c r="A211" s="309" t="s">
        <v>130</v>
      </c>
      <c r="B211" s="25"/>
      <c r="C211" s="47" t="s">
        <v>1</v>
      </c>
      <c r="D211" s="25"/>
      <c r="E211" s="299">
        <f t="shared" ref="E211:P212" si="57">IF(ISERROR(E312/E97),"",E312/E97)</f>
        <v>0.18760582733064374</v>
      </c>
      <c r="F211" s="300">
        <f t="shared" si="57"/>
        <v>0.19678446020639817</v>
      </c>
      <c r="G211" s="300">
        <f t="shared" si="57"/>
        <v>0.1930932066770191</v>
      </c>
      <c r="H211" s="300">
        <f t="shared" si="57"/>
        <v>0.22504645346968985</v>
      </c>
      <c r="I211" s="300">
        <f t="shared" si="57"/>
        <v>0.18184041748876217</v>
      </c>
      <c r="J211" s="300">
        <f t="shared" si="57"/>
        <v>0.19004428618491268</v>
      </c>
      <c r="K211" s="300">
        <f t="shared" si="57"/>
        <v>0.16477853618479854</v>
      </c>
      <c r="L211" s="300">
        <f t="shared" si="57"/>
        <v>0.18108840309638477</v>
      </c>
      <c r="M211" s="300">
        <f t="shared" si="57"/>
        <v>0.17625197323508585</v>
      </c>
      <c r="N211" s="300">
        <f t="shared" si="57"/>
        <v>0.18111678392965083</v>
      </c>
      <c r="O211" s="300">
        <f t="shared" si="57"/>
        <v>0.18642240642699348</v>
      </c>
      <c r="P211" s="301">
        <f t="shared" si="57"/>
        <v>0.18648656878425351</v>
      </c>
      <c r="Q211" s="301" t="s">
        <v>122</v>
      </c>
      <c r="R211" s="301" t="s">
        <v>122</v>
      </c>
    </row>
    <row r="212" spans="1:18" s="10" customFormat="1" ht="15" customHeight="1">
      <c r="A212" s="310"/>
      <c r="B212" s="25"/>
      <c r="C212" s="51" t="s">
        <v>13</v>
      </c>
      <c r="D212" s="25"/>
      <c r="E212" s="302">
        <f t="shared" si="57"/>
        <v>0.18760582733064374</v>
      </c>
      <c r="F212" s="303">
        <f t="shared" si="57"/>
        <v>0.19135848690812005</v>
      </c>
      <c r="G212" s="303">
        <f t="shared" si="57"/>
        <v>0.19194721717620053</v>
      </c>
      <c r="H212" s="303">
        <f t="shared" si="57"/>
        <v>0.19983513728802224</v>
      </c>
      <c r="I212" s="303">
        <f t="shared" si="57"/>
        <v>0.19645085972298607</v>
      </c>
      <c r="J212" s="303">
        <f t="shared" si="57"/>
        <v>0.19538821446783641</v>
      </c>
      <c r="K212" s="303">
        <f t="shared" si="57"/>
        <v>0.19146099389198651</v>
      </c>
      <c r="L212" s="303">
        <f t="shared" si="57"/>
        <v>0.19064299455026554</v>
      </c>
      <c r="M212" s="303">
        <f t="shared" si="57"/>
        <v>0.18918775304343802</v>
      </c>
      <c r="N212" s="303">
        <f t="shared" si="57"/>
        <v>0.18859853983895589</v>
      </c>
      <c r="O212" s="303">
        <f t="shared" si="57"/>
        <v>0.18842318454649828</v>
      </c>
      <c r="P212" s="304">
        <f t="shared" si="57"/>
        <v>0.18834022971166747</v>
      </c>
      <c r="Q212" s="304">
        <v>0.19747055806349972</v>
      </c>
      <c r="R212" s="304">
        <v>0.20125678469701014</v>
      </c>
    </row>
    <row r="213" spans="1:18">
      <c r="Q213" s="6"/>
      <c r="R213" s="6"/>
    </row>
    <row r="214" spans="1:18">
      <c r="Q214" s="6"/>
      <c r="R214" s="6"/>
    </row>
    <row r="215" spans="1:18">
      <c r="Q215" s="6"/>
      <c r="R215" s="6"/>
    </row>
    <row r="216" spans="1:18" ht="22.5" customHeight="1">
      <c r="A216" s="308" t="s">
        <v>26</v>
      </c>
      <c r="B216" s="308"/>
      <c r="C216" s="308"/>
      <c r="D216" s="308"/>
      <c r="E216" s="308"/>
      <c r="F216" s="308"/>
      <c r="G216" s="308"/>
      <c r="H216" s="308"/>
      <c r="I216" s="308"/>
      <c r="J216" s="308"/>
      <c r="K216" s="308"/>
      <c r="L216" s="308"/>
      <c r="M216" s="308"/>
      <c r="N216" s="308"/>
      <c r="O216" s="308"/>
      <c r="P216" s="308"/>
      <c r="Q216" s="15"/>
      <c r="R216" s="15"/>
    </row>
    <row r="217" spans="1:18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3"/>
      <c r="R217" s="3"/>
    </row>
    <row r="218" spans="1:18" ht="18" customHeight="1">
      <c r="A218" s="15" t="s">
        <v>39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17"/>
      <c r="M218" s="17"/>
      <c r="N218" s="17"/>
      <c r="O218" s="242" t="s">
        <v>24</v>
      </c>
      <c r="P218" s="18"/>
      <c r="Q218" s="292"/>
      <c r="R218" s="292"/>
    </row>
    <row r="219" spans="1:18" ht="18" customHeight="1">
      <c r="Q219" s="6"/>
      <c r="R219" s="6"/>
    </row>
    <row r="220" spans="1:18" s="10" customFormat="1" ht="1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2" t="s">
        <v>16</v>
      </c>
      <c r="N220" s="22" t="s">
        <v>17</v>
      </c>
      <c r="O220" s="22" t="s">
        <v>18</v>
      </c>
      <c r="P220" s="23" t="s">
        <v>11</v>
      </c>
      <c r="Q220" s="19" t="s">
        <v>124</v>
      </c>
      <c r="R220" s="19" t="s">
        <v>22</v>
      </c>
    </row>
    <row r="221" spans="1:18" s="10" customFormat="1" ht="15" customHeight="1">
      <c r="A221" s="24"/>
      <c r="B221" s="38"/>
      <c r="C221" s="24"/>
      <c r="D221" s="25"/>
      <c r="E221" s="24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4"/>
      <c r="Q221" s="34"/>
      <c r="R221" s="34"/>
    </row>
    <row r="222" spans="1:18" s="10" customFormat="1" ht="15" customHeight="1">
      <c r="A222" s="26" t="s">
        <v>135</v>
      </c>
      <c r="B222" s="38"/>
      <c r="C222" s="27" t="s">
        <v>1</v>
      </c>
      <c r="D222" s="25"/>
      <c r="E222" s="28">
        <f>E223</f>
        <v>1005.66896</v>
      </c>
      <c r="F222" s="29">
        <f t="shared" ref="F222:P222" si="58">F223-E223</f>
        <v>729.56004000000007</v>
      </c>
      <c r="G222" s="29">
        <f t="shared" si="58"/>
        <v>899.52200000000016</v>
      </c>
      <c r="H222" s="29">
        <f t="shared" si="58"/>
        <v>966.48899999999958</v>
      </c>
      <c r="I222" s="29">
        <f t="shared" si="58"/>
        <v>759.05500000000029</v>
      </c>
      <c r="J222" s="29">
        <f t="shared" si="58"/>
        <v>838.77300000000014</v>
      </c>
      <c r="K222" s="29">
        <f t="shared" si="58"/>
        <v>645.33799999999974</v>
      </c>
      <c r="L222" s="29">
        <f t="shared" si="58"/>
        <v>473.2510000000002</v>
      </c>
      <c r="M222" s="29">
        <f t="shared" si="58"/>
        <v>657.06999999999971</v>
      </c>
      <c r="N222" s="29">
        <f t="shared" si="58"/>
        <v>525.84993884337746</v>
      </c>
      <c r="O222" s="29">
        <f t="shared" si="58"/>
        <v>649.79206363636331</v>
      </c>
      <c r="P222" s="30">
        <f t="shared" si="58"/>
        <v>360.99559090909224</v>
      </c>
      <c r="Q222" s="260"/>
      <c r="R222" s="261"/>
    </row>
    <row r="223" spans="1:18" s="10" customFormat="1" ht="15" customHeight="1">
      <c r="A223" s="32"/>
      <c r="B223" s="38"/>
      <c r="C223" s="33" t="s">
        <v>13</v>
      </c>
      <c r="D223" s="25"/>
      <c r="E223" s="35">
        <f>+Feuil1!E313</f>
        <v>1005.66896</v>
      </c>
      <c r="F223" s="36">
        <f>+Feuil1!F313</f>
        <v>1735.229</v>
      </c>
      <c r="G223" s="36">
        <f>+Feuil1!G313</f>
        <v>2634.7510000000002</v>
      </c>
      <c r="H223" s="36">
        <f>+Feuil1!H313</f>
        <v>3601.24</v>
      </c>
      <c r="I223" s="36">
        <f>+Feuil1!I313</f>
        <v>4360.2950000000001</v>
      </c>
      <c r="J223" s="36">
        <f>+Feuil1!J313</f>
        <v>5199.0680000000002</v>
      </c>
      <c r="K223" s="36">
        <f>+Feuil1!K313</f>
        <v>5844.4059999999999</v>
      </c>
      <c r="L223" s="36">
        <f>+Feuil1!L313</f>
        <v>6317.6570000000002</v>
      </c>
      <c r="M223" s="36">
        <f>+Feuil1!M313</f>
        <v>6974.7269999999999</v>
      </c>
      <c r="N223" s="36">
        <f>+Feuil1!N313</f>
        <v>7500.5769388433773</v>
      </c>
      <c r="O223" s="36">
        <f>+Feuil1!O313</f>
        <v>8150.3690024797406</v>
      </c>
      <c r="P223" s="36">
        <f>+Feuil1!P313</f>
        <v>8511.3645933888329</v>
      </c>
      <c r="Q223" s="262"/>
      <c r="R223" s="37"/>
    </row>
    <row r="224" spans="1:18" s="10" customFormat="1" ht="15" customHeight="1">
      <c r="A224" s="32"/>
      <c r="B224" s="38"/>
      <c r="C224" s="33"/>
      <c r="D224" s="25"/>
      <c r="E224" s="35"/>
      <c r="F224" s="36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262"/>
      <c r="R224" s="37"/>
    </row>
    <row r="225" spans="1:18" s="10" customFormat="1" ht="15" customHeight="1">
      <c r="A225" s="32" t="s">
        <v>136</v>
      </c>
      <c r="B225" s="38"/>
      <c r="C225" s="33" t="s">
        <v>1</v>
      </c>
      <c r="D225" s="25"/>
      <c r="E225" s="35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262"/>
      <c r="R225" s="37"/>
    </row>
    <row r="226" spans="1:18" s="10" customFormat="1" ht="15" customHeight="1">
      <c r="A226" s="32"/>
      <c r="B226" s="38"/>
      <c r="C226" s="33" t="s">
        <v>13</v>
      </c>
      <c r="D226" s="25"/>
      <c r="E226" s="35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262"/>
      <c r="R226" s="37"/>
    </row>
    <row r="227" spans="1:18" s="10" customFormat="1" ht="15" customHeight="1">
      <c r="A227" s="32"/>
      <c r="B227" s="38"/>
      <c r="C227" s="33"/>
      <c r="D227" s="25"/>
      <c r="E227" s="35"/>
      <c r="F227" s="36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262"/>
      <c r="R227" s="37"/>
    </row>
    <row r="228" spans="1:18" s="10" customFormat="1" ht="15" customHeight="1">
      <c r="A228" s="32" t="s">
        <v>137</v>
      </c>
      <c r="B228" s="38"/>
      <c r="C228" s="33" t="s">
        <v>1</v>
      </c>
      <c r="D228" s="38"/>
      <c r="E228" s="35"/>
      <c r="F228" s="36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262"/>
      <c r="R228" s="37"/>
    </row>
    <row r="229" spans="1:18" s="10" customFormat="1" ht="15" customHeight="1">
      <c r="A229" s="32"/>
      <c r="B229" s="38"/>
      <c r="C229" s="33" t="s">
        <v>13</v>
      </c>
      <c r="D229" s="25"/>
      <c r="E229" s="35"/>
      <c r="F229" s="36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262"/>
      <c r="R229" s="37"/>
    </row>
    <row r="230" spans="1:18" s="10" customFormat="1" ht="15" customHeight="1">
      <c r="A230" s="32"/>
      <c r="B230" s="38"/>
      <c r="C230" s="33"/>
      <c r="D230" s="25"/>
      <c r="E230" s="35"/>
      <c r="F230" s="36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262"/>
      <c r="R230" s="37"/>
    </row>
    <row r="231" spans="1:18" s="10" customFormat="1" ht="15" customHeight="1">
      <c r="A231" s="32" t="s">
        <v>138</v>
      </c>
      <c r="B231" s="38"/>
      <c r="C231" s="33" t="s">
        <v>1</v>
      </c>
      <c r="D231" s="25"/>
      <c r="E231" s="35"/>
      <c r="F231" s="36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262"/>
      <c r="R231" s="37"/>
    </row>
    <row r="232" spans="1:18" s="10" customFormat="1" ht="15" customHeight="1">
      <c r="A232" s="76"/>
      <c r="B232" s="38"/>
      <c r="C232" s="33" t="s">
        <v>13</v>
      </c>
      <c r="D232" s="25"/>
      <c r="E232" s="35"/>
      <c r="F232" s="36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262"/>
      <c r="R232" s="37"/>
    </row>
    <row r="233" spans="1:18" s="10" customFormat="1" ht="15" customHeight="1">
      <c r="A233" s="32"/>
      <c r="B233" s="38"/>
      <c r="C233" s="33"/>
      <c r="D233" s="25"/>
      <c r="E233" s="35"/>
      <c r="F233" s="36"/>
      <c r="G233" s="36"/>
      <c r="H233" s="36"/>
      <c r="I233" s="36"/>
      <c r="J233" s="36"/>
      <c r="K233" s="36"/>
      <c r="L233" s="36"/>
      <c r="M233" s="36"/>
      <c r="N233" s="36"/>
      <c r="O233" s="36"/>
      <c r="P233" s="36"/>
      <c r="Q233" s="262"/>
      <c r="R233" s="37"/>
    </row>
    <row r="234" spans="1:18" s="10" customFormat="1" ht="15" customHeight="1">
      <c r="A234" s="32" t="s">
        <v>139</v>
      </c>
      <c r="B234" s="38"/>
      <c r="C234" s="33" t="s">
        <v>1</v>
      </c>
      <c r="D234" s="25"/>
      <c r="E234" s="35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262"/>
      <c r="R234" s="37"/>
    </row>
    <row r="235" spans="1:18" s="10" customFormat="1" ht="15" customHeight="1">
      <c r="A235" s="76"/>
      <c r="B235" s="38"/>
      <c r="C235" s="33" t="s">
        <v>13</v>
      </c>
      <c r="D235" s="25"/>
      <c r="E235" s="35"/>
      <c r="F235" s="36"/>
      <c r="G235" s="36"/>
      <c r="H235" s="36"/>
      <c r="I235" s="36"/>
      <c r="J235" s="36"/>
      <c r="K235" s="36"/>
      <c r="L235" s="36"/>
      <c r="M235" s="36"/>
      <c r="N235" s="36"/>
      <c r="O235" s="36"/>
      <c r="P235" s="36"/>
      <c r="Q235" s="262"/>
      <c r="R235" s="37"/>
    </row>
    <row r="236" spans="1:18" s="10" customFormat="1" ht="15" hidden="1" customHeight="1">
      <c r="A236" s="76"/>
      <c r="B236" s="38"/>
      <c r="C236" s="33"/>
      <c r="D236" s="25"/>
      <c r="E236" s="35"/>
      <c r="F236" s="36"/>
      <c r="G236" s="36"/>
      <c r="H236" s="36"/>
      <c r="I236" s="36"/>
      <c r="J236" s="36"/>
      <c r="K236" s="36"/>
      <c r="L236" s="36"/>
      <c r="M236" s="36"/>
      <c r="N236" s="36"/>
      <c r="O236" s="36"/>
      <c r="P236" s="37"/>
      <c r="Q236" s="262"/>
      <c r="R236" s="37"/>
    </row>
    <row r="237" spans="1:18" s="10" customFormat="1" ht="15" hidden="1" customHeight="1">
      <c r="A237" s="32"/>
      <c r="B237" s="38"/>
      <c r="C237" s="33" t="s">
        <v>1</v>
      </c>
      <c r="D237" s="25"/>
      <c r="E237" s="35"/>
      <c r="F237" s="36"/>
      <c r="G237" s="36"/>
      <c r="H237" s="36"/>
      <c r="I237" s="36"/>
      <c r="J237" s="36"/>
      <c r="K237" s="36"/>
      <c r="L237" s="36"/>
      <c r="M237" s="36"/>
      <c r="N237" s="36"/>
      <c r="O237" s="36"/>
      <c r="P237" s="37"/>
      <c r="Q237" s="262"/>
      <c r="R237" s="37"/>
    </row>
    <row r="238" spans="1:18" s="10" customFormat="1" ht="15" hidden="1" customHeight="1">
      <c r="A238" s="32"/>
      <c r="B238" s="38"/>
      <c r="C238" s="33" t="s">
        <v>13</v>
      </c>
      <c r="D238" s="25"/>
      <c r="E238" s="74"/>
      <c r="F238" s="73"/>
      <c r="G238" s="73"/>
      <c r="H238" s="73"/>
      <c r="I238" s="73"/>
      <c r="J238" s="73"/>
      <c r="K238" s="73"/>
      <c r="L238" s="73"/>
      <c r="M238" s="73"/>
      <c r="N238" s="36"/>
      <c r="O238" s="36"/>
      <c r="P238" s="37"/>
      <c r="Q238" s="262"/>
      <c r="R238" s="37"/>
    </row>
    <row r="239" spans="1:18" s="10" customFormat="1" ht="15" hidden="1" customHeight="1">
      <c r="A239" s="32"/>
      <c r="B239" s="38"/>
      <c r="C239" s="33"/>
      <c r="D239" s="25"/>
      <c r="E239" s="35"/>
      <c r="F239" s="36"/>
      <c r="G239" s="36"/>
      <c r="H239" s="36"/>
      <c r="I239" s="36"/>
      <c r="J239" s="36"/>
      <c r="K239" s="36"/>
      <c r="L239" s="36"/>
      <c r="M239" s="36"/>
      <c r="N239" s="36"/>
      <c r="O239" s="36"/>
      <c r="P239" s="37"/>
      <c r="Q239" s="262"/>
      <c r="R239" s="37"/>
    </row>
    <row r="240" spans="1:18" s="10" customFormat="1" ht="15" hidden="1" customHeight="1">
      <c r="A240" s="32"/>
      <c r="B240" s="38"/>
      <c r="C240" s="33" t="s">
        <v>1</v>
      </c>
      <c r="D240" s="25"/>
      <c r="E240" s="35"/>
      <c r="F240" s="36"/>
      <c r="G240" s="36"/>
      <c r="H240" s="36"/>
      <c r="I240" s="36"/>
      <c r="J240" s="36"/>
      <c r="K240" s="36"/>
      <c r="L240" s="36"/>
      <c r="M240" s="36"/>
      <c r="N240" s="36"/>
      <c r="O240" s="36"/>
      <c r="P240" s="37"/>
      <c r="Q240" s="262"/>
      <c r="R240" s="37"/>
    </row>
    <row r="241" spans="1:18" s="10" customFormat="1" ht="15" hidden="1" customHeight="1">
      <c r="A241" s="70"/>
      <c r="B241" s="38"/>
      <c r="C241" s="33" t="s">
        <v>13</v>
      </c>
      <c r="D241" s="25"/>
      <c r="E241" s="74"/>
      <c r="F241" s="73"/>
      <c r="G241" s="73"/>
      <c r="H241" s="73"/>
      <c r="I241" s="73"/>
      <c r="J241" s="73"/>
      <c r="K241" s="73"/>
      <c r="L241" s="73"/>
      <c r="M241" s="73"/>
      <c r="N241" s="36"/>
      <c r="O241" s="36"/>
      <c r="P241" s="37"/>
      <c r="Q241" s="262"/>
      <c r="R241" s="37"/>
    </row>
    <row r="242" spans="1:18" s="10" customFormat="1" ht="15" hidden="1" customHeight="1">
      <c r="A242" s="70"/>
      <c r="B242" s="38"/>
      <c r="C242" s="33"/>
      <c r="D242" s="25"/>
      <c r="E242" s="35"/>
      <c r="F242" s="36"/>
      <c r="G242" s="36"/>
      <c r="H242" s="36"/>
      <c r="I242" s="36"/>
      <c r="J242" s="36"/>
      <c r="K242" s="36"/>
      <c r="L242" s="36"/>
      <c r="M242" s="36"/>
      <c r="N242" s="36"/>
      <c r="O242" s="36"/>
      <c r="P242" s="37"/>
      <c r="Q242" s="262"/>
      <c r="R242" s="37"/>
    </row>
    <row r="243" spans="1:18" s="10" customFormat="1" ht="15" hidden="1" customHeight="1">
      <c r="A243" s="32"/>
      <c r="B243" s="38"/>
      <c r="C243" s="33" t="s">
        <v>1</v>
      </c>
      <c r="D243" s="25"/>
      <c r="E243" s="35"/>
      <c r="F243" s="36"/>
      <c r="G243" s="36"/>
      <c r="H243" s="36"/>
      <c r="I243" s="36"/>
      <c r="J243" s="36"/>
      <c r="K243" s="36"/>
      <c r="L243" s="36"/>
      <c r="M243" s="36"/>
      <c r="N243" s="36"/>
      <c r="O243" s="36"/>
      <c r="P243" s="37"/>
      <c r="Q243" s="262"/>
      <c r="R243" s="37"/>
    </row>
    <row r="244" spans="1:18" s="10" customFormat="1" ht="15" hidden="1" customHeight="1">
      <c r="A244" s="32"/>
      <c r="B244" s="38"/>
      <c r="C244" s="33" t="s">
        <v>13</v>
      </c>
      <c r="D244" s="25"/>
      <c r="E244" s="74"/>
      <c r="F244" s="73"/>
      <c r="G244" s="73"/>
      <c r="H244" s="73"/>
      <c r="I244" s="73"/>
      <c r="J244" s="73"/>
      <c r="K244" s="73"/>
      <c r="L244" s="73"/>
      <c r="M244" s="73"/>
      <c r="N244" s="36"/>
      <c r="O244" s="36"/>
      <c r="P244" s="37"/>
      <c r="Q244" s="262"/>
      <c r="R244" s="37"/>
    </row>
    <row r="245" spans="1:18" s="10" customFormat="1" ht="15" hidden="1" customHeight="1">
      <c r="A245" s="32"/>
      <c r="B245" s="38"/>
      <c r="C245" s="33"/>
      <c r="D245" s="25"/>
      <c r="E245" s="35"/>
      <c r="F245" s="36"/>
      <c r="G245" s="36"/>
      <c r="H245" s="36"/>
      <c r="I245" s="36"/>
      <c r="J245" s="36"/>
      <c r="K245" s="36"/>
      <c r="L245" s="36"/>
      <c r="M245" s="36"/>
      <c r="N245" s="36"/>
      <c r="O245" s="36"/>
      <c r="P245" s="37"/>
      <c r="Q245" s="262"/>
      <c r="R245" s="37"/>
    </row>
    <row r="246" spans="1:18" s="10" customFormat="1" ht="15" hidden="1" customHeight="1">
      <c r="A246" s="32"/>
      <c r="B246" s="38"/>
      <c r="C246" s="33" t="s">
        <v>1</v>
      </c>
      <c r="D246" s="25"/>
      <c r="E246" s="35"/>
      <c r="F246" s="36"/>
      <c r="G246" s="36"/>
      <c r="H246" s="36"/>
      <c r="I246" s="36"/>
      <c r="J246" s="36"/>
      <c r="K246" s="36"/>
      <c r="L246" s="36"/>
      <c r="M246" s="36"/>
      <c r="N246" s="36"/>
      <c r="O246" s="36"/>
      <c r="P246" s="37"/>
      <c r="Q246" s="262"/>
      <c r="R246" s="37"/>
    </row>
    <row r="247" spans="1:18" s="10" customFormat="1" ht="15" hidden="1" customHeight="1">
      <c r="A247" s="32"/>
      <c r="B247" s="38"/>
      <c r="C247" s="33" t="s">
        <v>13</v>
      </c>
      <c r="D247" s="25"/>
      <c r="E247" s="74"/>
      <c r="F247" s="73"/>
      <c r="G247" s="73"/>
      <c r="H247" s="73"/>
      <c r="I247" s="73"/>
      <c r="J247" s="73"/>
      <c r="K247" s="73"/>
      <c r="L247" s="73"/>
      <c r="M247" s="73"/>
      <c r="N247" s="36"/>
      <c r="O247" s="36"/>
      <c r="P247" s="37"/>
      <c r="Q247" s="262"/>
      <c r="R247" s="37"/>
    </row>
    <row r="248" spans="1:18" s="10" customFormat="1" ht="15" customHeight="1">
      <c r="A248" s="32"/>
      <c r="B248" s="38"/>
      <c r="C248" s="33"/>
      <c r="D248" s="25"/>
      <c r="E248" s="35"/>
      <c r="F248" s="36"/>
      <c r="G248" s="36"/>
      <c r="H248" s="36"/>
      <c r="I248" s="36"/>
      <c r="J248" s="36"/>
      <c r="K248" s="36"/>
      <c r="L248" s="36"/>
      <c r="M248" s="36"/>
      <c r="N248" s="36"/>
      <c r="O248" s="36"/>
      <c r="P248" s="37"/>
      <c r="Q248" s="263"/>
      <c r="R248" s="264"/>
    </row>
    <row r="249" spans="1:18" s="10" customFormat="1" ht="15" customHeight="1">
      <c r="A249" s="265" t="s">
        <v>125</v>
      </c>
      <c r="B249" s="38"/>
      <c r="C249" s="266" t="s">
        <v>1</v>
      </c>
      <c r="D249" s="38"/>
      <c r="E249" s="267">
        <f>E250</f>
        <v>1005.66896</v>
      </c>
      <c r="F249" s="268">
        <f t="shared" ref="F249:P249" si="59">F250-E250</f>
        <v>729.56004000000007</v>
      </c>
      <c r="G249" s="268">
        <f t="shared" si="59"/>
        <v>899.52200000000016</v>
      </c>
      <c r="H249" s="268">
        <f t="shared" si="59"/>
        <v>966.48899999999958</v>
      </c>
      <c r="I249" s="268">
        <f t="shared" si="59"/>
        <v>759.05500000000029</v>
      </c>
      <c r="J249" s="268">
        <f t="shared" si="59"/>
        <v>838.77300000000014</v>
      </c>
      <c r="K249" s="268">
        <f t="shared" si="59"/>
        <v>645.33799999999974</v>
      </c>
      <c r="L249" s="268">
        <f t="shared" si="59"/>
        <v>473.2510000000002</v>
      </c>
      <c r="M249" s="268">
        <f t="shared" si="59"/>
        <v>657.06999999999971</v>
      </c>
      <c r="N249" s="268">
        <f t="shared" si="59"/>
        <v>525.84993884337746</v>
      </c>
      <c r="O249" s="268">
        <f t="shared" si="59"/>
        <v>649.79206363636331</v>
      </c>
      <c r="P249" s="270">
        <f t="shared" si="59"/>
        <v>360.99559090909224</v>
      </c>
      <c r="Q249" s="269"/>
      <c r="R249" s="270"/>
    </row>
    <row r="250" spans="1:18" s="10" customFormat="1" ht="15" customHeight="1">
      <c r="A250" s="271"/>
      <c r="B250" s="38"/>
      <c r="C250" s="266" t="s">
        <v>13</v>
      </c>
      <c r="D250" s="38"/>
      <c r="E250" s="267">
        <f>SUM(E223,E226,E229,E232,E235,E238,E241,E244,E247)</f>
        <v>1005.66896</v>
      </c>
      <c r="F250" s="268">
        <f>SUM(F223,F226,F229,F232,F235,F238,F241,F244,F247)</f>
        <v>1735.229</v>
      </c>
      <c r="G250" s="268">
        <f t="shared" ref="G250:O250" si="60">SUM(G223,G226,G229,G232,G235,G238,G241,G244,G247)</f>
        <v>2634.7510000000002</v>
      </c>
      <c r="H250" s="268">
        <f t="shared" si="60"/>
        <v>3601.24</v>
      </c>
      <c r="I250" s="268">
        <f t="shared" si="60"/>
        <v>4360.2950000000001</v>
      </c>
      <c r="J250" s="268">
        <f t="shared" si="60"/>
        <v>5199.0680000000002</v>
      </c>
      <c r="K250" s="268">
        <f t="shared" si="60"/>
        <v>5844.4059999999999</v>
      </c>
      <c r="L250" s="268">
        <f t="shared" si="60"/>
        <v>6317.6570000000002</v>
      </c>
      <c r="M250" s="268">
        <f t="shared" si="60"/>
        <v>6974.7269999999999</v>
      </c>
      <c r="N250" s="268">
        <f t="shared" si="60"/>
        <v>7500.5769388433773</v>
      </c>
      <c r="O250" s="268">
        <f t="shared" si="60"/>
        <v>8150.3690024797406</v>
      </c>
      <c r="P250" s="270">
        <f>SUM(P223,P226,P229,P232,P235,P238,P241,P244,P247)</f>
        <v>8511.3645933888329</v>
      </c>
      <c r="Q250" s="269"/>
      <c r="R250" s="270"/>
    </row>
    <row r="251" spans="1:18" s="10" customFormat="1" ht="15" customHeight="1">
      <c r="A251" s="32"/>
      <c r="B251" s="38"/>
      <c r="C251" s="33"/>
      <c r="D251" s="25"/>
      <c r="E251" s="35"/>
      <c r="F251" s="36"/>
      <c r="G251" s="36"/>
      <c r="H251" s="36"/>
      <c r="I251" s="36"/>
      <c r="J251" s="36"/>
      <c r="K251" s="36"/>
      <c r="L251" s="36"/>
      <c r="M251" s="36"/>
      <c r="N251" s="36"/>
      <c r="O251" s="36"/>
      <c r="P251" s="37"/>
      <c r="Q251" s="263"/>
      <c r="R251" s="264"/>
    </row>
    <row r="252" spans="1:18" s="10" customFormat="1" ht="15" customHeight="1">
      <c r="A252" s="32" t="s">
        <v>140</v>
      </c>
      <c r="B252" s="38"/>
      <c r="C252" s="33" t="s">
        <v>1</v>
      </c>
      <c r="D252" s="25"/>
      <c r="E252" s="35"/>
      <c r="F252" s="36"/>
      <c r="G252" s="36"/>
      <c r="H252" s="36"/>
      <c r="I252" s="36"/>
      <c r="J252" s="36"/>
      <c r="K252" s="36"/>
      <c r="L252" s="36"/>
      <c r="M252" s="36"/>
      <c r="N252" s="36"/>
      <c r="O252" s="36"/>
      <c r="P252" s="36"/>
      <c r="Q252" s="263"/>
      <c r="R252" s="264"/>
    </row>
    <row r="253" spans="1:18" s="10" customFormat="1" ht="15" customHeight="1">
      <c r="A253" s="32"/>
      <c r="B253" s="38"/>
      <c r="C253" s="33" t="s">
        <v>13</v>
      </c>
      <c r="D253" s="25"/>
      <c r="E253" s="35"/>
      <c r="F253" s="36"/>
      <c r="G253" s="36"/>
      <c r="H253" s="36"/>
      <c r="I253" s="36"/>
      <c r="J253" s="36"/>
      <c r="K253" s="36"/>
      <c r="L253" s="36"/>
      <c r="M253" s="36"/>
      <c r="N253" s="36"/>
      <c r="O253" s="36"/>
      <c r="P253" s="36"/>
      <c r="Q253" s="262"/>
      <c r="R253" s="37"/>
    </row>
    <row r="254" spans="1:18" s="10" customFormat="1" ht="15" customHeight="1">
      <c r="A254" s="32"/>
      <c r="B254" s="38"/>
      <c r="C254" s="33"/>
      <c r="D254" s="25"/>
      <c r="E254" s="35"/>
      <c r="F254" s="36"/>
      <c r="G254" s="36"/>
      <c r="H254" s="36"/>
      <c r="I254" s="36"/>
      <c r="J254" s="36"/>
      <c r="K254" s="36"/>
      <c r="L254" s="36"/>
      <c r="M254" s="36"/>
      <c r="N254" s="36"/>
      <c r="O254" s="36"/>
      <c r="P254" s="36"/>
      <c r="Q254" s="262"/>
      <c r="R254" s="37"/>
    </row>
    <row r="255" spans="1:18" s="10" customFormat="1" ht="15" customHeight="1">
      <c r="A255" s="32" t="s">
        <v>141</v>
      </c>
      <c r="B255" s="38"/>
      <c r="C255" s="33" t="s">
        <v>1</v>
      </c>
      <c r="D255" s="25"/>
      <c r="E255" s="35"/>
      <c r="F255" s="36"/>
      <c r="G255" s="36"/>
      <c r="H255" s="36"/>
      <c r="I255" s="36"/>
      <c r="J255" s="36"/>
      <c r="K255" s="36"/>
      <c r="L255" s="36"/>
      <c r="M255" s="36"/>
      <c r="N255" s="36"/>
      <c r="O255" s="36"/>
      <c r="P255" s="36"/>
      <c r="Q255" s="262"/>
      <c r="R255" s="37"/>
    </row>
    <row r="256" spans="1:18" s="10" customFormat="1" ht="15" customHeight="1">
      <c r="A256" s="32"/>
      <c r="B256" s="38"/>
      <c r="C256" s="33" t="s">
        <v>13</v>
      </c>
      <c r="D256" s="25"/>
      <c r="E256" s="35"/>
      <c r="F256" s="36"/>
      <c r="G256" s="36"/>
      <c r="H256" s="36"/>
      <c r="I256" s="36"/>
      <c r="J256" s="36"/>
      <c r="K256" s="36"/>
      <c r="L256" s="36"/>
      <c r="M256" s="36"/>
      <c r="N256" s="36"/>
      <c r="O256" s="36"/>
      <c r="P256" s="36"/>
      <c r="Q256" s="262"/>
      <c r="R256" s="37"/>
    </row>
    <row r="257" spans="1:18" s="10" customFormat="1" ht="15" customHeight="1">
      <c r="A257" s="32"/>
      <c r="B257" s="38"/>
      <c r="C257" s="33"/>
      <c r="D257" s="25"/>
      <c r="E257" s="74"/>
      <c r="F257" s="73"/>
      <c r="G257" s="73"/>
      <c r="H257" s="73"/>
      <c r="I257" s="73"/>
      <c r="J257" s="73"/>
      <c r="K257" s="73"/>
      <c r="L257" s="73"/>
      <c r="M257" s="73"/>
      <c r="N257" s="36"/>
      <c r="O257" s="36"/>
      <c r="P257" s="36"/>
      <c r="Q257" s="262"/>
      <c r="R257" s="37"/>
    </row>
    <row r="258" spans="1:18" s="10" customFormat="1" ht="15" customHeight="1">
      <c r="A258" s="32" t="s">
        <v>142</v>
      </c>
      <c r="B258" s="38"/>
      <c r="C258" s="33" t="s">
        <v>1</v>
      </c>
      <c r="D258" s="25"/>
      <c r="E258" s="35"/>
      <c r="F258" s="36"/>
      <c r="G258" s="36"/>
      <c r="H258" s="36"/>
      <c r="I258" s="36"/>
      <c r="J258" s="36"/>
      <c r="K258" s="36"/>
      <c r="L258" s="36"/>
      <c r="M258" s="36"/>
      <c r="N258" s="36"/>
      <c r="O258" s="36"/>
      <c r="P258" s="36"/>
      <c r="Q258" s="262"/>
      <c r="R258" s="37"/>
    </row>
    <row r="259" spans="1:18" s="10" customFormat="1" ht="15" customHeight="1">
      <c r="A259" s="32"/>
      <c r="B259" s="38"/>
      <c r="C259" s="33" t="s">
        <v>13</v>
      </c>
      <c r="D259" s="25"/>
      <c r="E259" s="35"/>
      <c r="F259" s="36"/>
      <c r="G259" s="36"/>
      <c r="H259" s="36"/>
      <c r="I259" s="36"/>
      <c r="J259" s="36"/>
      <c r="K259" s="36"/>
      <c r="L259" s="36"/>
      <c r="M259" s="36"/>
      <c r="N259" s="36"/>
      <c r="O259" s="36"/>
      <c r="P259" s="36"/>
      <c r="Q259" s="262"/>
      <c r="R259" s="37"/>
    </row>
    <row r="260" spans="1:18" s="10" customFormat="1" ht="15" customHeight="1">
      <c r="A260" s="32"/>
      <c r="B260" s="38"/>
      <c r="C260" s="33"/>
      <c r="D260" s="25"/>
      <c r="E260" s="74"/>
      <c r="F260" s="73"/>
      <c r="G260" s="73"/>
      <c r="H260" s="73"/>
      <c r="I260" s="73"/>
      <c r="J260" s="73"/>
      <c r="K260" s="73"/>
      <c r="L260" s="73"/>
      <c r="M260" s="73"/>
      <c r="N260" s="36"/>
      <c r="O260" s="36"/>
      <c r="P260" s="36"/>
      <c r="Q260" s="262"/>
      <c r="R260" s="37"/>
    </row>
    <row r="261" spans="1:18" s="10" customFormat="1" ht="15" customHeight="1">
      <c r="A261" s="32" t="s">
        <v>126</v>
      </c>
      <c r="B261" s="38"/>
      <c r="C261" s="33" t="s">
        <v>1</v>
      </c>
      <c r="D261" s="25"/>
      <c r="E261" s="35"/>
      <c r="F261" s="36"/>
      <c r="G261" s="36"/>
      <c r="H261" s="36"/>
      <c r="I261" s="36"/>
      <c r="J261" s="36"/>
      <c r="K261" s="36"/>
      <c r="L261" s="36"/>
      <c r="M261" s="36"/>
      <c r="N261" s="36"/>
      <c r="O261" s="36"/>
      <c r="P261" s="36"/>
      <c r="Q261" s="262"/>
      <c r="R261" s="37"/>
    </row>
    <row r="262" spans="1:18" s="10" customFormat="1" ht="15" customHeight="1">
      <c r="A262" s="76"/>
      <c r="B262" s="38"/>
      <c r="C262" s="33" t="s">
        <v>13</v>
      </c>
      <c r="D262" s="25"/>
      <c r="E262" s="35"/>
      <c r="F262" s="36"/>
      <c r="G262" s="36"/>
      <c r="H262" s="36"/>
      <c r="I262" s="36"/>
      <c r="J262" s="36"/>
      <c r="K262" s="36"/>
      <c r="L262" s="36"/>
      <c r="M262" s="36"/>
      <c r="N262" s="36"/>
      <c r="O262" s="36"/>
      <c r="P262" s="36"/>
      <c r="Q262" s="262"/>
      <c r="R262" s="37"/>
    </row>
    <row r="263" spans="1:18" s="10" customFormat="1" ht="15" hidden="1" customHeight="1">
      <c r="A263" s="32"/>
      <c r="B263" s="38"/>
      <c r="C263" s="33"/>
      <c r="D263" s="25"/>
      <c r="E263" s="74"/>
      <c r="F263" s="73"/>
      <c r="G263" s="73"/>
      <c r="H263" s="73"/>
      <c r="I263" s="73"/>
      <c r="J263" s="73"/>
      <c r="K263" s="73"/>
      <c r="L263" s="73"/>
      <c r="M263" s="73"/>
      <c r="N263" s="36"/>
      <c r="O263" s="36"/>
      <c r="P263" s="37"/>
      <c r="Q263" s="262"/>
      <c r="R263" s="37"/>
    </row>
    <row r="264" spans="1:18" s="10" customFormat="1" ht="15" hidden="1" customHeight="1">
      <c r="A264" s="32"/>
      <c r="B264" s="38"/>
      <c r="C264" s="33" t="s">
        <v>1</v>
      </c>
      <c r="D264" s="25"/>
      <c r="E264" s="35"/>
      <c r="F264" s="36"/>
      <c r="G264" s="36"/>
      <c r="H264" s="36"/>
      <c r="I264" s="36"/>
      <c r="J264" s="36"/>
      <c r="K264" s="36"/>
      <c r="L264" s="36"/>
      <c r="M264" s="36"/>
      <c r="N264" s="36"/>
      <c r="O264" s="36"/>
      <c r="P264" s="37"/>
      <c r="Q264" s="262"/>
      <c r="R264" s="37"/>
    </row>
    <row r="265" spans="1:18" s="10" customFormat="1" ht="15" hidden="1" customHeight="1">
      <c r="A265" s="77"/>
      <c r="B265" s="38"/>
      <c r="C265" s="33" t="s">
        <v>13</v>
      </c>
      <c r="D265" s="25"/>
      <c r="E265" s="35"/>
      <c r="F265" s="36"/>
      <c r="G265" s="36"/>
      <c r="H265" s="36"/>
      <c r="I265" s="36"/>
      <c r="J265" s="36"/>
      <c r="K265" s="36"/>
      <c r="L265" s="36"/>
      <c r="M265" s="36"/>
      <c r="N265" s="36"/>
      <c r="O265" s="36"/>
      <c r="P265" s="37"/>
      <c r="Q265" s="262"/>
      <c r="R265" s="37"/>
    </row>
    <row r="266" spans="1:18" s="10" customFormat="1" ht="15" hidden="1" customHeight="1">
      <c r="A266" s="41"/>
      <c r="B266" s="38"/>
      <c r="C266" s="33"/>
      <c r="D266" s="25"/>
      <c r="E266" s="74"/>
      <c r="F266" s="73"/>
      <c r="G266" s="73"/>
      <c r="H266" s="73"/>
      <c r="I266" s="73"/>
      <c r="J266" s="73"/>
      <c r="K266" s="73"/>
      <c r="L266" s="73"/>
      <c r="M266" s="73"/>
      <c r="N266" s="36"/>
      <c r="O266" s="36"/>
      <c r="P266" s="37"/>
      <c r="Q266" s="262"/>
      <c r="R266" s="37"/>
    </row>
    <row r="267" spans="1:18" s="10" customFormat="1" ht="15" hidden="1" customHeight="1">
      <c r="A267" s="32"/>
      <c r="B267" s="38"/>
      <c r="C267" s="33" t="s">
        <v>1</v>
      </c>
      <c r="D267" s="25"/>
      <c r="E267" s="35"/>
      <c r="F267" s="36"/>
      <c r="G267" s="36"/>
      <c r="H267" s="36"/>
      <c r="I267" s="36"/>
      <c r="J267" s="36"/>
      <c r="K267" s="36"/>
      <c r="L267" s="36"/>
      <c r="M267" s="36"/>
      <c r="N267" s="36"/>
      <c r="O267" s="36"/>
      <c r="P267" s="37"/>
      <c r="Q267" s="262"/>
      <c r="R267" s="37"/>
    </row>
    <row r="268" spans="1:18" s="10" customFormat="1" ht="15" hidden="1" customHeight="1">
      <c r="A268" s="77"/>
      <c r="B268" s="38"/>
      <c r="C268" s="33" t="s">
        <v>13</v>
      </c>
      <c r="D268" s="25"/>
      <c r="E268" s="74"/>
      <c r="F268" s="73"/>
      <c r="G268" s="73"/>
      <c r="H268" s="73"/>
      <c r="I268" s="73"/>
      <c r="J268" s="73"/>
      <c r="K268" s="73"/>
      <c r="L268" s="73"/>
      <c r="M268" s="73"/>
      <c r="N268" s="36"/>
      <c r="O268" s="36"/>
      <c r="P268" s="37"/>
      <c r="Q268" s="262"/>
      <c r="R268" s="37"/>
    </row>
    <row r="269" spans="1:18" s="10" customFormat="1" ht="15" hidden="1" customHeight="1">
      <c r="A269" s="41"/>
      <c r="B269" s="38"/>
      <c r="C269" s="33"/>
      <c r="D269" s="25"/>
      <c r="E269" s="74"/>
      <c r="F269" s="73"/>
      <c r="G269" s="73"/>
      <c r="H269" s="73"/>
      <c r="I269" s="73"/>
      <c r="J269" s="73"/>
      <c r="K269" s="73"/>
      <c r="L269" s="73"/>
      <c r="M269" s="73"/>
      <c r="N269" s="36"/>
      <c r="O269" s="36"/>
      <c r="P269" s="37"/>
      <c r="Q269" s="262"/>
      <c r="R269" s="37"/>
    </row>
    <row r="270" spans="1:18" s="10" customFormat="1" ht="15" hidden="1" customHeight="1">
      <c r="A270" s="32"/>
      <c r="B270" s="38"/>
      <c r="C270" s="33" t="s">
        <v>1</v>
      </c>
      <c r="D270" s="25"/>
      <c r="E270" s="35"/>
      <c r="F270" s="36"/>
      <c r="G270" s="36"/>
      <c r="H270" s="36"/>
      <c r="I270" s="36"/>
      <c r="J270" s="36"/>
      <c r="K270" s="36"/>
      <c r="L270" s="36"/>
      <c r="M270" s="36"/>
      <c r="N270" s="36"/>
      <c r="O270" s="36"/>
      <c r="P270" s="37"/>
      <c r="Q270" s="262"/>
      <c r="R270" s="37"/>
    </row>
    <row r="271" spans="1:18" s="10" customFormat="1" ht="15" hidden="1" customHeight="1">
      <c r="A271" s="77"/>
      <c r="B271" s="38"/>
      <c r="C271" s="33" t="s">
        <v>13</v>
      </c>
      <c r="D271" s="25"/>
      <c r="E271" s="74"/>
      <c r="F271" s="73"/>
      <c r="G271" s="73"/>
      <c r="H271" s="73"/>
      <c r="I271" s="73"/>
      <c r="J271" s="73"/>
      <c r="K271" s="73"/>
      <c r="L271" s="73"/>
      <c r="M271" s="73"/>
      <c r="N271" s="36"/>
      <c r="O271" s="36"/>
      <c r="P271" s="37"/>
      <c r="Q271" s="262"/>
      <c r="R271" s="37"/>
    </row>
    <row r="272" spans="1:18" s="10" customFormat="1" ht="15" hidden="1" customHeight="1">
      <c r="A272" s="41"/>
      <c r="B272" s="38"/>
      <c r="C272" s="33"/>
      <c r="D272" s="25"/>
      <c r="E272" s="74"/>
      <c r="F272" s="73"/>
      <c r="G272" s="73"/>
      <c r="H272" s="73"/>
      <c r="I272" s="73"/>
      <c r="J272" s="73"/>
      <c r="K272" s="73"/>
      <c r="L272" s="73"/>
      <c r="M272" s="73"/>
      <c r="N272" s="36"/>
      <c r="O272" s="36"/>
      <c r="P272" s="37"/>
      <c r="Q272" s="262"/>
      <c r="R272" s="37"/>
    </row>
    <row r="273" spans="1:18" s="10" customFormat="1" ht="15" hidden="1" customHeight="1">
      <c r="A273" s="32"/>
      <c r="B273" s="38"/>
      <c r="C273" s="33" t="s">
        <v>1</v>
      </c>
      <c r="D273" s="25"/>
      <c r="E273" s="35"/>
      <c r="F273" s="36"/>
      <c r="G273" s="36"/>
      <c r="H273" s="36"/>
      <c r="I273" s="36"/>
      <c r="J273" s="36"/>
      <c r="K273" s="36"/>
      <c r="L273" s="36"/>
      <c r="M273" s="36"/>
      <c r="N273" s="36"/>
      <c r="O273" s="36"/>
      <c r="P273" s="37"/>
      <c r="Q273" s="262"/>
      <c r="R273" s="37"/>
    </row>
    <row r="274" spans="1:18" s="10" customFormat="1" ht="15" hidden="1" customHeight="1">
      <c r="A274" s="77"/>
      <c r="B274" s="38"/>
      <c r="C274" s="33" t="s">
        <v>13</v>
      </c>
      <c r="D274" s="25"/>
      <c r="E274" s="74"/>
      <c r="F274" s="73"/>
      <c r="G274" s="73"/>
      <c r="H274" s="73"/>
      <c r="I274" s="73"/>
      <c r="J274" s="73"/>
      <c r="K274" s="73"/>
      <c r="L274" s="73"/>
      <c r="M274" s="73"/>
      <c r="N274" s="36"/>
      <c r="O274" s="36"/>
      <c r="P274" s="37"/>
      <c r="Q274" s="262"/>
      <c r="R274" s="37"/>
    </row>
    <row r="275" spans="1:18" s="10" customFormat="1" ht="15" hidden="1" customHeight="1">
      <c r="A275" s="41"/>
      <c r="B275" s="38"/>
      <c r="C275" s="33"/>
      <c r="D275" s="25"/>
      <c r="E275" s="74"/>
      <c r="F275" s="73"/>
      <c r="G275" s="73"/>
      <c r="H275" s="73"/>
      <c r="I275" s="73"/>
      <c r="J275" s="73"/>
      <c r="K275" s="73"/>
      <c r="L275" s="73"/>
      <c r="M275" s="73"/>
      <c r="N275" s="36"/>
      <c r="O275" s="36"/>
      <c r="P275" s="37"/>
      <c r="Q275" s="262"/>
      <c r="R275" s="37"/>
    </row>
    <row r="276" spans="1:18" s="10" customFormat="1" ht="15" hidden="1" customHeight="1">
      <c r="A276" s="32"/>
      <c r="B276" s="38"/>
      <c r="C276" s="33" t="s">
        <v>1</v>
      </c>
      <c r="D276" s="25"/>
      <c r="E276" s="35"/>
      <c r="F276" s="36"/>
      <c r="G276" s="36"/>
      <c r="H276" s="36"/>
      <c r="I276" s="36"/>
      <c r="J276" s="36"/>
      <c r="K276" s="36"/>
      <c r="L276" s="36"/>
      <c r="M276" s="36"/>
      <c r="N276" s="36"/>
      <c r="O276" s="36"/>
      <c r="P276" s="37"/>
      <c r="Q276" s="262"/>
      <c r="R276" s="37"/>
    </row>
    <row r="277" spans="1:18" s="10" customFormat="1" ht="15" hidden="1" customHeight="1">
      <c r="A277" s="77"/>
      <c r="B277" s="38"/>
      <c r="C277" s="33" t="s">
        <v>13</v>
      </c>
      <c r="D277" s="25"/>
      <c r="E277" s="74"/>
      <c r="F277" s="73"/>
      <c r="G277" s="73"/>
      <c r="H277" s="73"/>
      <c r="I277" s="73"/>
      <c r="J277" s="73"/>
      <c r="K277" s="73"/>
      <c r="L277" s="73"/>
      <c r="M277" s="73"/>
      <c r="N277" s="36"/>
      <c r="O277" s="36"/>
      <c r="P277" s="37"/>
      <c r="Q277" s="262"/>
      <c r="R277" s="37"/>
    </row>
    <row r="278" spans="1:18" s="10" customFormat="1" ht="15" customHeight="1">
      <c r="A278" s="77"/>
      <c r="B278" s="38"/>
      <c r="C278" s="33"/>
      <c r="D278" s="25"/>
      <c r="E278" s="35"/>
      <c r="F278" s="36"/>
      <c r="G278" s="36"/>
      <c r="H278" s="36"/>
      <c r="I278" s="36"/>
      <c r="J278" s="36"/>
      <c r="K278" s="36"/>
      <c r="L278" s="36"/>
      <c r="M278" s="36"/>
      <c r="N278" s="36"/>
      <c r="O278" s="36"/>
      <c r="P278" s="37"/>
      <c r="Q278" s="263"/>
      <c r="R278" s="264"/>
    </row>
    <row r="279" spans="1:18" s="10" customFormat="1" ht="15" customHeight="1">
      <c r="A279" s="265" t="s">
        <v>127</v>
      </c>
      <c r="B279" s="38"/>
      <c r="C279" s="266" t="s">
        <v>1</v>
      </c>
      <c r="D279" s="38"/>
      <c r="E279" s="267">
        <f>E280</f>
        <v>0</v>
      </c>
      <c r="F279" s="268">
        <f t="shared" ref="F279:P279" si="61">F280-E280</f>
        <v>0</v>
      </c>
      <c r="G279" s="268">
        <f t="shared" si="61"/>
        <v>0</v>
      </c>
      <c r="H279" s="268">
        <f t="shared" si="61"/>
        <v>0</v>
      </c>
      <c r="I279" s="268">
        <f t="shared" si="61"/>
        <v>0</v>
      </c>
      <c r="J279" s="268">
        <f t="shared" si="61"/>
        <v>0</v>
      </c>
      <c r="K279" s="268">
        <f t="shared" si="61"/>
        <v>0</v>
      </c>
      <c r="L279" s="268">
        <f t="shared" si="61"/>
        <v>0</v>
      </c>
      <c r="M279" s="268">
        <f t="shared" si="61"/>
        <v>0</v>
      </c>
      <c r="N279" s="268">
        <f t="shared" si="61"/>
        <v>0</v>
      </c>
      <c r="O279" s="268">
        <f t="shared" si="61"/>
        <v>0</v>
      </c>
      <c r="P279" s="270">
        <f t="shared" si="61"/>
        <v>0</v>
      </c>
      <c r="Q279" s="269"/>
      <c r="R279" s="270"/>
    </row>
    <row r="280" spans="1:18" s="10" customFormat="1" ht="15" customHeight="1">
      <c r="A280" s="271"/>
      <c r="B280" s="38"/>
      <c r="C280" s="266" t="s">
        <v>13</v>
      </c>
      <c r="D280" s="38"/>
      <c r="E280" s="267">
        <f>SUM(E253,E256,E259,E262,E265,E268,E271,E274,E277)</f>
        <v>0</v>
      </c>
      <c r="F280" s="268">
        <f>SUM(F253,F256,F259,F262,F265,F268,F271,F274,F277)</f>
        <v>0</v>
      </c>
      <c r="G280" s="268">
        <f t="shared" ref="G280:O280" si="62">SUM(G253,G256,G259,G262,G265,G268,G271,G274,G277)</f>
        <v>0</v>
      </c>
      <c r="H280" s="268">
        <f t="shared" si="62"/>
        <v>0</v>
      </c>
      <c r="I280" s="268">
        <f t="shared" si="62"/>
        <v>0</v>
      </c>
      <c r="J280" s="268">
        <f t="shared" si="62"/>
        <v>0</v>
      </c>
      <c r="K280" s="268">
        <f t="shared" si="62"/>
        <v>0</v>
      </c>
      <c r="L280" s="268">
        <f t="shared" si="62"/>
        <v>0</v>
      </c>
      <c r="M280" s="268">
        <f t="shared" si="62"/>
        <v>0</v>
      </c>
      <c r="N280" s="268">
        <f t="shared" si="62"/>
        <v>0</v>
      </c>
      <c r="O280" s="268">
        <f t="shared" si="62"/>
        <v>0</v>
      </c>
      <c r="P280" s="270">
        <f>SUM(P253,P256,P259,P262,P265,P268,P271,P274,P277)</f>
        <v>0</v>
      </c>
      <c r="Q280" s="269"/>
      <c r="R280" s="270"/>
    </row>
    <row r="281" spans="1:18" s="10" customFormat="1" ht="15" customHeight="1">
      <c r="A281" s="32"/>
      <c r="B281" s="38"/>
      <c r="C281" s="33"/>
      <c r="D281" s="25"/>
      <c r="E281" s="35"/>
      <c r="F281" s="36"/>
      <c r="G281" s="36"/>
      <c r="H281" s="36"/>
      <c r="I281" s="36"/>
      <c r="J281" s="36"/>
      <c r="K281" s="36"/>
      <c r="L281" s="36"/>
      <c r="M281" s="36"/>
      <c r="N281" s="36"/>
      <c r="O281" s="36"/>
      <c r="P281" s="37"/>
      <c r="Q281" s="263"/>
      <c r="R281" s="264"/>
    </row>
    <row r="282" spans="1:18" s="10" customFormat="1" ht="15" hidden="1" customHeight="1">
      <c r="A282" s="32"/>
      <c r="B282" s="38"/>
      <c r="C282" s="33" t="s">
        <v>1</v>
      </c>
      <c r="D282" s="25"/>
      <c r="E282" s="35">
        <f>E283</f>
        <v>0</v>
      </c>
      <c r="F282" s="36">
        <f t="shared" ref="F282:P282" si="63">F283-E283</f>
        <v>0</v>
      </c>
      <c r="G282" s="36">
        <f t="shared" si="63"/>
        <v>0</v>
      </c>
      <c r="H282" s="36">
        <f t="shared" si="63"/>
        <v>0</v>
      </c>
      <c r="I282" s="36">
        <f t="shared" si="63"/>
        <v>0</v>
      </c>
      <c r="J282" s="36">
        <f t="shared" si="63"/>
        <v>0</v>
      </c>
      <c r="K282" s="36">
        <f t="shared" si="63"/>
        <v>0</v>
      </c>
      <c r="L282" s="36">
        <f t="shared" si="63"/>
        <v>0</v>
      </c>
      <c r="M282" s="36">
        <f t="shared" si="63"/>
        <v>0</v>
      </c>
      <c r="N282" s="36">
        <f t="shared" si="63"/>
        <v>0</v>
      </c>
      <c r="O282" s="36">
        <f t="shared" si="63"/>
        <v>0</v>
      </c>
      <c r="P282" s="37">
        <f t="shared" si="63"/>
        <v>0</v>
      </c>
      <c r="Q282" s="263"/>
      <c r="R282" s="264"/>
    </row>
    <row r="283" spans="1:18" s="10" customFormat="1" ht="15" hidden="1" customHeight="1">
      <c r="A283" s="77"/>
      <c r="B283" s="38"/>
      <c r="C283" s="33" t="s">
        <v>13</v>
      </c>
      <c r="D283" s="25"/>
      <c r="E283" s="74"/>
      <c r="F283" s="73"/>
      <c r="G283" s="73"/>
      <c r="H283" s="73"/>
      <c r="I283" s="73"/>
      <c r="J283" s="73"/>
      <c r="K283" s="73"/>
      <c r="L283" s="73"/>
      <c r="M283" s="73"/>
      <c r="N283" s="36"/>
      <c r="O283" s="36"/>
      <c r="P283" s="37"/>
      <c r="Q283" s="262"/>
      <c r="R283" s="37"/>
    </row>
    <row r="284" spans="1:18" s="10" customFormat="1" ht="15" hidden="1" customHeight="1">
      <c r="A284" s="32"/>
      <c r="B284" s="38"/>
      <c r="C284" s="33"/>
      <c r="D284" s="25"/>
      <c r="E284" s="35"/>
      <c r="F284" s="36"/>
      <c r="G284" s="36"/>
      <c r="H284" s="36"/>
      <c r="I284" s="36"/>
      <c r="J284" s="36"/>
      <c r="K284" s="36"/>
      <c r="L284" s="36"/>
      <c r="M284" s="36"/>
      <c r="N284" s="36"/>
      <c r="O284" s="36"/>
      <c r="P284" s="37"/>
      <c r="Q284" s="262"/>
      <c r="R284" s="37"/>
    </row>
    <row r="285" spans="1:18" s="10" customFormat="1" ht="15" hidden="1" customHeight="1">
      <c r="A285" s="32"/>
      <c r="B285" s="38"/>
      <c r="C285" s="33" t="s">
        <v>1</v>
      </c>
      <c r="D285" s="25"/>
      <c r="E285" s="35">
        <f>E286</f>
        <v>0</v>
      </c>
      <c r="F285" s="36">
        <f t="shared" ref="F285:P285" si="64">F286-E286</f>
        <v>0</v>
      </c>
      <c r="G285" s="36">
        <f t="shared" si="64"/>
        <v>0</v>
      </c>
      <c r="H285" s="36">
        <f t="shared" si="64"/>
        <v>0</v>
      </c>
      <c r="I285" s="36">
        <f t="shared" si="64"/>
        <v>0</v>
      </c>
      <c r="J285" s="36">
        <f t="shared" si="64"/>
        <v>0</v>
      </c>
      <c r="K285" s="36">
        <f t="shared" si="64"/>
        <v>0</v>
      </c>
      <c r="L285" s="36">
        <f t="shared" si="64"/>
        <v>0</v>
      </c>
      <c r="M285" s="36">
        <f t="shared" si="64"/>
        <v>0</v>
      </c>
      <c r="N285" s="36">
        <f t="shared" si="64"/>
        <v>0</v>
      </c>
      <c r="O285" s="36">
        <f t="shared" si="64"/>
        <v>0</v>
      </c>
      <c r="P285" s="37">
        <f t="shared" si="64"/>
        <v>0</v>
      </c>
      <c r="Q285" s="262"/>
      <c r="R285" s="37"/>
    </row>
    <row r="286" spans="1:18" s="10" customFormat="1" ht="15" hidden="1" customHeight="1">
      <c r="A286" s="77"/>
      <c r="B286" s="38"/>
      <c r="C286" s="33" t="s">
        <v>13</v>
      </c>
      <c r="D286" s="25"/>
      <c r="E286" s="74"/>
      <c r="F286" s="73"/>
      <c r="G286" s="73"/>
      <c r="H286" s="73"/>
      <c r="I286" s="73"/>
      <c r="J286" s="73"/>
      <c r="K286" s="73"/>
      <c r="L286" s="73"/>
      <c r="M286" s="73"/>
      <c r="N286" s="36"/>
      <c r="O286" s="36"/>
      <c r="P286" s="37"/>
      <c r="Q286" s="262"/>
      <c r="R286" s="37"/>
    </row>
    <row r="287" spans="1:18" s="10" customFormat="1" ht="15" hidden="1" customHeight="1">
      <c r="A287" s="32"/>
      <c r="B287" s="38"/>
      <c r="C287" s="33"/>
      <c r="D287" s="25"/>
      <c r="E287" s="35"/>
      <c r="F287" s="36"/>
      <c r="G287" s="36"/>
      <c r="H287" s="36"/>
      <c r="I287" s="36"/>
      <c r="J287" s="36"/>
      <c r="K287" s="36"/>
      <c r="L287" s="36"/>
      <c r="M287" s="36"/>
      <c r="N287" s="36"/>
      <c r="O287" s="36"/>
      <c r="P287" s="37"/>
      <c r="Q287" s="262"/>
      <c r="R287" s="37"/>
    </row>
    <row r="288" spans="1:18" s="10" customFormat="1" ht="15" hidden="1" customHeight="1">
      <c r="A288" s="32"/>
      <c r="B288" s="38"/>
      <c r="C288" s="33" t="s">
        <v>1</v>
      </c>
      <c r="D288" s="25"/>
      <c r="E288" s="35">
        <f>E289</f>
        <v>0</v>
      </c>
      <c r="F288" s="36">
        <f t="shared" ref="F288:P288" si="65">F289-E289</f>
        <v>0</v>
      </c>
      <c r="G288" s="36">
        <f t="shared" si="65"/>
        <v>0</v>
      </c>
      <c r="H288" s="36">
        <f t="shared" si="65"/>
        <v>0</v>
      </c>
      <c r="I288" s="36">
        <f t="shared" si="65"/>
        <v>0</v>
      </c>
      <c r="J288" s="36">
        <f t="shared" si="65"/>
        <v>0</v>
      </c>
      <c r="K288" s="36">
        <f t="shared" si="65"/>
        <v>0</v>
      </c>
      <c r="L288" s="36">
        <f t="shared" si="65"/>
        <v>0</v>
      </c>
      <c r="M288" s="36">
        <f t="shared" si="65"/>
        <v>0</v>
      </c>
      <c r="N288" s="36">
        <f t="shared" si="65"/>
        <v>0</v>
      </c>
      <c r="O288" s="36">
        <f t="shared" si="65"/>
        <v>0</v>
      </c>
      <c r="P288" s="37">
        <f t="shared" si="65"/>
        <v>0</v>
      </c>
      <c r="Q288" s="262"/>
      <c r="R288" s="37"/>
    </row>
    <row r="289" spans="1:18" s="10" customFormat="1" ht="15" hidden="1" customHeight="1">
      <c r="A289" s="77"/>
      <c r="B289" s="38"/>
      <c r="C289" s="33" t="s">
        <v>13</v>
      </c>
      <c r="D289" s="25"/>
      <c r="E289" s="74"/>
      <c r="F289" s="73"/>
      <c r="G289" s="73"/>
      <c r="H289" s="73"/>
      <c r="I289" s="73"/>
      <c r="J289" s="73"/>
      <c r="K289" s="73"/>
      <c r="L289" s="73"/>
      <c r="M289" s="73"/>
      <c r="N289" s="36"/>
      <c r="O289" s="36"/>
      <c r="P289" s="37"/>
      <c r="Q289" s="262"/>
      <c r="R289" s="37"/>
    </row>
    <row r="290" spans="1:18" s="10" customFormat="1" ht="15" hidden="1" customHeight="1">
      <c r="A290" s="32"/>
      <c r="B290" s="38"/>
      <c r="C290" s="33"/>
      <c r="D290" s="25"/>
      <c r="E290" s="35"/>
      <c r="F290" s="36"/>
      <c r="G290" s="36"/>
      <c r="H290" s="36"/>
      <c r="I290" s="36"/>
      <c r="J290" s="36"/>
      <c r="K290" s="36"/>
      <c r="L290" s="36"/>
      <c r="M290" s="36"/>
      <c r="N290" s="36"/>
      <c r="O290" s="36"/>
      <c r="P290" s="37"/>
      <c r="Q290" s="262"/>
      <c r="R290" s="37"/>
    </row>
    <row r="291" spans="1:18" s="10" customFormat="1" ht="15" hidden="1" customHeight="1">
      <c r="A291" s="32"/>
      <c r="B291" s="38"/>
      <c r="C291" s="33" t="s">
        <v>1</v>
      </c>
      <c r="D291" s="25"/>
      <c r="E291" s="35">
        <f>E292</f>
        <v>0</v>
      </c>
      <c r="F291" s="36">
        <f t="shared" ref="F291:P291" si="66">F292-E292</f>
        <v>0</v>
      </c>
      <c r="G291" s="36">
        <f t="shared" si="66"/>
        <v>0</v>
      </c>
      <c r="H291" s="36">
        <f t="shared" si="66"/>
        <v>0</v>
      </c>
      <c r="I291" s="36">
        <f t="shared" si="66"/>
        <v>0</v>
      </c>
      <c r="J291" s="36">
        <f t="shared" si="66"/>
        <v>0</v>
      </c>
      <c r="K291" s="36">
        <f t="shared" si="66"/>
        <v>0</v>
      </c>
      <c r="L291" s="36">
        <f t="shared" si="66"/>
        <v>0</v>
      </c>
      <c r="M291" s="36">
        <f t="shared" si="66"/>
        <v>0</v>
      </c>
      <c r="N291" s="36">
        <f t="shared" si="66"/>
        <v>0</v>
      </c>
      <c r="O291" s="36">
        <f t="shared" si="66"/>
        <v>0</v>
      </c>
      <c r="P291" s="37">
        <f t="shared" si="66"/>
        <v>0</v>
      </c>
      <c r="Q291" s="262"/>
      <c r="R291" s="37"/>
    </row>
    <row r="292" spans="1:18" s="10" customFormat="1" ht="15" hidden="1" customHeight="1">
      <c r="A292" s="77"/>
      <c r="B292" s="38"/>
      <c r="C292" s="33" t="s">
        <v>13</v>
      </c>
      <c r="D292" s="25"/>
      <c r="E292" s="74"/>
      <c r="F292" s="73"/>
      <c r="G292" s="73"/>
      <c r="H292" s="73"/>
      <c r="I292" s="73"/>
      <c r="J292" s="73"/>
      <c r="K292" s="73"/>
      <c r="L292" s="73"/>
      <c r="M292" s="73"/>
      <c r="N292" s="36"/>
      <c r="O292" s="36"/>
      <c r="P292" s="37"/>
      <c r="Q292" s="262"/>
      <c r="R292" s="37"/>
    </row>
    <row r="293" spans="1:18" s="10" customFormat="1" ht="15" hidden="1" customHeight="1">
      <c r="A293" s="32"/>
      <c r="B293" s="38"/>
      <c r="C293" s="33"/>
      <c r="D293" s="25"/>
      <c r="E293" s="35"/>
      <c r="F293" s="36"/>
      <c r="G293" s="36"/>
      <c r="H293" s="36"/>
      <c r="I293" s="36"/>
      <c r="J293" s="36"/>
      <c r="K293" s="36"/>
      <c r="L293" s="36"/>
      <c r="M293" s="36"/>
      <c r="N293" s="36"/>
      <c r="O293" s="36"/>
      <c r="P293" s="37"/>
      <c r="Q293" s="262"/>
      <c r="R293" s="37"/>
    </row>
    <row r="294" spans="1:18" s="10" customFormat="1" ht="15" hidden="1" customHeight="1">
      <c r="A294" s="32"/>
      <c r="B294" s="38"/>
      <c r="C294" s="33" t="s">
        <v>1</v>
      </c>
      <c r="D294" s="25"/>
      <c r="E294" s="35">
        <f>E295</f>
        <v>0</v>
      </c>
      <c r="F294" s="36">
        <f t="shared" ref="F294:P294" si="67">F295-E295</f>
        <v>0</v>
      </c>
      <c r="G294" s="36">
        <f t="shared" si="67"/>
        <v>0</v>
      </c>
      <c r="H294" s="36">
        <f t="shared" si="67"/>
        <v>0</v>
      </c>
      <c r="I294" s="36">
        <f t="shared" si="67"/>
        <v>0</v>
      </c>
      <c r="J294" s="36">
        <f t="shared" si="67"/>
        <v>0</v>
      </c>
      <c r="K294" s="36">
        <f t="shared" si="67"/>
        <v>0</v>
      </c>
      <c r="L294" s="36">
        <f t="shared" si="67"/>
        <v>0</v>
      </c>
      <c r="M294" s="36">
        <f t="shared" si="67"/>
        <v>0</v>
      </c>
      <c r="N294" s="36">
        <f t="shared" si="67"/>
        <v>0</v>
      </c>
      <c r="O294" s="36">
        <f t="shared" si="67"/>
        <v>0</v>
      </c>
      <c r="P294" s="37">
        <f t="shared" si="67"/>
        <v>0</v>
      </c>
      <c r="Q294" s="262"/>
      <c r="R294" s="37"/>
    </row>
    <row r="295" spans="1:18" s="10" customFormat="1" ht="15" hidden="1" customHeight="1">
      <c r="A295" s="77"/>
      <c r="B295" s="38"/>
      <c r="C295" s="33" t="s">
        <v>13</v>
      </c>
      <c r="D295" s="25"/>
      <c r="E295" s="74"/>
      <c r="F295" s="73"/>
      <c r="G295" s="73"/>
      <c r="H295" s="73"/>
      <c r="I295" s="73"/>
      <c r="J295" s="73"/>
      <c r="K295" s="73"/>
      <c r="L295" s="73"/>
      <c r="M295" s="73"/>
      <c r="N295" s="36"/>
      <c r="O295" s="36"/>
      <c r="P295" s="37"/>
      <c r="Q295" s="262"/>
      <c r="R295" s="37"/>
    </row>
    <row r="296" spans="1:18" s="10" customFormat="1" ht="15" hidden="1" customHeight="1">
      <c r="A296" s="32"/>
      <c r="B296" s="38"/>
      <c r="C296" s="33"/>
      <c r="D296" s="25"/>
      <c r="E296" s="35"/>
      <c r="F296" s="36"/>
      <c r="G296" s="36"/>
      <c r="H296" s="36"/>
      <c r="I296" s="36"/>
      <c r="J296" s="36"/>
      <c r="K296" s="36"/>
      <c r="L296" s="36"/>
      <c r="M296" s="36"/>
      <c r="N296" s="36"/>
      <c r="O296" s="36"/>
      <c r="P296" s="37"/>
      <c r="Q296" s="262"/>
      <c r="R296" s="37"/>
    </row>
    <row r="297" spans="1:18" s="10" customFormat="1" ht="15" hidden="1" customHeight="1">
      <c r="A297" s="32"/>
      <c r="B297" s="38"/>
      <c r="C297" s="33" t="s">
        <v>1</v>
      </c>
      <c r="D297" s="25"/>
      <c r="E297" s="35">
        <f>E298</f>
        <v>0</v>
      </c>
      <c r="F297" s="36">
        <f t="shared" ref="F297:P297" si="68">F298-E298</f>
        <v>0</v>
      </c>
      <c r="G297" s="36">
        <f t="shared" si="68"/>
        <v>0</v>
      </c>
      <c r="H297" s="36">
        <f t="shared" si="68"/>
        <v>0</v>
      </c>
      <c r="I297" s="36">
        <f t="shared" si="68"/>
        <v>0</v>
      </c>
      <c r="J297" s="36">
        <f t="shared" si="68"/>
        <v>0</v>
      </c>
      <c r="K297" s="36">
        <f t="shared" si="68"/>
        <v>0</v>
      </c>
      <c r="L297" s="36">
        <f t="shared" si="68"/>
        <v>0</v>
      </c>
      <c r="M297" s="36">
        <f t="shared" si="68"/>
        <v>0</v>
      </c>
      <c r="N297" s="36">
        <f t="shared" si="68"/>
        <v>0</v>
      </c>
      <c r="O297" s="36">
        <f t="shared" si="68"/>
        <v>0</v>
      </c>
      <c r="P297" s="37">
        <f t="shared" si="68"/>
        <v>0</v>
      </c>
      <c r="Q297" s="262"/>
      <c r="R297" s="37"/>
    </row>
    <row r="298" spans="1:18" s="10" customFormat="1" ht="15" hidden="1" customHeight="1">
      <c r="A298" s="77"/>
      <c r="B298" s="38"/>
      <c r="C298" s="33" t="s">
        <v>13</v>
      </c>
      <c r="D298" s="25"/>
      <c r="E298" s="74"/>
      <c r="F298" s="73"/>
      <c r="G298" s="73"/>
      <c r="H298" s="73"/>
      <c r="I298" s="73"/>
      <c r="J298" s="73"/>
      <c r="K298" s="73"/>
      <c r="L298" s="73"/>
      <c r="M298" s="73"/>
      <c r="N298" s="36"/>
      <c r="O298" s="36"/>
      <c r="P298" s="37"/>
      <c r="Q298" s="262"/>
      <c r="R298" s="37"/>
    </row>
    <row r="299" spans="1:18" s="10" customFormat="1" ht="15" hidden="1" customHeight="1">
      <c r="A299" s="32"/>
      <c r="B299" s="38"/>
      <c r="C299" s="33"/>
      <c r="D299" s="25"/>
      <c r="E299" s="35"/>
      <c r="F299" s="36"/>
      <c r="G299" s="36"/>
      <c r="H299" s="36"/>
      <c r="I299" s="36"/>
      <c r="J299" s="36"/>
      <c r="K299" s="36"/>
      <c r="L299" s="36"/>
      <c r="M299" s="36"/>
      <c r="N299" s="36"/>
      <c r="O299" s="36"/>
      <c r="P299" s="37"/>
      <c r="Q299" s="262"/>
      <c r="R299" s="37"/>
    </row>
    <row r="300" spans="1:18" s="10" customFormat="1" ht="15" hidden="1" customHeight="1">
      <c r="A300" s="32"/>
      <c r="B300" s="38"/>
      <c r="C300" s="33" t="s">
        <v>1</v>
      </c>
      <c r="D300" s="25"/>
      <c r="E300" s="35">
        <f>E301</f>
        <v>0</v>
      </c>
      <c r="F300" s="36">
        <f t="shared" ref="F300:P300" si="69">F301-E301</f>
        <v>0</v>
      </c>
      <c r="G300" s="36">
        <f t="shared" si="69"/>
        <v>0</v>
      </c>
      <c r="H300" s="36">
        <f t="shared" si="69"/>
        <v>0</v>
      </c>
      <c r="I300" s="36">
        <f t="shared" si="69"/>
        <v>0</v>
      </c>
      <c r="J300" s="36">
        <f t="shared" si="69"/>
        <v>0</v>
      </c>
      <c r="K300" s="36">
        <f t="shared" si="69"/>
        <v>0</v>
      </c>
      <c r="L300" s="36">
        <f t="shared" si="69"/>
        <v>0</v>
      </c>
      <c r="M300" s="36">
        <f t="shared" si="69"/>
        <v>0</v>
      </c>
      <c r="N300" s="36">
        <f t="shared" si="69"/>
        <v>0</v>
      </c>
      <c r="O300" s="36">
        <f t="shared" si="69"/>
        <v>0</v>
      </c>
      <c r="P300" s="37">
        <f t="shared" si="69"/>
        <v>0</v>
      </c>
      <c r="Q300" s="262"/>
      <c r="R300" s="37"/>
    </row>
    <row r="301" spans="1:18" s="10" customFormat="1" ht="15" hidden="1" customHeight="1">
      <c r="A301" s="77"/>
      <c r="B301" s="38"/>
      <c r="C301" s="33" t="s">
        <v>13</v>
      </c>
      <c r="D301" s="25"/>
      <c r="E301" s="74"/>
      <c r="F301" s="73"/>
      <c r="G301" s="73"/>
      <c r="H301" s="73"/>
      <c r="I301" s="73"/>
      <c r="J301" s="73"/>
      <c r="K301" s="73"/>
      <c r="L301" s="73"/>
      <c r="M301" s="73"/>
      <c r="N301" s="36"/>
      <c r="O301" s="36"/>
      <c r="P301" s="37"/>
      <c r="Q301" s="262"/>
      <c r="R301" s="37"/>
    </row>
    <row r="302" spans="1:18" s="10" customFormat="1" ht="15" hidden="1" customHeight="1">
      <c r="A302" s="32"/>
      <c r="B302" s="38"/>
      <c r="C302" s="33"/>
      <c r="D302" s="25"/>
      <c r="E302" s="35"/>
      <c r="F302" s="36"/>
      <c r="G302" s="36"/>
      <c r="H302" s="36"/>
      <c r="I302" s="36"/>
      <c r="J302" s="36"/>
      <c r="K302" s="36"/>
      <c r="L302" s="36"/>
      <c r="M302" s="36"/>
      <c r="N302" s="36"/>
      <c r="O302" s="36"/>
      <c r="P302" s="37"/>
      <c r="Q302" s="262"/>
      <c r="R302" s="37"/>
    </row>
    <row r="303" spans="1:18" s="10" customFormat="1" ht="15" hidden="1" customHeight="1">
      <c r="A303" s="32"/>
      <c r="B303" s="38"/>
      <c r="C303" s="33" t="s">
        <v>1</v>
      </c>
      <c r="D303" s="25"/>
      <c r="E303" s="35">
        <f>E304</f>
        <v>0</v>
      </c>
      <c r="F303" s="36">
        <f t="shared" ref="F303:P303" si="70">F304-E304</f>
        <v>0</v>
      </c>
      <c r="G303" s="36">
        <f t="shared" si="70"/>
        <v>0</v>
      </c>
      <c r="H303" s="36">
        <f t="shared" si="70"/>
        <v>0</v>
      </c>
      <c r="I303" s="36">
        <f t="shared" si="70"/>
        <v>0</v>
      </c>
      <c r="J303" s="36">
        <f t="shared" si="70"/>
        <v>0</v>
      </c>
      <c r="K303" s="36">
        <f t="shared" si="70"/>
        <v>0</v>
      </c>
      <c r="L303" s="36">
        <f t="shared" si="70"/>
        <v>0</v>
      </c>
      <c r="M303" s="36">
        <f t="shared" si="70"/>
        <v>0</v>
      </c>
      <c r="N303" s="36">
        <f t="shared" si="70"/>
        <v>0</v>
      </c>
      <c r="O303" s="36">
        <f t="shared" si="70"/>
        <v>0</v>
      </c>
      <c r="P303" s="37">
        <f t="shared" si="70"/>
        <v>0</v>
      </c>
      <c r="Q303" s="262"/>
      <c r="R303" s="37"/>
    </row>
    <row r="304" spans="1:18" s="10" customFormat="1" ht="15" hidden="1" customHeight="1">
      <c r="A304" s="77"/>
      <c r="B304" s="38"/>
      <c r="C304" s="33" t="s">
        <v>13</v>
      </c>
      <c r="D304" s="25"/>
      <c r="E304" s="74"/>
      <c r="F304" s="73"/>
      <c r="G304" s="73"/>
      <c r="H304" s="73"/>
      <c r="I304" s="73"/>
      <c r="J304" s="73"/>
      <c r="K304" s="73"/>
      <c r="L304" s="73"/>
      <c r="M304" s="73"/>
      <c r="N304" s="36"/>
      <c r="O304" s="36"/>
      <c r="P304" s="37"/>
      <c r="Q304" s="262"/>
      <c r="R304" s="37"/>
    </row>
    <row r="305" spans="1:18" s="10" customFormat="1" ht="15" hidden="1" customHeight="1">
      <c r="A305" s="32"/>
      <c r="B305" s="38"/>
      <c r="C305" s="33"/>
      <c r="D305" s="25"/>
      <c r="E305" s="35"/>
      <c r="F305" s="36"/>
      <c r="G305" s="36"/>
      <c r="H305" s="36"/>
      <c r="I305" s="36"/>
      <c r="J305" s="36"/>
      <c r="K305" s="36"/>
      <c r="L305" s="36"/>
      <c r="M305" s="36"/>
      <c r="N305" s="36"/>
      <c r="O305" s="36"/>
      <c r="P305" s="37"/>
      <c r="Q305" s="262"/>
      <c r="R305" s="37"/>
    </row>
    <row r="306" spans="1:18" s="10" customFormat="1" ht="15" hidden="1" customHeight="1">
      <c r="A306" s="32"/>
      <c r="B306" s="38"/>
      <c r="C306" s="33" t="s">
        <v>1</v>
      </c>
      <c r="D306" s="25"/>
      <c r="E306" s="35">
        <f>E307</f>
        <v>0</v>
      </c>
      <c r="F306" s="36">
        <f t="shared" ref="F306:P306" si="71">F307-E307</f>
        <v>0</v>
      </c>
      <c r="G306" s="36">
        <f t="shared" si="71"/>
        <v>0</v>
      </c>
      <c r="H306" s="36">
        <f t="shared" si="71"/>
        <v>0</v>
      </c>
      <c r="I306" s="36">
        <f t="shared" si="71"/>
        <v>0</v>
      </c>
      <c r="J306" s="36">
        <f t="shared" si="71"/>
        <v>0</v>
      </c>
      <c r="K306" s="36">
        <f t="shared" si="71"/>
        <v>0</v>
      </c>
      <c r="L306" s="36">
        <f t="shared" si="71"/>
        <v>0</v>
      </c>
      <c r="M306" s="36">
        <f t="shared" si="71"/>
        <v>0</v>
      </c>
      <c r="N306" s="36">
        <f t="shared" si="71"/>
        <v>0</v>
      </c>
      <c r="O306" s="36">
        <f t="shared" si="71"/>
        <v>0</v>
      </c>
      <c r="P306" s="37">
        <f t="shared" si="71"/>
        <v>0</v>
      </c>
      <c r="Q306" s="262"/>
      <c r="R306" s="37"/>
    </row>
    <row r="307" spans="1:18" s="10" customFormat="1" ht="15" hidden="1" customHeight="1">
      <c r="A307" s="77"/>
      <c r="B307" s="38"/>
      <c r="C307" s="33" t="s">
        <v>13</v>
      </c>
      <c r="D307" s="25"/>
      <c r="E307" s="74"/>
      <c r="F307" s="73"/>
      <c r="G307" s="73"/>
      <c r="H307" s="73"/>
      <c r="I307" s="73"/>
      <c r="J307" s="73"/>
      <c r="K307" s="73"/>
      <c r="L307" s="73"/>
      <c r="M307" s="73"/>
      <c r="N307" s="36"/>
      <c r="O307" s="36"/>
      <c r="P307" s="37"/>
      <c r="Q307" s="262"/>
      <c r="R307" s="37"/>
    </row>
    <row r="308" spans="1:18" s="10" customFormat="1" ht="15" hidden="1" customHeight="1">
      <c r="A308" s="41"/>
      <c r="B308" s="38"/>
      <c r="C308" s="33"/>
      <c r="D308" s="38"/>
      <c r="E308" s="74"/>
      <c r="F308" s="73"/>
      <c r="G308" s="73"/>
      <c r="H308" s="73"/>
      <c r="I308" s="73"/>
      <c r="J308" s="73"/>
      <c r="K308" s="73"/>
      <c r="L308" s="73"/>
      <c r="M308" s="73"/>
      <c r="N308" s="36"/>
      <c r="O308" s="36"/>
      <c r="P308" s="37"/>
      <c r="Q308" s="263"/>
      <c r="R308" s="264"/>
    </row>
    <row r="309" spans="1:18" s="10" customFormat="1" ht="15" hidden="1" customHeight="1">
      <c r="A309" s="265" t="s">
        <v>128</v>
      </c>
      <c r="B309" s="38"/>
      <c r="C309" s="266" t="s">
        <v>1</v>
      </c>
      <c r="D309" s="38"/>
      <c r="E309" s="267">
        <f>E310</f>
        <v>0</v>
      </c>
      <c r="F309" s="268">
        <f t="shared" ref="F309:P309" si="72">F310-E310</f>
        <v>0</v>
      </c>
      <c r="G309" s="268">
        <f t="shared" si="72"/>
        <v>0</v>
      </c>
      <c r="H309" s="268">
        <f t="shared" si="72"/>
        <v>0</v>
      </c>
      <c r="I309" s="268">
        <f t="shared" si="72"/>
        <v>0</v>
      </c>
      <c r="J309" s="268">
        <f t="shared" si="72"/>
        <v>0</v>
      </c>
      <c r="K309" s="268">
        <f t="shared" si="72"/>
        <v>0</v>
      </c>
      <c r="L309" s="268">
        <f t="shared" si="72"/>
        <v>0</v>
      </c>
      <c r="M309" s="268">
        <f t="shared" si="72"/>
        <v>0</v>
      </c>
      <c r="N309" s="268">
        <f t="shared" si="72"/>
        <v>0</v>
      </c>
      <c r="O309" s="268">
        <f t="shared" si="72"/>
        <v>0</v>
      </c>
      <c r="P309" s="270">
        <f t="shared" si="72"/>
        <v>0</v>
      </c>
      <c r="Q309" s="269"/>
      <c r="R309" s="270"/>
    </row>
    <row r="310" spans="1:18" s="10" customFormat="1" ht="15" hidden="1" customHeight="1">
      <c r="A310" s="271"/>
      <c r="B310" s="38"/>
      <c r="C310" s="266" t="s">
        <v>13</v>
      </c>
      <c r="D310" s="38"/>
      <c r="E310" s="267">
        <f>SUM(E283,E286,E289,E292,E295,E298,E301,E304,E307)</f>
        <v>0</v>
      </c>
      <c r="F310" s="268">
        <f>SUM(F283,F286,F289,F292,F295,F298,F301,F304,F307)</f>
        <v>0</v>
      </c>
      <c r="G310" s="268">
        <f t="shared" ref="G310:O310" si="73">SUM(G283,G286,G289,G292,G295,G298,G301,G304,G307)</f>
        <v>0</v>
      </c>
      <c r="H310" s="268">
        <f t="shared" si="73"/>
        <v>0</v>
      </c>
      <c r="I310" s="268">
        <f t="shared" si="73"/>
        <v>0</v>
      </c>
      <c r="J310" s="268">
        <f t="shared" si="73"/>
        <v>0</v>
      </c>
      <c r="K310" s="268">
        <f t="shared" si="73"/>
        <v>0</v>
      </c>
      <c r="L310" s="268">
        <f t="shared" si="73"/>
        <v>0</v>
      </c>
      <c r="M310" s="268">
        <f t="shared" si="73"/>
        <v>0</v>
      </c>
      <c r="N310" s="268">
        <f t="shared" si="73"/>
        <v>0</v>
      </c>
      <c r="O310" s="268">
        <f t="shared" si="73"/>
        <v>0</v>
      </c>
      <c r="P310" s="270">
        <f>SUM(P283,P286,P289,P292,P295,P298,P301,P304,P307)</f>
        <v>0</v>
      </c>
      <c r="Q310" s="269"/>
      <c r="R310" s="270"/>
    </row>
    <row r="311" spans="1:18" s="10" customFormat="1" ht="15" customHeight="1">
      <c r="A311" s="33"/>
      <c r="B311" s="38"/>
      <c r="C311" s="33"/>
      <c r="D311" s="25"/>
      <c r="E311" s="68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69"/>
      <c r="Q311" s="272"/>
      <c r="R311" s="69"/>
    </row>
    <row r="312" spans="1:18" s="10" customFormat="1" ht="15" customHeight="1">
      <c r="A312" s="309" t="s">
        <v>131</v>
      </c>
      <c r="B312" s="55"/>
      <c r="C312" s="47" t="s">
        <v>1</v>
      </c>
      <c r="D312" s="46"/>
      <c r="E312" s="48">
        <f>SUM(E249,E279,E309)</f>
        <v>1005.66896</v>
      </c>
      <c r="F312" s="49">
        <f>SUM(F249,F279,F309)</f>
        <v>729.56004000000007</v>
      </c>
      <c r="G312" s="49">
        <f t="shared" ref="G312:O313" si="74">SUM(G249,G279,G309)</f>
        <v>899.52200000000016</v>
      </c>
      <c r="H312" s="49">
        <f t="shared" si="74"/>
        <v>966.48899999999958</v>
      </c>
      <c r="I312" s="49">
        <f t="shared" si="74"/>
        <v>759.05500000000029</v>
      </c>
      <c r="J312" s="49">
        <f t="shared" si="74"/>
        <v>838.77300000000014</v>
      </c>
      <c r="K312" s="49">
        <f t="shared" si="74"/>
        <v>645.33799999999974</v>
      </c>
      <c r="L312" s="49">
        <f t="shared" si="74"/>
        <v>473.2510000000002</v>
      </c>
      <c r="M312" s="49">
        <f t="shared" si="74"/>
        <v>657.06999999999971</v>
      </c>
      <c r="N312" s="49">
        <f t="shared" si="74"/>
        <v>525.84993884337746</v>
      </c>
      <c r="O312" s="49">
        <f t="shared" si="74"/>
        <v>649.79206363636331</v>
      </c>
      <c r="P312" s="50">
        <f>SUM(P249,P279,P309)</f>
        <v>360.99559090909224</v>
      </c>
      <c r="Q312" s="273"/>
      <c r="R312" s="50"/>
    </row>
    <row r="313" spans="1:18" s="10" customFormat="1" ht="15" customHeight="1">
      <c r="A313" s="310"/>
      <c r="B313" s="55"/>
      <c r="C313" s="51" t="s">
        <v>13</v>
      </c>
      <c r="D313" s="46"/>
      <c r="E313" s="52">
        <f>SUM(E250,E280,E310)</f>
        <v>1005.66896</v>
      </c>
      <c r="F313" s="53">
        <f>SUM(F250,F280,F310)</f>
        <v>1735.229</v>
      </c>
      <c r="G313" s="53">
        <f t="shared" si="74"/>
        <v>2634.7510000000002</v>
      </c>
      <c r="H313" s="53">
        <f t="shared" si="74"/>
        <v>3601.24</v>
      </c>
      <c r="I313" s="53">
        <f t="shared" si="74"/>
        <v>4360.2950000000001</v>
      </c>
      <c r="J313" s="53">
        <f t="shared" si="74"/>
        <v>5199.0680000000002</v>
      </c>
      <c r="K313" s="53">
        <f t="shared" si="74"/>
        <v>5844.4059999999999</v>
      </c>
      <c r="L313" s="53">
        <f t="shared" si="74"/>
        <v>6317.6570000000002</v>
      </c>
      <c r="M313" s="53">
        <f t="shared" si="74"/>
        <v>6974.7269999999999</v>
      </c>
      <c r="N313" s="53">
        <f t="shared" si="74"/>
        <v>7500.5769388433773</v>
      </c>
      <c r="O313" s="53">
        <f t="shared" si="74"/>
        <v>8150.3690024797406</v>
      </c>
      <c r="P313" s="54">
        <f>SUM(P250,P280,P310)</f>
        <v>8511.3645933888329</v>
      </c>
      <c r="Q313" s="274"/>
      <c r="R313" s="54"/>
    </row>
    <row r="314" spans="1:18" s="10" customFormat="1" ht="12.75" customHeight="1">
      <c r="A314" s="24"/>
      <c r="B314" s="24"/>
      <c r="C314" s="24"/>
      <c r="D314" s="25"/>
      <c r="E314" s="305"/>
      <c r="F314" s="275"/>
      <c r="G314" s="275"/>
      <c r="H314" s="275"/>
      <c r="I314" s="275"/>
      <c r="J314" s="275"/>
      <c r="K314" s="275"/>
      <c r="L314" s="275"/>
      <c r="M314" s="275"/>
      <c r="N314" s="275"/>
      <c r="O314" s="275"/>
      <c r="P314" s="305"/>
      <c r="Q314" s="36"/>
      <c r="R314" s="36"/>
    </row>
    <row r="315" spans="1:18" s="10" customFormat="1" ht="12.75" customHeight="1">
      <c r="A315" s="24"/>
      <c r="B315" s="24"/>
      <c r="C315" s="24"/>
      <c r="D315" s="25"/>
      <c r="E315" s="24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4"/>
      <c r="Q315" s="38"/>
      <c r="R315" s="38"/>
    </row>
    <row r="316" spans="1:18" s="10" customFormat="1" ht="12.75" customHeight="1">
      <c r="A316" s="24"/>
      <c r="B316" s="24"/>
      <c r="C316" s="24"/>
      <c r="D316" s="25"/>
      <c r="E316" s="24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4"/>
      <c r="Q316" s="38"/>
      <c r="R316" s="38"/>
    </row>
    <row r="317" spans="1:18" ht="22.5" customHeight="1">
      <c r="A317" s="308" t="s">
        <v>132</v>
      </c>
      <c r="B317" s="308"/>
      <c r="C317" s="308"/>
      <c r="D317" s="308"/>
      <c r="E317" s="308"/>
      <c r="F317" s="308"/>
      <c r="G317" s="308"/>
      <c r="H317" s="308"/>
      <c r="I317" s="308"/>
      <c r="J317" s="308"/>
      <c r="K317" s="308"/>
      <c r="L317" s="308"/>
      <c r="M317" s="308"/>
      <c r="N317" s="308"/>
      <c r="O317" s="308"/>
      <c r="P317" s="308"/>
      <c r="Q317" s="15"/>
      <c r="R317" s="15"/>
    </row>
    <row r="318" spans="1:18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4"/>
      <c r="R318" s="4"/>
    </row>
    <row r="319" spans="1:18" ht="18" customHeight="1">
      <c r="A319" s="15" t="s">
        <v>39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17"/>
      <c r="M319" s="17"/>
      <c r="N319" s="17"/>
      <c r="O319" s="242" t="s">
        <v>24</v>
      </c>
      <c r="P319" s="18"/>
      <c r="Q319" s="3"/>
      <c r="R319" s="3"/>
    </row>
    <row r="320" spans="1:18" ht="18" customHeight="1">
      <c r="Q320" s="6"/>
      <c r="R320" s="6"/>
    </row>
    <row r="321" spans="1:18" s="9" customFormat="1" ht="1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2" t="s">
        <v>10</v>
      </c>
      <c r="M321" s="22" t="s">
        <v>16</v>
      </c>
      <c r="N321" s="22" t="s">
        <v>17</v>
      </c>
      <c r="O321" s="22" t="s">
        <v>18</v>
      </c>
      <c r="P321" s="23" t="s">
        <v>11</v>
      </c>
      <c r="Q321" s="19" t="s">
        <v>124</v>
      </c>
      <c r="R321" s="19" t="s">
        <v>22</v>
      </c>
    </row>
    <row r="322" spans="1:18" s="10" customFormat="1" ht="15" customHeight="1">
      <c r="A322" s="24"/>
      <c r="B322" s="38"/>
      <c r="C322" s="24"/>
      <c r="D322" s="25"/>
      <c r="E322" s="24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4"/>
      <c r="Q322" s="34"/>
      <c r="R322" s="34"/>
    </row>
    <row r="323" spans="1:18" s="306" customFormat="1" ht="15" customHeight="1">
      <c r="A323" s="26" t="s">
        <v>135</v>
      </c>
      <c r="B323" s="38"/>
      <c r="C323" s="27" t="s">
        <v>1</v>
      </c>
      <c r="D323" s="25"/>
      <c r="E323" s="28">
        <f>E324</f>
        <v>966.23184999999501</v>
      </c>
      <c r="F323" s="29">
        <f t="shared" ref="F323:P323" si="75">F324-E324</f>
        <v>677.50215000000537</v>
      </c>
      <c r="G323" s="29">
        <f t="shared" si="75"/>
        <v>758.56899999999951</v>
      </c>
      <c r="H323" s="29">
        <f t="shared" si="75"/>
        <v>748.18100000000004</v>
      </c>
      <c r="I323" s="29">
        <f t="shared" si="75"/>
        <v>745.36300000000028</v>
      </c>
      <c r="J323" s="29">
        <f t="shared" si="75"/>
        <v>756.78900000000021</v>
      </c>
      <c r="K323" s="29">
        <f t="shared" si="75"/>
        <v>715.04299999999967</v>
      </c>
      <c r="L323" s="29">
        <f t="shared" si="75"/>
        <v>439.07200000000103</v>
      </c>
      <c r="M323" s="29">
        <f t="shared" si="75"/>
        <v>645.40499999999975</v>
      </c>
      <c r="N323" s="29">
        <f t="shared" si="75"/>
        <v>591.13532900000246</v>
      </c>
      <c r="O323" s="29">
        <f t="shared" si="75"/>
        <v>551.61646363636373</v>
      </c>
      <c r="P323" s="30">
        <f t="shared" si="75"/>
        <v>306.45359090909096</v>
      </c>
      <c r="Q323" s="260"/>
      <c r="R323" s="261"/>
    </row>
    <row r="324" spans="1:18" s="306" customFormat="1" ht="15" customHeight="1">
      <c r="A324" s="32"/>
      <c r="B324" s="38"/>
      <c r="C324" s="33" t="s">
        <v>13</v>
      </c>
      <c r="D324" s="25"/>
      <c r="E324" s="35">
        <f>+Feuil1!E414</f>
        <v>966.23184999999501</v>
      </c>
      <c r="F324" s="36">
        <f>+Feuil1!F414</f>
        <v>1643.7340000000004</v>
      </c>
      <c r="G324" s="36">
        <f>+Feuil1!G414</f>
        <v>2402.3029999999999</v>
      </c>
      <c r="H324" s="36">
        <f>+Feuil1!H414</f>
        <v>3150.4839999999999</v>
      </c>
      <c r="I324" s="36">
        <f>+Feuil1!I414</f>
        <v>3895.8470000000002</v>
      </c>
      <c r="J324" s="36">
        <f>+Feuil1!J414</f>
        <v>4652.6360000000004</v>
      </c>
      <c r="K324" s="36">
        <f>+Feuil1!K414</f>
        <v>5367.6790000000001</v>
      </c>
      <c r="L324" s="36">
        <f>+Feuil1!L414</f>
        <v>5806.7510000000011</v>
      </c>
      <c r="M324" s="36">
        <f>+Feuil1!M414</f>
        <v>6452.1560000000009</v>
      </c>
      <c r="N324" s="36">
        <f>+Feuil1!N414</f>
        <v>7043.2913290000033</v>
      </c>
      <c r="O324" s="36">
        <f>+Feuil1!O414</f>
        <v>7594.907792636367</v>
      </c>
      <c r="P324" s="36">
        <f>+Feuil1!P414</f>
        <v>7901.361383545458</v>
      </c>
      <c r="Q324" s="262"/>
      <c r="R324" s="37"/>
    </row>
    <row r="325" spans="1:18" s="306" customFormat="1" ht="15" customHeight="1">
      <c r="A325" s="32"/>
      <c r="B325" s="38"/>
      <c r="C325" s="33"/>
      <c r="D325" s="25"/>
      <c r="E325" s="35"/>
      <c r="F325" s="36"/>
      <c r="G325" s="36"/>
      <c r="H325" s="36"/>
      <c r="I325" s="36"/>
      <c r="J325" s="36"/>
      <c r="K325" s="36"/>
      <c r="L325" s="36"/>
      <c r="M325" s="36"/>
      <c r="N325" s="36"/>
      <c r="O325" s="36"/>
      <c r="P325" s="36"/>
      <c r="Q325" s="262"/>
      <c r="R325" s="37"/>
    </row>
    <row r="326" spans="1:18" s="306" customFormat="1" ht="15" customHeight="1">
      <c r="A326" s="32" t="s">
        <v>136</v>
      </c>
      <c r="B326" s="38"/>
      <c r="C326" s="33" t="s">
        <v>1</v>
      </c>
      <c r="D326" s="25"/>
      <c r="E326" s="35"/>
      <c r="F326" s="36"/>
      <c r="G326" s="36"/>
      <c r="H326" s="36"/>
      <c r="I326" s="36"/>
      <c r="J326" s="36"/>
      <c r="K326" s="36"/>
      <c r="L326" s="36"/>
      <c r="M326" s="36"/>
      <c r="N326" s="36"/>
      <c r="O326" s="36"/>
      <c r="P326" s="36"/>
      <c r="Q326" s="262"/>
      <c r="R326" s="37"/>
    </row>
    <row r="327" spans="1:18" s="306" customFormat="1" ht="15" customHeight="1">
      <c r="A327" s="32"/>
      <c r="B327" s="38"/>
      <c r="C327" s="33" t="s">
        <v>13</v>
      </c>
      <c r="D327" s="25"/>
      <c r="E327" s="35"/>
      <c r="F327" s="36"/>
      <c r="G327" s="36"/>
      <c r="H327" s="36"/>
      <c r="I327" s="36"/>
      <c r="J327" s="36"/>
      <c r="K327" s="36"/>
      <c r="L327" s="36"/>
      <c r="M327" s="36"/>
      <c r="N327" s="36"/>
      <c r="O327" s="36"/>
      <c r="P327" s="36"/>
      <c r="Q327" s="262"/>
      <c r="R327" s="37"/>
    </row>
    <row r="328" spans="1:18" s="306" customFormat="1" ht="15" customHeight="1">
      <c r="A328" s="32"/>
      <c r="B328" s="38"/>
      <c r="C328" s="33"/>
      <c r="D328" s="25"/>
      <c r="E328" s="35"/>
      <c r="F328" s="36"/>
      <c r="G328" s="36"/>
      <c r="H328" s="36"/>
      <c r="I328" s="36"/>
      <c r="J328" s="36"/>
      <c r="K328" s="36"/>
      <c r="L328" s="36"/>
      <c r="M328" s="36"/>
      <c r="N328" s="36"/>
      <c r="O328" s="36"/>
      <c r="P328" s="36"/>
      <c r="Q328" s="262"/>
      <c r="R328" s="37"/>
    </row>
    <row r="329" spans="1:18" s="306" customFormat="1" ht="15" customHeight="1">
      <c r="A329" s="32" t="s">
        <v>137</v>
      </c>
      <c r="B329" s="38"/>
      <c r="C329" s="33" t="s">
        <v>1</v>
      </c>
      <c r="D329" s="38"/>
      <c r="E329" s="35"/>
      <c r="F329" s="36"/>
      <c r="G329" s="36"/>
      <c r="H329" s="36"/>
      <c r="I329" s="36"/>
      <c r="J329" s="36"/>
      <c r="K329" s="36"/>
      <c r="L329" s="36"/>
      <c r="M329" s="36"/>
      <c r="N329" s="36"/>
      <c r="O329" s="36"/>
      <c r="P329" s="36"/>
      <c r="Q329" s="262"/>
      <c r="R329" s="37"/>
    </row>
    <row r="330" spans="1:18" s="306" customFormat="1" ht="15" customHeight="1">
      <c r="A330" s="32"/>
      <c r="B330" s="38"/>
      <c r="C330" s="33" t="s">
        <v>13</v>
      </c>
      <c r="D330" s="25"/>
      <c r="E330" s="35"/>
      <c r="F330" s="36"/>
      <c r="G330" s="36"/>
      <c r="H330" s="36"/>
      <c r="I330" s="36"/>
      <c r="J330" s="36"/>
      <c r="K330" s="36"/>
      <c r="L330" s="36"/>
      <c r="M330" s="36"/>
      <c r="N330" s="36"/>
      <c r="O330" s="36"/>
      <c r="P330" s="36"/>
      <c r="Q330" s="262"/>
      <c r="R330" s="37"/>
    </row>
    <row r="331" spans="1:18" s="306" customFormat="1" ht="15" customHeight="1">
      <c r="A331" s="32"/>
      <c r="B331" s="38"/>
      <c r="C331" s="33"/>
      <c r="D331" s="25"/>
      <c r="E331" s="35"/>
      <c r="F331" s="36"/>
      <c r="G331" s="36"/>
      <c r="H331" s="36"/>
      <c r="I331" s="36"/>
      <c r="J331" s="36"/>
      <c r="K331" s="36"/>
      <c r="L331" s="36"/>
      <c r="M331" s="36"/>
      <c r="N331" s="36"/>
      <c r="O331" s="36"/>
      <c r="P331" s="36"/>
      <c r="Q331" s="262"/>
      <c r="R331" s="37"/>
    </row>
    <row r="332" spans="1:18" s="8" customFormat="1" ht="15" customHeight="1">
      <c r="A332" s="32" t="s">
        <v>138</v>
      </c>
      <c r="B332" s="38"/>
      <c r="C332" s="33" t="s">
        <v>1</v>
      </c>
      <c r="D332" s="25"/>
      <c r="E332" s="35"/>
      <c r="F332" s="36"/>
      <c r="G332" s="36"/>
      <c r="H332" s="36"/>
      <c r="I332" s="36"/>
      <c r="J332" s="36"/>
      <c r="K332" s="36"/>
      <c r="L332" s="36"/>
      <c r="M332" s="36"/>
      <c r="N332" s="36"/>
      <c r="O332" s="36"/>
      <c r="P332" s="36"/>
      <c r="Q332" s="262"/>
      <c r="R332" s="37"/>
    </row>
    <row r="333" spans="1:18" s="306" customFormat="1" ht="15" customHeight="1">
      <c r="A333" s="76"/>
      <c r="B333" s="38"/>
      <c r="C333" s="33" t="s">
        <v>13</v>
      </c>
      <c r="D333" s="25"/>
      <c r="E333" s="35"/>
      <c r="F333" s="36"/>
      <c r="G333" s="36"/>
      <c r="H333" s="36"/>
      <c r="I333" s="36"/>
      <c r="J333" s="36"/>
      <c r="K333" s="36"/>
      <c r="L333" s="36"/>
      <c r="M333" s="36"/>
      <c r="N333" s="36"/>
      <c r="O333" s="36"/>
      <c r="P333" s="36"/>
      <c r="Q333" s="262"/>
      <c r="R333" s="37"/>
    </row>
    <row r="334" spans="1:18" s="306" customFormat="1" ht="15" customHeight="1">
      <c r="A334" s="32"/>
      <c r="B334" s="38"/>
      <c r="C334" s="33"/>
      <c r="D334" s="25"/>
      <c r="E334" s="35"/>
      <c r="F334" s="36"/>
      <c r="G334" s="36"/>
      <c r="H334" s="36"/>
      <c r="I334" s="36"/>
      <c r="J334" s="36"/>
      <c r="K334" s="36"/>
      <c r="L334" s="36"/>
      <c r="M334" s="36"/>
      <c r="N334" s="36"/>
      <c r="O334" s="36"/>
      <c r="P334" s="36"/>
      <c r="Q334" s="262"/>
      <c r="R334" s="37"/>
    </row>
    <row r="335" spans="1:18" s="306" customFormat="1" ht="15" customHeight="1">
      <c r="A335" s="32" t="s">
        <v>139</v>
      </c>
      <c r="B335" s="38"/>
      <c r="C335" s="33" t="s">
        <v>1</v>
      </c>
      <c r="D335" s="25"/>
      <c r="E335" s="35"/>
      <c r="F335" s="36"/>
      <c r="G335" s="36"/>
      <c r="H335" s="36"/>
      <c r="I335" s="36"/>
      <c r="J335" s="36"/>
      <c r="K335" s="36"/>
      <c r="L335" s="36"/>
      <c r="M335" s="36"/>
      <c r="N335" s="36"/>
      <c r="O335" s="36"/>
      <c r="P335" s="36"/>
      <c r="Q335" s="262"/>
      <c r="R335" s="37"/>
    </row>
    <row r="336" spans="1:18" s="306" customFormat="1" ht="15" customHeight="1">
      <c r="A336" s="76"/>
      <c r="B336" s="38"/>
      <c r="C336" s="33" t="s">
        <v>13</v>
      </c>
      <c r="D336" s="25"/>
      <c r="E336" s="35"/>
      <c r="F336" s="36"/>
      <c r="G336" s="36"/>
      <c r="H336" s="36"/>
      <c r="I336" s="36"/>
      <c r="J336" s="36"/>
      <c r="K336" s="36"/>
      <c r="L336" s="36"/>
      <c r="M336" s="36"/>
      <c r="N336" s="36"/>
      <c r="O336" s="36"/>
      <c r="P336" s="36"/>
      <c r="Q336" s="262"/>
      <c r="R336" s="37"/>
    </row>
    <row r="337" spans="1:18" s="306" customFormat="1" ht="15" hidden="1" customHeight="1">
      <c r="A337" s="76"/>
      <c r="B337" s="38"/>
      <c r="C337" s="33"/>
      <c r="D337" s="25"/>
      <c r="E337" s="35"/>
      <c r="F337" s="36"/>
      <c r="G337" s="36"/>
      <c r="H337" s="36"/>
      <c r="I337" s="36"/>
      <c r="J337" s="36"/>
      <c r="K337" s="36"/>
      <c r="L337" s="36"/>
      <c r="M337" s="36"/>
      <c r="N337" s="36"/>
      <c r="O337" s="36"/>
      <c r="P337" s="37"/>
      <c r="Q337" s="262"/>
      <c r="R337" s="37"/>
    </row>
    <row r="338" spans="1:18" s="306" customFormat="1" ht="15" hidden="1" customHeight="1">
      <c r="A338" s="32"/>
      <c r="B338" s="38"/>
      <c r="C338" s="33" t="s">
        <v>1</v>
      </c>
      <c r="D338" s="25"/>
      <c r="E338" s="35"/>
      <c r="F338" s="36"/>
      <c r="G338" s="36"/>
      <c r="H338" s="36"/>
      <c r="I338" s="36"/>
      <c r="J338" s="36"/>
      <c r="K338" s="36"/>
      <c r="L338" s="36"/>
      <c r="M338" s="36"/>
      <c r="N338" s="36"/>
      <c r="O338" s="36"/>
      <c r="P338" s="37"/>
      <c r="Q338" s="262"/>
      <c r="R338" s="37"/>
    </row>
    <row r="339" spans="1:18" s="306" customFormat="1" ht="15" hidden="1" customHeight="1">
      <c r="A339" s="32"/>
      <c r="B339" s="38"/>
      <c r="C339" s="33" t="s">
        <v>13</v>
      </c>
      <c r="D339" s="25"/>
      <c r="E339" s="74"/>
      <c r="F339" s="73"/>
      <c r="G339" s="73"/>
      <c r="H339" s="73"/>
      <c r="I339" s="73"/>
      <c r="J339" s="73"/>
      <c r="K339" s="73"/>
      <c r="L339" s="73"/>
      <c r="M339" s="73"/>
      <c r="N339" s="36"/>
      <c r="O339" s="36"/>
      <c r="P339" s="37"/>
      <c r="Q339" s="262"/>
      <c r="R339" s="37"/>
    </row>
    <row r="340" spans="1:18" s="306" customFormat="1" ht="15" hidden="1" customHeight="1">
      <c r="A340" s="32"/>
      <c r="B340" s="38"/>
      <c r="C340" s="33"/>
      <c r="D340" s="25"/>
      <c r="E340" s="35"/>
      <c r="F340" s="36"/>
      <c r="G340" s="36"/>
      <c r="H340" s="36"/>
      <c r="I340" s="36"/>
      <c r="J340" s="36"/>
      <c r="K340" s="36"/>
      <c r="L340" s="36"/>
      <c r="M340" s="36"/>
      <c r="N340" s="36"/>
      <c r="O340" s="36"/>
      <c r="P340" s="37"/>
      <c r="Q340" s="262"/>
      <c r="R340" s="37"/>
    </row>
    <row r="341" spans="1:18" s="306" customFormat="1" ht="15" hidden="1" customHeight="1">
      <c r="A341" s="32"/>
      <c r="B341" s="38"/>
      <c r="C341" s="33" t="s">
        <v>1</v>
      </c>
      <c r="D341" s="25"/>
      <c r="E341" s="35"/>
      <c r="F341" s="36"/>
      <c r="G341" s="36"/>
      <c r="H341" s="36"/>
      <c r="I341" s="36"/>
      <c r="J341" s="36"/>
      <c r="K341" s="36"/>
      <c r="L341" s="36"/>
      <c r="M341" s="36"/>
      <c r="N341" s="36"/>
      <c r="O341" s="36"/>
      <c r="P341" s="37"/>
      <c r="Q341" s="262"/>
      <c r="R341" s="37"/>
    </row>
    <row r="342" spans="1:18" s="306" customFormat="1" ht="15" hidden="1" customHeight="1">
      <c r="A342" s="70"/>
      <c r="B342" s="38"/>
      <c r="C342" s="33" t="s">
        <v>13</v>
      </c>
      <c r="D342" s="25"/>
      <c r="E342" s="74"/>
      <c r="F342" s="73"/>
      <c r="G342" s="73"/>
      <c r="H342" s="73"/>
      <c r="I342" s="73"/>
      <c r="J342" s="73"/>
      <c r="K342" s="73"/>
      <c r="L342" s="73"/>
      <c r="M342" s="73"/>
      <c r="N342" s="36"/>
      <c r="O342" s="36"/>
      <c r="P342" s="37"/>
      <c r="Q342" s="262"/>
      <c r="R342" s="37"/>
    </row>
    <row r="343" spans="1:18" s="306" customFormat="1" ht="15" hidden="1" customHeight="1">
      <c r="A343" s="70"/>
      <c r="B343" s="38"/>
      <c r="C343" s="33"/>
      <c r="D343" s="25"/>
      <c r="E343" s="35"/>
      <c r="F343" s="36"/>
      <c r="G343" s="36"/>
      <c r="H343" s="36"/>
      <c r="I343" s="36"/>
      <c r="J343" s="36"/>
      <c r="K343" s="36"/>
      <c r="L343" s="36"/>
      <c r="M343" s="36"/>
      <c r="N343" s="36"/>
      <c r="O343" s="36"/>
      <c r="P343" s="37"/>
      <c r="Q343" s="262"/>
      <c r="R343" s="37"/>
    </row>
    <row r="344" spans="1:18" s="306" customFormat="1" ht="15" hidden="1" customHeight="1">
      <c r="A344" s="32"/>
      <c r="B344" s="38"/>
      <c r="C344" s="33" t="s">
        <v>1</v>
      </c>
      <c r="D344" s="25"/>
      <c r="E344" s="35"/>
      <c r="F344" s="36"/>
      <c r="G344" s="36"/>
      <c r="H344" s="36"/>
      <c r="I344" s="36"/>
      <c r="J344" s="36"/>
      <c r="K344" s="36"/>
      <c r="L344" s="36"/>
      <c r="M344" s="36"/>
      <c r="N344" s="36"/>
      <c r="O344" s="36"/>
      <c r="P344" s="37"/>
      <c r="Q344" s="262"/>
      <c r="R344" s="37"/>
    </row>
    <row r="345" spans="1:18" s="306" customFormat="1" ht="15" hidden="1" customHeight="1">
      <c r="A345" s="32"/>
      <c r="B345" s="38"/>
      <c r="C345" s="33" t="s">
        <v>13</v>
      </c>
      <c r="D345" s="25"/>
      <c r="E345" s="74"/>
      <c r="F345" s="73"/>
      <c r="G345" s="73"/>
      <c r="H345" s="73"/>
      <c r="I345" s="73"/>
      <c r="J345" s="73"/>
      <c r="K345" s="73"/>
      <c r="L345" s="73"/>
      <c r="M345" s="73"/>
      <c r="N345" s="36"/>
      <c r="O345" s="36"/>
      <c r="P345" s="37"/>
      <c r="Q345" s="262"/>
      <c r="R345" s="37"/>
    </row>
    <row r="346" spans="1:18" s="306" customFormat="1" ht="15" hidden="1" customHeight="1">
      <c r="A346" s="32"/>
      <c r="B346" s="38"/>
      <c r="C346" s="33"/>
      <c r="D346" s="25"/>
      <c r="E346" s="35"/>
      <c r="F346" s="36"/>
      <c r="G346" s="36"/>
      <c r="H346" s="36"/>
      <c r="I346" s="36"/>
      <c r="J346" s="36"/>
      <c r="K346" s="36"/>
      <c r="L346" s="36"/>
      <c r="M346" s="36"/>
      <c r="N346" s="36"/>
      <c r="O346" s="36"/>
      <c r="P346" s="37"/>
      <c r="Q346" s="262"/>
      <c r="R346" s="37"/>
    </row>
    <row r="347" spans="1:18" s="306" customFormat="1" ht="15" hidden="1" customHeight="1">
      <c r="A347" s="32"/>
      <c r="B347" s="38"/>
      <c r="C347" s="33" t="s">
        <v>1</v>
      </c>
      <c r="D347" s="25"/>
      <c r="E347" s="35"/>
      <c r="F347" s="36"/>
      <c r="G347" s="36"/>
      <c r="H347" s="36"/>
      <c r="I347" s="36"/>
      <c r="J347" s="36"/>
      <c r="K347" s="36"/>
      <c r="L347" s="36"/>
      <c r="M347" s="36"/>
      <c r="N347" s="36"/>
      <c r="O347" s="36"/>
      <c r="P347" s="37"/>
      <c r="Q347" s="262"/>
      <c r="R347" s="37"/>
    </row>
    <row r="348" spans="1:18" s="306" customFormat="1" ht="15" hidden="1" customHeight="1">
      <c r="A348" s="32"/>
      <c r="B348" s="38"/>
      <c r="C348" s="33" t="s">
        <v>13</v>
      </c>
      <c r="D348" s="25"/>
      <c r="E348" s="74"/>
      <c r="F348" s="73"/>
      <c r="G348" s="73"/>
      <c r="H348" s="73"/>
      <c r="I348" s="73"/>
      <c r="J348" s="73"/>
      <c r="K348" s="73"/>
      <c r="L348" s="73"/>
      <c r="M348" s="73"/>
      <c r="N348" s="36"/>
      <c r="O348" s="36"/>
      <c r="P348" s="37"/>
      <c r="Q348" s="262"/>
      <c r="R348" s="37"/>
    </row>
    <row r="349" spans="1:18" s="306" customFormat="1" ht="15" customHeight="1">
      <c r="A349" s="32"/>
      <c r="B349" s="38"/>
      <c r="C349" s="33"/>
      <c r="D349" s="25"/>
      <c r="E349" s="35"/>
      <c r="F349" s="36"/>
      <c r="G349" s="36"/>
      <c r="H349" s="36"/>
      <c r="I349" s="36"/>
      <c r="J349" s="36"/>
      <c r="K349" s="36"/>
      <c r="L349" s="36"/>
      <c r="M349" s="36"/>
      <c r="N349" s="36"/>
      <c r="O349" s="36"/>
      <c r="P349" s="37"/>
      <c r="Q349" s="263"/>
      <c r="R349" s="264"/>
    </row>
    <row r="350" spans="1:18" s="306" customFormat="1" ht="15" customHeight="1">
      <c r="A350" s="265" t="s">
        <v>125</v>
      </c>
      <c r="B350" s="38"/>
      <c r="C350" s="266" t="s">
        <v>1</v>
      </c>
      <c r="D350" s="38"/>
      <c r="E350" s="267">
        <f>E351</f>
        <v>966.23184999999501</v>
      </c>
      <c r="F350" s="268">
        <f t="shared" ref="F350:P350" si="76">F351-E351</f>
        <v>677.50215000000537</v>
      </c>
      <c r="G350" s="268">
        <f t="shared" si="76"/>
        <v>758.56899999999951</v>
      </c>
      <c r="H350" s="268">
        <f t="shared" si="76"/>
        <v>748.18100000000004</v>
      </c>
      <c r="I350" s="268">
        <f t="shared" si="76"/>
        <v>745.36300000000028</v>
      </c>
      <c r="J350" s="268">
        <f t="shared" si="76"/>
        <v>756.78900000000021</v>
      </c>
      <c r="K350" s="268">
        <f t="shared" si="76"/>
        <v>715.04299999999967</v>
      </c>
      <c r="L350" s="268">
        <f t="shared" si="76"/>
        <v>439.07200000000103</v>
      </c>
      <c r="M350" s="268">
        <f t="shared" si="76"/>
        <v>645.40499999999975</v>
      </c>
      <c r="N350" s="268">
        <f t="shared" si="76"/>
        <v>591.13532900000246</v>
      </c>
      <c r="O350" s="268">
        <f t="shared" si="76"/>
        <v>551.61646363636373</v>
      </c>
      <c r="P350" s="270">
        <f t="shared" si="76"/>
        <v>306.45359090909096</v>
      </c>
      <c r="Q350" s="269"/>
      <c r="R350" s="270"/>
    </row>
    <row r="351" spans="1:18" s="306" customFormat="1" ht="15" customHeight="1">
      <c r="A351" s="271"/>
      <c r="B351" s="38"/>
      <c r="C351" s="266" t="s">
        <v>13</v>
      </c>
      <c r="D351" s="38"/>
      <c r="E351" s="267">
        <f>SUM(E324,E327,E330,E333,E336,E339,E342,E345,E348)</f>
        <v>966.23184999999501</v>
      </c>
      <c r="F351" s="268">
        <f>SUM(F324,F327,F330,F333,F336,F339,F342,F345,F348)</f>
        <v>1643.7340000000004</v>
      </c>
      <c r="G351" s="268">
        <f t="shared" ref="G351:O351" si="77">SUM(G324,G327,G330,G333,G336,G339,G342,G345,G348)</f>
        <v>2402.3029999999999</v>
      </c>
      <c r="H351" s="268">
        <f t="shared" si="77"/>
        <v>3150.4839999999999</v>
      </c>
      <c r="I351" s="268">
        <f t="shared" si="77"/>
        <v>3895.8470000000002</v>
      </c>
      <c r="J351" s="268">
        <f t="shared" si="77"/>
        <v>4652.6360000000004</v>
      </c>
      <c r="K351" s="268">
        <f t="shared" si="77"/>
        <v>5367.6790000000001</v>
      </c>
      <c r="L351" s="268">
        <f t="shared" si="77"/>
        <v>5806.7510000000011</v>
      </c>
      <c r="M351" s="268">
        <f t="shared" si="77"/>
        <v>6452.1560000000009</v>
      </c>
      <c r="N351" s="268">
        <f t="shared" si="77"/>
        <v>7043.2913290000033</v>
      </c>
      <c r="O351" s="268">
        <f t="shared" si="77"/>
        <v>7594.907792636367</v>
      </c>
      <c r="P351" s="270">
        <f>SUM(P324,P327,P330,P333,P336,P339,P342,P345,P348)</f>
        <v>7901.361383545458</v>
      </c>
      <c r="Q351" s="269"/>
      <c r="R351" s="270"/>
    </row>
    <row r="352" spans="1:18" s="306" customFormat="1" ht="15" customHeight="1">
      <c r="A352" s="32"/>
      <c r="B352" s="38"/>
      <c r="C352" s="33"/>
      <c r="D352" s="25"/>
      <c r="E352" s="35"/>
      <c r="F352" s="36"/>
      <c r="G352" s="36"/>
      <c r="H352" s="36"/>
      <c r="I352" s="36"/>
      <c r="J352" s="36"/>
      <c r="K352" s="36"/>
      <c r="L352" s="36"/>
      <c r="M352" s="36"/>
      <c r="N352" s="36"/>
      <c r="O352" s="36"/>
      <c r="P352" s="37"/>
      <c r="Q352" s="263"/>
      <c r="R352" s="264"/>
    </row>
    <row r="353" spans="1:18" s="306" customFormat="1" ht="15" customHeight="1">
      <c r="A353" s="32" t="s">
        <v>140</v>
      </c>
      <c r="B353" s="38"/>
      <c r="C353" s="33" t="s">
        <v>1</v>
      </c>
      <c r="D353" s="25"/>
      <c r="E353" s="35"/>
      <c r="F353" s="36"/>
      <c r="G353" s="36"/>
      <c r="H353" s="36"/>
      <c r="I353" s="36"/>
      <c r="J353" s="36"/>
      <c r="K353" s="36"/>
      <c r="L353" s="36"/>
      <c r="M353" s="36"/>
      <c r="N353" s="36"/>
      <c r="O353" s="36"/>
      <c r="P353" s="36"/>
      <c r="Q353" s="263"/>
      <c r="R353" s="264"/>
    </row>
    <row r="354" spans="1:18" s="306" customFormat="1" ht="15" customHeight="1">
      <c r="A354" s="32"/>
      <c r="B354" s="38"/>
      <c r="C354" s="33" t="s">
        <v>13</v>
      </c>
      <c r="D354" s="25"/>
      <c r="E354" s="35"/>
      <c r="F354" s="36"/>
      <c r="G354" s="36"/>
      <c r="H354" s="36"/>
      <c r="I354" s="36"/>
      <c r="J354" s="36"/>
      <c r="K354" s="36"/>
      <c r="L354" s="36"/>
      <c r="M354" s="36"/>
      <c r="N354" s="36"/>
      <c r="O354" s="36"/>
      <c r="P354" s="36"/>
      <c r="Q354" s="262"/>
      <c r="R354" s="37"/>
    </row>
    <row r="355" spans="1:18" s="306" customFormat="1" ht="15" customHeight="1">
      <c r="A355" s="32"/>
      <c r="B355" s="38"/>
      <c r="C355" s="33"/>
      <c r="D355" s="25"/>
      <c r="E355" s="35"/>
      <c r="F355" s="36"/>
      <c r="G355" s="36"/>
      <c r="H355" s="36"/>
      <c r="I355" s="36"/>
      <c r="J355" s="36"/>
      <c r="K355" s="36"/>
      <c r="L355" s="36"/>
      <c r="M355" s="36"/>
      <c r="N355" s="36"/>
      <c r="O355" s="36"/>
      <c r="P355" s="36"/>
      <c r="Q355" s="262"/>
      <c r="R355" s="37"/>
    </row>
    <row r="356" spans="1:18" s="306" customFormat="1" ht="15" customHeight="1">
      <c r="A356" s="32" t="s">
        <v>141</v>
      </c>
      <c r="B356" s="38"/>
      <c r="C356" s="33" t="s">
        <v>1</v>
      </c>
      <c r="D356" s="25"/>
      <c r="E356" s="35"/>
      <c r="F356" s="36"/>
      <c r="G356" s="36"/>
      <c r="H356" s="36"/>
      <c r="I356" s="36"/>
      <c r="J356" s="36"/>
      <c r="K356" s="36"/>
      <c r="L356" s="36"/>
      <c r="M356" s="36"/>
      <c r="N356" s="36"/>
      <c r="O356" s="36"/>
      <c r="P356" s="36"/>
      <c r="Q356" s="262"/>
      <c r="R356" s="37"/>
    </row>
    <row r="357" spans="1:18" s="306" customFormat="1" ht="15" customHeight="1">
      <c r="A357" s="32"/>
      <c r="B357" s="38"/>
      <c r="C357" s="33" t="s">
        <v>13</v>
      </c>
      <c r="D357" s="25"/>
      <c r="E357" s="35"/>
      <c r="F357" s="36"/>
      <c r="G357" s="36"/>
      <c r="H357" s="36"/>
      <c r="I357" s="36"/>
      <c r="J357" s="36"/>
      <c r="K357" s="36"/>
      <c r="L357" s="36"/>
      <c r="M357" s="36"/>
      <c r="N357" s="36"/>
      <c r="O357" s="36"/>
      <c r="P357" s="36"/>
      <c r="Q357" s="262"/>
      <c r="R357" s="37"/>
    </row>
    <row r="358" spans="1:18" s="306" customFormat="1" ht="15" customHeight="1">
      <c r="A358" s="32"/>
      <c r="B358" s="38"/>
      <c r="C358" s="33"/>
      <c r="D358" s="25"/>
      <c r="E358" s="74"/>
      <c r="F358" s="73"/>
      <c r="G358" s="73"/>
      <c r="H358" s="73"/>
      <c r="I358" s="73"/>
      <c r="J358" s="73"/>
      <c r="K358" s="73"/>
      <c r="L358" s="73"/>
      <c r="M358" s="73"/>
      <c r="N358" s="36"/>
      <c r="O358" s="36"/>
      <c r="P358" s="36"/>
      <c r="Q358" s="262"/>
      <c r="R358" s="37"/>
    </row>
    <row r="359" spans="1:18" s="306" customFormat="1" ht="15" customHeight="1">
      <c r="A359" s="32" t="s">
        <v>142</v>
      </c>
      <c r="B359" s="38"/>
      <c r="C359" s="33" t="s">
        <v>1</v>
      </c>
      <c r="D359" s="25"/>
      <c r="E359" s="35"/>
      <c r="F359" s="36"/>
      <c r="G359" s="36"/>
      <c r="H359" s="36"/>
      <c r="I359" s="36"/>
      <c r="J359" s="36"/>
      <c r="K359" s="36"/>
      <c r="L359" s="36"/>
      <c r="M359" s="36"/>
      <c r="N359" s="36"/>
      <c r="O359" s="36"/>
      <c r="P359" s="36"/>
      <c r="Q359" s="262"/>
      <c r="R359" s="37"/>
    </row>
    <row r="360" spans="1:18" s="306" customFormat="1" ht="15" customHeight="1">
      <c r="A360" s="32"/>
      <c r="B360" s="38"/>
      <c r="C360" s="33" t="s">
        <v>13</v>
      </c>
      <c r="D360" s="25"/>
      <c r="E360" s="35"/>
      <c r="F360" s="36"/>
      <c r="G360" s="36"/>
      <c r="H360" s="36"/>
      <c r="I360" s="36"/>
      <c r="J360" s="36"/>
      <c r="K360" s="36"/>
      <c r="L360" s="36"/>
      <c r="M360" s="36"/>
      <c r="N360" s="36"/>
      <c r="O360" s="36"/>
      <c r="P360" s="36"/>
      <c r="Q360" s="262"/>
      <c r="R360" s="37"/>
    </row>
    <row r="361" spans="1:18" s="306" customFormat="1" ht="15" customHeight="1">
      <c r="A361" s="32"/>
      <c r="B361" s="38"/>
      <c r="C361" s="33"/>
      <c r="D361" s="25"/>
      <c r="E361" s="74"/>
      <c r="F361" s="73"/>
      <c r="G361" s="73"/>
      <c r="H361" s="73"/>
      <c r="I361" s="73"/>
      <c r="J361" s="73"/>
      <c r="K361" s="73"/>
      <c r="L361" s="73"/>
      <c r="M361" s="73"/>
      <c r="N361" s="36"/>
      <c r="O361" s="36"/>
      <c r="P361" s="36"/>
      <c r="Q361" s="262"/>
      <c r="R361" s="37"/>
    </row>
    <row r="362" spans="1:18" s="306" customFormat="1" ht="15" customHeight="1">
      <c r="A362" s="32" t="s">
        <v>126</v>
      </c>
      <c r="B362" s="38"/>
      <c r="C362" s="33" t="s">
        <v>1</v>
      </c>
      <c r="D362" s="25"/>
      <c r="E362" s="35"/>
      <c r="F362" s="36"/>
      <c r="G362" s="36"/>
      <c r="H362" s="36"/>
      <c r="I362" s="36"/>
      <c r="J362" s="36"/>
      <c r="K362" s="36"/>
      <c r="L362" s="36"/>
      <c r="M362" s="36"/>
      <c r="N362" s="36"/>
      <c r="O362" s="36"/>
      <c r="P362" s="36"/>
      <c r="Q362" s="262"/>
      <c r="R362" s="37"/>
    </row>
    <row r="363" spans="1:18" s="306" customFormat="1" ht="15" customHeight="1">
      <c r="A363" s="76"/>
      <c r="B363" s="38"/>
      <c r="C363" s="33" t="s">
        <v>13</v>
      </c>
      <c r="D363" s="25"/>
      <c r="E363" s="35"/>
      <c r="F363" s="36"/>
      <c r="G363" s="36"/>
      <c r="H363" s="36"/>
      <c r="I363" s="36"/>
      <c r="J363" s="36"/>
      <c r="K363" s="36"/>
      <c r="L363" s="36"/>
      <c r="M363" s="36"/>
      <c r="N363" s="36"/>
      <c r="O363" s="36"/>
      <c r="P363" s="36"/>
      <c r="Q363" s="262"/>
      <c r="R363" s="37"/>
    </row>
    <row r="364" spans="1:18" s="306" customFormat="1" ht="15" hidden="1" customHeight="1">
      <c r="A364" s="32"/>
      <c r="B364" s="38"/>
      <c r="C364" s="33"/>
      <c r="D364" s="25"/>
      <c r="E364" s="74"/>
      <c r="F364" s="73"/>
      <c r="G364" s="73"/>
      <c r="H364" s="73"/>
      <c r="I364" s="73"/>
      <c r="J364" s="73"/>
      <c r="K364" s="73"/>
      <c r="L364" s="73"/>
      <c r="M364" s="73"/>
      <c r="N364" s="36"/>
      <c r="O364" s="36"/>
      <c r="P364" s="37"/>
      <c r="Q364" s="262"/>
      <c r="R364" s="37"/>
    </row>
    <row r="365" spans="1:18" s="306" customFormat="1" ht="15" hidden="1" customHeight="1">
      <c r="A365" s="32"/>
      <c r="B365" s="38"/>
      <c r="C365" s="33" t="s">
        <v>1</v>
      </c>
      <c r="D365" s="25"/>
      <c r="E365" s="35"/>
      <c r="F365" s="36"/>
      <c r="G365" s="36"/>
      <c r="H365" s="36"/>
      <c r="I365" s="36"/>
      <c r="J365" s="36"/>
      <c r="K365" s="36"/>
      <c r="L365" s="36"/>
      <c r="M365" s="36"/>
      <c r="N365" s="36"/>
      <c r="O365" s="36"/>
      <c r="P365" s="37"/>
      <c r="Q365" s="262"/>
      <c r="R365" s="37"/>
    </row>
    <row r="366" spans="1:18" s="306" customFormat="1" ht="15" hidden="1" customHeight="1">
      <c r="A366" s="77"/>
      <c r="B366" s="38"/>
      <c r="C366" s="33" t="s">
        <v>13</v>
      </c>
      <c r="D366" s="25"/>
      <c r="E366" s="35"/>
      <c r="F366" s="36"/>
      <c r="G366" s="36"/>
      <c r="H366" s="36"/>
      <c r="I366" s="36"/>
      <c r="J366" s="36"/>
      <c r="K366" s="36"/>
      <c r="L366" s="36"/>
      <c r="M366" s="36"/>
      <c r="N366" s="36"/>
      <c r="O366" s="36"/>
      <c r="P366" s="37"/>
      <c r="Q366" s="262"/>
      <c r="R366" s="37"/>
    </row>
    <row r="367" spans="1:18" s="306" customFormat="1" ht="15" hidden="1" customHeight="1">
      <c r="A367" s="41"/>
      <c r="B367" s="38"/>
      <c r="C367" s="33"/>
      <c r="D367" s="25"/>
      <c r="E367" s="74"/>
      <c r="F367" s="73"/>
      <c r="G367" s="73"/>
      <c r="H367" s="73"/>
      <c r="I367" s="73"/>
      <c r="J367" s="73"/>
      <c r="K367" s="73"/>
      <c r="L367" s="73"/>
      <c r="M367" s="73"/>
      <c r="N367" s="36"/>
      <c r="O367" s="36"/>
      <c r="P367" s="37"/>
      <c r="Q367" s="262"/>
      <c r="R367" s="37"/>
    </row>
    <row r="368" spans="1:18" s="306" customFormat="1" ht="15" hidden="1" customHeight="1">
      <c r="A368" s="32"/>
      <c r="B368" s="38"/>
      <c r="C368" s="33" t="s">
        <v>1</v>
      </c>
      <c r="D368" s="25"/>
      <c r="E368" s="35"/>
      <c r="F368" s="36"/>
      <c r="G368" s="36"/>
      <c r="H368" s="36"/>
      <c r="I368" s="36"/>
      <c r="J368" s="36"/>
      <c r="K368" s="36"/>
      <c r="L368" s="36"/>
      <c r="M368" s="36"/>
      <c r="N368" s="36"/>
      <c r="O368" s="36"/>
      <c r="P368" s="37"/>
      <c r="Q368" s="262"/>
      <c r="R368" s="37"/>
    </row>
    <row r="369" spans="1:18" s="306" customFormat="1" ht="15" hidden="1" customHeight="1">
      <c r="A369" s="77"/>
      <c r="B369" s="38"/>
      <c r="C369" s="33" t="s">
        <v>13</v>
      </c>
      <c r="D369" s="25"/>
      <c r="E369" s="74"/>
      <c r="F369" s="73"/>
      <c r="G369" s="73"/>
      <c r="H369" s="73"/>
      <c r="I369" s="73"/>
      <c r="J369" s="73"/>
      <c r="K369" s="73"/>
      <c r="L369" s="73"/>
      <c r="M369" s="73"/>
      <c r="N369" s="36"/>
      <c r="O369" s="36"/>
      <c r="P369" s="37"/>
      <c r="Q369" s="262"/>
      <c r="R369" s="37"/>
    </row>
    <row r="370" spans="1:18" s="306" customFormat="1" ht="15" hidden="1" customHeight="1">
      <c r="A370" s="41"/>
      <c r="B370" s="38"/>
      <c r="C370" s="33"/>
      <c r="D370" s="25"/>
      <c r="E370" s="74"/>
      <c r="F370" s="73"/>
      <c r="G370" s="73"/>
      <c r="H370" s="73"/>
      <c r="I370" s="73"/>
      <c r="J370" s="73"/>
      <c r="K370" s="73"/>
      <c r="L370" s="73"/>
      <c r="M370" s="73"/>
      <c r="N370" s="36"/>
      <c r="O370" s="36"/>
      <c r="P370" s="37"/>
      <c r="Q370" s="262"/>
      <c r="R370" s="37"/>
    </row>
    <row r="371" spans="1:18" s="306" customFormat="1" ht="15" hidden="1" customHeight="1">
      <c r="A371" s="32"/>
      <c r="B371" s="38"/>
      <c r="C371" s="33" t="s">
        <v>1</v>
      </c>
      <c r="D371" s="25"/>
      <c r="E371" s="35"/>
      <c r="F371" s="36"/>
      <c r="G371" s="36"/>
      <c r="H371" s="36"/>
      <c r="I371" s="36"/>
      <c r="J371" s="36"/>
      <c r="K371" s="36"/>
      <c r="L371" s="36"/>
      <c r="M371" s="36"/>
      <c r="N371" s="36"/>
      <c r="O371" s="36"/>
      <c r="P371" s="37"/>
      <c r="Q371" s="262"/>
      <c r="R371" s="37"/>
    </row>
    <row r="372" spans="1:18" s="306" customFormat="1" ht="15" hidden="1" customHeight="1">
      <c r="A372" s="77"/>
      <c r="B372" s="38"/>
      <c r="C372" s="33" t="s">
        <v>13</v>
      </c>
      <c r="D372" s="25"/>
      <c r="E372" s="74"/>
      <c r="F372" s="73"/>
      <c r="G372" s="73"/>
      <c r="H372" s="73"/>
      <c r="I372" s="73"/>
      <c r="J372" s="73"/>
      <c r="K372" s="73"/>
      <c r="L372" s="73"/>
      <c r="M372" s="73"/>
      <c r="N372" s="36"/>
      <c r="O372" s="36"/>
      <c r="P372" s="37"/>
      <c r="Q372" s="262"/>
      <c r="R372" s="37"/>
    </row>
    <row r="373" spans="1:18" s="306" customFormat="1" ht="15" hidden="1" customHeight="1">
      <c r="A373" s="41"/>
      <c r="B373" s="38"/>
      <c r="C373" s="33"/>
      <c r="D373" s="25"/>
      <c r="E373" s="74"/>
      <c r="F373" s="73"/>
      <c r="G373" s="73"/>
      <c r="H373" s="73"/>
      <c r="I373" s="73"/>
      <c r="J373" s="73"/>
      <c r="K373" s="73"/>
      <c r="L373" s="73"/>
      <c r="M373" s="73"/>
      <c r="N373" s="36"/>
      <c r="O373" s="36"/>
      <c r="P373" s="37"/>
      <c r="Q373" s="262"/>
      <c r="R373" s="37"/>
    </row>
    <row r="374" spans="1:18" s="306" customFormat="1" ht="15" hidden="1" customHeight="1">
      <c r="A374" s="32"/>
      <c r="B374" s="38"/>
      <c r="C374" s="33" t="s">
        <v>1</v>
      </c>
      <c r="D374" s="25"/>
      <c r="E374" s="35"/>
      <c r="F374" s="36"/>
      <c r="G374" s="36"/>
      <c r="H374" s="36"/>
      <c r="I374" s="36"/>
      <c r="J374" s="36"/>
      <c r="K374" s="36"/>
      <c r="L374" s="36"/>
      <c r="M374" s="36"/>
      <c r="N374" s="36"/>
      <c r="O374" s="36"/>
      <c r="P374" s="37"/>
      <c r="Q374" s="262"/>
      <c r="R374" s="37"/>
    </row>
    <row r="375" spans="1:18" s="306" customFormat="1" ht="15" hidden="1" customHeight="1">
      <c r="A375" s="77"/>
      <c r="B375" s="38"/>
      <c r="C375" s="33" t="s">
        <v>13</v>
      </c>
      <c r="D375" s="25"/>
      <c r="E375" s="74"/>
      <c r="F375" s="73"/>
      <c r="G375" s="73"/>
      <c r="H375" s="73"/>
      <c r="I375" s="73"/>
      <c r="J375" s="73"/>
      <c r="K375" s="73"/>
      <c r="L375" s="73"/>
      <c r="M375" s="73"/>
      <c r="N375" s="36"/>
      <c r="O375" s="36"/>
      <c r="P375" s="37"/>
      <c r="Q375" s="262"/>
      <c r="R375" s="37"/>
    </row>
    <row r="376" spans="1:18" s="306" customFormat="1" ht="15" hidden="1" customHeight="1">
      <c r="A376" s="41"/>
      <c r="B376" s="38"/>
      <c r="C376" s="33"/>
      <c r="D376" s="25"/>
      <c r="E376" s="74"/>
      <c r="F376" s="73"/>
      <c r="G376" s="73"/>
      <c r="H376" s="73"/>
      <c r="I376" s="73"/>
      <c r="J376" s="73"/>
      <c r="K376" s="73"/>
      <c r="L376" s="73"/>
      <c r="M376" s="73"/>
      <c r="N376" s="36"/>
      <c r="O376" s="36"/>
      <c r="P376" s="37"/>
      <c r="Q376" s="262"/>
      <c r="R376" s="37"/>
    </row>
    <row r="377" spans="1:18" s="306" customFormat="1" ht="15" hidden="1" customHeight="1">
      <c r="A377" s="32"/>
      <c r="B377" s="38"/>
      <c r="C377" s="33" t="s">
        <v>1</v>
      </c>
      <c r="D377" s="25"/>
      <c r="E377" s="35"/>
      <c r="F377" s="36"/>
      <c r="G377" s="36"/>
      <c r="H377" s="36"/>
      <c r="I377" s="36"/>
      <c r="J377" s="36"/>
      <c r="K377" s="36"/>
      <c r="L377" s="36"/>
      <c r="M377" s="36"/>
      <c r="N377" s="36"/>
      <c r="O377" s="36"/>
      <c r="P377" s="37"/>
      <c r="Q377" s="262"/>
      <c r="R377" s="37"/>
    </row>
    <row r="378" spans="1:18" s="306" customFormat="1" ht="15" hidden="1" customHeight="1">
      <c r="A378" s="77"/>
      <c r="B378" s="38"/>
      <c r="C378" s="33" t="s">
        <v>13</v>
      </c>
      <c r="D378" s="38"/>
      <c r="E378" s="74"/>
      <c r="F378" s="73"/>
      <c r="G378" s="73"/>
      <c r="H378" s="73"/>
      <c r="I378" s="73"/>
      <c r="J378" s="73"/>
      <c r="K378" s="73"/>
      <c r="L378" s="73"/>
      <c r="M378" s="73"/>
      <c r="N378" s="36"/>
      <c r="O378" s="36"/>
      <c r="P378" s="37"/>
      <c r="Q378" s="262"/>
      <c r="R378" s="37"/>
    </row>
    <row r="379" spans="1:18" s="306" customFormat="1" ht="15" customHeight="1">
      <c r="A379" s="77"/>
      <c r="B379" s="38"/>
      <c r="C379" s="33"/>
      <c r="D379" s="38"/>
      <c r="E379" s="74"/>
      <c r="F379" s="73"/>
      <c r="G379" s="73"/>
      <c r="H379" s="73"/>
      <c r="I379" s="73"/>
      <c r="J379" s="73"/>
      <c r="K379" s="73"/>
      <c r="L379" s="73"/>
      <c r="M379" s="73"/>
      <c r="N379" s="36"/>
      <c r="O379" s="36"/>
      <c r="P379" s="37"/>
      <c r="Q379" s="263"/>
      <c r="R379" s="264"/>
    </row>
    <row r="380" spans="1:18" s="10" customFormat="1" ht="15" customHeight="1">
      <c r="A380" s="265" t="s">
        <v>127</v>
      </c>
      <c r="B380" s="38"/>
      <c r="C380" s="266" t="s">
        <v>1</v>
      </c>
      <c r="D380" s="38"/>
      <c r="E380" s="267">
        <f>E381</f>
        <v>0</v>
      </c>
      <c r="F380" s="268">
        <f t="shared" ref="F380:P380" si="78">F381-E381</f>
        <v>0</v>
      </c>
      <c r="G380" s="268">
        <f t="shared" si="78"/>
        <v>0</v>
      </c>
      <c r="H380" s="268">
        <f t="shared" si="78"/>
        <v>0</v>
      </c>
      <c r="I380" s="268">
        <f t="shared" si="78"/>
        <v>0</v>
      </c>
      <c r="J380" s="268">
        <f t="shared" si="78"/>
        <v>0</v>
      </c>
      <c r="K380" s="268">
        <f t="shared" si="78"/>
        <v>0</v>
      </c>
      <c r="L380" s="268">
        <f t="shared" si="78"/>
        <v>0</v>
      </c>
      <c r="M380" s="268">
        <f t="shared" si="78"/>
        <v>0</v>
      </c>
      <c r="N380" s="268">
        <f t="shared" si="78"/>
        <v>0</v>
      </c>
      <c r="O380" s="268">
        <f t="shared" si="78"/>
        <v>0</v>
      </c>
      <c r="P380" s="270">
        <f t="shared" si="78"/>
        <v>0</v>
      </c>
      <c r="Q380" s="269"/>
      <c r="R380" s="270"/>
    </row>
    <row r="381" spans="1:18" s="10" customFormat="1" ht="15" customHeight="1">
      <c r="A381" s="271"/>
      <c r="B381" s="38"/>
      <c r="C381" s="266" t="s">
        <v>13</v>
      </c>
      <c r="D381" s="38"/>
      <c r="E381" s="267">
        <f>SUM(E354,E357,E360,E363,E366,E369,E372,E375,E378)</f>
        <v>0</v>
      </c>
      <c r="F381" s="268">
        <f>SUM(F354,F357,F360,F363,F366,F369,F372,F375,F378)</f>
        <v>0</v>
      </c>
      <c r="G381" s="268">
        <f t="shared" ref="G381:O381" si="79">SUM(G354,G357,G360,G363,G366,G369,G372,G375,G378)</f>
        <v>0</v>
      </c>
      <c r="H381" s="268">
        <f t="shared" si="79"/>
        <v>0</v>
      </c>
      <c r="I381" s="268">
        <f t="shared" si="79"/>
        <v>0</v>
      </c>
      <c r="J381" s="268">
        <f t="shared" si="79"/>
        <v>0</v>
      </c>
      <c r="K381" s="268">
        <f t="shared" si="79"/>
        <v>0</v>
      </c>
      <c r="L381" s="268">
        <f t="shared" si="79"/>
        <v>0</v>
      </c>
      <c r="M381" s="268">
        <f t="shared" si="79"/>
        <v>0</v>
      </c>
      <c r="N381" s="268">
        <f t="shared" si="79"/>
        <v>0</v>
      </c>
      <c r="O381" s="268">
        <f t="shared" si="79"/>
        <v>0</v>
      </c>
      <c r="P381" s="270">
        <f>SUM(P354,P357,P360,P363,P366,P369,P372,P375,P378)</f>
        <v>0</v>
      </c>
      <c r="Q381" s="269"/>
      <c r="R381" s="270"/>
    </row>
    <row r="382" spans="1:18" s="10" customFormat="1" ht="15" customHeight="1">
      <c r="A382" s="32"/>
      <c r="B382" s="38"/>
      <c r="C382" s="33"/>
      <c r="D382" s="25"/>
      <c r="E382" s="35"/>
      <c r="F382" s="36"/>
      <c r="G382" s="36"/>
      <c r="H382" s="36"/>
      <c r="I382" s="36"/>
      <c r="J382" s="36"/>
      <c r="K382" s="36"/>
      <c r="L382" s="36"/>
      <c r="M382" s="36"/>
      <c r="N382" s="36"/>
      <c r="O382" s="36"/>
      <c r="P382" s="37"/>
      <c r="Q382" s="263"/>
      <c r="R382" s="264"/>
    </row>
    <row r="383" spans="1:18" s="10" customFormat="1" ht="15" customHeight="1">
      <c r="A383" s="32"/>
      <c r="B383" s="38"/>
      <c r="C383" s="33" t="s">
        <v>1</v>
      </c>
      <c r="D383" s="25"/>
      <c r="E383" s="35">
        <f>E384</f>
        <v>0</v>
      </c>
      <c r="F383" s="36">
        <f t="shared" ref="F383:P383" si="80">F384-E384</f>
        <v>0</v>
      </c>
      <c r="G383" s="36">
        <f t="shared" si="80"/>
        <v>0</v>
      </c>
      <c r="H383" s="36">
        <f t="shared" si="80"/>
        <v>0</v>
      </c>
      <c r="I383" s="36">
        <f t="shared" si="80"/>
        <v>0</v>
      </c>
      <c r="J383" s="36">
        <f t="shared" si="80"/>
        <v>0</v>
      </c>
      <c r="K383" s="36">
        <f t="shared" si="80"/>
        <v>0</v>
      </c>
      <c r="L383" s="36">
        <f t="shared" si="80"/>
        <v>0</v>
      </c>
      <c r="M383" s="36">
        <f t="shared" si="80"/>
        <v>0</v>
      </c>
      <c r="N383" s="36">
        <f t="shared" si="80"/>
        <v>0</v>
      </c>
      <c r="O383" s="36">
        <f t="shared" si="80"/>
        <v>0</v>
      </c>
      <c r="P383" s="37">
        <f t="shared" si="80"/>
        <v>0</v>
      </c>
      <c r="Q383" s="263"/>
      <c r="R383" s="264"/>
    </row>
    <row r="384" spans="1:18" s="10" customFormat="1" ht="15" customHeight="1">
      <c r="A384" s="77"/>
      <c r="B384" s="38"/>
      <c r="C384" s="33" t="s">
        <v>13</v>
      </c>
      <c r="D384" s="25"/>
      <c r="E384" s="74"/>
      <c r="F384" s="73"/>
      <c r="G384" s="73"/>
      <c r="H384" s="73"/>
      <c r="I384" s="73"/>
      <c r="J384" s="73"/>
      <c r="K384" s="73"/>
      <c r="L384" s="73"/>
      <c r="M384" s="73"/>
      <c r="N384" s="36"/>
      <c r="O384" s="36"/>
      <c r="P384" s="37"/>
      <c r="Q384" s="262"/>
      <c r="R384" s="37"/>
    </row>
    <row r="385" spans="1:18" s="10" customFormat="1" ht="15" hidden="1" customHeight="1">
      <c r="A385" s="32"/>
      <c r="B385" s="38"/>
      <c r="C385" s="33"/>
      <c r="D385" s="25"/>
      <c r="E385" s="35"/>
      <c r="F385" s="36"/>
      <c r="G385" s="36"/>
      <c r="H385" s="36"/>
      <c r="I385" s="36"/>
      <c r="J385" s="36"/>
      <c r="K385" s="36"/>
      <c r="L385" s="36"/>
      <c r="M385" s="36"/>
      <c r="N385" s="36"/>
      <c r="O385" s="36"/>
      <c r="P385" s="37"/>
      <c r="Q385" s="262"/>
      <c r="R385" s="37"/>
    </row>
    <row r="386" spans="1:18" s="10" customFormat="1" ht="15" hidden="1" customHeight="1">
      <c r="A386" s="32"/>
      <c r="B386" s="38"/>
      <c r="C386" s="33" t="s">
        <v>1</v>
      </c>
      <c r="D386" s="25"/>
      <c r="E386" s="35">
        <f>E387</f>
        <v>0</v>
      </c>
      <c r="F386" s="36">
        <f t="shared" ref="F386:P386" si="81">F387-E387</f>
        <v>0</v>
      </c>
      <c r="G386" s="36">
        <f t="shared" si="81"/>
        <v>0</v>
      </c>
      <c r="H386" s="36">
        <f t="shared" si="81"/>
        <v>0</v>
      </c>
      <c r="I386" s="36">
        <f t="shared" si="81"/>
        <v>0</v>
      </c>
      <c r="J386" s="36">
        <f t="shared" si="81"/>
        <v>0</v>
      </c>
      <c r="K386" s="36">
        <f t="shared" si="81"/>
        <v>0</v>
      </c>
      <c r="L386" s="36">
        <f t="shared" si="81"/>
        <v>0</v>
      </c>
      <c r="M386" s="36">
        <f t="shared" si="81"/>
        <v>0</v>
      </c>
      <c r="N386" s="36">
        <f t="shared" si="81"/>
        <v>0</v>
      </c>
      <c r="O386" s="36">
        <f t="shared" si="81"/>
        <v>0</v>
      </c>
      <c r="P386" s="37">
        <f t="shared" si="81"/>
        <v>0</v>
      </c>
      <c r="Q386" s="262"/>
      <c r="R386" s="37"/>
    </row>
    <row r="387" spans="1:18" s="10" customFormat="1" ht="15" hidden="1" customHeight="1">
      <c r="A387" s="77"/>
      <c r="B387" s="38"/>
      <c r="C387" s="33" t="s">
        <v>13</v>
      </c>
      <c r="D387" s="25"/>
      <c r="E387" s="74"/>
      <c r="F387" s="73"/>
      <c r="G387" s="73"/>
      <c r="H387" s="73"/>
      <c r="I387" s="73"/>
      <c r="J387" s="73"/>
      <c r="K387" s="73"/>
      <c r="L387" s="73"/>
      <c r="M387" s="73"/>
      <c r="N387" s="36"/>
      <c r="O387" s="36"/>
      <c r="P387" s="37"/>
      <c r="Q387" s="262"/>
      <c r="R387" s="37"/>
    </row>
    <row r="388" spans="1:18" s="10" customFormat="1" ht="15" hidden="1" customHeight="1">
      <c r="A388" s="32"/>
      <c r="B388" s="38"/>
      <c r="C388" s="33"/>
      <c r="D388" s="25"/>
      <c r="E388" s="35"/>
      <c r="F388" s="36"/>
      <c r="G388" s="36"/>
      <c r="H388" s="36"/>
      <c r="I388" s="36"/>
      <c r="J388" s="36"/>
      <c r="K388" s="36"/>
      <c r="L388" s="36"/>
      <c r="M388" s="36"/>
      <c r="N388" s="36"/>
      <c r="O388" s="36"/>
      <c r="P388" s="37"/>
      <c r="Q388" s="262"/>
      <c r="R388" s="37"/>
    </row>
    <row r="389" spans="1:18" s="10" customFormat="1" ht="15" hidden="1" customHeight="1">
      <c r="A389" s="32"/>
      <c r="B389" s="38"/>
      <c r="C389" s="33" t="s">
        <v>1</v>
      </c>
      <c r="D389" s="25"/>
      <c r="E389" s="35">
        <f>E390</f>
        <v>0</v>
      </c>
      <c r="F389" s="36">
        <f t="shared" ref="F389:P389" si="82">F390-E390</f>
        <v>0</v>
      </c>
      <c r="G389" s="36">
        <f t="shared" si="82"/>
        <v>0</v>
      </c>
      <c r="H389" s="36">
        <f t="shared" si="82"/>
        <v>0</v>
      </c>
      <c r="I389" s="36">
        <f t="shared" si="82"/>
        <v>0</v>
      </c>
      <c r="J389" s="36">
        <f t="shared" si="82"/>
        <v>0</v>
      </c>
      <c r="K389" s="36">
        <f t="shared" si="82"/>
        <v>0</v>
      </c>
      <c r="L389" s="36">
        <f t="shared" si="82"/>
        <v>0</v>
      </c>
      <c r="M389" s="36">
        <f t="shared" si="82"/>
        <v>0</v>
      </c>
      <c r="N389" s="36">
        <f t="shared" si="82"/>
        <v>0</v>
      </c>
      <c r="O389" s="36">
        <f t="shared" si="82"/>
        <v>0</v>
      </c>
      <c r="P389" s="37">
        <f t="shared" si="82"/>
        <v>0</v>
      </c>
      <c r="Q389" s="262"/>
      <c r="R389" s="37"/>
    </row>
    <row r="390" spans="1:18" s="10" customFormat="1" ht="15" hidden="1" customHeight="1">
      <c r="A390" s="77"/>
      <c r="B390" s="38"/>
      <c r="C390" s="33" t="s">
        <v>13</v>
      </c>
      <c r="D390" s="25"/>
      <c r="E390" s="74"/>
      <c r="F390" s="73"/>
      <c r="G390" s="73"/>
      <c r="H390" s="73"/>
      <c r="I390" s="73"/>
      <c r="J390" s="73"/>
      <c r="K390" s="73"/>
      <c r="L390" s="73"/>
      <c r="M390" s="73"/>
      <c r="N390" s="36"/>
      <c r="O390" s="36"/>
      <c r="P390" s="37"/>
      <c r="Q390" s="262"/>
      <c r="R390" s="37"/>
    </row>
    <row r="391" spans="1:18" s="10" customFormat="1" ht="15" hidden="1" customHeight="1">
      <c r="A391" s="32"/>
      <c r="B391" s="38"/>
      <c r="C391" s="33"/>
      <c r="D391" s="25"/>
      <c r="E391" s="35"/>
      <c r="F391" s="36"/>
      <c r="G391" s="36"/>
      <c r="H391" s="36"/>
      <c r="I391" s="36"/>
      <c r="J391" s="36"/>
      <c r="K391" s="36"/>
      <c r="L391" s="36"/>
      <c r="M391" s="36"/>
      <c r="N391" s="36"/>
      <c r="O391" s="36"/>
      <c r="P391" s="37"/>
      <c r="Q391" s="262"/>
      <c r="R391" s="37"/>
    </row>
    <row r="392" spans="1:18" s="10" customFormat="1" ht="15" hidden="1" customHeight="1">
      <c r="A392" s="32"/>
      <c r="B392" s="38"/>
      <c r="C392" s="33" t="s">
        <v>1</v>
      </c>
      <c r="D392" s="25"/>
      <c r="E392" s="35">
        <f>E393</f>
        <v>0</v>
      </c>
      <c r="F392" s="36">
        <f t="shared" ref="F392:P392" si="83">F393-E393</f>
        <v>0</v>
      </c>
      <c r="G392" s="36">
        <f t="shared" si="83"/>
        <v>0</v>
      </c>
      <c r="H392" s="36">
        <f t="shared" si="83"/>
        <v>0</v>
      </c>
      <c r="I392" s="36">
        <f t="shared" si="83"/>
        <v>0</v>
      </c>
      <c r="J392" s="36">
        <f t="shared" si="83"/>
        <v>0</v>
      </c>
      <c r="K392" s="36">
        <f t="shared" si="83"/>
        <v>0</v>
      </c>
      <c r="L392" s="36">
        <f t="shared" si="83"/>
        <v>0</v>
      </c>
      <c r="M392" s="36">
        <f t="shared" si="83"/>
        <v>0</v>
      </c>
      <c r="N392" s="36">
        <f t="shared" si="83"/>
        <v>0</v>
      </c>
      <c r="O392" s="36">
        <f t="shared" si="83"/>
        <v>0</v>
      </c>
      <c r="P392" s="37">
        <f t="shared" si="83"/>
        <v>0</v>
      </c>
      <c r="Q392" s="262"/>
      <c r="R392" s="37"/>
    </row>
    <row r="393" spans="1:18" s="10" customFormat="1" ht="15" hidden="1" customHeight="1">
      <c r="A393" s="77"/>
      <c r="B393" s="38"/>
      <c r="C393" s="33" t="s">
        <v>13</v>
      </c>
      <c r="D393" s="25"/>
      <c r="E393" s="74"/>
      <c r="F393" s="73"/>
      <c r="G393" s="73"/>
      <c r="H393" s="73"/>
      <c r="I393" s="73"/>
      <c r="J393" s="73"/>
      <c r="K393" s="73"/>
      <c r="L393" s="73"/>
      <c r="M393" s="73"/>
      <c r="N393" s="36"/>
      <c r="O393" s="36"/>
      <c r="P393" s="37"/>
      <c r="Q393" s="262"/>
      <c r="R393" s="37"/>
    </row>
    <row r="394" spans="1:18" s="10" customFormat="1" ht="15" hidden="1" customHeight="1">
      <c r="A394" s="32"/>
      <c r="B394" s="38"/>
      <c r="C394" s="33"/>
      <c r="D394" s="25"/>
      <c r="E394" s="35"/>
      <c r="F394" s="36"/>
      <c r="G394" s="36"/>
      <c r="H394" s="36"/>
      <c r="I394" s="36"/>
      <c r="J394" s="36"/>
      <c r="K394" s="36"/>
      <c r="L394" s="36"/>
      <c r="M394" s="36"/>
      <c r="N394" s="36"/>
      <c r="O394" s="36"/>
      <c r="P394" s="37"/>
      <c r="Q394" s="262"/>
      <c r="R394" s="37"/>
    </row>
    <row r="395" spans="1:18" s="10" customFormat="1" ht="15" hidden="1" customHeight="1">
      <c r="A395" s="32"/>
      <c r="B395" s="38"/>
      <c r="C395" s="33" t="s">
        <v>1</v>
      </c>
      <c r="D395" s="25"/>
      <c r="E395" s="35">
        <f>E396</f>
        <v>0</v>
      </c>
      <c r="F395" s="36">
        <f t="shared" ref="F395:P395" si="84">F396-E396</f>
        <v>0</v>
      </c>
      <c r="G395" s="36">
        <f t="shared" si="84"/>
        <v>0</v>
      </c>
      <c r="H395" s="36">
        <f t="shared" si="84"/>
        <v>0</v>
      </c>
      <c r="I395" s="36">
        <f t="shared" si="84"/>
        <v>0</v>
      </c>
      <c r="J395" s="36">
        <f t="shared" si="84"/>
        <v>0</v>
      </c>
      <c r="K395" s="36">
        <f t="shared" si="84"/>
        <v>0</v>
      </c>
      <c r="L395" s="36">
        <f t="shared" si="84"/>
        <v>0</v>
      </c>
      <c r="M395" s="36">
        <f t="shared" si="84"/>
        <v>0</v>
      </c>
      <c r="N395" s="36">
        <f t="shared" si="84"/>
        <v>0</v>
      </c>
      <c r="O395" s="36">
        <f t="shared" si="84"/>
        <v>0</v>
      </c>
      <c r="P395" s="37">
        <f t="shared" si="84"/>
        <v>0</v>
      </c>
      <c r="Q395" s="262"/>
      <c r="R395" s="37"/>
    </row>
    <row r="396" spans="1:18" s="10" customFormat="1" ht="15" hidden="1" customHeight="1">
      <c r="A396" s="77"/>
      <c r="B396" s="38"/>
      <c r="C396" s="33" t="s">
        <v>13</v>
      </c>
      <c r="D396" s="25"/>
      <c r="E396" s="74"/>
      <c r="F396" s="73"/>
      <c r="G396" s="73"/>
      <c r="H396" s="73"/>
      <c r="I396" s="73"/>
      <c r="J396" s="73"/>
      <c r="K396" s="73"/>
      <c r="L396" s="73"/>
      <c r="M396" s="73"/>
      <c r="N396" s="36"/>
      <c r="O396" s="36"/>
      <c r="P396" s="37"/>
      <c r="Q396" s="262"/>
      <c r="R396" s="37"/>
    </row>
    <row r="397" spans="1:18" s="306" customFormat="1" ht="15" hidden="1" customHeight="1">
      <c r="A397" s="32"/>
      <c r="B397" s="38"/>
      <c r="C397" s="33"/>
      <c r="D397" s="25"/>
      <c r="E397" s="35"/>
      <c r="F397" s="36"/>
      <c r="G397" s="36"/>
      <c r="H397" s="36"/>
      <c r="I397" s="36"/>
      <c r="J397" s="36"/>
      <c r="K397" s="36"/>
      <c r="L397" s="36"/>
      <c r="M397" s="36"/>
      <c r="N397" s="36"/>
      <c r="O397" s="36"/>
      <c r="P397" s="37"/>
      <c r="Q397" s="262"/>
      <c r="R397" s="37"/>
    </row>
    <row r="398" spans="1:18" s="10" customFormat="1" ht="15" hidden="1" customHeight="1">
      <c r="A398" s="32"/>
      <c r="B398" s="38"/>
      <c r="C398" s="33" t="s">
        <v>1</v>
      </c>
      <c r="D398" s="25"/>
      <c r="E398" s="35">
        <f>E399</f>
        <v>0</v>
      </c>
      <c r="F398" s="36">
        <f t="shared" ref="F398:P398" si="85">F399-E399</f>
        <v>0</v>
      </c>
      <c r="G398" s="36">
        <f t="shared" si="85"/>
        <v>0</v>
      </c>
      <c r="H398" s="36">
        <f t="shared" si="85"/>
        <v>0</v>
      </c>
      <c r="I398" s="36">
        <f t="shared" si="85"/>
        <v>0</v>
      </c>
      <c r="J398" s="36">
        <f t="shared" si="85"/>
        <v>0</v>
      </c>
      <c r="K398" s="36">
        <f t="shared" si="85"/>
        <v>0</v>
      </c>
      <c r="L398" s="36">
        <f t="shared" si="85"/>
        <v>0</v>
      </c>
      <c r="M398" s="36">
        <f t="shared" si="85"/>
        <v>0</v>
      </c>
      <c r="N398" s="36">
        <f t="shared" si="85"/>
        <v>0</v>
      </c>
      <c r="O398" s="36">
        <f t="shared" si="85"/>
        <v>0</v>
      </c>
      <c r="P398" s="37">
        <f t="shared" si="85"/>
        <v>0</v>
      </c>
      <c r="Q398" s="262"/>
      <c r="R398" s="37"/>
    </row>
    <row r="399" spans="1:18" s="10" customFormat="1" ht="15" hidden="1" customHeight="1">
      <c r="A399" s="77"/>
      <c r="B399" s="38"/>
      <c r="C399" s="33" t="s">
        <v>13</v>
      </c>
      <c r="D399" s="25"/>
      <c r="E399" s="74"/>
      <c r="F399" s="73"/>
      <c r="G399" s="73"/>
      <c r="H399" s="73"/>
      <c r="I399" s="73"/>
      <c r="J399" s="73"/>
      <c r="K399" s="73"/>
      <c r="L399" s="73"/>
      <c r="M399" s="73"/>
      <c r="N399" s="36"/>
      <c r="O399" s="36"/>
      <c r="P399" s="37"/>
      <c r="Q399" s="262"/>
      <c r="R399" s="37"/>
    </row>
    <row r="400" spans="1:18" s="10" customFormat="1" ht="15" hidden="1" customHeight="1">
      <c r="A400" s="32"/>
      <c r="B400" s="38"/>
      <c r="C400" s="33"/>
      <c r="D400" s="25"/>
      <c r="E400" s="35"/>
      <c r="F400" s="36"/>
      <c r="G400" s="36"/>
      <c r="H400" s="36"/>
      <c r="I400" s="36"/>
      <c r="J400" s="36"/>
      <c r="K400" s="36"/>
      <c r="L400" s="36"/>
      <c r="M400" s="36"/>
      <c r="N400" s="36"/>
      <c r="O400" s="36"/>
      <c r="P400" s="37"/>
      <c r="Q400" s="262"/>
      <c r="R400" s="37"/>
    </row>
    <row r="401" spans="1:18" s="10" customFormat="1" ht="15" hidden="1" customHeight="1">
      <c r="A401" s="32"/>
      <c r="B401" s="38"/>
      <c r="C401" s="33" t="s">
        <v>1</v>
      </c>
      <c r="D401" s="25"/>
      <c r="E401" s="35">
        <f>E402</f>
        <v>0</v>
      </c>
      <c r="F401" s="36">
        <f t="shared" ref="F401:P401" si="86">F402-E402</f>
        <v>0</v>
      </c>
      <c r="G401" s="36">
        <f t="shared" si="86"/>
        <v>0</v>
      </c>
      <c r="H401" s="36">
        <f t="shared" si="86"/>
        <v>0</v>
      </c>
      <c r="I401" s="36">
        <f t="shared" si="86"/>
        <v>0</v>
      </c>
      <c r="J401" s="36">
        <f t="shared" si="86"/>
        <v>0</v>
      </c>
      <c r="K401" s="36">
        <f t="shared" si="86"/>
        <v>0</v>
      </c>
      <c r="L401" s="36">
        <f t="shared" si="86"/>
        <v>0</v>
      </c>
      <c r="M401" s="36">
        <f t="shared" si="86"/>
        <v>0</v>
      </c>
      <c r="N401" s="36">
        <f t="shared" si="86"/>
        <v>0</v>
      </c>
      <c r="O401" s="36">
        <f t="shared" si="86"/>
        <v>0</v>
      </c>
      <c r="P401" s="37">
        <f t="shared" si="86"/>
        <v>0</v>
      </c>
      <c r="Q401" s="262"/>
      <c r="R401" s="37"/>
    </row>
    <row r="402" spans="1:18" s="10" customFormat="1" ht="15" hidden="1" customHeight="1">
      <c r="A402" s="77"/>
      <c r="B402" s="38"/>
      <c r="C402" s="33" t="s">
        <v>13</v>
      </c>
      <c r="D402" s="25"/>
      <c r="E402" s="74"/>
      <c r="F402" s="73"/>
      <c r="G402" s="73"/>
      <c r="H402" s="73"/>
      <c r="I402" s="73"/>
      <c r="J402" s="73"/>
      <c r="K402" s="73"/>
      <c r="L402" s="73"/>
      <c r="M402" s="73"/>
      <c r="N402" s="36"/>
      <c r="O402" s="36"/>
      <c r="P402" s="37"/>
      <c r="Q402" s="262"/>
      <c r="R402" s="37"/>
    </row>
    <row r="403" spans="1:18" s="10" customFormat="1" ht="15" hidden="1" customHeight="1">
      <c r="A403" s="32"/>
      <c r="B403" s="38"/>
      <c r="C403" s="33"/>
      <c r="D403" s="25"/>
      <c r="E403" s="35"/>
      <c r="F403" s="36"/>
      <c r="G403" s="36"/>
      <c r="H403" s="36"/>
      <c r="I403" s="36"/>
      <c r="J403" s="36"/>
      <c r="K403" s="36"/>
      <c r="L403" s="36"/>
      <c r="M403" s="36"/>
      <c r="N403" s="36"/>
      <c r="O403" s="36"/>
      <c r="P403" s="37"/>
      <c r="Q403" s="262"/>
      <c r="R403" s="37"/>
    </row>
    <row r="404" spans="1:18" s="10" customFormat="1" ht="15" hidden="1" customHeight="1">
      <c r="A404" s="32"/>
      <c r="B404" s="38"/>
      <c r="C404" s="33" t="s">
        <v>1</v>
      </c>
      <c r="D404" s="25"/>
      <c r="E404" s="35">
        <f>E405</f>
        <v>0</v>
      </c>
      <c r="F404" s="36">
        <f t="shared" ref="F404:P404" si="87">F405-E405</f>
        <v>0</v>
      </c>
      <c r="G404" s="36">
        <f t="shared" si="87"/>
        <v>0</v>
      </c>
      <c r="H404" s="36">
        <f t="shared" si="87"/>
        <v>0</v>
      </c>
      <c r="I404" s="36">
        <f t="shared" si="87"/>
        <v>0</v>
      </c>
      <c r="J404" s="36">
        <f t="shared" si="87"/>
        <v>0</v>
      </c>
      <c r="K404" s="36">
        <f t="shared" si="87"/>
        <v>0</v>
      </c>
      <c r="L404" s="36">
        <f t="shared" si="87"/>
        <v>0</v>
      </c>
      <c r="M404" s="36">
        <f t="shared" si="87"/>
        <v>0</v>
      </c>
      <c r="N404" s="36">
        <f t="shared" si="87"/>
        <v>0</v>
      </c>
      <c r="O404" s="36">
        <f t="shared" si="87"/>
        <v>0</v>
      </c>
      <c r="P404" s="37">
        <f t="shared" si="87"/>
        <v>0</v>
      </c>
      <c r="Q404" s="262"/>
      <c r="R404" s="37"/>
    </row>
    <row r="405" spans="1:18" s="10" customFormat="1" ht="15" hidden="1" customHeight="1">
      <c r="A405" s="77"/>
      <c r="B405" s="38"/>
      <c r="C405" s="33" t="s">
        <v>13</v>
      </c>
      <c r="D405" s="25"/>
      <c r="E405" s="74"/>
      <c r="F405" s="73"/>
      <c r="G405" s="73"/>
      <c r="H405" s="73"/>
      <c r="I405" s="73"/>
      <c r="J405" s="73"/>
      <c r="K405" s="73"/>
      <c r="L405" s="73"/>
      <c r="M405" s="73"/>
      <c r="N405" s="36"/>
      <c r="O405" s="36"/>
      <c r="P405" s="37"/>
      <c r="Q405" s="262"/>
      <c r="R405" s="37"/>
    </row>
    <row r="406" spans="1:18" s="10" customFormat="1" ht="15" hidden="1" customHeight="1">
      <c r="A406" s="32"/>
      <c r="B406" s="38"/>
      <c r="C406" s="33"/>
      <c r="D406" s="25"/>
      <c r="E406" s="35"/>
      <c r="F406" s="36"/>
      <c r="G406" s="36"/>
      <c r="H406" s="36"/>
      <c r="I406" s="36"/>
      <c r="J406" s="36"/>
      <c r="K406" s="36"/>
      <c r="L406" s="36"/>
      <c r="M406" s="36"/>
      <c r="N406" s="36"/>
      <c r="O406" s="36"/>
      <c r="P406" s="37"/>
      <c r="Q406" s="262"/>
      <c r="R406" s="37"/>
    </row>
    <row r="407" spans="1:18" s="10" customFormat="1" ht="15" hidden="1" customHeight="1">
      <c r="A407" s="32"/>
      <c r="B407" s="38"/>
      <c r="C407" s="33" t="s">
        <v>1</v>
      </c>
      <c r="D407" s="25"/>
      <c r="E407" s="35">
        <f>E408</f>
        <v>0</v>
      </c>
      <c r="F407" s="36">
        <f t="shared" ref="F407:P407" si="88">F408-E408</f>
        <v>0</v>
      </c>
      <c r="G407" s="36">
        <f t="shared" si="88"/>
        <v>0</v>
      </c>
      <c r="H407" s="36">
        <f t="shared" si="88"/>
        <v>0</v>
      </c>
      <c r="I407" s="36">
        <f t="shared" si="88"/>
        <v>0</v>
      </c>
      <c r="J407" s="36">
        <f t="shared" si="88"/>
        <v>0</v>
      </c>
      <c r="K407" s="36">
        <f t="shared" si="88"/>
        <v>0</v>
      </c>
      <c r="L407" s="36">
        <f t="shared" si="88"/>
        <v>0</v>
      </c>
      <c r="M407" s="36">
        <f t="shared" si="88"/>
        <v>0</v>
      </c>
      <c r="N407" s="36">
        <f t="shared" si="88"/>
        <v>0</v>
      </c>
      <c r="O407" s="36">
        <f t="shared" si="88"/>
        <v>0</v>
      </c>
      <c r="P407" s="37">
        <f t="shared" si="88"/>
        <v>0</v>
      </c>
      <c r="Q407" s="262"/>
      <c r="R407" s="37"/>
    </row>
    <row r="408" spans="1:18" s="10" customFormat="1" ht="15" hidden="1" customHeight="1">
      <c r="A408" s="77"/>
      <c r="B408" s="38"/>
      <c r="C408" s="33" t="s">
        <v>13</v>
      </c>
      <c r="D408" s="25"/>
      <c r="E408" s="74"/>
      <c r="F408" s="73"/>
      <c r="G408" s="73"/>
      <c r="H408" s="73"/>
      <c r="I408" s="73"/>
      <c r="J408" s="73"/>
      <c r="K408" s="73"/>
      <c r="L408" s="73"/>
      <c r="M408" s="73"/>
      <c r="N408" s="36"/>
      <c r="O408" s="36"/>
      <c r="P408" s="37"/>
      <c r="Q408" s="262"/>
      <c r="R408" s="37"/>
    </row>
    <row r="409" spans="1:18" s="10" customFormat="1" ht="15" customHeight="1">
      <c r="A409" s="41"/>
      <c r="B409" s="38"/>
      <c r="C409" s="33"/>
      <c r="D409" s="38"/>
      <c r="E409" s="74"/>
      <c r="F409" s="73"/>
      <c r="G409" s="73"/>
      <c r="H409" s="73"/>
      <c r="I409" s="73"/>
      <c r="J409" s="73"/>
      <c r="K409" s="73"/>
      <c r="L409" s="73"/>
      <c r="M409" s="73"/>
      <c r="N409" s="36"/>
      <c r="O409" s="36"/>
      <c r="P409" s="37"/>
      <c r="Q409" s="263"/>
      <c r="R409" s="264"/>
    </row>
    <row r="410" spans="1:18" s="10" customFormat="1" ht="15" customHeight="1">
      <c r="A410" s="265" t="s">
        <v>128</v>
      </c>
      <c r="B410" s="38"/>
      <c r="C410" s="266" t="s">
        <v>1</v>
      </c>
      <c r="D410" s="38"/>
      <c r="E410" s="267">
        <f>E411</f>
        <v>0</v>
      </c>
      <c r="F410" s="268">
        <f t="shared" ref="F410:P410" si="89">F411-E411</f>
        <v>0</v>
      </c>
      <c r="G410" s="268">
        <f t="shared" si="89"/>
        <v>0</v>
      </c>
      <c r="H410" s="268">
        <f t="shared" si="89"/>
        <v>0</v>
      </c>
      <c r="I410" s="268">
        <f t="shared" si="89"/>
        <v>0</v>
      </c>
      <c r="J410" s="268">
        <f t="shared" si="89"/>
        <v>0</v>
      </c>
      <c r="K410" s="268">
        <f t="shared" si="89"/>
        <v>0</v>
      </c>
      <c r="L410" s="268">
        <f t="shared" si="89"/>
        <v>0</v>
      </c>
      <c r="M410" s="268">
        <f t="shared" si="89"/>
        <v>0</v>
      </c>
      <c r="N410" s="268">
        <f t="shared" si="89"/>
        <v>0</v>
      </c>
      <c r="O410" s="268">
        <f t="shared" si="89"/>
        <v>0</v>
      </c>
      <c r="P410" s="270">
        <f t="shared" si="89"/>
        <v>0</v>
      </c>
      <c r="Q410" s="269"/>
      <c r="R410" s="270"/>
    </row>
    <row r="411" spans="1:18" s="10" customFormat="1" ht="15" customHeight="1">
      <c r="A411" s="271"/>
      <c r="B411" s="38"/>
      <c r="C411" s="266" t="s">
        <v>13</v>
      </c>
      <c r="D411" s="38"/>
      <c r="E411" s="267">
        <f>SUM(E384,E387,E390,E393,E396,E399,E402,E405,E408)</f>
        <v>0</v>
      </c>
      <c r="F411" s="268">
        <f>SUM(F384,F387,F390,F393,F396,F399,F402,F405,F408)</f>
        <v>0</v>
      </c>
      <c r="G411" s="268">
        <f t="shared" ref="G411:O411" si="90">SUM(G384,G387,G390,G393,G396,G399,G402,G405,G408)</f>
        <v>0</v>
      </c>
      <c r="H411" s="268">
        <f t="shared" si="90"/>
        <v>0</v>
      </c>
      <c r="I411" s="268">
        <f t="shared" si="90"/>
        <v>0</v>
      </c>
      <c r="J411" s="268">
        <f t="shared" si="90"/>
        <v>0</v>
      </c>
      <c r="K411" s="268">
        <f t="shared" si="90"/>
        <v>0</v>
      </c>
      <c r="L411" s="268">
        <f t="shared" si="90"/>
        <v>0</v>
      </c>
      <c r="M411" s="268">
        <f t="shared" si="90"/>
        <v>0</v>
      </c>
      <c r="N411" s="268">
        <f t="shared" si="90"/>
        <v>0</v>
      </c>
      <c r="O411" s="268">
        <f t="shared" si="90"/>
        <v>0</v>
      </c>
      <c r="P411" s="270">
        <f>SUM(P384,P387,P390,P393,P396,P399,P402,P405,P408)</f>
        <v>0</v>
      </c>
      <c r="Q411" s="269"/>
      <c r="R411" s="270"/>
    </row>
    <row r="412" spans="1:18" s="306" customFormat="1" ht="15" customHeight="1">
      <c r="A412" s="33"/>
      <c r="B412" s="38"/>
      <c r="C412" s="33"/>
      <c r="D412" s="25"/>
      <c r="E412" s="68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69"/>
      <c r="Q412" s="272"/>
      <c r="R412" s="69"/>
    </row>
    <row r="413" spans="1:18" s="307" customFormat="1" ht="15" customHeight="1">
      <c r="A413" s="309" t="s">
        <v>133</v>
      </c>
      <c r="B413" s="55"/>
      <c r="C413" s="47" t="s">
        <v>1</v>
      </c>
      <c r="D413" s="46"/>
      <c r="E413" s="48">
        <f>SUM(E350,E380,E410)</f>
        <v>966.23184999999501</v>
      </c>
      <c r="F413" s="49">
        <f>SUM(F350,F380,F410)</f>
        <v>677.50215000000537</v>
      </c>
      <c r="G413" s="49">
        <f t="shared" ref="G413:P414" si="91">SUM(G350,G380,G410)</f>
        <v>758.56899999999951</v>
      </c>
      <c r="H413" s="49">
        <f t="shared" si="91"/>
        <v>748.18100000000004</v>
      </c>
      <c r="I413" s="49">
        <f t="shared" si="91"/>
        <v>745.36300000000028</v>
      </c>
      <c r="J413" s="49">
        <f t="shared" si="91"/>
        <v>756.78900000000021</v>
      </c>
      <c r="K413" s="49">
        <f t="shared" si="91"/>
        <v>715.04299999999967</v>
      </c>
      <c r="L413" s="49">
        <f t="shared" si="91"/>
        <v>439.07200000000103</v>
      </c>
      <c r="M413" s="49">
        <f t="shared" si="91"/>
        <v>645.40499999999975</v>
      </c>
      <c r="N413" s="49">
        <f t="shared" si="91"/>
        <v>591.13532900000246</v>
      </c>
      <c r="O413" s="49">
        <f t="shared" si="91"/>
        <v>551.61646363636373</v>
      </c>
      <c r="P413" s="50">
        <f t="shared" si="91"/>
        <v>306.45359090909096</v>
      </c>
      <c r="Q413" s="273"/>
      <c r="R413" s="50"/>
    </row>
    <row r="414" spans="1:18" s="307" customFormat="1" ht="15" customHeight="1">
      <c r="A414" s="310"/>
      <c r="B414" s="55"/>
      <c r="C414" s="51" t="s">
        <v>13</v>
      </c>
      <c r="D414" s="46"/>
      <c r="E414" s="52">
        <f>SUM(E351,E381,E411)</f>
        <v>966.23184999999501</v>
      </c>
      <c r="F414" s="53">
        <f>SUM(F351,F381,F411)</f>
        <v>1643.7340000000004</v>
      </c>
      <c r="G414" s="53">
        <f t="shared" si="91"/>
        <v>2402.3029999999999</v>
      </c>
      <c r="H414" s="53">
        <f t="shared" si="91"/>
        <v>3150.4839999999999</v>
      </c>
      <c r="I414" s="53">
        <f t="shared" si="91"/>
        <v>3895.8470000000002</v>
      </c>
      <c r="J414" s="53">
        <f t="shared" si="91"/>
        <v>4652.6360000000004</v>
      </c>
      <c r="K414" s="53">
        <f t="shared" si="91"/>
        <v>5367.6790000000001</v>
      </c>
      <c r="L414" s="53">
        <f t="shared" si="91"/>
        <v>5806.7510000000011</v>
      </c>
      <c r="M414" s="53">
        <f t="shared" si="91"/>
        <v>6452.1560000000009</v>
      </c>
      <c r="N414" s="53">
        <f t="shared" si="91"/>
        <v>7043.2913290000033</v>
      </c>
      <c r="O414" s="53">
        <f t="shared" si="91"/>
        <v>7594.907792636367</v>
      </c>
      <c r="P414" s="54">
        <f t="shared" si="91"/>
        <v>7901.361383545458</v>
      </c>
      <c r="Q414" s="274"/>
      <c r="R414" s="54"/>
    </row>
    <row r="415" spans="1:18" s="10" customFormat="1" ht="12.75" customHeight="1">
      <c r="A415" s="24"/>
      <c r="B415" s="24"/>
      <c r="C415" s="24"/>
      <c r="D415" s="25"/>
      <c r="E415" s="24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4"/>
      <c r="Q415" s="38"/>
      <c r="R415" s="38"/>
    </row>
    <row r="416" spans="1:18" s="10" customFormat="1" ht="12.75" customHeight="1">
      <c r="A416" s="24"/>
      <c r="B416" s="24"/>
      <c r="C416" s="24"/>
      <c r="D416" s="25"/>
      <c r="E416" s="24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4"/>
      <c r="Q416" s="38"/>
      <c r="R416" s="38"/>
    </row>
    <row r="417" spans="1:18" s="10" customFormat="1" ht="22.5" customHeight="1">
      <c r="A417" s="308" t="s">
        <v>27</v>
      </c>
      <c r="B417" s="308"/>
      <c r="C417" s="308"/>
      <c r="D417" s="308"/>
      <c r="E417" s="308"/>
      <c r="F417" s="308"/>
      <c r="G417" s="308"/>
      <c r="H417" s="308"/>
      <c r="I417" s="308"/>
      <c r="J417" s="308"/>
      <c r="K417" s="308"/>
      <c r="L417" s="308"/>
      <c r="M417" s="308"/>
      <c r="N417" s="308"/>
      <c r="O417" s="308"/>
      <c r="P417" s="308"/>
      <c r="Q417" s="38"/>
      <c r="R417" s="38"/>
    </row>
    <row r="418" spans="1:18" s="10" customFormat="1" ht="18" customHeight="1">
      <c r="A418" s="3"/>
      <c r="B418" s="3"/>
      <c r="C418" s="3"/>
      <c r="D418" s="3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38"/>
      <c r="R418" s="38"/>
    </row>
    <row r="419" spans="1:18" s="10" customFormat="1" ht="18" customHeight="1">
      <c r="A419" s="15" t="s">
        <v>39</v>
      </c>
      <c r="B419" s="16"/>
      <c r="C419" s="16"/>
      <c r="D419" s="16"/>
      <c r="E419" s="16"/>
      <c r="F419" s="17"/>
      <c r="G419" s="17"/>
      <c r="H419" s="17"/>
      <c r="I419" s="17"/>
      <c r="J419" s="17"/>
      <c r="K419" s="17"/>
      <c r="L419" s="17"/>
      <c r="M419" s="17"/>
      <c r="N419" s="17"/>
      <c r="O419" s="242" t="s">
        <v>24</v>
      </c>
      <c r="P419" s="18"/>
      <c r="Q419" s="38"/>
      <c r="R419" s="38"/>
    </row>
    <row r="420" spans="1:18" s="10" customFormat="1" ht="18" customHeight="1">
      <c r="A420" s="1"/>
      <c r="B420" s="1"/>
      <c r="C420" s="1"/>
      <c r="D420" s="1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38"/>
      <c r="R420" s="38"/>
    </row>
    <row r="421" spans="1:18" s="10" customFormat="1" ht="15" customHeight="1">
      <c r="A421" s="19" t="s">
        <v>15</v>
      </c>
      <c r="B421" s="20"/>
      <c r="C421" s="19" t="s">
        <v>0</v>
      </c>
      <c r="D421" s="20"/>
      <c r="E421" s="21" t="s">
        <v>3</v>
      </c>
      <c r="F421" s="22" t="s">
        <v>4</v>
      </c>
      <c r="G421" s="22" t="s">
        <v>5</v>
      </c>
      <c r="H421" s="22" t="s">
        <v>6</v>
      </c>
      <c r="I421" s="22" t="s">
        <v>7</v>
      </c>
      <c r="J421" s="22" t="s">
        <v>8</v>
      </c>
      <c r="K421" s="22" t="s">
        <v>9</v>
      </c>
      <c r="L421" s="22" t="s">
        <v>10</v>
      </c>
      <c r="M421" s="22" t="s">
        <v>16</v>
      </c>
      <c r="N421" s="22" t="s">
        <v>17</v>
      </c>
      <c r="O421" s="22" t="s">
        <v>18</v>
      </c>
      <c r="P421" s="23" t="s">
        <v>11</v>
      </c>
      <c r="Q421" s="19" t="s">
        <v>124</v>
      </c>
      <c r="R421" s="19" t="s">
        <v>22</v>
      </c>
    </row>
    <row r="422" spans="1:18" s="10" customFormat="1" ht="15" customHeight="1">
      <c r="A422" s="24"/>
      <c r="B422" s="38"/>
      <c r="C422" s="24"/>
      <c r="D422" s="25"/>
      <c r="E422" s="24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4"/>
      <c r="Q422" s="34"/>
      <c r="R422" s="34"/>
    </row>
    <row r="423" spans="1:18" s="10" customFormat="1" ht="15" customHeight="1">
      <c r="A423" s="26" t="s">
        <v>135</v>
      </c>
      <c r="B423" s="38"/>
      <c r="C423" s="27" t="s">
        <v>1</v>
      </c>
      <c r="D423" s="25"/>
      <c r="E423" s="28">
        <f>E424</f>
        <v>2089.509</v>
      </c>
      <c r="F423" s="29">
        <f t="shared" ref="F423:P423" si="92">F424-E424</f>
        <v>1108.8190000000004</v>
      </c>
      <c r="G423" s="29">
        <f t="shared" si="92"/>
        <v>1435.3500000000004</v>
      </c>
      <c r="H423" s="29">
        <f t="shared" si="92"/>
        <v>1421.2819999999992</v>
      </c>
      <c r="I423" s="29">
        <f t="shared" si="92"/>
        <v>1497.1730000000016</v>
      </c>
      <c r="J423" s="29">
        <f t="shared" si="92"/>
        <v>1594.9459999999981</v>
      </c>
      <c r="K423" s="29">
        <f t="shared" si="92"/>
        <v>1176.2250000000004</v>
      </c>
      <c r="L423" s="29">
        <f t="shared" si="92"/>
        <v>1023.8870000000006</v>
      </c>
      <c r="M423" s="29">
        <f t="shared" si="92"/>
        <v>1017.9149999999991</v>
      </c>
      <c r="N423" s="29">
        <f t="shared" si="92"/>
        <v>-12365.106</v>
      </c>
      <c r="O423" s="29">
        <f t="shared" si="92"/>
        <v>1293.25</v>
      </c>
      <c r="P423" s="30">
        <f t="shared" si="92"/>
        <v>1293.25</v>
      </c>
      <c r="Q423" s="260"/>
      <c r="R423" s="261"/>
    </row>
    <row r="424" spans="1:18" s="10" customFormat="1" ht="15" customHeight="1">
      <c r="A424" s="32"/>
      <c r="B424" s="38"/>
      <c r="C424" s="33" t="s">
        <v>13</v>
      </c>
      <c r="D424" s="25"/>
      <c r="E424" s="35">
        <f>+Feuil1!E515</f>
        <v>2089.509</v>
      </c>
      <c r="F424" s="36">
        <f>+Feuil1!F515</f>
        <v>3198.3280000000004</v>
      </c>
      <c r="G424" s="36">
        <f>+Feuil1!G515</f>
        <v>4633.6780000000008</v>
      </c>
      <c r="H424" s="36">
        <f>+Feuil1!H515</f>
        <v>6054.96</v>
      </c>
      <c r="I424" s="36">
        <f>+Feuil1!I515</f>
        <v>7552.1330000000016</v>
      </c>
      <c r="J424" s="36">
        <f>+Feuil1!J515</f>
        <v>9147.0789999999997</v>
      </c>
      <c r="K424" s="36">
        <f>+Feuil1!K515</f>
        <v>10323.304</v>
      </c>
      <c r="L424" s="36">
        <f>+Feuil1!L515</f>
        <v>11347.191000000001</v>
      </c>
      <c r="M424" s="36">
        <f>+Feuil1!M515</f>
        <v>12365.106</v>
      </c>
      <c r="N424" s="36">
        <f>+Feuil1!N515</f>
        <v>0</v>
      </c>
      <c r="O424" s="36">
        <f>+Feuil1!O515</f>
        <v>1293.25</v>
      </c>
      <c r="P424" s="36">
        <f>+Feuil1!P515</f>
        <v>2586.5</v>
      </c>
      <c r="Q424" s="262"/>
      <c r="R424" s="37"/>
    </row>
    <row r="425" spans="1:18" s="10" customFormat="1" ht="15" customHeight="1">
      <c r="A425" s="32"/>
      <c r="B425" s="38"/>
      <c r="C425" s="33"/>
      <c r="D425" s="25"/>
      <c r="E425" s="35"/>
      <c r="F425" s="36"/>
      <c r="G425" s="36"/>
      <c r="H425" s="36"/>
      <c r="I425" s="36"/>
      <c r="J425" s="36"/>
      <c r="K425" s="36"/>
      <c r="L425" s="36"/>
      <c r="M425" s="36"/>
      <c r="N425" s="36"/>
      <c r="O425" s="36"/>
      <c r="P425" s="36"/>
      <c r="Q425" s="262"/>
      <c r="R425" s="37"/>
    </row>
    <row r="426" spans="1:18" s="10" customFormat="1" ht="15" customHeight="1">
      <c r="A426" s="32" t="s">
        <v>136</v>
      </c>
      <c r="B426" s="38"/>
      <c r="C426" s="33" t="s">
        <v>1</v>
      </c>
      <c r="D426" s="25"/>
      <c r="E426" s="35"/>
      <c r="F426" s="36"/>
      <c r="G426" s="36"/>
      <c r="H426" s="36"/>
      <c r="I426" s="36"/>
      <c r="J426" s="36"/>
      <c r="K426" s="36"/>
      <c r="L426" s="36"/>
      <c r="M426" s="36"/>
      <c r="N426" s="36"/>
      <c r="O426" s="36"/>
      <c r="P426" s="36"/>
      <c r="Q426" s="262"/>
      <c r="R426" s="37"/>
    </row>
    <row r="427" spans="1:18" s="10" customFormat="1" ht="15" customHeight="1">
      <c r="A427" s="32"/>
      <c r="B427" s="38"/>
      <c r="C427" s="33" t="s">
        <v>13</v>
      </c>
      <c r="D427" s="25"/>
      <c r="E427" s="35"/>
      <c r="F427" s="36"/>
      <c r="G427" s="36"/>
      <c r="H427" s="36"/>
      <c r="I427" s="36"/>
      <c r="J427" s="36"/>
      <c r="K427" s="36"/>
      <c r="L427" s="36"/>
      <c r="M427" s="36"/>
      <c r="N427" s="36"/>
      <c r="O427" s="36"/>
      <c r="P427" s="36"/>
      <c r="Q427" s="262"/>
      <c r="R427" s="37"/>
    </row>
    <row r="428" spans="1:18" s="10" customFormat="1" ht="15" customHeight="1">
      <c r="A428" s="32"/>
      <c r="B428" s="38"/>
      <c r="C428" s="33"/>
      <c r="D428" s="25"/>
      <c r="E428" s="35"/>
      <c r="F428" s="36"/>
      <c r="G428" s="36"/>
      <c r="H428" s="36"/>
      <c r="I428" s="36"/>
      <c r="J428" s="36"/>
      <c r="K428" s="36"/>
      <c r="L428" s="36"/>
      <c r="M428" s="36"/>
      <c r="N428" s="36"/>
      <c r="O428" s="36"/>
      <c r="P428" s="36"/>
      <c r="Q428" s="262"/>
      <c r="R428" s="37"/>
    </row>
    <row r="429" spans="1:18" s="10" customFormat="1" ht="15" customHeight="1">
      <c r="A429" s="32" t="s">
        <v>137</v>
      </c>
      <c r="B429" s="38"/>
      <c r="C429" s="33" t="s">
        <v>1</v>
      </c>
      <c r="D429" s="38"/>
      <c r="E429" s="35"/>
      <c r="F429" s="36"/>
      <c r="G429" s="36"/>
      <c r="H429" s="36"/>
      <c r="I429" s="36"/>
      <c r="J429" s="36"/>
      <c r="K429" s="36"/>
      <c r="L429" s="36"/>
      <c r="M429" s="36"/>
      <c r="N429" s="36"/>
      <c r="O429" s="36"/>
      <c r="P429" s="36"/>
      <c r="Q429" s="262"/>
      <c r="R429" s="37"/>
    </row>
    <row r="430" spans="1:18" s="10" customFormat="1" ht="15" customHeight="1">
      <c r="A430" s="32"/>
      <c r="B430" s="38"/>
      <c r="C430" s="33" t="s">
        <v>13</v>
      </c>
      <c r="D430" s="25"/>
      <c r="E430" s="35"/>
      <c r="F430" s="36"/>
      <c r="G430" s="36"/>
      <c r="H430" s="36"/>
      <c r="I430" s="36"/>
      <c r="J430" s="36"/>
      <c r="K430" s="36"/>
      <c r="L430" s="36"/>
      <c r="M430" s="36"/>
      <c r="N430" s="36"/>
      <c r="O430" s="36"/>
      <c r="P430" s="36"/>
      <c r="Q430" s="262"/>
      <c r="R430" s="37"/>
    </row>
    <row r="431" spans="1:18" s="10" customFormat="1" ht="15" customHeight="1">
      <c r="A431" s="32"/>
      <c r="B431" s="38"/>
      <c r="C431" s="33"/>
      <c r="D431" s="25"/>
      <c r="E431" s="35"/>
      <c r="F431" s="36"/>
      <c r="G431" s="36"/>
      <c r="H431" s="36"/>
      <c r="I431" s="36"/>
      <c r="J431" s="36"/>
      <c r="K431" s="36"/>
      <c r="L431" s="36"/>
      <c r="M431" s="36"/>
      <c r="N431" s="36"/>
      <c r="O431" s="36"/>
      <c r="P431" s="36"/>
      <c r="Q431" s="262"/>
      <c r="R431" s="37"/>
    </row>
    <row r="432" spans="1:18" s="10" customFormat="1" ht="15" customHeight="1">
      <c r="A432" s="32" t="s">
        <v>138</v>
      </c>
      <c r="B432" s="38"/>
      <c r="C432" s="33" t="s">
        <v>1</v>
      </c>
      <c r="D432" s="25"/>
      <c r="E432" s="35"/>
      <c r="F432" s="36"/>
      <c r="G432" s="36"/>
      <c r="H432" s="36"/>
      <c r="I432" s="36"/>
      <c r="J432" s="36"/>
      <c r="K432" s="36"/>
      <c r="L432" s="36"/>
      <c r="M432" s="36"/>
      <c r="N432" s="36"/>
      <c r="O432" s="36"/>
      <c r="P432" s="36"/>
      <c r="Q432" s="262"/>
      <c r="R432" s="37"/>
    </row>
    <row r="433" spans="1:18" s="10" customFormat="1" ht="15" customHeight="1">
      <c r="A433" s="76"/>
      <c r="B433" s="38"/>
      <c r="C433" s="33" t="s">
        <v>13</v>
      </c>
      <c r="D433" s="25"/>
      <c r="E433" s="35"/>
      <c r="F433" s="36"/>
      <c r="G433" s="36"/>
      <c r="H433" s="36"/>
      <c r="I433" s="36"/>
      <c r="J433" s="36"/>
      <c r="K433" s="36"/>
      <c r="L433" s="36"/>
      <c r="M433" s="36"/>
      <c r="N433" s="36"/>
      <c r="O433" s="36"/>
      <c r="P433" s="36"/>
      <c r="Q433" s="262"/>
      <c r="R433" s="37"/>
    </row>
    <row r="434" spans="1:18" s="10" customFormat="1" ht="15" customHeight="1">
      <c r="A434" s="32"/>
      <c r="B434" s="38"/>
      <c r="C434" s="33"/>
      <c r="D434" s="25"/>
      <c r="E434" s="35"/>
      <c r="F434" s="36"/>
      <c r="G434" s="36"/>
      <c r="H434" s="36"/>
      <c r="I434" s="36"/>
      <c r="J434" s="36"/>
      <c r="K434" s="36"/>
      <c r="L434" s="36"/>
      <c r="M434" s="36"/>
      <c r="N434" s="36"/>
      <c r="O434" s="36"/>
      <c r="P434" s="36"/>
      <c r="Q434" s="262"/>
      <c r="R434" s="37"/>
    </row>
    <row r="435" spans="1:18" s="10" customFormat="1" ht="15" customHeight="1">
      <c r="A435" s="32" t="s">
        <v>139</v>
      </c>
      <c r="B435" s="38"/>
      <c r="C435" s="33" t="s">
        <v>1</v>
      </c>
      <c r="D435" s="25"/>
      <c r="E435" s="35"/>
      <c r="F435" s="36"/>
      <c r="G435" s="36"/>
      <c r="H435" s="36"/>
      <c r="I435" s="36"/>
      <c r="J435" s="36"/>
      <c r="K435" s="36"/>
      <c r="L435" s="36"/>
      <c r="M435" s="36"/>
      <c r="N435" s="36"/>
      <c r="O435" s="36"/>
      <c r="P435" s="36"/>
      <c r="Q435" s="262"/>
      <c r="R435" s="37"/>
    </row>
    <row r="436" spans="1:18" s="10" customFormat="1" ht="15" customHeight="1">
      <c r="A436" s="76"/>
      <c r="B436" s="38"/>
      <c r="C436" s="33" t="s">
        <v>13</v>
      </c>
      <c r="D436" s="25"/>
      <c r="E436" s="35"/>
      <c r="F436" s="36"/>
      <c r="G436" s="36"/>
      <c r="H436" s="36"/>
      <c r="I436" s="36"/>
      <c r="J436" s="36"/>
      <c r="K436" s="36"/>
      <c r="L436" s="36"/>
      <c r="M436" s="36"/>
      <c r="N436" s="36"/>
      <c r="O436" s="36"/>
      <c r="P436" s="36"/>
      <c r="Q436" s="262"/>
      <c r="R436" s="37"/>
    </row>
    <row r="437" spans="1:18" s="10" customFormat="1" ht="15" hidden="1" customHeight="1">
      <c r="A437" s="76"/>
      <c r="B437" s="38"/>
      <c r="C437" s="33"/>
      <c r="D437" s="25"/>
      <c r="E437" s="35"/>
      <c r="F437" s="36"/>
      <c r="G437" s="36"/>
      <c r="H437" s="36"/>
      <c r="I437" s="36"/>
      <c r="J437" s="36"/>
      <c r="K437" s="36"/>
      <c r="L437" s="36"/>
      <c r="M437" s="36"/>
      <c r="N437" s="36"/>
      <c r="O437" s="36"/>
      <c r="P437" s="37"/>
      <c r="Q437" s="262"/>
      <c r="R437" s="37"/>
    </row>
    <row r="438" spans="1:18" s="10" customFormat="1" ht="15" hidden="1" customHeight="1">
      <c r="A438" s="32"/>
      <c r="B438" s="38"/>
      <c r="C438" s="33" t="s">
        <v>1</v>
      </c>
      <c r="D438" s="25"/>
      <c r="E438" s="35"/>
      <c r="F438" s="36"/>
      <c r="G438" s="36"/>
      <c r="H438" s="36"/>
      <c r="I438" s="36"/>
      <c r="J438" s="36"/>
      <c r="K438" s="36"/>
      <c r="L438" s="36"/>
      <c r="M438" s="36"/>
      <c r="N438" s="36"/>
      <c r="O438" s="36"/>
      <c r="P438" s="37"/>
      <c r="Q438" s="262"/>
      <c r="R438" s="37"/>
    </row>
    <row r="439" spans="1:18" s="10" customFormat="1" ht="15" hidden="1" customHeight="1">
      <c r="A439" s="32"/>
      <c r="B439" s="38"/>
      <c r="C439" s="33" t="s">
        <v>13</v>
      </c>
      <c r="D439" s="25"/>
      <c r="E439" s="74"/>
      <c r="F439" s="73"/>
      <c r="G439" s="73"/>
      <c r="H439" s="73"/>
      <c r="I439" s="73"/>
      <c r="J439" s="73"/>
      <c r="K439" s="73"/>
      <c r="L439" s="73"/>
      <c r="M439" s="73"/>
      <c r="N439" s="36"/>
      <c r="O439" s="36"/>
      <c r="P439" s="37"/>
      <c r="Q439" s="262"/>
      <c r="R439" s="37"/>
    </row>
    <row r="440" spans="1:18" s="10" customFormat="1" ht="15" hidden="1" customHeight="1">
      <c r="A440" s="32"/>
      <c r="B440" s="38"/>
      <c r="C440" s="33"/>
      <c r="D440" s="25"/>
      <c r="E440" s="35"/>
      <c r="F440" s="36"/>
      <c r="G440" s="36"/>
      <c r="H440" s="36"/>
      <c r="I440" s="36"/>
      <c r="J440" s="36"/>
      <c r="K440" s="36"/>
      <c r="L440" s="36"/>
      <c r="M440" s="36"/>
      <c r="N440" s="36"/>
      <c r="O440" s="36"/>
      <c r="P440" s="37"/>
      <c r="Q440" s="262"/>
      <c r="R440" s="37"/>
    </row>
    <row r="441" spans="1:18" s="10" customFormat="1" ht="15" hidden="1" customHeight="1">
      <c r="A441" s="32"/>
      <c r="B441" s="38"/>
      <c r="C441" s="33" t="s">
        <v>1</v>
      </c>
      <c r="D441" s="25"/>
      <c r="E441" s="35"/>
      <c r="F441" s="36"/>
      <c r="G441" s="36"/>
      <c r="H441" s="36"/>
      <c r="I441" s="36"/>
      <c r="J441" s="36"/>
      <c r="K441" s="36"/>
      <c r="L441" s="36"/>
      <c r="M441" s="36"/>
      <c r="N441" s="36"/>
      <c r="O441" s="36"/>
      <c r="P441" s="37"/>
      <c r="Q441" s="262"/>
      <c r="R441" s="37"/>
    </row>
    <row r="442" spans="1:18" s="10" customFormat="1" ht="15" hidden="1" customHeight="1">
      <c r="A442" s="70"/>
      <c r="B442" s="38"/>
      <c r="C442" s="33" t="s">
        <v>13</v>
      </c>
      <c r="D442" s="25"/>
      <c r="E442" s="74"/>
      <c r="F442" s="73"/>
      <c r="G442" s="73"/>
      <c r="H442" s="73"/>
      <c r="I442" s="73"/>
      <c r="J442" s="73"/>
      <c r="K442" s="73"/>
      <c r="L442" s="73"/>
      <c r="M442" s="73"/>
      <c r="N442" s="36"/>
      <c r="O442" s="36"/>
      <c r="P442" s="37"/>
      <c r="Q442" s="262"/>
      <c r="R442" s="37"/>
    </row>
    <row r="443" spans="1:18" s="10" customFormat="1" ht="15" hidden="1" customHeight="1">
      <c r="A443" s="70"/>
      <c r="B443" s="38"/>
      <c r="C443" s="33"/>
      <c r="D443" s="25"/>
      <c r="E443" s="35"/>
      <c r="F443" s="36"/>
      <c r="G443" s="36"/>
      <c r="H443" s="36"/>
      <c r="I443" s="36"/>
      <c r="J443" s="36"/>
      <c r="K443" s="36"/>
      <c r="L443" s="36"/>
      <c r="M443" s="36"/>
      <c r="N443" s="36"/>
      <c r="O443" s="36"/>
      <c r="P443" s="37"/>
      <c r="Q443" s="262"/>
      <c r="R443" s="37"/>
    </row>
    <row r="444" spans="1:18" s="10" customFormat="1" ht="15" hidden="1" customHeight="1">
      <c r="A444" s="32"/>
      <c r="B444" s="38"/>
      <c r="C444" s="33" t="s">
        <v>1</v>
      </c>
      <c r="D444" s="25"/>
      <c r="E444" s="35"/>
      <c r="F444" s="36"/>
      <c r="G444" s="36"/>
      <c r="H444" s="36"/>
      <c r="I444" s="36"/>
      <c r="J444" s="36"/>
      <c r="K444" s="36"/>
      <c r="L444" s="36"/>
      <c r="M444" s="36"/>
      <c r="N444" s="36"/>
      <c r="O444" s="36"/>
      <c r="P444" s="37"/>
      <c r="Q444" s="262"/>
      <c r="R444" s="37"/>
    </row>
    <row r="445" spans="1:18" s="10" customFormat="1" ht="15" hidden="1" customHeight="1">
      <c r="A445" s="32"/>
      <c r="B445" s="38"/>
      <c r="C445" s="33" t="s">
        <v>13</v>
      </c>
      <c r="D445" s="25"/>
      <c r="E445" s="74"/>
      <c r="F445" s="73"/>
      <c r="G445" s="73"/>
      <c r="H445" s="73"/>
      <c r="I445" s="73"/>
      <c r="J445" s="73"/>
      <c r="K445" s="73"/>
      <c r="L445" s="73"/>
      <c r="M445" s="73"/>
      <c r="N445" s="36"/>
      <c r="O445" s="36"/>
      <c r="P445" s="37"/>
      <c r="Q445" s="262"/>
      <c r="R445" s="37"/>
    </row>
    <row r="446" spans="1:18" s="10" customFormat="1" ht="15" hidden="1" customHeight="1">
      <c r="A446" s="32"/>
      <c r="B446" s="38"/>
      <c r="C446" s="33"/>
      <c r="D446" s="25"/>
      <c r="E446" s="35"/>
      <c r="F446" s="36"/>
      <c r="G446" s="36"/>
      <c r="H446" s="36"/>
      <c r="I446" s="36"/>
      <c r="J446" s="36"/>
      <c r="K446" s="36"/>
      <c r="L446" s="36"/>
      <c r="M446" s="36"/>
      <c r="N446" s="36"/>
      <c r="O446" s="36"/>
      <c r="P446" s="37"/>
      <c r="Q446" s="262"/>
      <c r="R446" s="37"/>
    </row>
    <row r="447" spans="1:18" s="10" customFormat="1" ht="15" hidden="1" customHeight="1">
      <c r="A447" s="32"/>
      <c r="B447" s="38"/>
      <c r="C447" s="33" t="s">
        <v>1</v>
      </c>
      <c r="D447" s="25"/>
      <c r="E447" s="35"/>
      <c r="F447" s="36"/>
      <c r="G447" s="36"/>
      <c r="H447" s="36"/>
      <c r="I447" s="36"/>
      <c r="J447" s="36"/>
      <c r="K447" s="36"/>
      <c r="L447" s="36"/>
      <c r="M447" s="36"/>
      <c r="N447" s="36"/>
      <c r="O447" s="36"/>
      <c r="P447" s="37"/>
      <c r="Q447" s="262"/>
      <c r="R447" s="37"/>
    </row>
    <row r="448" spans="1:18" s="10" customFormat="1" ht="15" hidden="1" customHeight="1">
      <c r="A448" s="32"/>
      <c r="B448" s="38"/>
      <c r="C448" s="33" t="s">
        <v>13</v>
      </c>
      <c r="D448" s="25"/>
      <c r="E448" s="74"/>
      <c r="F448" s="73"/>
      <c r="G448" s="73"/>
      <c r="H448" s="73"/>
      <c r="I448" s="73"/>
      <c r="J448" s="73"/>
      <c r="K448" s="73"/>
      <c r="L448" s="73"/>
      <c r="M448" s="73"/>
      <c r="N448" s="36"/>
      <c r="O448" s="36"/>
      <c r="P448" s="37"/>
      <c r="Q448" s="262"/>
      <c r="R448" s="37"/>
    </row>
    <row r="449" spans="1:18" s="10" customFormat="1" ht="15" customHeight="1">
      <c r="A449" s="32"/>
      <c r="B449" s="38"/>
      <c r="C449" s="33"/>
      <c r="D449" s="25"/>
      <c r="E449" s="35"/>
      <c r="F449" s="36"/>
      <c r="G449" s="36"/>
      <c r="H449" s="36"/>
      <c r="I449" s="36"/>
      <c r="J449" s="36"/>
      <c r="K449" s="36"/>
      <c r="L449" s="36"/>
      <c r="M449" s="36"/>
      <c r="N449" s="36"/>
      <c r="O449" s="36"/>
      <c r="P449" s="37"/>
      <c r="Q449" s="263"/>
      <c r="R449" s="264"/>
    </row>
    <row r="450" spans="1:18" s="10" customFormat="1" ht="15" customHeight="1">
      <c r="A450" s="265" t="s">
        <v>125</v>
      </c>
      <c r="B450" s="38"/>
      <c r="C450" s="266" t="s">
        <v>1</v>
      </c>
      <c r="D450" s="38"/>
      <c r="E450" s="267">
        <f>E451</f>
        <v>2089.509</v>
      </c>
      <c r="F450" s="268">
        <f t="shared" ref="F450:P450" si="93">F451-E451</f>
        <v>1108.8190000000004</v>
      </c>
      <c r="G450" s="268">
        <f t="shared" si="93"/>
        <v>1435.3500000000004</v>
      </c>
      <c r="H450" s="268">
        <f t="shared" si="93"/>
        <v>1421.2819999999992</v>
      </c>
      <c r="I450" s="268">
        <f t="shared" si="93"/>
        <v>1497.1730000000016</v>
      </c>
      <c r="J450" s="268">
        <f t="shared" si="93"/>
        <v>1594.9459999999981</v>
      </c>
      <c r="K450" s="268">
        <f t="shared" si="93"/>
        <v>1176.2250000000004</v>
      </c>
      <c r="L450" s="268">
        <f t="shared" si="93"/>
        <v>1023.8870000000006</v>
      </c>
      <c r="M450" s="268">
        <f t="shared" si="93"/>
        <v>1017.9149999999991</v>
      </c>
      <c r="N450" s="268">
        <f t="shared" si="93"/>
        <v>-12365.106</v>
      </c>
      <c r="O450" s="268">
        <f t="shared" si="93"/>
        <v>1293.25</v>
      </c>
      <c r="P450" s="270">
        <f t="shared" si="93"/>
        <v>1293.25</v>
      </c>
      <c r="Q450" s="269"/>
      <c r="R450" s="270"/>
    </row>
    <row r="451" spans="1:18" s="10" customFormat="1" ht="15" customHeight="1">
      <c r="A451" s="271"/>
      <c r="B451" s="38"/>
      <c r="C451" s="266" t="s">
        <v>13</v>
      </c>
      <c r="D451" s="38"/>
      <c r="E451" s="267">
        <f>SUM(E424,E427,E430,E433,E436,E439,E442,E445,E448)</f>
        <v>2089.509</v>
      </c>
      <c r="F451" s="268">
        <f>SUM(F424,F427,F430,F433,F436,F439,F442,F445,F448)</f>
        <v>3198.3280000000004</v>
      </c>
      <c r="G451" s="268">
        <f t="shared" ref="G451:O451" si="94">SUM(G424,G427,G430,G433,G436,G439,G442,G445,G448)</f>
        <v>4633.6780000000008</v>
      </c>
      <c r="H451" s="268">
        <f t="shared" si="94"/>
        <v>6054.96</v>
      </c>
      <c r="I451" s="268">
        <f t="shared" si="94"/>
        <v>7552.1330000000016</v>
      </c>
      <c r="J451" s="268">
        <f t="shared" si="94"/>
        <v>9147.0789999999997</v>
      </c>
      <c r="K451" s="268">
        <f t="shared" si="94"/>
        <v>10323.304</v>
      </c>
      <c r="L451" s="268">
        <f t="shared" si="94"/>
        <v>11347.191000000001</v>
      </c>
      <c r="M451" s="268">
        <f t="shared" si="94"/>
        <v>12365.106</v>
      </c>
      <c r="N451" s="268">
        <f t="shared" si="94"/>
        <v>0</v>
      </c>
      <c r="O451" s="268">
        <f t="shared" si="94"/>
        <v>1293.25</v>
      </c>
      <c r="P451" s="270">
        <f>SUM(P424,P427,P430,P433,P436,P439,P442,P445,P448)</f>
        <v>2586.5</v>
      </c>
      <c r="Q451" s="269"/>
      <c r="R451" s="270"/>
    </row>
    <row r="452" spans="1:18" s="10" customFormat="1" ht="15" customHeight="1">
      <c r="A452" s="32"/>
      <c r="B452" s="38"/>
      <c r="C452" s="33"/>
      <c r="D452" s="25"/>
      <c r="E452" s="35"/>
      <c r="F452" s="36"/>
      <c r="G452" s="36"/>
      <c r="H452" s="36"/>
      <c r="I452" s="36"/>
      <c r="J452" s="36"/>
      <c r="K452" s="36"/>
      <c r="L452" s="36"/>
      <c r="M452" s="36"/>
      <c r="N452" s="36"/>
      <c r="O452" s="36"/>
      <c r="P452" s="37"/>
      <c r="Q452" s="263"/>
      <c r="R452" s="264"/>
    </row>
    <row r="453" spans="1:18" s="10" customFormat="1" ht="15" customHeight="1">
      <c r="A453" s="32" t="s">
        <v>140</v>
      </c>
      <c r="B453" s="38"/>
      <c r="C453" s="33" t="s">
        <v>1</v>
      </c>
      <c r="D453" s="25"/>
      <c r="E453" s="35"/>
      <c r="F453" s="36"/>
      <c r="G453" s="36"/>
      <c r="H453" s="36"/>
      <c r="I453" s="36"/>
      <c r="J453" s="36"/>
      <c r="K453" s="36"/>
      <c r="L453" s="36"/>
      <c r="M453" s="36"/>
      <c r="N453" s="36"/>
      <c r="O453" s="36"/>
      <c r="P453" s="36"/>
      <c r="Q453" s="263"/>
      <c r="R453" s="264"/>
    </row>
    <row r="454" spans="1:18" s="10" customFormat="1" ht="15" customHeight="1">
      <c r="A454" s="32"/>
      <c r="B454" s="38"/>
      <c r="C454" s="33" t="s">
        <v>13</v>
      </c>
      <c r="D454" s="25"/>
      <c r="E454" s="35"/>
      <c r="F454" s="36"/>
      <c r="G454" s="36"/>
      <c r="H454" s="36"/>
      <c r="I454" s="36"/>
      <c r="J454" s="36"/>
      <c r="K454" s="36"/>
      <c r="L454" s="36"/>
      <c r="M454" s="36"/>
      <c r="N454" s="36"/>
      <c r="O454" s="36"/>
      <c r="P454" s="36"/>
      <c r="Q454" s="262"/>
      <c r="R454" s="37"/>
    </row>
    <row r="455" spans="1:18" s="10" customFormat="1" ht="15" customHeight="1">
      <c r="A455" s="32"/>
      <c r="B455" s="38"/>
      <c r="C455" s="33"/>
      <c r="D455" s="25"/>
      <c r="E455" s="35"/>
      <c r="F455" s="36"/>
      <c r="G455" s="36"/>
      <c r="H455" s="36"/>
      <c r="I455" s="36"/>
      <c r="J455" s="36"/>
      <c r="K455" s="36"/>
      <c r="L455" s="36"/>
      <c r="M455" s="36"/>
      <c r="N455" s="36"/>
      <c r="O455" s="36"/>
      <c r="P455" s="36"/>
      <c r="Q455" s="262"/>
      <c r="R455" s="37"/>
    </row>
    <row r="456" spans="1:18" s="10" customFormat="1" ht="15" customHeight="1">
      <c r="A456" s="32" t="s">
        <v>141</v>
      </c>
      <c r="B456" s="38"/>
      <c r="C456" s="33" t="s">
        <v>1</v>
      </c>
      <c r="D456" s="25"/>
      <c r="E456" s="35"/>
      <c r="F456" s="36"/>
      <c r="G456" s="36"/>
      <c r="H456" s="36"/>
      <c r="I456" s="36"/>
      <c r="J456" s="36"/>
      <c r="K456" s="36"/>
      <c r="L456" s="36"/>
      <c r="M456" s="36"/>
      <c r="N456" s="36"/>
      <c r="O456" s="36"/>
      <c r="P456" s="36"/>
      <c r="Q456" s="262"/>
      <c r="R456" s="37"/>
    </row>
    <row r="457" spans="1:18" s="10" customFormat="1" ht="15" customHeight="1">
      <c r="A457" s="32"/>
      <c r="B457" s="38"/>
      <c r="C457" s="33" t="s">
        <v>13</v>
      </c>
      <c r="D457" s="25"/>
      <c r="E457" s="35"/>
      <c r="F457" s="36"/>
      <c r="G457" s="36"/>
      <c r="H457" s="36"/>
      <c r="I457" s="36"/>
      <c r="J457" s="36"/>
      <c r="K457" s="36"/>
      <c r="L457" s="36"/>
      <c r="M457" s="36"/>
      <c r="N457" s="36"/>
      <c r="O457" s="36"/>
      <c r="P457" s="36"/>
      <c r="Q457" s="262"/>
      <c r="R457" s="37"/>
    </row>
    <row r="458" spans="1:18" s="10" customFormat="1" ht="15" customHeight="1">
      <c r="A458" s="32"/>
      <c r="B458" s="38"/>
      <c r="C458" s="33"/>
      <c r="D458" s="25"/>
      <c r="E458" s="74"/>
      <c r="F458" s="73"/>
      <c r="G458" s="73"/>
      <c r="H458" s="73"/>
      <c r="I458" s="73"/>
      <c r="J458" s="73"/>
      <c r="K458" s="73"/>
      <c r="L458" s="73"/>
      <c r="M458" s="73"/>
      <c r="N458" s="36"/>
      <c r="O458" s="36"/>
      <c r="P458" s="36"/>
      <c r="Q458" s="262"/>
      <c r="R458" s="37"/>
    </row>
    <row r="459" spans="1:18" s="10" customFormat="1" ht="15" customHeight="1">
      <c r="A459" s="32" t="s">
        <v>142</v>
      </c>
      <c r="B459" s="38"/>
      <c r="C459" s="33" t="s">
        <v>1</v>
      </c>
      <c r="D459" s="25"/>
      <c r="E459" s="35"/>
      <c r="F459" s="36"/>
      <c r="G459" s="36"/>
      <c r="H459" s="36"/>
      <c r="I459" s="36"/>
      <c r="J459" s="36"/>
      <c r="K459" s="36"/>
      <c r="L459" s="36"/>
      <c r="M459" s="36"/>
      <c r="N459" s="36"/>
      <c r="O459" s="36"/>
      <c r="P459" s="36"/>
      <c r="Q459" s="262"/>
      <c r="R459" s="37"/>
    </row>
    <row r="460" spans="1:18" s="10" customFormat="1" ht="15" customHeight="1">
      <c r="A460" s="32"/>
      <c r="B460" s="38"/>
      <c r="C460" s="33" t="s">
        <v>13</v>
      </c>
      <c r="D460" s="25"/>
      <c r="E460" s="35"/>
      <c r="F460" s="36"/>
      <c r="G460" s="36"/>
      <c r="H460" s="36"/>
      <c r="I460" s="36"/>
      <c r="J460" s="36"/>
      <c r="K460" s="36"/>
      <c r="L460" s="36"/>
      <c r="M460" s="36"/>
      <c r="N460" s="36"/>
      <c r="O460" s="36"/>
      <c r="P460" s="36"/>
      <c r="Q460" s="262"/>
      <c r="R460" s="37"/>
    </row>
    <row r="461" spans="1:18" s="10" customFormat="1" ht="15" customHeight="1">
      <c r="A461" s="32"/>
      <c r="B461" s="38"/>
      <c r="C461" s="33"/>
      <c r="D461" s="25"/>
      <c r="E461" s="74"/>
      <c r="F461" s="73"/>
      <c r="G461" s="73"/>
      <c r="H461" s="73"/>
      <c r="I461" s="73"/>
      <c r="J461" s="73"/>
      <c r="K461" s="73"/>
      <c r="L461" s="73"/>
      <c r="M461" s="73"/>
      <c r="N461" s="36"/>
      <c r="O461" s="36"/>
      <c r="P461" s="36"/>
      <c r="Q461" s="262"/>
      <c r="R461" s="37"/>
    </row>
    <row r="462" spans="1:18" s="10" customFormat="1" ht="15" customHeight="1">
      <c r="A462" s="32" t="s">
        <v>126</v>
      </c>
      <c r="B462" s="38"/>
      <c r="C462" s="33" t="s">
        <v>1</v>
      </c>
      <c r="D462" s="25"/>
      <c r="E462" s="35"/>
      <c r="F462" s="36"/>
      <c r="G462" s="36"/>
      <c r="H462" s="36"/>
      <c r="I462" s="36"/>
      <c r="J462" s="36"/>
      <c r="K462" s="36"/>
      <c r="L462" s="36"/>
      <c r="M462" s="36"/>
      <c r="N462" s="36"/>
      <c r="O462" s="36"/>
      <c r="P462" s="36"/>
      <c r="Q462" s="262"/>
      <c r="R462" s="37"/>
    </row>
    <row r="463" spans="1:18" s="10" customFormat="1" ht="15" customHeight="1">
      <c r="A463" s="76"/>
      <c r="B463" s="38"/>
      <c r="C463" s="33" t="s">
        <v>13</v>
      </c>
      <c r="D463" s="25"/>
      <c r="E463" s="35"/>
      <c r="F463" s="36"/>
      <c r="G463" s="36"/>
      <c r="H463" s="36"/>
      <c r="I463" s="36"/>
      <c r="J463" s="36"/>
      <c r="K463" s="36"/>
      <c r="L463" s="36"/>
      <c r="M463" s="36"/>
      <c r="N463" s="36"/>
      <c r="O463" s="36"/>
      <c r="P463" s="36"/>
      <c r="Q463" s="262"/>
      <c r="R463" s="37"/>
    </row>
    <row r="464" spans="1:18" s="10" customFormat="1" ht="15" hidden="1" customHeight="1">
      <c r="A464" s="32"/>
      <c r="B464" s="38"/>
      <c r="C464" s="33"/>
      <c r="D464" s="25"/>
      <c r="E464" s="74"/>
      <c r="F464" s="73"/>
      <c r="G464" s="73"/>
      <c r="H464" s="73"/>
      <c r="I464" s="73"/>
      <c r="J464" s="73"/>
      <c r="K464" s="73"/>
      <c r="L464" s="73"/>
      <c r="M464" s="73"/>
      <c r="N464" s="36"/>
      <c r="O464" s="36"/>
      <c r="P464" s="37"/>
      <c r="Q464" s="262"/>
      <c r="R464" s="37"/>
    </row>
    <row r="465" spans="1:18" s="10" customFormat="1" ht="15" hidden="1" customHeight="1">
      <c r="A465" s="32"/>
      <c r="B465" s="38"/>
      <c r="C465" s="33" t="s">
        <v>1</v>
      </c>
      <c r="D465" s="25"/>
      <c r="E465" s="35"/>
      <c r="F465" s="36"/>
      <c r="G465" s="36"/>
      <c r="H465" s="36"/>
      <c r="I465" s="36"/>
      <c r="J465" s="36"/>
      <c r="K465" s="36"/>
      <c r="L465" s="36"/>
      <c r="M465" s="36"/>
      <c r="N465" s="36"/>
      <c r="O465" s="36"/>
      <c r="P465" s="37"/>
      <c r="Q465" s="262"/>
      <c r="R465" s="37"/>
    </row>
    <row r="466" spans="1:18" s="10" customFormat="1" ht="15" hidden="1" customHeight="1">
      <c r="A466" s="77"/>
      <c r="B466" s="38"/>
      <c r="C466" s="33" t="s">
        <v>13</v>
      </c>
      <c r="D466" s="25"/>
      <c r="E466" s="35"/>
      <c r="F466" s="36"/>
      <c r="G466" s="36"/>
      <c r="H466" s="36"/>
      <c r="I466" s="36"/>
      <c r="J466" s="36"/>
      <c r="K466" s="36"/>
      <c r="L466" s="36"/>
      <c r="M466" s="36"/>
      <c r="N466" s="36"/>
      <c r="O466" s="36"/>
      <c r="P466" s="37"/>
      <c r="Q466" s="262"/>
      <c r="R466" s="37"/>
    </row>
    <row r="467" spans="1:18" s="10" customFormat="1" ht="15" hidden="1" customHeight="1">
      <c r="A467" s="41"/>
      <c r="B467" s="38"/>
      <c r="C467" s="33"/>
      <c r="D467" s="25"/>
      <c r="E467" s="74"/>
      <c r="F467" s="73"/>
      <c r="G467" s="73"/>
      <c r="H467" s="73"/>
      <c r="I467" s="73"/>
      <c r="J467" s="73"/>
      <c r="K467" s="73"/>
      <c r="L467" s="73"/>
      <c r="M467" s="73"/>
      <c r="N467" s="36"/>
      <c r="O467" s="36"/>
      <c r="P467" s="37"/>
      <c r="Q467" s="262"/>
      <c r="R467" s="37"/>
    </row>
    <row r="468" spans="1:18" s="10" customFormat="1" ht="15" hidden="1" customHeight="1">
      <c r="A468" s="32"/>
      <c r="B468" s="38"/>
      <c r="C468" s="33" t="s">
        <v>1</v>
      </c>
      <c r="D468" s="25"/>
      <c r="E468" s="35"/>
      <c r="F468" s="36"/>
      <c r="G468" s="36"/>
      <c r="H468" s="36"/>
      <c r="I468" s="36"/>
      <c r="J468" s="36"/>
      <c r="K468" s="36"/>
      <c r="L468" s="36"/>
      <c r="M468" s="36"/>
      <c r="N468" s="36"/>
      <c r="O468" s="36"/>
      <c r="P468" s="37"/>
      <c r="Q468" s="262"/>
      <c r="R468" s="37"/>
    </row>
    <row r="469" spans="1:18" s="10" customFormat="1" ht="15" hidden="1" customHeight="1">
      <c r="A469" s="77"/>
      <c r="B469" s="38"/>
      <c r="C469" s="33" t="s">
        <v>13</v>
      </c>
      <c r="D469" s="25"/>
      <c r="E469" s="74"/>
      <c r="F469" s="73"/>
      <c r="G469" s="73"/>
      <c r="H469" s="73"/>
      <c r="I469" s="73"/>
      <c r="J469" s="73"/>
      <c r="K469" s="73"/>
      <c r="L469" s="73"/>
      <c r="M469" s="73"/>
      <c r="N469" s="36"/>
      <c r="O469" s="36"/>
      <c r="P469" s="37"/>
      <c r="Q469" s="262"/>
      <c r="R469" s="37"/>
    </row>
    <row r="470" spans="1:18" s="10" customFormat="1" ht="15" hidden="1" customHeight="1">
      <c r="A470" s="41"/>
      <c r="B470" s="38"/>
      <c r="C470" s="33"/>
      <c r="D470" s="25"/>
      <c r="E470" s="74"/>
      <c r="F470" s="73"/>
      <c r="G470" s="73"/>
      <c r="H470" s="73"/>
      <c r="I470" s="73"/>
      <c r="J470" s="73"/>
      <c r="K470" s="73"/>
      <c r="L470" s="73"/>
      <c r="M470" s="73"/>
      <c r="N470" s="36"/>
      <c r="O470" s="36"/>
      <c r="P470" s="37"/>
      <c r="Q470" s="262"/>
      <c r="R470" s="37"/>
    </row>
    <row r="471" spans="1:18" s="10" customFormat="1" ht="15" hidden="1" customHeight="1">
      <c r="A471" s="32"/>
      <c r="B471" s="38"/>
      <c r="C471" s="33" t="s">
        <v>1</v>
      </c>
      <c r="D471" s="25"/>
      <c r="E471" s="35"/>
      <c r="F471" s="36"/>
      <c r="G471" s="36"/>
      <c r="H471" s="36"/>
      <c r="I471" s="36"/>
      <c r="J471" s="36"/>
      <c r="K471" s="36"/>
      <c r="L471" s="36"/>
      <c r="M471" s="36"/>
      <c r="N471" s="36"/>
      <c r="O471" s="36"/>
      <c r="P471" s="37"/>
      <c r="Q471" s="262"/>
      <c r="R471" s="37"/>
    </row>
    <row r="472" spans="1:18" s="10" customFormat="1" ht="15" hidden="1" customHeight="1">
      <c r="A472" s="77"/>
      <c r="B472" s="38"/>
      <c r="C472" s="33" t="s">
        <v>13</v>
      </c>
      <c r="D472" s="25"/>
      <c r="E472" s="74"/>
      <c r="F472" s="73"/>
      <c r="G472" s="73"/>
      <c r="H472" s="73"/>
      <c r="I472" s="73"/>
      <c r="J472" s="73"/>
      <c r="K472" s="73"/>
      <c r="L472" s="73"/>
      <c r="M472" s="73"/>
      <c r="N472" s="36"/>
      <c r="O472" s="36"/>
      <c r="P472" s="37"/>
      <c r="Q472" s="262"/>
      <c r="R472" s="37"/>
    </row>
    <row r="473" spans="1:18" s="10" customFormat="1" ht="15" hidden="1" customHeight="1">
      <c r="A473" s="41"/>
      <c r="B473" s="38"/>
      <c r="C473" s="33"/>
      <c r="D473" s="25"/>
      <c r="E473" s="74"/>
      <c r="F473" s="73"/>
      <c r="G473" s="73"/>
      <c r="H473" s="73"/>
      <c r="I473" s="73"/>
      <c r="J473" s="73"/>
      <c r="K473" s="73"/>
      <c r="L473" s="73"/>
      <c r="M473" s="73"/>
      <c r="N473" s="36"/>
      <c r="O473" s="36"/>
      <c r="P473" s="37"/>
      <c r="Q473" s="262"/>
      <c r="R473" s="37"/>
    </row>
    <row r="474" spans="1:18" s="10" customFormat="1" ht="15" hidden="1" customHeight="1">
      <c r="A474" s="32"/>
      <c r="B474" s="38"/>
      <c r="C474" s="33" t="s">
        <v>1</v>
      </c>
      <c r="D474" s="25"/>
      <c r="E474" s="35"/>
      <c r="F474" s="36"/>
      <c r="G474" s="36"/>
      <c r="H474" s="36"/>
      <c r="I474" s="36"/>
      <c r="J474" s="36"/>
      <c r="K474" s="36"/>
      <c r="L474" s="36"/>
      <c r="M474" s="36"/>
      <c r="N474" s="36"/>
      <c r="O474" s="36"/>
      <c r="P474" s="37"/>
      <c r="Q474" s="262"/>
      <c r="R474" s="37"/>
    </row>
    <row r="475" spans="1:18" s="10" customFormat="1" ht="15" hidden="1" customHeight="1">
      <c r="A475" s="77"/>
      <c r="B475" s="38"/>
      <c r="C475" s="33" t="s">
        <v>13</v>
      </c>
      <c r="D475" s="25"/>
      <c r="E475" s="74"/>
      <c r="F475" s="73"/>
      <c r="G475" s="73"/>
      <c r="H475" s="73"/>
      <c r="I475" s="73"/>
      <c r="J475" s="73"/>
      <c r="K475" s="73"/>
      <c r="L475" s="73"/>
      <c r="M475" s="73"/>
      <c r="N475" s="36"/>
      <c r="O475" s="36"/>
      <c r="P475" s="37"/>
      <c r="Q475" s="262"/>
      <c r="R475" s="37"/>
    </row>
    <row r="476" spans="1:18" s="10" customFormat="1" ht="15" hidden="1" customHeight="1">
      <c r="A476" s="41"/>
      <c r="B476" s="38"/>
      <c r="C476" s="33"/>
      <c r="D476" s="25"/>
      <c r="E476" s="74"/>
      <c r="F476" s="73"/>
      <c r="G476" s="73"/>
      <c r="H476" s="73"/>
      <c r="I476" s="73"/>
      <c r="J476" s="73"/>
      <c r="K476" s="73"/>
      <c r="L476" s="73"/>
      <c r="M476" s="73"/>
      <c r="N476" s="36"/>
      <c r="O476" s="36"/>
      <c r="P476" s="37"/>
      <c r="Q476" s="262"/>
      <c r="R476" s="37"/>
    </row>
    <row r="477" spans="1:18" s="10" customFormat="1" ht="15" hidden="1" customHeight="1">
      <c r="A477" s="32"/>
      <c r="B477" s="38"/>
      <c r="C477" s="33" t="s">
        <v>1</v>
      </c>
      <c r="D477" s="25"/>
      <c r="E477" s="35"/>
      <c r="F477" s="36"/>
      <c r="G477" s="36"/>
      <c r="H477" s="36"/>
      <c r="I477" s="36"/>
      <c r="J477" s="36"/>
      <c r="K477" s="36"/>
      <c r="L477" s="36"/>
      <c r="M477" s="36"/>
      <c r="N477" s="36"/>
      <c r="O477" s="36"/>
      <c r="P477" s="37"/>
      <c r="Q477" s="262"/>
      <c r="R477" s="37"/>
    </row>
    <row r="478" spans="1:18" s="10" customFormat="1" ht="15" hidden="1" customHeight="1">
      <c r="A478" s="77"/>
      <c r="B478" s="38"/>
      <c r="C478" s="33" t="s">
        <v>13</v>
      </c>
      <c r="D478" s="38"/>
      <c r="E478" s="74"/>
      <c r="F478" s="73"/>
      <c r="G478" s="73"/>
      <c r="H478" s="73"/>
      <c r="I478" s="73"/>
      <c r="J478" s="73"/>
      <c r="K478" s="73"/>
      <c r="L478" s="73"/>
      <c r="M478" s="73"/>
      <c r="N478" s="36"/>
      <c r="O478" s="36"/>
      <c r="P478" s="37"/>
      <c r="Q478" s="262"/>
      <c r="R478" s="37"/>
    </row>
    <row r="479" spans="1:18" s="10" customFormat="1" ht="15" customHeight="1">
      <c r="A479" s="77"/>
      <c r="B479" s="38"/>
      <c r="C479" s="33"/>
      <c r="D479" s="38"/>
      <c r="E479" s="74"/>
      <c r="F479" s="73"/>
      <c r="G479" s="73"/>
      <c r="H479" s="73"/>
      <c r="I479" s="73"/>
      <c r="J479" s="73"/>
      <c r="K479" s="73"/>
      <c r="L479" s="73"/>
      <c r="M479" s="73"/>
      <c r="N479" s="36"/>
      <c r="O479" s="36"/>
      <c r="P479" s="37"/>
      <c r="Q479" s="263"/>
      <c r="R479" s="264"/>
    </row>
    <row r="480" spans="1:18" s="10" customFormat="1" ht="15" customHeight="1">
      <c r="A480" s="265" t="s">
        <v>127</v>
      </c>
      <c r="B480" s="38"/>
      <c r="C480" s="266" t="s">
        <v>1</v>
      </c>
      <c r="D480" s="38"/>
      <c r="E480" s="267">
        <f>E481</f>
        <v>0</v>
      </c>
      <c r="F480" s="268">
        <f t="shared" ref="F480:P480" si="95">F481-E481</f>
        <v>0</v>
      </c>
      <c r="G480" s="268">
        <f t="shared" si="95"/>
        <v>0</v>
      </c>
      <c r="H480" s="268">
        <f t="shared" si="95"/>
        <v>0</v>
      </c>
      <c r="I480" s="268">
        <f t="shared" si="95"/>
        <v>0</v>
      </c>
      <c r="J480" s="268">
        <f t="shared" si="95"/>
        <v>0</v>
      </c>
      <c r="K480" s="268">
        <f t="shared" si="95"/>
        <v>0</v>
      </c>
      <c r="L480" s="268">
        <f t="shared" si="95"/>
        <v>0</v>
      </c>
      <c r="M480" s="268">
        <f t="shared" si="95"/>
        <v>0</v>
      </c>
      <c r="N480" s="268">
        <f t="shared" si="95"/>
        <v>0</v>
      </c>
      <c r="O480" s="268">
        <f t="shared" si="95"/>
        <v>0</v>
      </c>
      <c r="P480" s="270">
        <f t="shared" si="95"/>
        <v>0</v>
      </c>
      <c r="Q480" s="269"/>
      <c r="R480" s="270"/>
    </row>
    <row r="481" spans="1:18" s="10" customFormat="1" ht="15" customHeight="1">
      <c r="A481" s="271"/>
      <c r="B481" s="38"/>
      <c r="C481" s="266" t="s">
        <v>13</v>
      </c>
      <c r="D481" s="38"/>
      <c r="E481" s="267">
        <f>SUM(E454,E457,E460,E463,E466,E469,E472,E475,E478)</f>
        <v>0</v>
      </c>
      <c r="F481" s="268">
        <f>SUM(F454,F457,F460,F463,F466,F469,F472,F475,F478)</f>
        <v>0</v>
      </c>
      <c r="G481" s="268">
        <f t="shared" ref="G481:O481" si="96">SUM(G454,G457,G460,G463,G466,G469,G472,G475,G478)</f>
        <v>0</v>
      </c>
      <c r="H481" s="268">
        <f t="shared" si="96"/>
        <v>0</v>
      </c>
      <c r="I481" s="268">
        <f t="shared" si="96"/>
        <v>0</v>
      </c>
      <c r="J481" s="268">
        <f t="shared" si="96"/>
        <v>0</v>
      </c>
      <c r="K481" s="268">
        <f t="shared" si="96"/>
        <v>0</v>
      </c>
      <c r="L481" s="268">
        <f t="shared" si="96"/>
        <v>0</v>
      </c>
      <c r="M481" s="268">
        <f t="shared" si="96"/>
        <v>0</v>
      </c>
      <c r="N481" s="268">
        <f t="shared" si="96"/>
        <v>0</v>
      </c>
      <c r="O481" s="268">
        <f t="shared" si="96"/>
        <v>0</v>
      </c>
      <c r="P481" s="270">
        <f>SUM(P454,P457,P460,P463,P466,P469,P472,P475,P478)</f>
        <v>0</v>
      </c>
      <c r="Q481" s="269"/>
      <c r="R481" s="270"/>
    </row>
    <row r="482" spans="1:18" s="10" customFormat="1" ht="15" hidden="1" customHeight="1">
      <c r="A482" s="41"/>
      <c r="B482" s="38"/>
      <c r="C482" s="33"/>
      <c r="D482" s="38"/>
      <c r="E482" s="74"/>
      <c r="F482" s="73"/>
      <c r="G482" s="73"/>
      <c r="H482" s="73"/>
      <c r="I482" s="73"/>
      <c r="J482" s="73"/>
      <c r="K482" s="73"/>
      <c r="L482" s="73"/>
      <c r="M482" s="73"/>
      <c r="N482" s="36"/>
      <c r="O482" s="36"/>
      <c r="P482" s="37"/>
      <c r="Q482" s="263"/>
      <c r="R482" s="264"/>
    </row>
    <row r="483" spans="1:18" s="10" customFormat="1" ht="15" hidden="1" customHeight="1">
      <c r="A483" s="32"/>
      <c r="B483" s="38"/>
      <c r="C483" s="33" t="s">
        <v>1</v>
      </c>
      <c r="D483" s="25"/>
      <c r="E483" s="35">
        <f>E484</f>
        <v>0</v>
      </c>
      <c r="F483" s="36">
        <f t="shared" ref="F483:P483" si="97">F484-E484</f>
        <v>0</v>
      </c>
      <c r="G483" s="36">
        <f t="shared" si="97"/>
        <v>0</v>
      </c>
      <c r="H483" s="36">
        <f t="shared" si="97"/>
        <v>0</v>
      </c>
      <c r="I483" s="36">
        <f t="shared" si="97"/>
        <v>0</v>
      </c>
      <c r="J483" s="36">
        <f t="shared" si="97"/>
        <v>0</v>
      </c>
      <c r="K483" s="36">
        <f t="shared" si="97"/>
        <v>0</v>
      </c>
      <c r="L483" s="36">
        <f t="shared" si="97"/>
        <v>0</v>
      </c>
      <c r="M483" s="36">
        <f t="shared" si="97"/>
        <v>0</v>
      </c>
      <c r="N483" s="36">
        <f t="shared" si="97"/>
        <v>0</v>
      </c>
      <c r="O483" s="36">
        <f t="shared" si="97"/>
        <v>0</v>
      </c>
      <c r="P483" s="37">
        <f t="shared" si="97"/>
        <v>0</v>
      </c>
      <c r="Q483" s="263"/>
      <c r="R483" s="264"/>
    </row>
    <row r="484" spans="1:18" s="10" customFormat="1" ht="15" hidden="1" customHeight="1">
      <c r="A484" s="77"/>
      <c r="B484" s="38"/>
      <c r="C484" s="33" t="s">
        <v>13</v>
      </c>
      <c r="D484" s="38"/>
      <c r="E484" s="74"/>
      <c r="F484" s="73"/>
      <c r="G484" s="73"/>
      <c r="H484" s="73"/>
      <c r="I484" s="73"/>
      <c r="J484" s="73"/>
      <c r="K484" s="73"/>
      <c r="L484" s="73"/>
      <c r="M484" s="73"/>
      <c r="N484" s="36"/>
      <c r="O484" s="36"/>
      <c r="P484" s="37"/>
      <c r="Q484" s="262"/>
      <c r="R484" s="37"/>
    </row>
    <row r="485" spans="1:18" s="10" customFormat="1" ht="15" hidden="1" customHeight="1">
      <c r="A485" s="41"/>
      <c r="B485" s="38"/>
      <c r="C485" s="33"/>
      <c r="D485" s="38"/>
      <c r="E485" s="74"/>
      <c r="F485" s="73"/>
      <c r="G485" s="73"/>
      <c r="H485" s="73"/>
      <c r="I485" s="73"/>
      <c r="J485" s="73"/>
      <c r="K485" s="73"/>
      <c r="L485" s="73"/>
      <c r="M485" s="73"/>
      <c r="N485" s="36"/>
      <c r="O485" s="36"/>
      <c r="P485" s="37"/>
      <c r="Q485" s="262"/>
      <c r="R485" s="37"/>
    </row>
    <row r="486" spans="1:18" s="10" customFormat="1" ht="15" hidden="1" customHeight="1">
      <c r="A486" s="32"/>
      <c r="B486" s="38"/>
      <c r="C486" s="33" t="s">
        <v>1</v>
      </c>
      <c r="D486" s="25"/>
      <c r="E486" s="35">
        <f>E487</f>
        <v>0</v>
      </c>
      <c r="F486" s="36">
        <f t="shared" ref="F486:P486" si="98">F487-E487</f>
        <v>0</v>
      </c>
      <c r="G486" s="36">
        <f t="shared" si="98"/>
        <v>0</v>
      </c>
      <c r="H486" s="36">
        <f t="shared" si="98"/>
        <v>0</v>
      </c>
      <c r="I486" s="36">
        <f t="shared" si="98"/>
        <v>0</v>
      </c>
      <c r="J486" s="36">
        <f t="shared" si="98"/>
        <v>0</v>
      </c>
      <c r="K486" s="36">
        <f t="shared" si="98"/>
        <v>0</v>
      </c>
      <c r="L486" s="36">
        <f t="shared" si="98"/>
        <v>0</v>
      </c>
      <c r="M486" s="36">
        <f t="shared" si="98"/>
        <v>0</v>
      </c>
      <c r="N486" s="36">
        <f t="shared" si="98"/>
        <v>0</v>
      </c>
      <c r="O486" s="36">
        <f t="shared" si="98"/>
        <v>0</v>
      </c>
      <c r="P486" s="37">
        <f t="shared" si="98"/>
        <v>0</v>
      </c>
      <c r="Q486" s="262"/>
      <c r="R486" s="37"/>
    </row>
    <row r="487" spans="1:18" s="10" customFormat="1" ht="15" hidden="1" customHeight="1">
      <c r="A487" s="77"/>
      <c r="B487" s="38"/>
      <c r="C487" s="33" t="s">
        <v>13</v>
      </c>
      <c r="D487" s="38"/>
      <c r="E487" s="74"/>
      <c r="F487" s="73"/>
      <c r="G487" s="73"/>
      <c r="H487" s="73"/>
      <c r="I487" s="73"/>
      <c r="J487" s="73"/>
      <c r="K487" s="73"/>
      <c r="L487" s="73"/>
      <c r="M487" s="73"/>
      <c r="N487" s="36"/>
      <c r="O487" s="36"/>
      <c r="P487" s="37"/>
      <c r="Q487" s="262"/>
      <c r="R487" s="37"/>
    </row>
    <row r="488" spans="1:18" s="10" customFormat="1" ht="15" hidden="1" customHeight="1">
      <c r="A488" s="41"/>
      <c r="B488" s="38"/>
      <c r="C488" s="33"/>
      <c r="D488" s="38"/>
      <c r="E488" s="74"/>
      <c r="F488" s="73"/>
      <c r="G488" s="73"/>
      <c r="H488" s="73"/>
      <c r="I488" s="73"/>
      <c r="J488" s="73"/>
      <c r="K488" s="73"/>
      <c r="L488" s="73"/>
      <c r="M488" s="73"/>
      <c r="N488" s="36"/>
      <c r="O488" s="36"/>
      <c r="P488" s="37"/>
      <c r="Q488" s="262"/>
      <c r="R488" s="37"/>
    </row>
    <row r="489" spans="1:18" s="10" customFormat="1" ht="15" hidden="1" customHeight="1">
      <c r="A489" s="32"/>
      <c r="B489" s="38"/>
      <c r="C489" s="33" t="s">
        <v>1</v>
      </c>
      <c r="D489" s="25"/>
      <c r="E489" s="35">
        <f>E490</f>
        <v>0</v>
      </c>
      <c r="F489" s="36">
        <f t="shared" ref="F489:P489" si="99">F490-E490</f>
        <v>0</v>
      </c>
      <c r="G489" s="36">
        <f t="shared" si="99"/>
        <v>0</v>
      </c>
      <c r="H489" s="36">
        <f t="shared" si="99"/>
        <v>0</v>
      </c>
      <c r="I489" s="36">
        <f t="shared" si="99"/>
        <v>0</v>
      </c>
      <c r="J489" s="36">
        <f t="shared" si="99"/>
        <v>0</v>
      </c>
      <c r="K489" s="36">
        <f t="shared" si="99"/>
        <v>0</v>
      </c>
      <c r="L489" s="36">
        <f t="shared" si="99"/>
        <v>0</v>
      </c>
      <c r="M489" s="36">
        <f t="shared" si="99"/>
        <v>0</v>
      </c>
      <c r="N489" s="36">
        <f t="shared" si="99"/>
        <v>0</v>
      </c>
      <c r="O489" s="36">
        <f t="shared" si="99"/>
        <v>0</v>
      </c>
      <c r="P489" s="37">
        <f t="shared" si="99"/>
        <v>0</v>
      </c>
      <c r="Q489" s="262"/>
      <c r="R489" s="37"/>
    </row>
    <row r="490" spans="1:18" s="10" customFormat="1" ht="15" hidden="1" customHeight="1">
      <c r="A490" s="77"/>
      <c r="B490" s="38"/>
      <c r="C490" s="33" t="s">
        <v>13</v>
      </c>
      <c r="D490" s="38"/>
      <c r="E490" s="74"/>
      <c r="F490" s="73"/>
      <c r="G490" s="73"/>
      <c r="H490" s="73"/>
      <c r="I490" s="73"/>
      <c r="J490" s="73"/>
      <c r="K490" s="73"/>
      <c r="L490" s="73"/>
      <c r="M490" s="73"/>
      <c r="N490" s="36"/>
      <c r="O490" s="36"/>
      <c r="P490" s="37"/>
      <c r="Q490" s="262"/>
      <c r="R490" s="37"/>
    </row>
    <row r="491" spans="1:18" s="10" customFormat="1" ht="15" hidden="1" customHeight="1">
      <c r="A491" s="41"/>
      <c r="B491" s="38"/>
      <c r="C491" s="33"/>
      <c r="D491" s="38"/>
      <c r="E491" s="74"/>
      <c r="F491" s="73"/>
      <c r="G491" s="73"/>
      <c r="H491" s="73"/>
      <c r="I491" s="73"/>
      <c r="J491" s="73"/>
      <c r="K491" s="73"/>
      <c r="L491" s="73"/>
      <c r="M491" s="73"/>
      <c r="N491" s="36"/>
      <c r="O491" s="36"/>
      <c r="P491" s="37"/>
      <c r="Q491" s="262"/>
      <c r="R491" s="37"/>
    </row>
    <row r="492" spans="1:18" s="10" customFormat="1" ht="15" hidden="1" customHeight="1">
      <c r="A492" s="32"/>
      <c r="B492" s="38"/>
      <c r="C492" s="33" t="s">
        <v>1</v>
      </c>
      <c r="D492" s="25"/>
      <c r="E492" s="35">
        <f>E493</f>
        <v>0</v>
      </c>
      <c r="F492" s="36">
        <f t="shared" ref="F492:P492" si="100">F493-E493</f>
        <v>0</v>
      </c>
      <c r="G492" s="36">
        <f t="shared" si="100"/>
        <v>0</v>
      </c>
      <c r="H492" s="36">
        <f t="shared" si="100"/>
        <v>0</v>
      </c>
      <c r="I492" s="36">
        <f t="shared" si="100"/>
        <v>0</v>
      </c>
      <c r="J492" s="36">
        <f t="shared" si="100"/>
        <v>0</v>
      </c>
      <c r="K492" s="36">
        <f t="shared" si="100"/>
        <v>0</v>
      </c>
      <c r="L492" s="36">
        <f t="shared" si="100"/>
        <v>0</v>
      </c>
      <c r="M492" s="36">
        <f t="shared" si="100"/>
        <v>0</v>
      </c>
      <c r="N492" s="36">
        <f t="shared" si="100"/>
        <v>0</v>
      </c>
      <c r="O492" s="36">
        <f t="shared" si="100"/>
        <v>0</v>
      </c>
      <c r="P492" s="37">
        <f t="shared" si="100"/>
        <v>0</v>
      </c>
      <c r="Q492" s="262"/>
      <c r="R492" s="37"/>
    </row>
    <row r="493" spans="1:18" s="10" customFormat="1" ht="15" hidden="1" customHeight="1">
      <c r="A493" s="77"/>
      <c r="B493" s="38"/>
      <c r="C493" s="33" t="s">
        <v>13</v>
      </c>
      <c r="D493" s="38"/>
      <c r="E493" s="74"/>
      <c r="F493" s="73"/>
      <c r="G493" s="73"/>
      <c r="H493" s="73"/>
      <c r="I493" s="73"/>
      <c r="J493" s="73"/>
      <c r="K493" s="73"/>
      <c r="L493" s="73"/>
      <c r="M493" s="73"/>
      <c r="N493" s="36"/>
      <c r="O493" s="36"/>
      <c r="P493" s="37"/>
      <c r="Q493" s="262"/>
      <c r="R493" s="37"/>
    </row>
    <row r="494" spans="1:18" s="10" customFormat="1" ht="15" hidden="1" customHeight="1">
      <c r="A494" s="41"/>
      <c r="B494" s="38"/>
      <c r="C494" s="33"/>
      <c r="D494" s="38"/>
      <c r="E494" s="74"/>
      <c r="F494" s="73"/>
      <c r="G494" s="73"/>
      <c r="H494" s="73"/>
      <c r="I494" s="73"/>
      <c r="J494" s="73"/>
      <c r="K494" s="73"/>
      <c r="L494" s="73"/>
      <c r="M494" s="73"/>
      <c r="N494" s="36"/>
      <c r="O494" s="36"/>
      <c r="P494" s="37"/>
      <c r="Q494" s="262"/>
      <c r="R494" s="37"/>
    </row>
    <row r="495" spans="1:18" s="10" customFormat="1" ht="15" hidden="1" customHeight="1">
      <c r="A495" s="32"/>
      <c r="B495" s="38"/>
      <c r="C495" s="33" t="s">
        <v>1</v>
      </c>
      <c r="D495" s="25"/>
      <c r="E495" s="35">
        <f>E496</f>
        <v>0</v>
      </c>
      <c r="F495" s="36">
        <f t="shared" ref="F495:P495" si="101">F496-E496</f>
        <v>0</v>
      </c>
      <c r="G495" s="36">
        <f t="shared" si="101"/>
        <v>0</v>
      </c>
      <c r="H495" s="36">
        <f t="shared" si="101"/>
        <v>0</v>
      </c>
      <c r="I495" s="36">
        <f t="shared" si="101"/>
        <v>0</v>
      </c>
      <c r="J495" s="36">
        <f t="shared" si="101"/>
        <v>0</v>
      </c>
      <c r="K495" s="36">
        <f t="shared" si="101"/>
        <v>0</v>
      </c>
      <c r="L495" s="36">
        <f t="shared" si="101"/>
        <v>0</v>
      </c>
      <c r="M495" s="36">
        <f t="shared" si="101"/>
        <v>0</v>
      </c>
      <c r="N495" s="36">
        <f t="shared" si="101"/>
        <v>0</v>
      </c>
      <c r="O495" s="36">
        <f t="shared" si="101"/>
        <v>0</v>
      </c>
      <c r="P495" s="37">
        <f t="shared" si="101"/>
        <v>0</v>
      </c>
      <c r="Q495" s="262"/>
      <c r="R495" s="37"/>
    </row>
    <row r="496" spans="1:18" s="10" customFormat="1" ht="15" hidden="1" customHeight="1">
      <c r="A496" s="77"/>
      <c r="B496" s="38"/>
      <c r="C496" s="33" t="s">
        <v>13</v>
      </c>
      <c r="D496" s="38"/>
      <c r="E496" s="74"/>
      <c r="F496" s="73"/>
      <c r="G496" s="73"/>
      <c r="H496" s="73"/>
      <c r="I496" s="73"/>
      <c r="J496" s="73"/>
      <c r="K496" s="73"/>
      <c r="L496" s="73"/>
      <c r="M496" s="73"/>
      <c r="N496" s="36"/>
      <c r="O496" s="36"/>
      <c r="P496" s="37"/>
      <c r="Q496" s="262"/>
      <c r="R496" s="37"/>
    </row>
    <row r="497" spans="1:18" s="10" customFormat="1" ht="15" hidden="1" customHeight="1">
      <c r="A497" s="41"/>
      <c r="B497" s="38"/>
      <c r="C497" s="33"/>
      <c r="D497" s="38"/>
      <c r="E497" s="74"/>
      <c r="F497" s="73"/>
      <c r="G497" s="73"/>
      <c r="H497" s="73"/>
      <c r="I497" s="73"/>
      <c r="J497" s="73"/>
      <c r="K497" s="73"/>
      <c r="L497" s="73"/>
      <c r="M497" s="73"/>
      <c r="N497" s="36"/>
      <c r="O497" s="36"/>
      <c r="P497" s="37"/>
      <c r="Q497" s="262"/>
      <c r="R497" s="37"/>
    </row>
    <row r="498" spans="1:18" s="10" customFormat="1" ht="15" hidden="1" customHeight="1">
      <c r="A498" s="32"/>
      <c r="B498" s="38"/>
      <c r="C498" s="33" t="s">
        <v>1</v>
      </c>
      <c r="D498" s="25"/>
      <c r="E498" s="35">
        <f>E499</f>
        <v>0</v>
      </c>
      <c r="F498" s="36">
        <f t="shared" ref="F498:P498" si="102">F499-E499</f>
        <v>0</v>
      </c>
      <c r="G498" s="36">
        <f t="shared" si="102"/>
        <v>0</v>
      </c>
      <c r="H498" s="36">
        <f t="shared" si="102"/>
        <v>0</v>
      </c>
      <c r="I498" s="36">
        <f t="shared" si="102"/>
        <v>0</v>
      </c>
      <c r="J498" s="36">
        <f t="shared" si="102"/>
        <v>0</v>
      </c>
      <c r="K498" s="36">
        <f t="shared" si="102"/>
        <v>0</v>
      </c>
      <c r="L498" s="36">
        <f t="shared" si="102"/>
        <v>0</v>
      </c>
      <c r="M498" s="36">
        <f t="shared" si="102"/>
        <v>0</v>
      </c>
      <c r="N498" s="36">
        <f t="shared" si="102"/>
        <v>0</v>
      </c>
      <c r="O498" s="36">
        <f t="shared" si="102"/>
        <v>0</v>
      </c>
      <c r="P498" s="37">
        <f t="shared" si="102"/>
        <v>0</v>
      </c>
      <c r="Q498" s="262"/>
      <c r="R498" s="37"/>
    </row>
    <row r="499" spans="1:18" s="10" customFormat="1" ht="15" hidden="1" customHeight="1">
      <c r="A499" s="77"/>
      <c r="B499" s="38"/>
      <c r="C499" s="33" t="s">
        <v>13</v>
      </c>
      <c r="D499" s="38"/>
      <c r="E499" s="74"/>
      <c r="F499" s="73"/>
      <c r="G499" s="73"/>
      <c r="H499" s="73"/>
      <c r="I499" s="73"/>
      <c r="J499" s="73"/>
      <c r="K499" s="73"/>
      <c r="L499" s="73"/>
      <c r="M499" s="73"/>
      <c r="N499" s="36"/>
      <c r="O499" s="36"/>
      <c r="P499" s="37"/>
      <c r="Q499" s="262"/>
      <c r="R499" s="37"/>
    </row>
    <row r="500" spans="1:18" s="10" customFormat="1" ht="15" hidden="1" customHeight="1">
      <c r="A500" s="41"/>
      <c r="B500" s="38"/>
      <c r="C500" s="33"/>
      <c r="D500" s="38"/>
      <c r="E500" s="74"/>
      <c r="F500" s="73"/>
      <c r="G500" s="73"/>
      <c r="H500" s="73"/>
      <c r="I500" s="73"/>
      <c r="J500" s="73"/>
      <c r="K500" s="73"/>
      <c r="L500" s="73"/>
      <c r="M500" s="73"/>
      <c r="N500" s="36"/>
      <c r="O500" s="36"/>
      <c r="P500" s="37"/>
      <c r="Q500" s="262"/>
      <c r="R500" s="37"/>
    </row>
    <row r="501" spans="1:18" s="10" customFormat="1" ht="15" hidden="1" customHeight="1">
      <c r="A501" s="32"/>
      <c r="B501" s="38"/>
      <c r="C501" s="33" t="s">
        <v>1</v>
      </c>
      <c r="D501" s="25"/>
      <c r="E501" s="35">
        <f>E502</f>
        <v>0</v>
      </c>
      <c r="F501" s="36">
        <f t="shared" ref="F501:P501" si="103">F502-E502</f>
        <v>0</v>
      </c>
      <c r="G501" s="36">
        <f t="shared" si="103"/>
        <v>0</v>
      </c>
      <c r="H501" s="36">
        <f t="shared" si="103"/>
        <v>0</v>
      </c>
      <c r="I501" s="36">
        <f t="shared" si="103"/>
        <v>0</v>
      </c>
      <c r="J501" s="36">
        <f t="shared" si="103"/>
        <v>0</v>
      </c>
      <c r="K501" s="36">
        <f t="shared" si="103"/>
        <v>0</v>
      </c>
      <c r="L501" s="36">
        <f t="shared" si="103"/>
        <v>0</v>
      </c>
      <c r="M501" s="36">
        <f t="shared" si="103"/>
        <v>0</v>
      </c>
      <c r="N501" s="36">
        <f t="shared" si="103"/>
        <v>0</v>
      </c>
      <c r="O501" s="36">
        <f t="shared" si="103"/>
        <v>0</v>
      </c>
      <c r="P501" s="37">
        <f t="shared" si="103"/>
        <v>0</v>
      </c>
      <c r="Q501" s="262"/>
      <c r="R501" s="37"/>
    </row>
    <row r="502" spans="1:18" s="10" customFormat="1" ht="15" hidden="1" customHeight="1">
      <c r="A502" s="77"/>
      <c r="B502" s="38"/>
      <c r="C502" s="33" t="s">
        <v>13</v>
      </c>
      <c r="D502" s="38"/>
      <c r="E502" s="74"/>
      <c r="F502" s="73"/>
      <c r="G502" s="73"/>
      <c r="H502" s="73"/>
      <c r="I502" s="73"/>
      <c r="J502" s="73"/>
      <c r="K502" s="73"/>
      <c r="L502" s="73"/>
      <c r="M502" s="73"/>
      <c r="N502" s="36"/>
      <c r="O502" s="36"/>
      <c r="P502" s="37"/>
      <c r="Q502" s="262"/>
      <c r="R502" s="37"/>
    </row>
    <row r="503" spans="1:18" s="10" customFormat="1" ht="15" hidden="1" customHeight="1">
      <c r="A503" s="41"/>
      <c r="B503" s="38"/>
      <c r="C503" s="33"/>
      <c r="D503" s="38"/>
      <c r="E503" s="74"/>
      <c r="F503" s="73"/>
      <c r="G503" s="73"/>
      <c r="H503" s="73"/>
      <c r="I503" s="73"/>
      <c r="J503" s="73"/>
      <c r="K503" s="73"/>
      <c r="L503" s="73"/>
      <c r="M503" s="73"/>
      <c r="N503" s="36"/>
      <c r="O503" s="36"/>
      <c r="P503" s="37"/>
      <c r="Q503" s="262"/>
      <c r="R503" s="37"/>
    </row>
    <row r="504" spans="1:18" s="10" customFormat="1" ht="15" hidden="1" customHeight="1">
      <c r="A504" s="32"/>
      <c r="B504" s="38"/>
      <c r="C504" s="33" t="s">
        <v>1</v>
      </c>
      <c r="D504" s="25"/>
      <c r="E504" s="35">
        <f>E505</f>
        <v>0</v>
      </c>
      <c r="F504" s="36">
        <f t="shared" ref="F504:P504" si="104">F505-E505</f>
        <v>0</v>
      </c>
      <c r="G504" s="36">
        <f t="shared" si="104"/>
        <v>0</v>
      </c>
      <c r="H504" s="36">
        <f t="shared" si="104"/>
        <v>0</v>
      </c>
      <c r="I504" s="36">
        <f t="shared" si="104"/>
        <v>0</v>
      </c>
      <c r="J504" s="36">
        <f t="shared" si="104"/>
        <v>0</v>
      </c>
      <c r="K504" s="36">
        <f t="shared" si="104"/>
        <v>0</v>
      </c>
      <c r="L504" s="36">
        <f t="shared" si="104"/>
        <v>0</v>
      </c>
      <c r="M504" s="36">
        <f t="shared" si="104"/>
        <v>0</v>
      </c>
      <c r="N504" s="36">
        <f t="shared" si="104"/>
        <v>0</v>
      </c>
      <c r="O504" s="36">
        <f t="shared" si="104"/>
        <v>0</v>
      </c>
      <c r="P504" s="37">
        <f t="shared" si="104"/>
        <v>0</v>
      </c>
      <c r="Q504" s="262"/>
      <c r="R504" s="37"/>
    </row>
    <row r="505" spans="1:18" s="10" customFormat="1" ht="15" hidden="1" customHeight="1">
      <c r="A505" s="77"/>
      <c r="B505" s="38"/>
      <c r="C505" s="33" t="s">
        <v>13</v>
      </c>
      <c r="D505" s="38"/>
      <c r="E505" s="74"/>
      <c r="F505" s="73"/>
      <c r="G505" s="73"/>
      <c r="H505" s="73"/>
      <c r="I505" s="73"/>
      <c r="J505" s="73"/>
      <c r="K505" s="73"/>
      <c r="L505" s="73"/>
      <c r="M505" s="73"/>
      <c r="N505" s="36"/>
      <c r="O505" s="36"/>
      <c r="P505" s="37"/>
      <c r="Q505" s="262"/>
      <c r="R505" s="37"/>
    </row>
    <row r="506" spans="1:18" s="10" customFormat="1" ht="15" hidden="1" customHeight="1">
      <c r="A506" s="41"/>
      <c r="B506" s="38"/>
      <c r="C506" s="33"/>
      <c r="D506" s="38"/>
      <c r="E506" s="74"/>
      <c r="F506" s="73"/>
      <c r="G506" s="73"/>
      <c r="H506" s="73"/>
      <c r="I506" s="73"/>
      <c r="J506" s="73"/>
      <c r="K506" s="73"/>
      <c r="L506" s="73"/>
      <c r="M506" s="73"/>
      <c r="N506" s="36"/>
      <c r="O506" s="36"/>
      <c r="P506" s="37"/>
      <c r="Q506" s="262"/>
      <c r="R506" s="37"/>
    </row>
    <row r="507" spans="1:18" s="10" customFormat="1" ht="15" hidden="1" customHeight="1">
      <c r="A507" s="32"/>
      <c r="B507" s="38"/>
      <c r="C507" s="33" t="s">
        <v>1</v>
      </c>
      <c r="D507" s="25"/>
      <c r="E507" s="35">
        <f>E508</f>
        <v>0</v>
      </c>
      <c r="F507" s="36">
        <f t="shared" ref="F507:P507" si="105">F508-E508</f>
        <v>0</v>
      </c>
      <c r="G507" s="36">
        <f t="shared" si="105"/>
        <v>0</v>
      </c>
      <c r="H507" s="36">
        <f t="shared" si="105"/>
        <v>0</v>
      </c>
      <c r="I507" s="36">
        <f t="shared" si="105"/>
        <v>0</v>
      </c>
      <c r="J507" s="36">
        <f t="shared" si="105"/>
        <v>0</v>
      </c>
      <c r="K507" s="36">
        <f t="shared" si="105"/>
        <v>0</v>
      </c>
      <c r="L507" s="36">
        <f t="shared" si="105"/>
        <v>0</v>
      </c>
      <c r="M507" s="36">
        <f t="shared" si="105"/>
        <v>0</v>
      </c>
      <c r="N507" s="36">
        <f t="shared" si="105"/>
        <v>0</v>
      </c>
      <c r="O507" s="36">
        <f t="shared" si="105"/>
        <v>0</v>
      </c>
      <c r="P507" s="37">
        <f t="shared" si="105"/>
        <v>0</v>
      </c>
      <c r="Q507" s="262"/>
      <c r="R507" s="37"/>
    </row>
    <row r="508" spans="1:18" s="10" customFormat="1" ht="15" hidden="1" customHeight="1">
      <c r="A508" s="77"/>
      <c r="B508" s="38"/>
      <c r="C508" s="33" t="s">
        <v>13</v>
      </c>
      <c r="D508" s="38"/>
      <c r="E508" s="74"/>
      <c r="F508" s="73"/>
      <c r="G508" s="73"/>
      <c r="H508" s="73"/>
      <c r="I508" s="73"/>
      <c r="J508" s="73"/>
      <c r="K508" s="73"/>
      <c r="L508" s="73"/>
      <c r="M508" s="73"/>
      <c r="N508" s="36"/>
      <c r="O508" s="36"/>
      <c r="P508" s="37"/>
      <c r="Q508" s="262"/>
      <c r="R508" s="37"/>
    </row>
    <row r="509" spans="1:18" s="10" customFormat="1" ht="15" hidden="1" customHeight="1">
      <c r="A509" s="41"/>
      <c r="B509" s="38"/>
      <c r="C509" s="33"/>
      <c r="D509" s="38"/>
      <c r="E509" s="74"/>
      <c r="F509" s="73"/>
      <c r="G509" s="73"/>
      <c r="H509" s="73"/>
      <c r="I509" s="73"/>
      <c r="J509" s="73"/>
      <c r="K509" s="73"/>
      <c r="L509" s="73"/>
      <c r="M509" s="73"/>
      <c r="N509" s="36"/>
      <c r="O509" s="36"/>
      <c r="P509" s="37"/>
      <c r="Q509" s="263"/>
      <c r="R509" s="264"/>
    </row>
    <row r="510" spans="1:18" s="10" customFormat="1" ht="15" hidden="1" customHeight="1">
      <c r="A510" s="265" t="s">
        <v>128</v>
      </c>
      <c r="B510" s="38"/>
      <c r="C510" s="266" t="s">
        <v>1</v>
      </c>
      <c r="D510" s="38"/>
      <c r="E510" s="267">
        <f>E511</f>
        <v>0</v>
      </c>
      <c r="F510" s="268">
        <f t="shared" ref="F510:P510" si="106">F511-E511</f>
        <v>0</v>
      </c>
      <c r="G510" s="268">
        <f t="shared" si="106"/>
        <v>0</v>
      </c>
      <c r="H510" s="268">
        <f t="shared" si="106"/>
        <v>0</v>
      </c>
      <c r="I510" s="268">
        <f t="shared" si="106"/>
        <v>0</v>
      </c>
      <c r="J510" s="268">
        <f t="shared" si="106"/>
        <v>0</v>
      </c>
      <c r="K510" s="268">
        <f t="shared" si="106"/>
        <v>0</v>
      </c>
      <c r="L510" s="268">
        <f t="shared" si="106"/>
        <v>0</v>
      </c>
      <c r="M510" s="268">
        <f t="shared" si="106"/>
        <v>0</v>
      </c>
      <c r="N510" s="268">
        <f t="shared" si="106"/>
        <v>0</v>
      </c>
      <c r="O510" s="268">
        <f t="shared" si="106"/>
        <v>0</v>
      </c>
      <c r="P510" s="270">
        <f t="shared" si="106"/>
        <v>0</v>
      </c>
      <c r="Q510" s="269"/>
      <c r="R510" s="270"/>
    </row>
    <row r="511" spans="1:18" s="10" customFormat="1" ht="15" hidden="1" customHeight="1">
      <c r="A511" s="271"/>
      <c r="B511" s="38"/>
      <c r="C511" s="266" t="s">
        <v>13</v>
      </c>
      <c r="D511" s="38"/>
      <c r="E511" s="267">
        <f>SUM(E484,E487,E490,E493,E496,E499,E502,E505,E508)</f>
        <v>0</v>
      </c>
      <c r="F511" s="268">
        <f>SUM(F484,F487,F490,F493,F496,F499,F502,F505,F508)</f>
        <v>0</v>
      </c>
      <c r="G511" s="268">
        <f t="shared" ref="G511:O511" si="107">SUM(G484,G487,G490,G493,G496,G499,G502,G505,G508)</f>
        <v>0</v>
      </c>
      <c r="H511" s="268">
        <f t="shared" si="107"/>
        <v>0</v>
      </c>
      <c r="I511" s="268">
        <f t="shared" si="107"/>
        <v>0</v>
      </c>
      <c r="J511" s="268">
        <f t="shared" si="107"/>
        <v>0</v>
      </c>
      <c r="K511" s="268">
        <f t="shared" si="107"/>
        <v>0</v>
      </c>
      <c r="L511" s="268">
        <f t="shared" si="107"/>
        <v>0</v>
      </c>
      <c r="M511" s="268">
        <f t="shared" si="107"/>
        <v>0</v>
      </c>
      <c r="N511" s="268">
        <f t="shared" si="107"/>
        <v>0</v>
      </c>
      <c r="O511" s="268">
        <f t="shared" si="107"/>
        <v>0</v>
      </c>
      <c r="P511" s="270">
        <f>SUM(P484,P487,P490,P493,P496,P499,P502,P505,P508)</f>
        <v>0</v>
      </c>
      <c r="Q511" s="269"/>
      <c r="R511" s="270"/>
    </row>
    <row r="512" spans="1:18" s="10" customFormat="1" ht="15" customHeight="1">
      <c r="A512" s="33"/>
      <c r="B512" s="38"/>
      <c r="C512" s="33"/>
      <c r="D512" s="25"/>
      <c r="E512" s="68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69"/>
      <c r="Q512" s="272"/>
      <c r="R512" s="69"/>
    </row>
    <row r="513" spans="1:18" s="10" customFormat="1" ht="15" customHeight="1">
      <c r="A513" s="309" t="s">
        <v>134</v>
      </c>
      <c r="B513" s="55"/>
      <c r="C513" s="47" t="s">
        <v>1</v>
      </c>
      <c r="D513" s="46"/>
      <c r="E513" s="48">
        <f>SUM(E450,E480,E510)</f>
        <v>2089.509</v>
      </c>
      <c r="F513" s="49">
        <f>SUM(F450,F480,F510)</f>
        <v>1108.8190000000004</v>
      </c>
      <c r="G513" s="49">
        <f t="shared" ref="G513:P514" si="108">SUM(G450,G480,G510)</f>
        <v>1435.3500000000004</v>
      </c>
      <c r="H513" s="49">
        <f t="shared" si="108"/>
        <v>1421.2819999999992</v>
      </c>
      <c r="I513" s="49">
        <f t="shared" si="108"/>
        <v>1497.1730000000016</v>
      </c>
      <c r="J513" s="49">
        <f t="shared" si="108"/>
        <v>1594.9459999999981</v>
      </c>
      <c r="K513" s="49">
        <f t="shared" si="108"/>
        <v>1176.2250000000004</v>
      </c>
      <c r="L513" s="49">
        <f t="shared" si="108"/>
        <v>1023.8870000000006</v>
      </c>
      <c r="M513" s="49">
        <f t="shared" si="108"/>
        <v>1017.9149999999991</v>
      </c>
      <c r="N513" s="49">
        <f t="shared" si="108"/>
        <v>-12365.106</v>
      </c>
      <c r="O513" s="49">
        <f t="shared" si="108"/>
        <v>1293.25</v>
      </c>
      <c r="P513" s="50">
        <f t="shared" si="108"/>
        <v>1293.25</v>
      </c>
      <c r="Q513" s="273"/>
      <c r="R513" s="50"/>
    </row>
    <row r="514" spans="1:18" s="10" customFormat="1" ht="15" customHeight="1">
      <c r="A514" s="310"/>
      <c r="B514" s="55"/>
      <c r="C514" s="51" t="s">
        <v>13</v>
      </c>
      <c r="D514" s="46"/>
      <c r="E514" s="52">
        <f>SUM(E451,E481,E511)</f>
        <v>2089.509</v>
      </c>
      <c r="F514" s="53">
        <f>SUM(F451,F481,F511)</f>
        <v>3198.3280000000004</v>
      </c>
      <c r="G514" s="53">
        <f t="shared" si="108"/>
        <v>4633.6780000000008</v>
      </c>
      <c r="H514" s="53">
        <f t="shared" si="108"/>
        <v>6054.96</v>
      </c>
      <c r="I514" s="53">
        <f t="shared" si="108"/>
        <v>7552.1330000000016</v>
      </c>
      <c r="J514" s="53">
        <f t="shared" si="108"/>
        <v>9147.0789999999997</v>
      </c>
      <c r="K514" s="53">
        <f t="shared" si="108"/>
        <v>10323.304</v>
      </c>
      <c r="L514" s="53">
        <f t="shared" si="108"/>
        <v>11347.191000000001</v>
      </c>
      <c r="M514" s="53">
        <f t="shared" si="108"/>
        <v>12365.106</v>
      </c>
      <c r="N514" s="53">
        <f t="shared" si="108"/>
        <v>0</v>
      </c>
      <c r="O514" s="53">
        <f t="shared" si="108"/>
        <v>1293.25</v>
      </c>
      <c r="P514" s="54">
        <f t="shared" si="108"/>
        <v>2586.5</v>
      </c>
      <c r="Q514" s="274"/>
      <c r="R514" s="54"/>
    </row>
    <row r="515" spans="1:18" s="10" customFormat="1" ht="12.75" customHeight="1">
      <c r="A515" s="24"/>
      <c r="B515" s="24"/>
      <c r="C515" s="24"/>
      <c r="D515" s="25"/>
      <c r="E515" s="24"/>
      <c r="F515" s="25"/>
      <c r="G515" s="25"/>
      <c r="H515" s="25"/>
      <c r="I515" s="25"/>
      <c r="J515" s="275"/>
      <c r="K515" s="25"/>
      <c r="L515" s="25"/>
      <c r="M515" s="25"/>
      <c r="N515" s="25"/>
      <c r="O515" s="25"/>
      <c r="P515" s="24"/>
      <c r="Q515" s="38"/>
      <c r="R515" s="38"/>
    </row>
  </sheetData>
  <mergeCells count="11">
    <mergeCell ref="A211:A212"/>
    <mergeCell ref="A216:P216"/>
    <mergeCell ref="A110:A111"/>
    <mergeCell ref="A115:P115"/>
    <mergeCell ref="A1:P1"/>
    <mergeCell ref="A97:A98"/>
    <mergeCell ref="A513:A514"/>
    <mergeCell ref="A417:P417"/>
    <mergeCell ref="A413:A414"/>
    <mergeCell ref="A312:A313"/>
    <mergeCell ref="A317:P317"/>
  </mergeCells>
  <printOptions horizontalCentered="1"/>
  <pageMargins left="0" right="0" top="0" bottom="0.39370078740157483" header="0" footer="0"/>
  <pageSetup paperSize="9" scale="14" orientation="landscape" r:id="rId1"/>
  <headerFooter alignWithMargins="0">
    <oddFooter>&amp;L&amp;F&amp;C&amp;A&amp;R&amp;D</oddFooter>
  </headerFooter>
  <rowBreaks count="4" manualBreakCount="4">
    <brk id="114" max="17" man="1"/>
    <brk id="215" max="17" man="1"/>
    <brk id="316" max="17" man="1"/>
    <brk id="416" max="17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I27"/>
  <sheetViews>
    <sheetView workbookViewId="0">
      <selection activeCell="L22" sqref="L22"/>
    </sheetView>
  </sheetViews>
  <sheetFormatPr baseColWidth="10" defaultRowHeight="13.2"/>
  <cols>
    <col min="1" max="1" width="11.5546875" style="256"/>
    <col min="2" max="2" width="12.5546875" style="256" bestFit="1" customWidth="1"/>
    <col min="3" max="3" width="11.5546875" style="256"/>
    <col min="4" max="4" width="15.5546875" style="256" bestFit="1" customWidth="1"/>
    <col min="5" max="5" width="11.5546875" style="256"/>
    <col min="6" max="6" width="15" style="256" bestFit="1" customWidth="1"/>
    <col min="7" max="7" width="11.5546875" style="256"/>
    <col min="8" max="8" width="12.109375" style="256" bestFit="1" customWidth="1"/>
    <col min="9" max="16384" width="11.5546875" style="256"/>
  </cols>
  <sheetData>
    <row r="9" spans="6:9">
      <c r="F9" s="256">
        <v>1</v>
      </c>
      <c r="G9" s="256" t="s">
        <v>102</v>
      </c>
      <c r="H9" s="257" t="s">
        <v>109</v>
      </c>
      <c r="I9" s="258">
        <v>1</v>
      </c>
    </row>
    <row r="10" spans="6:9">
      <c r="F10" s="256">
        <v>2</v>
      </c>
      <c r="G10" s="256" t="s">
        <v>103</v>
      </c>
      <c r="H10" s="259" t="s">
        <v>111</v>
      </c>
      <c r="I10" s="258">
        <v>2</v>
      </c>
    </row>
    <row r="11" spans="6:9">
      <c r="F11" s="256">
        <v>3</v>
      </c>
      <c r="G11" s="256" t="s">
        <v>5</v>
      </c>
      <c r="H11" s="259" t="s">
        <v>113</v>
      </c>
      <c r="I11" s="258">
        <v>3</v>
      </c>
    </row>
    <row r="12" spans="6:9">
      <c r="F12" s="256">
        <v>4</v>
      </c>
      <c r="G12" s="256" t="s">
        <v>6</v>
      </c>
      <c r="H12" s="259" t="s">
        <v>114</v>
      </c>
      <c r="I12" s="258">
        <v>4</v>
      </c>
    </row>
    <row r="13" spans="6:9">
      <c r="F13" s="256">
        <v>5</v>
      </c>
      <c r="G13" s="256" t="s">
        <v>7</v>
      </c>
      <c r="H13" s="259" t="s">
        <v>115</v>
      </c>
      <c r="I13" s="258">
        <v>5</v>
      </c>
    </row>
    <row r="14" spans="6:9">
      <c r="F14" s="256">
        <v>6</v>
      </c>
      <c r="G14" s="256" t="s">
        <v>8</v>
      </c>
      <c r="H14" s="259" t="s">
        <v>116</v>
      </c>
      <c r="I14" s="258">
        <v>6</v>
      </c>
    </row>
    <row r="15" spans="6:9">
      <c r="F15" s="256">
        <v>7</v>
      </c>
      <c r="G15" s="256" t="s">
        <v>9</v>
      </c>
      <c r="H15" s="259" t="s">
        <v>112</v>
      </c>
      <c r="I15" s="258">
        <v>7</v>
      </c>
    </row>
    <row r="16" spans="6:9">
      <c r="F16" s="256">
        <v>8</v>
      </c>
      <c r="G16" s="256" t="s">
        <v>104</v>
      </c>
      <c r="H16" s="259" t="s">
        <v>117</v>
      </c>
      <c r="I16" s="258">
        <v>8</v>
      </c>
    </row>
    <row r="17" spans="1:9">
      <c r="F17" s="256">
        <v>9</v>
      </c>
      <c r="G17" s="256" t="s">
        <v>105</v>
      </c>
      <c r="H17" s="259" t="s">
        <v>110</v>
      </c>
      <c r="I17" s="258">
        <v>9</v>
      </c>
    </row>
    <row r="18" spans="1:9">
      <c r="F18" s="256">
        <v>10</v>
      </c>
      <c r="G18" s="256" t="s">
        <v>106</v>
      </c>
      <c r="H18" s="259" t="s">
        <v>120</v>
      </c>
      <c r="I18" s="258">
        <v>10</v>
      </c>
    </row>
    <row r="19" spans="1:9">
      <c r="F19" s="256">
        <v>11</v>
      </c>
      <c r="G19" s="256" t="s">
        <v>107</v>
      </c>
      <c r="H19" s="259" t="s">
        <v>118</v>
      </c>
      <c r="I19" s="258">
        <v>11</v>
      </c>
    </row>
    <row r="20" spans="1:9">
      <c r="F20" s="256">
        <v>12</v>
      </c>
      <c r="G20" s="256" t="s">
        <v>108</v>
      </c>
      <c r="H20" s="257" t="s">
        <v>119</v>
      </c>
      <c r="I20" s="258">
        <v>12</v>
      </c>
    </row>
    <row r="24" spans="1:9">
      <c r="A24" s="317" t="s">
        <v>12</v>
      </c>
      <c r="B24" s="317"/>
      <c r="C24" s="317"/>
    </row>
    <row r="25" spans="1:9" ht="18" customHeight="1">
      <c r="A25" s="317"/>
      <c r="B25" s="317"/>
      <c r="C25" s="317"/>
    </row>
    <row r="26" spans="1:9" ht="18" customHeight="1">
      <c r="A26" s="318">
        <v>10</v>
      </c>
      <c r="B26" s="318"/>
      <c r="C26" s="318"/>
    </row>
    <row r="27" spans="1:9">
      <c r="A27" s="318"/>
      <c r="B27" s="318"/>
      <c r="C27" s="318"/>
      <c r="D27" s="258">
        <f>A26</f>
        <v>10</v>
      </c>
    </row>
  </sheetData>
  <mergeCells count="2">
    <mergeCell ref="A24:C25"/>
    <mergeCell ref="A26:C27"/>
  </mergeCells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5"/>
  </sheetPr>
  <dimension ref="A1:BJ1270"/>
  <sheetViews>
    <sheetView zoomScale="70" zoomScaleNormal="70" zoomScaleSheetLayoutView="70" workbookViewId="0">
      <pane xSplit="2" topLeftCell="C1" activePane="topRight" state="frozen"/>
      <selection pane="topRight" activeCell="M324" sqref="M324"/>
    </sheetView>
  </sheetViews>
  <sheetFormatPr baseColWidth="10" defaultColWidth="11.44140625" defaultRowHeight="15"/>
  <cols>
    <col min="1" max="1" width="75" style="1" bestFit="1" customWidth="1"/>
    <col min="2" max="2" width="1.33203125" style="1" customWidth="1"/>
    <col min="3" max="3" width="9" style="1" customWidth="1"/>
    <col min="4" max="4" width="1.33203125" style="1" customWidth="1"/>
    <col min="5" max="5" width="12.33203125" style="2" customWidth="1"/>
    <col min="6" max="12" width="12.109375" style="2" customWidth="1"/>
    <col min="13" max="13" width="12.109375" style="212" customWidth="1"/>
    <col min="14" max="16" width="12.109375" style="2" customWidth="1"/>
    <col min="17" max="19" width="7.5546875" style="7" customWidth="1"/>
    <col min="20" max="20" width="43.5546875" style="1" customWidth="1"/>
    <col min="21" max="21" width="1.33203125" style="1" customWidth="1"/>
    <col min="22" max="22" width="9" style="1" customWidth="1"/>
    <col min="23" max="23" width="1.33203125" style="1" customWidth="1"/>
    <col min="24" max="24" width="12.33203125" style="2" customWidth="1"/>
    <col min="25" max="30" width="12.109375" style="2" customWidth="1"/>
    <col min="31" max="31" width="12.109375" style="212" customWidth="1"/>
    <col min="32" max="34" width="12.109375" style="2" customWidth="1"/>
    <col min="35" max="35" width="12.33203125" style="2" customWidth="1"/>
    <col min="36" max="37" width="7.5546875" style="7" customWidth="1"/>
    <col min="38" max="38" width="43.5546875" style="1" customWidth="1"/>
    <col min="39" max="39" width="1.33203125" style="1" customWidth="1"/>
    <col min="40" max="40" width="9" style="1" customWidth="1"/>
    <col min="41" max="41" width="1.33203125" style="1" customWidth="1"/>
    <col min="42" max="42" width="12.33203125" style="2" customWidth="1"/>
    <col min="43" max="48" width="12.109375" style="2" customWidth="1"/>
    <col min="49" max="49" width="12.109375" style="212" customWidth="1"/>
    <col min="50" max="52" width="12.109375" style="2" customWidth="1"/>
    <col min="53" max="53" width="12.33203125" style="138" customWidth="1"/>
    <col min="54" max="54" width="11.44140625" style="1"/>
    <col min="55" max="55" width="42.6640625" style="24" bestFit="1" customWidth="1"/>
    <col min="56" max="58" width="15.6640625" style="24" customWidth="1"/>
    <col min="59" max="60" width="15.6640625" style="24" hidden="1" customWidth="1"/>
    <col min="61" max="62" width="15.6640625" style="24" customWidth="1"/>
    <col min="63" max="16384" width="11.44140625" style="1"/>
  </cols>
  <sheetData>
    <row r="1" spans="1:62" ht="21.75" customHeight="1">
      <c r="A1" s="308" t="s">
        <v>34</v>
      </c>
      <c r="B1" s="308"/>
      <c r="C1" s="308"/>
      <c r="D1" s="308"/>
      <c r="E1" s="308"/>
      <c r="F1" s="308"/>
      <c r="G1" s="308"/>
      <c r="H1" s="308"/>
      <c r="I1" s="308"/>
      <c r="J1" s="308"/>
      <c r="K1" s="308"/>
      <c r="L1" s="308"/>
      <c r="M1" s="308"/>
      <c r="N1" s="308"/>
      <c r="O1" s="308"/>
      <c r="P1" s="308"/>
      <c r="T1" s="308" t="s">
        <v>34</v>
      </c>
      <c r="U1" s="308"/>
      <c r="V1" s="308"/>
      <c r="W1" s="308"/>
      <c r="X1" s="308"/>
      <c r="Y1" s="308"/>
      <c r="Z1" s="308"/>
      <c r="AA1" s="308"/>
      <c r="AB1" s="308"/>
      <c r="AC1" s="308"/>
      <c r="AD1" s="308"/>
      <c r="AE1" s="308"/>
      <c r="AF1" s="308"/>
      <c r="AG1" s="308"/>
      <c r="AH1" s="308"/>
      <c r="AI1" s="308"/>
      <c r="AL1" s="308" t="s">
        <v>34</v>
      </c>
      <c r="AM1" s="308"/>
      <c r="AN1" s="308"/>
      <c r="AO1" s="308"/>
      <c r="AP1" s="308"/>
      <c r="AQ1" s="308"/>
      <c r="AR1" s="308"/>
      <c r="AS1" s="308"/>
      <c r="AT1" s="308"/>
      <c r="AU1" s="308"/>
      <c r="AV1" s="308"/>
      <c r="AW1" s="308"/>
      <c r="AX1" s="308"/>
      <c r="AY1" s="308"/>
      <c r="AZ1" s="308"/>
      <c r="BA1" s="308"/>
      <c r="BC1" s="308" t="s">
        <v>34</v>
      </c>
      <c r="BD1" s="308"/>
      <c r="BE1" s="308"/>
      <c r="BF1" s="308"/>
      <c r="BG1" s="308"/>
      <c r="BH1" s="308"/>
      <c r="BI1" s="308"/>
      <c r="BJ1" s="308"/>
    </row>
    <row r="2" spans="1:62" ht="18" customHeight="1">
      <c r="A2" s="4"/>
      <c r="B2" s="4"/>
      <c r="C2" s="4"/>
      <c r="D2" s="4"/>
      <c r="E2" s="14"/>
      <c r="F2" s="14"/>
      <c r="G2" s="14"/>
      <c r="H2" s="14"/>
      <c r="I2" s="14"/>
      <c r="J2" s="14"/>
      <c r="K2" s="14"/>
      <c r="L2" s="14"/>
      <c r="M2" s="210"/>
      <c r="N2" s="14"/>
      <c r="O2" s="14"/>
      <c r="P2" s="14"/>
      <c r="T2" s="4"/>
      <c r="U2" s="4"/>
      <c r="V2" s="4"/>
      <c r="W2" s="4"/>
      <c r="X2" s="14"/>
      <c r="Y2" s="14"/>
      <c r="Z2" s="14"/>
      <c r="AA2" s="14"/>
      <c r="AB2" s="14"/>
      <c r="AC2" s="14"/>
      <c r="AD2" s="14"/>
      <c r="AE2" s="210"/>
      <c r="AF2" s="14"/>
      <c r="AG2" s="14"/>
      <c r="AH2" s="14"/>
      <c r="AI2" s="14"/>
      <c r="AL2" s="4"/>
      <c r="AM2" s="4"/>
      <c r="AN2" s="4"/>
      <c r="AO2" s="4"/>
      <c r="AP2" s="14"/>
      <c r="AQ2" s="14"/>
      <c r="AR2" s="14"/>
      <c r="AS2" s="14"/>
      <c r="AT2" s="14"/>
      <c r="AU2" s="14"/>
      <c r="AV2" s="14"/>
      <c r="AW2" s="210"/>
      <c r="AX2" s="14"/>
      <c r="AY2" s="14"/>
      <c r="AZ2" s="14"/>
      <c r="BA2" s="137"/>
    </row>
    <row r="3" spans="1:62" ht="18" customHeight="1">
      <c r="A3" s="15" t="str">
        <f>"SAF - " &amp;O3</f>
        <v>SAF - ACTUAL</v>
      </c>
      <c r="B3" s="16"/>
      <c r="C3" s="16"/>
      <c r="D3" s="16"/>
      <c r="E3" s="16"/>
      <c r="F3" s="17"/>
      <c r="G3" s="17"/>
      <c r="H3" s="17"/>
      <c r="I3" s="17"/>
      <c r="J3" s="17"/>
      <c r="K3" s="17"/>
      <c r="L3" s="17"/>
      <c r="M3" s="211"/>
      <c r="N3" s="16"/>
      <c r="O3" s="18" t="s">
        <v>24</v>
      </c>
      <c r="T3" s="15" t="str">
        <f>"SAF - " &amp;AH3</f>
        <v>SAF - BUDGET</v>
      </c>
      <c r="U3" s="16"/>
      <c r="V3" s="16"/>
      <c r="W3" s="16"/>
      <c r="X3" s="16"/>
      <c r="Y3" s="17"/>
      <c r="Z3" s="17"/>
      <c r="AA3" s="17"/>
      <c r="AB3" s="17"/>
      <c r="AC3" s="17"/>
      <c r="AD3" s="16"/>
      <c r="AE3" s="211"/>
      <c r="AF3" s="16"/>
      <c r="AG3" s="16"/>
      <c r="AH3" s="18" t="s">
        <v>23</v>
      </c>
      <c r="AL3" s="15" t="str">
        <f>"SAF - " &amp;AZ3</f>
        <v>SAF - N-1</v>
      </c>
      <c r="AM3" s="16"/>
      <c r="AN3" s="16"/>
      <c r="AO3" s="16"/>
      <c r="AP3" s="16"/>
      <c r="AQ3" s="17"/>
      <c r="AR3" s="17"/>
      <c r="AS3" s="17"/>
      <c r="AT3" s="17"/>
      <c r="AU3" s="17"/>
      <c r="AV3" s="16"/>
      <c r="AW3" s="211"/>
      <c r="AX3" s="16"/>
      <c r="AY3" s="16"/>
      <c r="AZ3" s="18" t="s">
        <v>22</v>
      </c>
      <c r="BD3" s="39"/>
      <c r="BE3" s="39"/>
      <c r="BF3" s="39"/>
    </row>
    <row r="4" spans="1:62" ht="18" customHeight="1">
      <c r="A4" s="1" t="s">
        <v>81</v>
      </c>
      <c r="BD4" s="39"/>
      <c r="BE4" s="39"/>
      <c r="BF4" s="39"/>
    </row>
    <row r="5" spans="1:62" s="9" customFormat="1" ht="14.25" customHeight="1">
      <c r="A5" s="19" t="s">
        <v>15</v>
      </c>
      <c r="B5" s="20"/>
      <c r="C5" s="19" t="s">
        <v>0</v>
      </c>
      <c r="D5" s="20"/>
      <c r="E5" s="21" t="s">
        <v>3</v>
      </c>
      <c r="F5" s="22" t="s">
        <v>4</v>
      </c>
      <c r="G5" s="22" t="s">
        <v>5</v>
      </c>
      <c r="H5" s="22" t="s">
        <v>6</v>
      </c>
      <c r="I5" s="22" t="s">
        <v>7</v>
      </c>
      <c r="J5" s="22" t="s">
        <v>8</v>
      </c>
      <c r="K5" s="22" t="s">
        <v>9</v>
      </c>
      <c r="L5" s="22" t="s">
        <v>10</v>
      </c>
      <c r="M5" s="213" t="s">
        <v>16</v>
      </c>
      <c r="N5" s="22" t="s">
        <v>17</v>
      </c>
      <c r="O5" s="22" t="s">
        <v>18</v>
      </c>
      <c r="P5" s="23" t="s">
        <v>11</v>
      </c>
      <c r="Q5" s="122"/>
      <c r="R5" s="122"/>
      <c r="S5" s="122"/>
      <c r="T5" s="19" t="s">
        <v>15</v>
      </c>
      <c r="U5" s="20"/>
      <c r="V5" s="19" t="s">
        <v>0</v>
      </c>
      <c r="W5" s="20"/>
      <c r="X5" s="21" t="s">
        <v>3</v>
      </c>
      <c r="Y5" s="22" t="s">
        <v>4</v>
      </c>
      <c r="Z5" s="22" t="s">
        <v>5</v>
      </c>
      <c r="AA5" s="22" t="s">
        <v>6</v>
      </c>
      <c r="AB5" s="22" t="s">
        <v>7</v>
      </c>
      <c r="AC5" s="22" t="s">
        <v>8</v>
      </c>
      <c r="AD5" s="22" t="s">
        <v>9</v>
      </c>
      <c r="AE5" s="213" t="s">
        <v>10</v>
      </c>
      <c r="AF5" s="22" t="s">
        <v>16</v>
      </c>
      <c r="AG5" s="22" t="s">
        <v>17</v>
      </c>
      <c r="AH5" s="22" t="s">
        <v>18</v>
      </c>
      <c r="AI5" s="23" t="s">
        <v>11</v>
      </c>
      <c r="AJ5" s="122"/>
      <c r="AK5" s="122"/>
      <c r="AL5" s="19" t="s">
        <v>15</v>
      </c>
      <c r="AM5" s="20"/>
      <c r="AN5" s="19" t="s">
        <v>0</v>
      </c>
      <c r="AO5" s="20"/>
      <c r="AP5" s="21" t="s">
        <v>3</v>
      </c>
      <c r="AQ5" s="22" t="s">
        <v>4</v>
      </c>
      <c r="AR5" s="22" t="s">
        <v>5</v>
      </c>
      <c r="AS5" s="22" t="s">
        <v>6</v>
      </c>
      <c r="AT5" s="22" t="s">
        <v>7</v>
      </c>
      <c r="AU5" s="22" t="s">
        <v>8</v>
      </c>
      <c r="AV5" s="22" t="s">
        <v>9</v>
      </c>
      <c r="AW5" s="213" t="s">
        <v>10</v>
      </c>
      <c r="AX5" s="22" t="s">
        <v>16</v>
      </c>
      <c r="AY5" s="22" t="s">
        <v>17</v>
      </c>
      <c r="AZ5" s="22" t="s">
        <v>18</v>
      </c>
      <c r="BA5" s="139" t="s">
        <v>11</v>
      </c>
      <c r="BC5" s="166" t="s">
        <v>15</v>
      </c>
      <c r="BD5" s="167" t="s">
        <v>38</v>
      </c>
      <c r="BE5" s="167" t="s">
        <v>21</v>
      </c>
      <c r="BF5" s="167" t="s">
        <v>22</v>
      </c>
      <c r="BG5" s="167" t="s">
        <v>83</v>
      </c>
      <c r="BH5" s="167" t="s">
        <v>84</v>
      </c>
      <c r="BI5" s="167" t="s">
        <v>85</v>
      </c>
      <c r="BJ5" s="168" t="s">
        <v>86</v>
      </c>
    </row>
    <row r="6" spans="1:62" s="10" customFormat="1" ht="14.25" customHeight="1">
      <c r="A6" s="24"/>
      <c r="B6" s="24"/>
      <c r="C6" s="24"/>
      <c r="D6" s="24"/>
      <c r="E6" s="24"/>
      <c r="F6" s="25"/>
      <c r="G6" s="25"/>
      <c r="H6" s="25"/>
      <c r="I6" s="25"/>
      <c r="J6" s="25"/>
      <c r="K6" s="25"/>
      <c r="L6" s="25"/>
      <c r="M6" s="214"/>
      <c r="N6" s="24"/>
      <c r="O6" s="24"/>
      <c r="P6" s="24"/>
      <c r="Q6" s="12"/>
      <c r="R6" s="12"/>
      <c r="S6" s="12"/>
      <c r="T6" s="24"/>
      <c r="U6" s="24"/>
      <c r="V6" s="24"/>
      <c r="W6" s="24"/>
      <c r="X6" s="24"/>
      <c r="Y6" s="25"/>
      <c r="Z6" s="25"/>
      <c r="AA6" s="25"/>
      <c r="AB6" s="25"/>
      <c r="AC6" s="25"/>
      <c r="AD6" s="24"/>
      <c r="AE6" s="214"/>
      <c r="AF6" s="24"/>
      <c r="AG6" s="24"/>
      <c r="AH6" s="24"/>
      <c r="AI6" s="24"/>
      <c r="AJ6" s="12"/>
      <c r="AK6" s="12"/>
      <c r="AL6" s="24"/>
      <c r="AM6" s="24"/>
      <c r="AN6" s="24"/>
      <c r="AO6" s="24"/>
      <c r="AP6" s="24"/>
      <c r="AQ6" s="25"/>
      <c r="AR6" s="25"/>
      <c r="AS6" s="25"/>
      <c r="AT6" s="25"/>
      <c r="AU6" s="25"/>
      <c r="AV6" s="24"/>
      <c r="AW6" s="214"/>
      <c r="AX6" s="24"/>
      <c r="AY6" s="24"/>
      <c r="AZ6" s="24"/>
      <c r="BA6" s="140"/>
      <c r="BC6" s="24"/>
      <c r="BD6" s="24"/>
      <c r="BE6" s="24"/>
      <c r="BF6" s="24"/>
      <c r="BG6" s="24"/>
      <c r="BH6" s="24"/>
      <c r="BI6" s="24"/>
      <c r="BJ6" s="24"/>
    </row>
    <row r="7" spans="1:62" s="10" customFormat="1" ht="14.25" customHeight="1">
      <c r="A7" s="26" t="s">
        <v>56</v>
      </c>
      <c r="B7" s="25"/>
      <c r="C7" s="27" t="s">
        <v>1</v>
      </c>
      <c r="D7" s="25"/>
      <c r="E7" s="28">
        <f>E8</f>
        <v>192.84969720000001</v>
      </c>
      <c r="F7" s="29">
        <f t="shared" ref="F7:P7" si="0">F8-E8</f>
        <v>118.4673028</v>
      </c>
      <c r="G7" s="29">
        <f t="shared" si="0"/>
        <v>280.20799999999997</v>
      </c>
      <c r="H7" s="29">
        <f t="shared" si="0"/>
        <v>256.66700000000003</v>
      </c>
      <c r="I7" s="29">
        <f t="shared" si="0"/>
        <v>198.96000000000004</v>
      </c>
      <c r="J7" s="29">
        <f t="shared" si="0"/>
        <v>208.45100000000002</v>
      </c>
      <c r="K7" s="29">
        <f t="shared" si="0"/>
        <v>131.18100000000004</v>
      </c>
      <c r="L7" s="29">
        <f t="shared" si="0"/>
        <v>123.59999999999991</v>
      </c>
      <c r="M7" s="215">
        <f t="shared" si="0"/>
        <v>162.4559999999999</v>
      </c>
      <c r="N7" s="29">
        <f t="shared" si="0"/>
        <v>-1672.84</v>
      </c>
      <c r="O7" s="29">
        <f t="shared" si="0"/>
        <v>0</v>
      </c>
      <c r="P7" s="30">
        <f t="shared" si="0"/>
        <v>0</v>
      </c>
      <c r="Q7" s="12"/>
      <c r="R7" s="12"/>
      <c r="S7" s="12"/>
      <c r="T7" s="26" t="s">
        <v>56</v>
      </c>
      <c r="U7" s="25"/>
      <c r="V7" s="27" t="s">
        <v>1</v>
      </c>
      <c r="W7" s="25"/>
      <c r="X7" s="28">
        <f>X8</f>
        <v>0</v>
      </c>
      <c r="Y7" s="29">
        <f t="shared" ref="Y7:AI7" si="1">Y8-X8</f>
        <v>0</v>
      </c>
      <c r="Z7" s="29">
        <f t="shared" si="1"/>
        <v>0</v>
      </c>
      <c r="AA7" s="29">
        <f t="shared" si="1"/>
        <v>0</v>
      </c>
      <c r="AB7" s="29">
        <f t="shared" si="1"/>
        <v>0</v>
      </c>
      <c r="AC7" s="29">
        <f t="shared" si="1"/>
        <v>0</v>
      </c>
      <c r="AD7" s="29">
        <f t="shared" si="1"/>
        <v>0</v>
      </c>
      <c r="AE7" s="215">
        <f t="shared" si="1"/>
        <v>0</v>
      </c>
      <c r="AF7" s="29">
        <f t="shared" si="1"/>
        <v>0</v>
      </c>
      <c r="AG7" s="29">
        <f t="shared" si="1"/>
        <v>0</v>
      </c>
      <c r="AH7" s="29">
        <f t="shared" si="1"/>
        <v>0</v>
      </c>
      <c r="AI7" s="30">
        <f t="shared" si="1"/>
        <v>0</v>
      </c>
      <c r="AJ7" s="12"/>
      <c r="AK7" s="12"/>
      <c r="AL7" s="26" t="s">
        <v>56</v>
      </c>
      <c r="AM7" s="25"/>
      <c r="AN7" s="27" t="s">
        <v>1</v>
      </c>
      <c r="AO7" s="25"/>
      <c r="AP7" s="28">
        <f>AP8</f>
        <v>192.25464999999997</v>
      </c>
      <c r="AQ7" s="29">
        <f t="shared" ref="AQ7:BA7" si="2">AQ8-AP8</f>
        <v>231.25304999999997</v>
      </c>
      <c r="AR7" s="29">
        <f t="shared" si="2"/>
        <v>202.68015000000008</v>
      </c>
      <c r="AS7" s="29">
        <f t="shared" si="2"/>
        <v>109.4855</v>
      </c>
      <c r="AT7" s="29">
        <f t="shared" si="2"/>
        <v>94.480000000000018</v>
      </c>
      <c r="AU7" s="29">
        <f t="shared" si="2"/>
        <v>147.96929999999998</v>
      </c>
      <c r="AV7" s="29">
        <f t="shared" si="2"/>
        <v>217.41540000000009</v>
      </c>
      <c r="AW7" s="215">
        <f t="shared" si="2"/>
        <v>5.6449999999999818</v>
      </c>
      <c r="AX7" s="29">
        <f t="shared" si="2"/>
        <v>262.37785999999983</v>
      </c>
      <c r="AY7" s="29">
        <f t="shared" si="2"/>
        <v>115.96730000000002</v>
      </c>
      <c r="AZ7" s="29">
        <f t="shared" si="2"/>
        <v>112.51784999999995</v>
      </c>
      <c r="BA7" s="141">
        <f t="shared" si="2"/>
        <v>121.11744999999996</v>
      </c>
      <c r="BC7" s="26" t="str">
        <f>+IF(ISBLANK(A7),"",A7)</f>
        <v>LVMH INTL GROUP</v>
      </c>
      <c r="BD7" s="29"/>
      <c r="BE7" s="29"/>
      <c r="BF7" s="29"/>
      <c r="BG7" s="175"/>
      <c r="BH7" s="175"/>
      <c r="BI7" s="175"/>
      <c r="BJ7" s="176"/>
    </row>
    <row r="8" spans="1:62" s="10" customFormat="1" ht="14.25" customHeight="1">
      <c r="A8" s="130"/>
      <c r="B8" s="25"/>
      <c r="C8" s="33" t="s">
        <v>13</v>
      </c>
      <c r="D8" s="25"/>
      <c r="E8" s="74">
        <v>192.84969720000001</v>
      </c>
      <c r="F8" s="73">
        <v>311.31700000000001</v>
      </c>
      <c r="G8" s="73">
        <v>591.52499999999998</v>
      </c>
      <c r="H8" s="73">
        <v>848.19200000000001</v>
      </c>
      <c r="I8" s="73">
        <v>1047.152</v>
      </c>
      <c r="J8" s="73">
        <v>1255.6030000000001</v>
      </c>
      <c r="K8" s="73">
        <v>1386.7840000000001</v>
      </c>
      <c r="L8" s="73">
        <v>1510.384</v>
      </c>
      <c r="M8" s="136">
        <v>1672.84</v>
      </c>
      <c r="N8" s="73"/>
      <c r="O8" s="73"/>
      <c r="P8" s="75"/>
      <c r="Q8" s="12"/>
      <c r="R8" s="12"/>
      <c r="S8" s="12"/>
      <c r="T8" s="130"/>
      <c r="U8" s="25"/>
      <c r="V8" s="33" t="s">
        <v>13</v>
      </c>
      <c r="W8" s="25"/>
      <c r="X8" s="74"/>
      <c r="Y8" s="73"/>
      <c r="Z8" s="73"/>
      <c r="AA8" s="73"/>
      <c r="AB8" s="73"/>
      <c r="AC8" s="73"/>
      <c r="AD8" s="73"/>
      <c r="AE8" s="136"/>
      <c r="AF8" s="73"/>
      <c r="AG8" s="36"/>
      <c r="AH8" s="36"/>
      <c r="AI8" s="37"/>
      <c r="AJ8" s="12"/>
      <c r="AK8" s="12"/>
      <c r="AL8" s="130"/>
      <c r="AM8" s="25"/>
      <c r="AN8" s="33" t="s">
        <v>13</v>
      </c>
      <c r="AO8" s="25"/>
      <c r="AP8" s="74">
        <v>192.25464999999997</v>
      </c>
      <c r="AQ8" s="73">
        <v>423.50769999999994</v>
      </c>
      <c r="AR8" s="73">
        <v>626.18785000000003</v>
      </c>
      <c r="AS8" s="73">
        <v>735.67335000000003</v>
      </c>
      <c r="AT8" s="73">
        <v>830.15335000000005</v>
      </c>
      <c r="AU8" s="73">
        <v>978.12265000000002</v>
      </c>
      <c r="AV8" s="73">
        <v>1195.5380500000001</v>
      </c>
      <c r="AW8" s="136">
        <v>1201.1830500000001</v>
      </c>
      <c r="AX8" s="73">
        <v>1463.5609099999999</v>
      </c>
      <c r="AY8" s="73">
        <v>1579.5282099999999</v>
      </c>
      <c r="AZ8" s="73">
        <v>1692.0460599999999</v>
      </c>
      <c r="BA8" s="142">
        <v>1813.1635099999999</v>
      </c>
      <c r="BC8" s="32" t="str">
        <f t="shared" ref="BC8:BC71" si="3">+IF(ISBLANK(A8),"",A8)</f>
        <v/>
      </c>
      <c r="BD8" s="71" t="e">
        <f>INDEX($E$7:$P$111,ROW()-6,#REF!)</f>
        <v>#REF!</v>
      </c>
      <c r="BE8" s="71" t="e">
        <f>INDEX($X$7:$AI$111,ROW()-6,#REF!)</f>
        <v>#REF!</v>
      </c>
      <c r="BF8" s="71" t="e">
        <f>INDEX($AP$7:$BA$111,ROW()-6,#REF!)</f>
        <v>#REF!</v>
      </c>
      <c r="BG8" s="71" t="e">
        <f>+IF(OR(BD8=0,BE8=0),"",BD8-BE8)</f>
        <v>#REF!</v>
      </c>
      <c r="BH8" s="173" t="str">
        <f>+IF(ISERROR(BD8/BE8-1),"",BD8/BE8-1)</f>
        <v/>
      </c>
      <c r="BI8" s="71" t="e">
        <f>+IF(OR(BD8=0,BF8=0),"",BD8-BF8)</f>
        <v>#REF!</v>
      </c>
      <c r="BJ8" s="174" t="str">
        <f>+IF(ISERROR(BD8/BF8-1),"",BD8/BF8-1)</f>
        <v/>
      </c>
    </row>
    <row r="9" spans="1:62" s="10" customFormat="1" ht="14.25" customHeight="1">
      <c r="A9" s="32"/>
      <c r="B9" s="25"/>
      <c r="C9" s="33"/>
      <c r="D9" s="25"/>
      <c r="E9" s="35"/>
      <c r="F9" s="36"/>
      <c r="G9" s="36"/>
      <c r="H9" s="36"/>
      <c r="I9" s="36"/>
      <c r="J9" s="36"/>
      <c r="K9" s="36"/>
      <c r="L9" s="36"/>
      <c r="M9" s="216"/>
      <c r="N9" s="36"/>
      <c r="O9" s="36"/>
      <c r="P9" s="37"/>
      <c r="Q9" s="12"/>
      <c r="R9" s="12"/>
      <c r="S9" s="12"/>
      <c r="T9" s="32"/>
      <c r="U9" s="25"/>
      <c r="V9" s="33"/>
      <c r="W9" s="25"/>
      <c r="X9" s="35"/>
      <c r="Y9" s="36"/>
      <c r="Z9" s="36"/>
      <c r="AA9" s="36"/>
      <c r="AB9" s="36"/>
      <c r="AC9" s="36"/>
      <c r="AD9" s="36"/>
      <c r="AE9" s="216"/>
      <c r="AF9" s="36"/>
      <c r="AG9" s="36"/>
      <c r="AH9" s="36"/>
      <c r="AI9" s="37"/>
      <c r="AJ9" s="12"/>
      <c r="AK9" s="12"/>
      <c r="AL9" s="32"/>
      <c r="AM9" s="25"/>
      <c r="AN9" s="33"/>
      <c r="AO9" s="25"/>
      <c r="AP9" s="35"/>
      <c r="AQ9" s="36"/>
      <c r="AR9" s="36"/>
      <c r="AS9" s="36"/>
      <c r="AT9" s="36"/>
      <c r="AU9" s="36"/>
      <c r="AV9" s="36"/>
      <c r="AW9" s="216"/>
      <c r="AX9" s="36"/>
      <c r="AY9" s="36"/>
      <c r="AZ9" s="36"/>
      <c r="BA9" s="143"/>
      <c r="BC9" s="32" t="str">
        <f t="shared" si="3"/>
        <v/>
      </c>
      <c r="BD9" s="36"/>
      <c r="BE9" s="36"/>
      <c r="BF9" s="36"/>
      <c r="BG9" s="38"/>
      <c r="BH9" s="38"/>
      <c r="BI9" s="38"/>
      <c r="BJ9" s="72"/>
    </row>
    <row r="10" spans="1:62" s="10" customFormat="1" ht="14.25" customHeight="1">
      <c r="A10" s="32" t="s">
        <v>57</v>
      </c>
      <c r="B10" s="25"/>
      <c r="C10" s="33" t="s">
        <v>1</v>
      </c>
      <c r="D10" s="25"/>
      <c r="E10" s="35">
        <f>E11</f>
        <v>211.46180051614999</v>
      </c>
      <c r="F10" s="36">
        <f t="shared" ref="F10:P10" si="4">F11-E11</f>
        <v>320.70719948384999</v>
      </c>
      <c r="G10" s="36">
        <f t="shared" si="4"/>
        <v>119.06500000000005</v>
      </c>
      <c r="H10" s="36">
        <f t="shared" si="4"/>
        <v>177.54399999999998</v>
      </c>
      <c r="I10" s="36">
        <f t="shared" si="4"/>
        <v>243.80799999999999</v>
      </c>
      <c r="J10" s="36">
        <f t="shared" si="4"/>
        <v>185.86099999999988</v>
      </c>
      <c r="K10" s="36">
        <f t="shared" si="4"/>
        <v>162.077</v>
      </c>
      <c r="L10" s="36">
        <f t="shared" si="4"/>
        <v>190.42100000000005</v>
      </c>
      <c r="M10" s="216">
        <f t="shared" si="4"/>
        <v>186.10400000000004</v>
      </c>
      <c r="N10" s="36">
        <f t="shared" si="4"/>
        <v>-1797.049</v>
      </c>
      <c r="O10" s="36">
        <f t="shared" si="4"/>
        <v>0</v>
      </c>
      <c r="P10" s="37">
        <f t="shared" si="4"/>
        <v>0</v>
      </c>
      <c r="Q10" s="12"/>
      <c r="R10" s="12"/>
      <c r="S10" s="12"/>
      <c r="T10" s="32" t="s">
        <v>57</v>
      </c>
      <c r="U10" s="25"/>
      <c r="V10" s="33" t="s">
        <v>1</v>
      </c>
      <c r="W10" s="25"/>
      <c r="X10" s="35">
        <f>X11</f>
        <v>0</v>
      </c>
      <c r="Y10" s="36">
        <f t="shared" ref="Y10:AI10" si="5">Y11-X11</f>
        <v>0</v>
      </c>
      <c r="Z10" s="36">
        <f t="shared" si="5"/>
        <v>0</v>
      </c>
      <c r="AA10" s="36">
        <f t="shared" si="5"/>
        <v>0</v>
      </c>
      <c r="AB10" s="36">
        <f t="shared" si="5"/>
        <v>0</v>
      </c>
      <c r="AC10" s="36">
        <f t="shared" si="5"/>
        <v>0</v>
      </c>
      <c r="AD10" s="36">
        <f t="shared" si="5"/>
        <v>0</v>
      </c>
      <c r="AE10" s="216">
        <f t="shared" si="5"/>
        <v>0</v>
      </c>
      <c r="AF10" s="36">
        <f t="shared" si="5"/>
        <v>0</v>
      </c>
      <c r="AG10" s="36">
        <f t="shared" si="5"/>
        <v>0</v>
      </c>
      <c r="AH10" s="36">
        <f t="shared" si="5"/>
        <v>0</v>
      </c>
      <c r="AI10" s="37">
        <f t="shared" si="5"/>
        <v>0</v>
      </c>
      <c r="AJ10" s="12"/>
      <c r="AK10" s="12"/>
      <c r="AL10" s="32" t="s">
        <v>57</v>
      </c>
      <c r="AM10" s="25"/>
      <c r="AN10" s="33" t="s">
        <v>1</v>
      </c>
      <c r="AO10" s="25"/>
      <c r="AP10" s="35">
        <f>AP11</f>
        <v>467.28930620000006</v>
      </c>
      <c r="AQ10" s="36">
        <f t="shared" ref="AQ10:BA10" si="6">AQ11-AP11</f>
        <v>427.46771050000018</v>
      </c>
      <c r="AR10" s="36">
        <f t="shared" si="6"/>
        <v>496.39462050000009</v>
      </c>
      <c r="AS10" s="36">
        <f t="shared" si="6"/>
        <v>279.61173400000007</v>
      </c>
      <c r="AT10" s="36">
        <f t="shared" si="6"/>
        <v>246.0483790855501</v>
      </c>
      <c r="AU10" s="36">
        <f t="shared" si="6"/>
        <v>313.35142403195027</v>
      </c>
      <c r="AV10" s="36">
        <f t="shared" si="6"/>
        <v>251.76804206955012</v>
      </c>
      <c r="AW10" s="216">
        <f t="shared" si="6"/>
        <v>374.46471640604977</v>
      </c>
      <c r="AX10" s="36">
        <f t="shared" si="6"/>
        <v>250.72431130785026</v>
      </c>
      <c r="AY10" s="36">
        <f t="shared" si="6"/>
        <v>171.03796318579998</v>
      </c>
      <c r="AZ10" s="36">
        <f t="shared" si="6"/>
        <v>154.96200812289999</v>
      </c>
      <c r="BA10" s="143">
        <f t="shared" si="6"/>
        <v>118.42830000000004</v>
      </c>
      <c r="BC10" s="32" t="str">
        <f t="shared" si="3"/>
        <v>L'OREAL INTL GROUP</v>
      </c>
      <c r="BD10" s="36"/>
      <c r="BE10" s="36"/>
      <c r="BF10" s="36"/>
      <c r="BG10" s="38"/>
      <c r="BH10" s="38"/>
      <c r="BI10" s="38"/>
      <c r="BJ10" s="72"/>
    </row>
    <row r="11" spans="1:62" s="10" customFormat="1" ht="14.25" customHeight="1">
      <c r="A11" s="130"/>
      <c r="B11" s="25"/>
      <c r="C11" s="33" t="s">
        <v>13</v>
      </c>
      <c r="D11" s="25"/>
      <c r="E11" s="74">
        <v>211.46180051614999</v>
      </c>
      <c r="F11" s="73">
        <v>532.16899999999998</v>
      </c>
      <c r="G11" s="73">
        <v>651.23400000000004</v>
      </c>
      <c r="H11" s="73">
        <v>828.77800000000002</v>
      </c>
      <c r="I11" s="73">
        <v>1072.586</v>
      </c>
      <c r="J11" s="73">
        <v>1258.4469999999999</v>
      </c>
      <c r="K11" s="73">
        <v>1420.5239999999999</v>
      </c>
      <c r="L11" s="73">
        <v>1610.9449999999999</v>
      </c>
      <c r="M11" s="136">
        <v>1797.049</v>
      </c>
      <c r="N11" s="73"/>
      <c r="O11" s="73"/>
      <c r="P11" s="75"/>
      <c r="Q11" s="12"/>
      <c r="R11" s="12"/>
      <c r="S11" s="12"/>
      <c r="T11" s="130"/>
      <c r="U11" s="25"/>
      <c r="V11" s="33" t="s">
        <v>13</v>
      </c>
      <c r="W11" s="25"/>
      <c r="X11" s="74"/>
      <c r="Y11" s="73"/>
      <c r="Z11" s="73"/>
      <c r="AA11" s="73"/>
      <c r="AB11" s="73"/>
      <c r="AC11" s="73"/>
      <c r="AD11" s="73"/>
      <c r="AE11" s="136"/>
      <c r="AF11" s="73"/>
      <c r="AG11" s="36"/>
      <c r="AH11" s="36"/>
      <c r="AI11" s="37"/>
      <c r="AJ11" s="12"/>
      <c r="AK11" s="12"/>
      <c r="AL11" s="130"/>
      <c r="AM11" s="25"/>
      <c r="AN11" s="33" t="s">
        <v>13</v>
      </c>
      <c r="AO11" s="25"/>
      <c r="AP11" s="74">
        <v>467.28930620000006</v>
      </c>
      <c r="AQ11" s="73">
        <v>894.75701670000024</v>
      </c>
      <c r="AR11" s="73">
        <v>1391.1516372000003</v>
      </c>
      <c r="AS11" s="73">
        <v>1670.7633712000004</v>
      </c>
      <c r="AT11" s="73">
        <v>1916.8117502855505</v>
      </c>
      <c r="AU11" s="73">
        <v>2230.1631743175008</v>
      </c>
      <c r="AV11" s="73">
        <v>2481.9312163870509</v>
      </c>
      <c r="AW11" s="136">
        <v>2856.3959327931007</v>
      </c>
      <c r="AX11" s="73">
        <v>3107.1202441009509</v>
      </c>
      <c r="AY11" s="73">
        <v>3278.1582072867509</v>
      </c>
      <c r="AZ11" s="73">
        <v>3433.1202154096509</v>
      </c>
      <c r="BA11" s="142">
        <v>3551.5485154096509</v>
      </c>
      <c r="BC11" s="32" t="str">
        <f t="shared" si="3"/>
        <v/>
      </c>
      <c r="BD11" s="71" t="e">
        <f>INDEX($E$7:$P$111,ROW()-6,#REF!)</f>
        <v>#REF!</v>
      </c>
      <c r="BE11" s="71" t="e">
        <f>INDEX($X$7:$AI$111,ROW()-6,#REF!)</f>
        <v>#REF!</v>
      </c>
      <c r="BF11" s="71" t="e">
        <f>INDEX($AP$7:$BA$111,ROW()-6,#REF!)</f>
        <v>#REF!</v>
      </c>
      <c r="BG11" s="71" t="e">
        <f>+IF(OR(BD11=0,BE11=0),"",BD11-BE11)</f>
        <v>#REF!</v>
      </c>
      <c r="BH11" s="173" t="str">
        <f>+IF(ISERROR(BD11/BE11-1),"",BD11/BE11-1)</f>
        <v/>
      </c>
      <c r="BI11" s="71" t="e">
        <f>+IF(OR(BD11=0,BF11=0),"",BD11-BF11)</f>
        <v>#REF!</v>
      </c>
      <c r="BJ11" s="174" t="str">
        <f>+IF(ISERROR(BD11/BF11-1),"",BD11/BF11-1)</f>
        <v/>
      </c>
    </row>
    <row r="12" spans="1:62" s="10" customFormat="1" ht="14.25" customHeight="1">
      <c r="A12" s="32"/>
      <c r="B12" s="25"/>
      <c r="C12" s="33"/>
      <c r="D12" s="25"/>
      <c r="E12" s="35"/>
      <c r="F12" s="36"/>
      <c r="G12" s="36"/>
      <c r="H12" s="36"/>
      <c r="I12" s="36"/>
      <c r="J12" s="36"/>
      <c r="K12" s="36"/>
      <c r="L12" s="36"/>
      <c r="M12" s="216"/>
      <c r="N12" s="36"/>
      <c r="O12" s="36"/>
      <c r="P12" s="37"/>
      <c r="Q12" s="12"/>
      <c r="R12" s="12"/>
      <c r="S12" s="12"/>
      <c r="T12" s="32"/>
      <c r="U12" s="25"/>
      <c r="V12" s="33"/>
      <c r="W12" s="25"/>
      <c r="X12" s="35"/>
      <c r="Y12" s="36"/>
      <c r="Z12" s="36"/>
      <c r="AA12" s="36"/>
      <c r="AB12" s="36"/>
      <c r="AC12" s="36"/>
      <c r="AD12" s="36"/>
      <c r="AE12" s="216"/>
      <c r="AF12" s="36"/>
      <c r="AG12" s="36"/>
      <c r="AH12" s="36"/>
      <c r="AI12" s="37"/>
      <c r="AJ12" s="12"/>
      <c r="AK12" s="12"/>
      <c r="AL12" s="32"/>
      <c r="AM12" s="25"/>
      <c r="AN12" s="33"/>
      <c r="AO12" s="25"/>
      <c r="AP12" s="35"/>
      <c r="AQ12" s="36"/>
      <c r="AR12" s="36"/>
      <c r="AS12" s="36"/>
      <c r="AT12" s="36"/>
      <c r="AU12" s="36"/>
      <c r="AV12" s="36"/>
      <c r="AW12" s="216"/>
      <c r="AX12" s="36"/>
      <c r="AY12" s="36"/>
      <c r="AZ12" s="36"/>
      <c r="BA12" s="143"/>
      <c r="BC12" s="32" t="str">
        <f t="shared" si="3"/>
        <v/>
      </c>
      <c r="BD12" s="36"/>
      <c r="BE12" s="36"/>
      <c r="BF12" s="36"/>
      <c r="BG12" s="38"/>
      <c r="BH12" s="38"/>
      <c r="BI12" s="38"/>
      <c r="BJ12" s="72"/>
    </row>
    <row r="13" spans="1:62" s="10" customFormat="1" ht="14.25" customHeight="1">
      <c r="A13" s="32" t="s">
        <v>58</v>
      </c>
      <c r="B13" s="38"/>
      <c r="C13" s="33" t="s">
        <v>1</v>
      </c>
      <c r="D13" s="38"/>
      <c r="E13" s="35">
        <f>E14</f>
        <v>33.637999999999998</v>
      </c>
      <c r="F13" s="36">
        <f t="shared" ref="F13:P13" si="7">F14-E14</f>
        <v>69.27600000000001</v>
      </c>
      <c r="G13" s="36">
        <f t="shared" si="7"/>
        <v>25.565999999999988</v>
      </c>
      <c r="H13" s="36">
        <f t="shared" si="7"/>
        <v>29.02600000000001</v>
      </c>
      <c r="I13" s="36">
        <f t="shared" si="7"/>
        <v>79.704000000000008</v>
      </c>
      <c r="J13" s="36">
        <f t="shared" si="7"/>
        <v>11.015999999999991</v>
      </c>
      <c r="K13" s="36">
        <f t="shared" si="7"/>
        <v>66.139999999999986</v>
      </c>
      <c r="L13" s="36">
        <f t="shared" si="7"/>
        <v>99.504999999999995</v>
      </c>
      <c r="M13" s="216">
        <f t="shared" si="7"/>
        <v>38.105000000000018</v>
      </c>
      <c r="N13" s="36">
        <f t="shared" si="7"/>
        <v>-451.976</v>
      </c>
      <c r="O13" s="36">
        <f t="shared" si="7"/>
        <v>0</v>
      </c>
      <c r="P13" s="37">
        <f t="shared" si="7"/>
        <v>0</v>
      </c>
      <c r="Q13" s="12"/>
      <c r="R13" s="12"/>
      <c r="S13" s="12"/>
      <c r="T13" s="32" t="s">
        <v>58</v>
      </c>
      <c r="U13" s="38"/>
      <c r="V13" s="33" t="s">
        <v>1</v>
      </c>
      <c r="W13" s="38"/>
      <c r="X13" s="35">
        <f>X14</f>
        <v>0</v>
      </c>
      <c r="Y13" s="36">
        <f t="shared" ref="Y13:AI13" si="8">Y14-X14</f>
        <v>0</v>
      </c>
      <c r="Z13" s="36">
        <f t="shared" si="8"/>
        <v>0</v>
      </c>
      <c r="AA13" s="36">
        <f t="shared" si="8"/>
        <v>0</v>
      </c>
      <c r="AB13" s="36">
        <f t="shared" si="8"/>
        <v>0</v>
      </c>
      <c r="AC13" s="36">
        <f t="shared" si="8"/>
        <v>0</v>
      </c>
      <c r="AD13" s="36">
        <f t="shared" si="8"/>
        <v>0</v>
      </c>
      <c r="AE13" s="216">
        <f t="shared" si="8"/>
        <v>0</v>
      </c>
      <c r="AF13" s="36">
        <f t="shared" si="8"/>
        <v>0</v>
      </c>
      <c r="AG13" s="36">
        <f t="shared" si="8"/>
        <v>0</v>
      </c>
      <c r="AH13" s="36">
        <f t="shared" si="8"/>
        <v>0</v>
      </c>
      <c r="AI13" s="37">
        <f t="shared" si="8"/>
        <v>0</v>
      </c>
      <c r="AJ13" s="12"/>
      <c r="AK13" s="12"/>
      <c r="AL13" s="32" t="s">
        <v>58</v>
      </c>
      <c r="AM13" s="38"/>
      <c r="AN13" s="33" t="s">
        <v>1</v>
      </c>
      <c r="AO13" s="38"/>
      <c r="AP13" s="35">
        <f>AP14</f>
        <v>36.592199999999998</v>
      </c>
      <c r="AQ13" s="36">
        <f t="shared" ref="AQ13:BA13" si="9">AQ14-AP14</f>
        <v>90.323500000000024</v>
      </c>
      <c r="AR13" s="36">
        <f t="shared" si="9"/>
        <v>21.327380000000005</v>
      </c>
      <c r="AS13" s="36">
        <f t="shared" si="9"/>
        <v>95.259299999999996</v>
      </c>
      <c r="AT13" s="36">
        <f t="shared" si="9"/>
        <v>48.399800000000027</v>
      </c>
      <c r="AU13" s="36">
        <f t="shared" si="9"/>
        <v>107.04824000000002</v>
      </c>
      <c r="AV13" s="36">
        <f t="shared" si="9"/>
        <v>50.706999999999994</v>
      </c>
      <c r="AW13" s="216">
        <f t="shared" si="9"/>
        <v>78.714300000000037</v>
      </c>
      <c r="AX13" s="36">
        <f t="shared" si="9"/>
        <v>92.025440000000003</v>
      </c>
      <c r="AY13" s="36">
        <f t="shared" si="9"/>
        <v>31.610000000000014</v>
      </c>
      <c r="AZ13" s="36">
        <f t="shared" si="9"/>
        <v>24.041119999999978</v>
      </c>
      <c r="BA13" s="143">
        <f t="shared" si="9"/>
        <v>21.243039999999951</v>
      </c>
      <c r="BC13" s="32" t="str">
        <f t="shared" si="3"/>
        <v>LABORATOIRES CLARINS</v>
      </c>
      <c r="BD13" s="36"/>
      <c r="BE13" s="36"/>
      <c r="BF13" s="36"/>
      <c r="BG13" s="38"/>
      <c r="BH13" s="38"/>
      <c r="BI13" s="38"/>
      <c r="BJ13" s="72"/>
    </row>
    <row r="14" spans="1:62" s="10" customFormat="1" ht="14.25" customHeight="1">
      <c r="A14" s="130"/>
      <c r="B14" s="25"/>
      <c r="C14" s="33" t="s">
        <v>13</v>
      </c>
      <c r="D14" s="25"/>
      <c r="E14" s="74">
        <v>33.637999999999998</v>
      </c>
      <c r="F14" s="73">
        <v>102.914</v>
      </c>
      <c r="G14" s="73">
        <v>128.47999999999999</v>
      </c>
      <c r="H14" s="73">
        <v>157.506</v>
      </c>
      <c r="I14" s="73">
        <v>237.21</v>
      </c>
      <c r="J14" s="73">
        <v>248.226</v>
      </c>
      <c r="K14" s="73">
        <v>314.36599999999999</v>
      </c>
      <c r="L14" s="73">
        <v>413.87099999999998</v>
      </c>
      <c r="M14" s="136">
        <v>451.976</v>
      </c>
      <c r="N14" s="73"/>
      <c r="O14" s="73"/>
      <c r="P14" s="75"/>
      <c r="Q14" s="12"/>
      <c r="R14" s="12"/>
      <c r="S14" s="12"/>
      <c r="T14" s="130"/>
      <c r="U14" s="25"/>
      <c r="V14" s="33" t="s">
        <v>13</v>
      </c>
      <c r="W14" s="25"/>
      <c r="X14" s="74"/>
      <c r="Y14" s="73"/>
      <c r="Z14" s="73"/>
      <c r="AA14" s="73"/>
      <c r="AB14" s="73"/>
      <c r="AC14" s="73"/>
      <c r="AD14" s="73"/>
      <c r="AE14" s="136"/>
      <c r="AF14" s="73"/>
      <c r="AG14" s="36"/>
      <c r="AH14" s="36"/>
      <c r="AI14" s="37"/>
      <c r="AJ14" s="12"/>
      <c r="AK14" s="12"/>
      <c r="AL14" s="130"/>
      <c r="AM14" s="25"/>
      <c r="AN14" s="33" t="s">
        <v>13</v>
      </c>
      <c r="AO14" s="25"/>
      <c r="AP14" s="74">
        <v>36.592199999999998</v>
      </c>
      <c r="AQ14" s="73">
        <v>126.91570000000002</v>
      </c>
      <c r="AR14" s="73">
        <v>148.24308000000002</v>
      </c>
      <c r="AS14" s="73">
        <v>243.50238000000002</v>
      </c>
      <c r="AT14" s="73">
        <v>291.90218000000004</v>
      </c>
      <c r="AU14" s="73">
        <v>398.95042000000007</v>
      </c>
      <c r="AV14" s="73">
        <v>449.65742000000006</v>
      </c>
      <c r="AW14" s="136">
        <v>528.3717200000001</v>
      </c>
      <c r="AX14" s="73">
        <v>620.3971600000001</v>
      </c>
      <c r="AY14" s="73">
        <v>652.00716000000011</v>
      </c>
      <c r="AZ14" s="73">
        <v>676.04828000000009</v>
      </c>
      <c r="BA14" s="142">
        <v>697.29132000000004</v>
      </c>
      <c r="BC14" s="32" t="str">
        <f t="shared" si="3"/>
        <v/>
      </c>
      <c r="BD14" s="71" t="e">
        <f>INDEX($E$7:$P$111,ROW()-6,#REF!)</f>
        <v>#REF!</v>
      </c>
      <c r="BE14" s="71" t="e">
        <f>INDEX($X$7:$AI$111,ROW()-6,#REF!)</f>
        <v>#REF!</v>
      </c>
      <c r="BF14" s="71" t="e">
        <f>INDEX($AP$7:$BA$111,ROW()-6,#REF!)</f>
        <v>#REF!</v>
      </c>
      <c r="BG14" s="71" t="e">
        <f>+IF(OR(BD14=0,BE14=0),"",BD14-BE14)</f>
        <v>#REF!</v>
      </c>
      <c r="BH14" s="173" t="str">
        <f>+IF(ISERROR(BD14/BE14-1),"",BD14/BE14-1)</f>
        <v/>
      </c>
      <c r="BI14" s="71" t="e">
        <f>+IF(OR(BD14=0,BF14=0),"",BD14-BF14)</f>
        <v>#REF!</v>
      </c>
      <c r="BJ14" s="174" t="str">
        <f>+IF(ISERROR(BD14/BF14-1),"",BD14/BF14-1)</f>
        <v/>
      </c>
    </row>
    <row r="15" spans="1:62" s="10" customFormat="1" ht="14.25" customHeight="1">
      <c r="A15" s="32"/>
      <c r="B15" s="25"/>
      <c r="C15" s="33"/>
      <c r="D15" s="25"/>
      <c r="E15" s="35"/>
      <c r="F15" s="36"/>
      <c r="G15" s="36"/>
      <c r="H15" s="36"/>
      <c r="I15" s="36"/>
      <c r="J15" s="36"/>
      <c r="K15" s="36"/>
      <c r="L15" s="36"/>
      <c r="M15" s="216"/>
      <c r="N15" s="36"/>
      <c r="O15" s="36"/>
      <c r="P15" s="37"/>
      <c r="Q15" s="12"/>
      <c r="R15" s="12"/>
      <c r="S15" s="12"/>
      <c r="T15" s="32"/>
      <c r="U15" s="25"/>
      <c r="V15" s="33"/>
      <c r="W15" s="25"/>
      <c r="X15" s="35"/>
      <c r="Y15" s="36"/>
      <c r="Z15" s="36"/>
      <c r="AA15" s="36"/>
      <c r="AB15" s="36"/>
      <c r="AC15" s="36"/>
      <c r="AD15" s="36"/>
      <c r="AE15" s="216"/>
      <c r="AF15" s="36"/>
      <c r="AG15" s="36"/>
      <c r="AH15" s="36"/>
      <c r="AI15" s="37"/>
      <c r="AJ15" s="12"/>
      <c r="AK15" s="12"/>
      <c r="AL15" s="32"/>
      <c r="AM15" s="25"/>
      <c r="AN15" s="33"/>
      <c r="AO15" s="25"/>
      <c r="AP15" s="35"/>
      <c r="AQ15" s="36"/>
      <c r="AR15" s="36"/>
      <c r="AS15" s="36"/>
      <c r="AT15" s="36"/>
      <c r="AU15" s="36"/>
      <c r="AV15" s="36"/>
      <c r="AW15" s="216"/>
      <c r="AX15" s="36"/>
      <c r="AY15" s="36"/>
      <c r="AZ15" s="36"/>
      <c r="BA15" s="143"/>
      <c r="BC15" s="32" t="str">
        <f t="shared" si="3"/>
        <v/>
      </c>
      <c r="BD15" s="36"/>
      <c r="BE15" s="36"/>
      <c r="BF15" s="36"/>
      <c r="BG15" s="38"/>
      <c r="BH15" s="38"/>
      <c r="BI15" s="38"/>
      <c r="BJ15" s="72"/>
    </row>
    <row r="16" spans="1:62" s="12" customFormat="1" ht="14.25" customHeight="1">
      <c r="A16" s="32" t="s">
        <v>59</v>
      </c>
      <c r="B16" s="25"/>
      <c r="C16" s="33" t="s">
        <v>1</v>
      </c>
      <c r="D16" s="25"/>
      <c r="E16" s="35">
        <f>E17</f>
        <v>100.84950000000001</v>
      </c>
      <c r="F16" s="36">
        <f t="shared" ref="F16:P16" si="10">F17-E17</f>
        <v>76.313500000000005</v>
      </c>
      <c r="G16" s="36">
        <f t="shared" si="10"/>
        <v>95.911000000000001</v>
      </c>
      <c r="H16" s="36">
        <f t="shared" si="10"/>
        <v>208.20400000000001</v>
      </c>
      <c r="I16" s="36">
        <f t="shared" si="10"/>
        <v>113.30799999999999</v>
      </c>
      <c r="J16" s="36">
        <f t="shared" si="10"/>
        <v>115.09899999999993</v>
      </c>
      <c r="K16" s="36">
        <f t="shared" si="10"/>
        <v>45.810000000000059</v>
      </c>
      <c r="L16" s="36">
        <f t="shared" si="10"/>
        <v>107.50599999999997</v>
      </c>
      <c r="M16" s="216">
        <f t="shared" si="10"/>
        <v>73.822999999999979</v>
      </c>
      <c r="N16" s="36">
        <f t="shared" si="10"/>
        <v>-936.82399999999996</v>
      </c>
      <c r="O16" s="36">
        <f t="shared" si="10"/>
        <v>0</v>
      </c>
      <c r="P16" s="37">
        <f t="shared" si="10"/>
        <v>0</v>
      </c>
      <c r="T16" s="32" t="s">
        <v>59</v>
      </c>
      <c r="U16" s="25"/>
      <c r="V16" s="33" t="s">
        <v>1</v>
      </c>
      <c r="W16" s="25"/>
      <c r="X16" s="35">
        <f>X17</f>
        <v>0</v>
      </c>
      <c r="Y16" s="36">
        <f t="shared" ref="Y16:AI16" si="11">Y17-X17</f>
        <v>0</v>
      </c>
      <c r="Z16" s="36">
        <f t="shared" si="11"/>
        <v>0</v>
      </c>
      <c r="AA16" s="36">
        <f t="shared" si="11"/>
        <v>0</v>
      </c>
      <c r="AB16" s="36">
        <f t="shared" si="11"/>
        <v>0</v>
      </c>
      <c r="AC16" s="36">
        <f t="shared" si="11"/>
        <v>0</v>
      </c>
      <c r="AD16" s="36">
        <f t="shared" si="11"/>
        <v>0</v>
      </c>
      <c r="AE16" s="216">
        <f t="shared" si="11"/>
        <v>0</v>
      </c>
      <c r="AF16" s="36">
        <f t="shared" si="11"/>
        <v>0</v>
      </c>
      <c r="AG16" s="36">
        <f t="shared" si="11"/>
        <v>0</v>
      </c>
      <c r="AH16" s="36">
        <f t="shared" si="11"/>
        <v>0</v>
      </c>
      <c r="AI16" s="37">
        <f t="shared" si="11"/>
        <v>0</v>
      </c>
      <c r="AL16" s="32" t="s">
        <v>59</v>
      </c>
      <c r="AM16" s="25"/>
      <c r="AN16" s="33" t="s">
        <v>1</v>
      </c>
      <c r="AO16" s="25"/>
      <c r="AP16" s="35">
        <f>AP17</f>
        <v>67.385400000000018</v>
      </c>
      <c r="AQ16" s="36">
        <f t="shared" ref="AQ16:BA16" si="12">AQ17-AP17</f>
        <v>57.628720000000001</v>
      </c>
      <c r="AR16" s="36">
        <f t="shared" si="12"/>
        <v>94.604000000000013</v>
      </c>
      <c r="AS16" s="36">
        <f t="shared" si="12"/>
        <v>83.917399999999986</v>
      </c>
      <c r="AT16" s="36">
        <f t="shared" si="12"/>
        <v>7.9674999999999727</v>
      </c>
      <c r="AU16" s="36">
        <f t="shared" si="12"/>
        <v>60.770600000000002</v>
      </c>
      <c r="AV16" s="36">
        <f t="shared" si="12"/>
        <v>151.75500000000005</v>
      </c>
      <c r="AW16" s="216">
        <f t="shared" si="12"/>
        <v>57.685719999999947</v>
      </c>
      <c r="AX16" s="36">
        <f t="shared" si="12"/>
        <v>45.011799999999994</v>
      </c>
      <c r="AY16" s="36">
        <f t="shared" si="12"/>
        <v>53.959500000000048</v>
      </c>
      <c r="AZ16" s="36">
        <f t="shared" si="12"/>
        <v>62.967800000000011</v>
      </c>
      <c r="BA16" s="143">
        <f t="shared" si="12"/>
        <v>115.54480000000001</v>
      </c>
      <c r="BC16" s="32" t="str">
        <f t="shared" si="3"/>
        <v>CHANEL PARFUMS BEAUTE</v>
      </c>
      <c r="BD16" s="36"/>
      <c r="BE16" s="36"/>
      <c r="BF16" s="36"/>
      <c r="BG16" s="38"/>
      <c r="BH16" s="38"/>
      <c r="BI16" s="38"/>
      <c r="BJ16" s="72"/>
    </row>
    <row r="17" spans="1:62" s="10" customFormat="1" ht="14.25" customHeight="1">
      <c r="A17" s="130"/>
      <c r="B17" s="25"/>
      <c r="C17" s="33" t="s">
        <v>13</v>
      </c>
      <c r="D17" s="25"/>
      <c r="E17" s="74">
        <v>100.84950000000001</v>
      </c>
      <c r="F17" s="73">
        <v>177.16300000000001</v>
      </c>
      <c r="G17" s="73">
        <v>273.07400000000001</v>
      </c>
      <c r="H17" s="73">
        <v>481.27800000000002</v>
      </c>
      <c r="I17" s="73">
        <v>594.58600000000001</v>
      </c>
      <c r="J17" s="73">
        <v>709.68499999999995</v>
      </c>
      <c r="K17" s="73">
        <v>755.495</v>
      </c>
      <c r="L17" s="73">
        <v>863.00099999999998</v>
      </c>
      <c r="M17" s="136">
        <v>936.82399999999996</v>
      </c>
      <c r="N17" s="73"/>
      <c r="O17" s="73"/>
      <c r="P17" s="75"/>
      <c r="Q17" s="12"/>
      <c r="R17" s="12"/>
      <c r="S17" s="12"/>
      <c r="T17" s="130"/>
      <c r="U17" s="25"/>
      <c r="V17" s="33" t="s">
        <v>13</v>
      </c>
      <c r="W17" s="25"/>
      <c r="X17" s="74"/>
      <c r="Y17" s="73"/>
      <c r="Z17" s="73"/>
      <c r="AA17" s="73"/>
      <c r="AB17" s="73"/>
      <c r="AC17" s="73"/>
      <c r="AD17" s="73"/>
      <c r="AE17" s="136"/>
      <c r="AF17" s="73"/>
      <c r="AG17" s="36"/>
      <c r="AH17" s="36"/>
      <c r="AI17" s="37"/>
      <c r="AJ17" s="12"/>
      <c r="AK17" s="12"/>
      <c r="AL17" s="130"/>
      <c r="AM17" s="25"/>
      <c r="AN17" s="33" t="s">
        <v>13</v>
      </c>
      <c r="AO17" s="25"/>
      <c r="AP17" s="74">
        <v>67.385400000000018</v>
      </c>
      <c r="AQ17" s="73">
        <v>125.01412000000002</v>
      </c>
      <c r="AR17" s="73">
        <v>219.61812000000003</v>
      </c>
      <c r="AS17" s="73">
        <v>303.53552000000002</v>
      </c>
      <c r="AT17" s="73">
        <v>311.50301999999999</v>
      </c>
      <c r="AU17" s="73">
        <v>372.27361999999999</v>
      </c>
      <c r="AV17" s="73">
        <v>524.02862000000005</v>
      </c>
      <c r="AW17" s="136">
        <v>581.71433999999999</v>
      </c>
      <c r="AX17" s="73">
        <v>626.72613999999999</v>
      </c>
      <c r="AY17" s="73">
        <v>680.68564000000003</v>
      </c>
      <c r="AZ17" s="73">
        <v>743.65344000000005</v>
      </c>
      <c r="BA17" s="142">
        <v>859.19824000000006</v>
      </c>
      <c r="BC17" s="76" t="str">
        <f t="shared" si="3"/>
        <v/>
      </c>
      <c r="BD17" s="71" t="e">
        <f>INDEX($E$7:$P$111,ROW()-6,#REF!)</f>
        <v>#REF!</v>
      </c>
      <c r="BE17" s="71" t="e">
        <f>INDEX($X$7:$AI$111,ROW()-6,#REF!)</f>
        <v>#REF!</v>
      </c>
      <c r="BF17" s="71" t="e">
        <f>INDEX($AP$7:$BA$111,ROW()-6,#REF!)</f>
        <v>#REF!</v>
      </c>
      <c r="BG17" s="71" t="e">
        <f>+IF(OR(BD17=0,BE17=0),"",BD17-BE17)</f>
        <v>#REF!</v>
      </c>
      <c r="BH17" s="173" t="str">
        <f>+IF(ISERROR(BD17/BE17-1),"",BD17/BE17-1)</f>
        <v/>
      </c>
      <c r="BI17" s="71" t="e">
        <f>+IF(OR(BD17=0,BF17=0),"",BD17-BF17)</f>
        <v>#REF!</v>
      </c>
      <c r="BJ17" s="174" t="str">
        <f>+IF(ISERROR(BD17/BF17-1),"",BD17/BF17-1)</f>
        <v/>
      </c>
    </row>
    <row r="18" spans="1:62" s="10" customFormat="1" ht="14.25" customHeight="1">
      <c r="A18" s="32"/>
      <c r="B18" s="25"/>
      <c r="C18" s="33"/>
      <c r="D18" s="25"/>
      <c r="E18" s="35"/>
      <c r="F18" s="36"/>
      <c r="G18" s="36"/>
      <c r="H18" s="36"/>
      <c r="I18" s="36"/>
      <c r="J18" s="36"/>
      <c r="K18" s="36"/>
      <c r="L18" s="36"/>
      <c r="M18" s="216"/>
      <c r="N18" s="36"/>
      <c r="O18" s="36"/>
      <c r="P18" s="37"/>
      <c r="Q18" s="12"/>
      <c r="R18" s="12"/>
      <c r="S18" s="12"/>
      <c r="T18" s="32"/>
      <c r="U18" s="25"/>
      <c r="V18" s="33"/>
      <c r="W18" s="25"/>
      <c r="X18" s="35"/>
      <c r="Y18" s="36"/>
      <c r="Z18" s="36"/>
      <c r="AA18" s="36"/>
      <c r="AB18" s="36"/>
      <c r="AC18" s="36"/>
      <c r="AD18" s="36"/>
      <c r="AE18" s="216"/>
      <c r="AF18" s="36"/>
      <c r="AG18" s="36"/>
      <c r="AH18" s="36"/>
      <c r="AI18" s="37"/>
      <c r="AJ18" s="12"/>
      <c r="AK18" s="12"/>
      <c r="AL18" s="32"/>
      <c r="AM18" s="25"/>
      <c r="AN18" s="33"/>
      <c r="AO18" s="25"/>
      <c r="AP18" s="35"/>
      <c r="AQ18" s="36"/>
      <c r="AR18" s="36"/>
      <c r="AS18" s="36"/>
      <c r="AT18" s="36"/>
      <c r="AU18" s="36"/>
      <c r="AV18" s="36"/>
      <c r="AW18" s="216"/>
      <c r="AX18" s="36"/>
      <c r="AY18" s="36"/>
      <c r="AZ18" s="36"/>
      <c r="BA18" s="143"/>
      <c r="BC18" s="32" t="str">
        <f t="shared" si="3"/>
        <v/>
      </c>
      <c r="BD18" s="36"/>
      <c r="BE18" s="36"/>
      <c r="BF18" s="36"/>
      <c r="BG18" s="38"/>
      <c r="BH18" s="38"/>
      <c r="BI18" s="38"/>
      <c r="BJ18" s="72"/>
    </row>
    <row r="19" spans="1:62" s="10" customFormat="1" ht="14.25" customHeight="1">
      <c r="A19" s="32" t="s">
        <v>60</v>
      </c>
      <c r="B19" s="25"/>
      <c r="C19" s="33" t="s">
        <v>1</v>
      </c>
      <c r="D19" s="25"/>
      <c r="E19" s="35">
        <f>E20</f>
        <v>26.249459999999999</v>
      </c>
      <c r="F19" s="36">
        <f t="shared" ref="F19:P19" si="13">F20-E20</f>
        <v>25.533540000000002</v>
      </c>
      <c r="G19" s="36">
        <f t="shared" si="13"/>
        <v>68.649000000000001</v>
      </c>
      <c r="H19" s="36">
        <f t="shared" si="13"/>
        <v>71.296000000000006</v>
      </c>
      <c r="I19" s="36">
        <f t="shared" si="13"/>
        <v>83.613999999999976</v>
      </c>
      <c r="J19" s="36">
        <f t="shared" si="13"/>
        <v>46.435000000000002</v>
      </c>
      <c r="K19" s="36">
        <f t="shared" si="13"/>
        <v>50.593000000000018</v>
      </c>
      <c r="L19" s="36">
        <f t="shared" si="13"/>
        <v>0</v>
      </c>
      <c r="M19" s="216">
        <f t="shared" si="13"/>
        <v>124.07600000000002</v>
      </c>
      <c r="N19" s="36">
        <f t="shared" si="13"/>
        <v>-496.44600000000003</v>
      </c>
      <c r="O19" s="36">
        <f t="shared" si="13"/>
        <v>0</v>
      </c>
      <c r="P19" s="37">
        <f t="shared" si="13"/>
        <v>0</v>
      </c>
      <c r="Q19" s="12"/>
      <c r="R19" s="12"/>
      <c r="S19" s="12"/>
      <c r="T19" s="32" t="s">
        <v>60</v>
      </c>
      <c r="U19" s="25"/>
      <c r="V19" s="33" t="s">
        <v>1</v>
      </c>
      <c r="W19" s="25"/>
      <c r="X19" s="35">
        <f>X20</f>
        <v>0</v>
      </c>
      <c r="Y19" s="36">
        <f t="shared" ref="Y19:AI19" si="14">Y20-X20</f>
        <v>0</v>
      </c>
      <c r="Z19" s="36">
        <f t="shared" si="14"/>
        <v>0</v>
      </c>
      <c r="AA19" s="36">
        <f t="shared" si="14"/>
        <v>0</v>
      </c>
      <c r="AB19" s="36">
        <f t="shared" si="14"/>
        <v>0</v>
      </c>
      <c r="AC19" s="36">
        <f t="shared" si="14"/>
        <v>0</v>
      </c>
      <c r="AD19" s="36">
        <f t="shared" si="14"/>
        <v>0</v>
      </c>
      <c r="AE19" s="216">
        <f t="shared" si="14"/>
        <v>0</v>
      </c>
      <c r="AF19" s="36">
        <f t="shared" si="14"/>
        <v>0</v>
      </c>
      <c r="AG19" s="36">
        <f t="shared" si="14"/>
        <v>0</v>
      </c>
      <c r="AH19" s="36">
        <f t="shared" si="14"/>
        <v>0</v>
      </c>
      <c r="AI19" s="37">
        <f t="shared" si="14"/>
        <v>0</v>
      </c>
      <c r="AJ19" s="12"/>
      <c r="AK19" s="12"/>
      <c r="AL19" s="32" t="s">
        <v>60</v>
      </c>
      <c r="AM19" s="25"/>
      <c r="AN19" s="33" t="s">
        <v>1</v>
      </c>
      <c r="AO19" s="25"/>
      <c r="AP19" s="35">
        <f>AP20</f>
        <v>34.362570000000005</v>
      </c>
      <c r="AQ19" s="36">
        <f t="shared" ref="AQ19:BA19" si="15">AQ20-AP20</f>
        <v>106.12696</v>
      </c>
      <c r="AR19" s="36">
        <f t="shared" si="15"/>
        <v>39.143000000000001</v>
      </c>
      <c r="AS19" s="36">
        <f t="shared" si="15"/>
        <v>38.288359999999983</v>
      </c>
      <c r="AT19" s="36">
        <f t="shared" si="15"/>
        <v>8.6430000000000007</v>
      </c>
      <c r="AU19" s="36">
        <f t="shared" si="15"/>
        <v>68.33214000000001</v>
      </c>
      <c r="AV19" s="36">
        <f t="shared" si="15"/>
        <v>50.122779999999977</v>
      </c>
      <c r="AW19" s="216">
        <f t="shared" si="15"/>
        <v>27.925779999999975</v>
      </c>
      <c r="AX19" s="36">
        <f t="shared" si="15"/>
        <v>11.086680000000001</v>
      </c>
      <c r="AY19" s="36">
        <f t="shared" si="15"/>
        <v>77.336680000000001</v>
      </c>
      <c r="AZ19" s="36">
        <f t="shared" si="15"/>
        <v>37.513069999999971</v>
      </c>
      <c r="BA19" s="143">
        <f t="shared" si="15"/>
        <v>82.361430000000041</v>
      </c>
      <c r="BC19" s="32" t="str">
        <f t="shared" si="3"/>
        <v>DIPTA S.A.</v>
      </c>
      <c r="BD19" s="36"/>
      <c r="BE19" s="36"/>
      <c r="BF19" s="36"/>
      <c r="BG19" s="38"/>
      <c r="BH19" s="38"/>
      <c r="BI19" s="38"/>
      <c r="BJ19" s="72"/>
    </row>
    <row r="20" spans="1:62" s="10" customFormat="1" ht="14.25" customHeight="1">
      <c r="A20" s="76"/>
      <c r="B20" s="25"/>
      <c r="C20" s="33" t="s">
        <v>13</v>
      </c>
      <c r="D20" s="25"/>
      <c r="E20" s="74">
        <v>26.249459999999999</v>
      </c>
      <c r="F20" s="73">
        <v>51.783000000000001</v>
      </c>
      <c r="G20" s="73">
        <v>120.432</v>
      </c>
      <c r="H20" s="73">
        <v>191.72800000000001</v>
      </c>
      <c r="I20" s="73">
        <v>275.34199999999998</v>
      </c>
      <c r="J20" s="73">
        <v>321.77699999999999</v>
      </c>
      <c r="K20" s="73">
        <v>372.37</v>
      </c>
      <c r="L20" s="73">
        <v>372.37</v>
      </c>
      <c r="M20" s="136">
        <v>496.44600000000003</v>
      </c>
      <c r="N20" s="73"/>
      <c r="O20" s="73"/>
      <c r="P20" s="75"/>
      <c r="Q20" s="12"/>
      <c r="R20" s="12"/>
      <c r="S20" s="12"/>
      <c r="T20" s="76"/>
      <c r="U20" s="25"/>
      <c r="V20" s="33" t="s">
        <v>13</v>
      </c>
      <c r="W20" s="25"/>
      <c r="X20" s="74"/>
      <c r="Y20" s="73"/>
      <c r="Z20" s="73"/>
      <c r="AA20" s="73"/>
      <c r="AB20" s="73"/>
      <c r="AC20" s="73"/>
      <c r="AD20" s="73"/>
      <c r="AE20" s="136"/>
      <c r="AF20" s="73"/>
      <c r="AG20" s="36"/>
      <c r="AH20" s="36"/>
      <c r="AI20" s="37"/>
      <c r="AJ20" s="12"/>
      <c r="AK20" s="12"/>
      <c r="AL20" s="76"/>
      <c r="AM20" s="25"/>
      <c r="AN20" s="33" t="s">
        <v>13</v>
      </c>
      <c r="AO20" s="25"/>
      <c r="AP20" s="74">
        <v>34.362570000000005</v>
      </c>
      <c r="AQ20" s="73">
        <v>140.48953</v>
      </c>
      <c r="AR20" s="73">
        <v>179.63253</v>
      </c>
      <c r="AS20" s="73">
        <v>217.92088999999999</v>
      </c>
      <c r="AT20" s="73">
        <v>226.56388999999999</v>
      </c>
      <c r="AU20" s="73">
        <v>294.89603</v>
      </c>
      <c r="AV20" s="73">
        <v>345.01880999999997</v>
      </c>
      <c r="AW20" s="136">
        <v>372.94458999999995</v>
      </c>
      <c r="AX20" s="73">
        <v>384.03126999999995</v>
      </c>
      <c r="AY20" s="73">
        <v>461.36794999999995</v>
      </c>
      <c r="AZ20" s="73">
        <v>498.88101999999992</v>
      </c>
      <c r="BA20" s="142">
        <v>581.24244999999996</v>
      </c>
      <c r="BC20" s="32" t="str">
        <f t="shared" si="3"/>
        <v/>
      </c>
      <c r="BD20" s="71" t="e">
        <f>INDEX($E$7:$P$111,ROW()-6,#REF!)</f>
        <v>#REF!</v>
      </c>
      <c r="BE20" s="71" t="e">
        <f>INDEX($X$7:$AI$111,ROW()-6,#REF!)</f>
        <v>#REF!</v>
      </c>
      <c r="BF20" s="71" t="e">
        <f>INDEX($AP$7:$BA$111,ROW()-6,#REF!)</f>
        <v>#REF!</v>
      </c>
      <c r="BG20" s="71" t="e">
        <f>+IF(OR(BD20=0,BE20=0),"",BD20-BE20)</f>
        <v>#REF!</v>
      </c>
      <c r="BH20" s="173" t="str">
        <f>+IF(ISERROR(BD20/BE20-1),"",BD20/BE20-1)</f>
        <v/>
      </c>
      <c r="BI20" s="71" t="e">
        <f>+IF(OR(BD20=0,BF20=0),"",BD20-BF20)</f>
        <v>#REF!</v>
      </c>
      <c r="BJ20" s="174" t="str">
        <f>+IF(ISERROR(BD20/BF20-1),"",BD20/BF20-1)</f>
        <v/>
      </c>
    </row>
    <row r="21" spans="1:62" s="10" customFormat="1" ht="14.25" customHeight="1">
      <c r="A21" s="76"/>
      <c r="B21" s="25"/>
      <c r="C21" s="33"/>
      <c r="D21" s="25"/>
      <c r="E21" s="35"/>
      <c r="F21" s="36"/>
      <c r="G21" s="36"/>
      <c r="H21" s="36"/>
      <c r="I21" s="36"/>
      <c r="J21" s="36"/>
      <c r="K21" s="36"/>
      <c r="L21" s="36"/>
      <c r="M21" s="216"/>
      <c r="N21" s="36"/>
      <c r="O21" s="36"/>
      <c r="P21" s="37"/>
      <c r="Q21" s="12"/>
      <c r="R21" s="12"/>
      <c r="S21" s="12"/>
      <c r="T21" s="76"/>
      <c r="U21" s="25"/>
      <c r="V21" s="33"/>
      <c r="W21" s="25"/>
      <c r="X21" s="35"/>
      <c r="Y21" s="36"/>
      <c r="Z21" s="36"/>
      <c r="AA21" s="36"/>
      <c r="AB21" s="36"/>
      <c r="AC21" s="36"/>
      <c r="AD21" s="36"/>
      <c r="AE21" s="216"/>
      <c r="AF21" s="36"/>
      <c r="AG21" s="36"/>
      <c r="AH21" s="36"/>
      <c r="AI21" s="37"/>
      <c r="AJ21" s="12"/>
      <c r="AK21" s="12"/>
      <c r="AL21" s="76"/>
      <c r="AM21" s="25"/>
      <c r="AN21" s="33"/>
      <c r="AO21" s="25"/>
      <c r="AP21" s="35"/>
      <c r="AQ21" s="36"/>
      <c r="AR21" s="36"/>
      <c r="AS21" s="36"/>
      <c r="AT21" s="36"/>
      <c r="AU21" s="36"/>
      <c r="AV21" s="36"/>
      <c r="AW21" s="216"/>
      <c r="AX21" s="36"/>
      <c r="AY21" s="36"/>
      <c r="AZ21" s="36"/>
      <c r="BA21" s="143"/>
      <c r="BC21" s="76" t="str">
        <f t="shared" si="3"/>
        <v/>
      </c>
      <c r="BD21" s="36"/>
      <c r="BE21" s="36"/>
      <c r="BF21" s="36"/>
      <c r="BG21" s="38"/>
      <c r="BH21" s="38"/>
      <c r="BI21" s="38"/>
      <c r="BJ21" s="72"/>
    </row>
    <row r="22" spans="1:62" s="10" customFormat="1" ht="14.25" customHeight="1">
      <c r="A22" s="32" t="s">
        <v>61</v>
      </c>
      <c r="B22" s="25"/>
      <c r="C22" s="33" t="s">
        <v>1</v>
      </c>
      <c r="D22" s="25"/>
      <c r="E22" s="35">
        <f>E23</f>
        <v>121.94799</v>
      </c>
      <c r="F22" s="36">
        <f t="shared" ref="F22:P22" si="16">F23-E23</f>
        <v>62.167010000000005</v>
      </c>
      <c r="G22" s="36">
        <f t="shared" si="16"/>
        <v>66.813999999999993</v>
      </c>
      <c r="H22" s="36">
        <f t="shared" si="16"/>
        <v>44.623999999999995</v>
      </c>
      <c r="I22" s="36">
        <f t="shared" si="16"/>
        <v>0.63400000000001455</v>
      </c>
      <c r="J22" s="36">
        <f t="shared" si="16"/>
        <v>56.709000000000003</v>
      </c>
      <c r="K22" s="36">
        <f t="shared" si="16"/>
        <v>94.728999999999985</v>
      </c>
      <c r="L22" s="36">
        <f t="shared" si="16"/>
        <v>75.923999999999978</v>
      </c>
      <c r="M22" s="216">
        <f t="shared" si="16"/>
        <v>141.37599999999998</v>
      </c>
      <c r="N22" s="36">
        <f t="shared" si="16"/>
        <v>-664.92499999999995</v>
      </c>
      <c r="O22" s="36">
        <f t="shared" si="16"/>
        <v>0</v>
      </c>
      <c r="P22" s="37">
        <f t="shared" si="16"/>
        <v>0</v>
      </c>
      <c r="Q22" s="12"/>
      <c r="R22" s="12"/>
      <c r="S22" s="12"/>
      <c r="T22" s="32" t="s">
        <v>61</v>
      </c>
      <c r="U22" s="25"/>
      <c r="V22" s="33" t="s">
        <v>1</v>
      </c>
      <c r="W22" s="25"/>
      <c r="X22" s="35">
        <f>X23</f>
        <v>0</v>
      </c>
      <c r="Y22" s="36">
        <f t="shared" ref="Y22:AI22" si="17">Y23-X23</f>
        <v>0</v>
      </c>
      <c r="Z22" s="36">
        <f t="shared" si="17"/>
        <v>0</v>
      </c>
      <c r="AA22" s="36">
        <f t="shared" si="17"/>
        <v>0</v>
      </c>
      <c r="AB22" s="36">
        <f t="shared" si="17"/>
        <v>0</v>
      </c>
      <c r="AC22" s="36">
        <f t="shared" si="17"/>
        <v>0</v>
      </c>
      <c r="AD22" s="36">
        <f t="shared" si="17"/>
        <v>0</v>
      </c>
      <c r="AE22" s="216">
        <f t="shared" si="17"/>
        <v>0</v>
      </c>
      <c r="AF22" s="36">
        <f t="shared" si="17"/>
        <v>0</v>
      </c>
      <c r="AG22" s="36">
        <f t="shared" si="17"/>
        <v>0</v>
      </c>
      <c r="AH22" s="36">
        <f t="shared" si="17"/>
        <v>0</v>
      </c>
      <c r="AI22" s="37">
        <f t="shared" si="17"/>
        <v>0</v>
      </c>
      <c r="AJ22" s="12"/>
      <c r="AK22" s="12"/>
      <c r="AL22" s="32" t="s">
        <v>61</v>
      </c>
      <c r="AM22" s="25"/>
      <c r="AN22" s="33" t="s">
        <v>1</v>
      </c>
      <c r="AO22" s="25"/>
      <c r="AP22" s="35">
        <f>AP23</f>
        <v>76.807140000000004</v>
      </c>
      <c r="AQ22" s="36">
        <f t="shared" ref="AQ22:BA22" si="18">AQ23-AP23</f>
        <v>121.64859999999999</v>
      </c>
      <c r="AR22" s="36">
        <f t="shared" si="18"/>
        <v>154.18549999999999</v>
      </c>
      <c r="AS22" s="36">
        <f t="shared" si="18"/>
        <v>79.326849999999979</v>
      </c>
      <c r="AT22" s="36">
        <f t="shared" si="18"/>
        <v>103.29479000000003</v>
      </c>
      <c r="AU22" s="36">
        <f t="shared" si="18"/>
        <v>98.419700000000034</v>
      </c>
      <c r="AV22" s="36">
        <f t="shared" si="18"/>
        <v>111.65599999999995</v>
      </c>
      <c r="AW22" s="216">
        <f t="shared" si="18"/>
        <v>24.421000000000049</v>
      </c>
      <c r="AX22" s="36">
        <f t="shared" si="18"/>
        <v>140.55550000000005</v>
      </c>
      <c r="AY22" s="36">
        <f t="shared" si="18"/>
        <v>148.57176000000004</v>
      </c>
      <c r="AZ22" s="36">
        <f t="shared" si="18"/>
        <v>37.627500000000055</v>
      </c>
      <c r="BA22" s="143">
        <f t="shared" si="18"/>
        <v>69.320500000000038</v>
      </c>
      <c r="BC22" s="32" t="str">
        <f t="shared" si="3"/>
        <v>YVES ROCHER</v>
      </c>
      <c r="BD22" s="36"/>
      <c r="BE22" s="36"/>
      <c r="BF22" s="36"/>
      <c r="BG22" s="38"/>
      <c r="BH22" s="38"/>
      <c r="BI22" s="38"/>
      <c r="BJ22" s="72"/>
    </row>
    <row r="23" spans="1:62" s="10" customFormat="1" ht="14.25" customHeight="1">
      <c r="A23" s="32"/>
      <c r="B23" s="25"/>
      <c r="C23" s="33" t="s">
        <v>13</v>
      </c>
      <c r="D23" s="25"/>
      <c r="E23" s="74">
        <v>121.94799</v>
      </c>
      <c r="F23" s="73">
        <v>184.11500000000001</v>
      </c>
      <c r="G23" s="73">
        <v>250.929</v>
      </c>
      <c r="H23" s="73">
        <v>295.553</v>
      </c>
      <c r="I23" s="73">
        <v>296.18700000000001</v>
      </c>
      <c r="J23" s="73">
        <v>352.89600000000002</v>
      </c>
      <c r="K23" s="73">
        <v>447.625</v>
      </c>
      <c r="L23" s="73">
        <v>523.54899999999998</v>
      </c>
      <c r="M23" s="136">
        <v>664.92499999999995</v>
      </c>
      <c r="N23" s="73"/>
      <c r="O23" s="73"/>
      <c r="P23" s="75"/>
      <c r="Q23" s="12"/>
      <c r="R23" s="12"/>
      <c r="S23" s="12"/>
      <c r="T23" s="32"/>
      <c r="U23" s="25"/>
      <c r="V23" s="33" t="s">
        <v>13</v>
      </c>
      <c r="W23" s="25"/>
      <c r="X23" s="74"/>
      <c r="Y23" s="73"/>
      <c r="Z23" s="73"/>
      <c r="AA23" s="73"/>
      <c r="AB23" s="73"/>
      <c r="AC23" s="73"/>
      <c r="AD23" s="73"/>
      <c r="AE23" s="136"/>
      <c r="AF23" s="73"/>
      <c r="AG23" s="36"/>
      <c r="AH23" s="36"/>
      <c r="AI23" s="37"/>
      <c r="AJ23" s="12"/>
      <c r="AK23" s="12"/>
      <c r="AL23" s="32"/>
      <c r="AM23" s="25"/>
      <c r="AN23" s="33" t="s">
        <v>13</v>
      </c>
      <c r="AO23" s="25"/>
      <c r="AP23" s="74">
        <v>76.807140000000004</v>
      </c>
      <c r="AQ23" s="73">
        <v>198.45573999999999</v>
      </c>
      <c r="AR23" s="73">
        <v>352.64123999999998</v>
      </c>
      <c r="AS23" s="73">
        <v>431.96808999999996</v>
      </c>
      <c r="AT23" s="73">
        <v>535.26288</v>
      </c>
      <c r="AU23" s="73">
        <v>633.68258000000003</v>
      </c>
      <c r="AV23" s="73">
        <v>745.33857999999998</v>
      </c>
      <c r="AW23" s="136">
        <v>769.75958000000003</v>
      </c>
      <c r="AX23" s="73">
        <v>910.31508000000008</v>
      </c>
      <c r="AY23" s="73">
        <v>1058.8868400000001</v>
      </c>
      <c r="AZ23" s="73">
        <v>1096.5143400000002</v>
      </c>
      <c r="BA23" s="142">
        <v>1165.8348400000002</v>
      </c>
      <c r="BC23" s="32" t="str">
        <f t="shared" si="3"/>
        <v/>
      </c>
      <c r="BD23" s="71" t="e">
        <f>INDEX($E$7:$P$111,ROW()-6,#REF!)</f>
        <v>#REF!</v>
      </c>
      <c r="BE23" s="71" t="e">
        <f>INDEX($X$7:$AI$111,ROW()-6,#REF!)</f>
        <v>#REF!</v>
      </c>
      <c r="BF23" s="71" t="e">
        <f>INDEX($AP$7:$BA$111,ROW()-6,#REF!)</f>
        <v>#REF!</v>
      </c>
      <c r="BG23" s="71" t="e">
        <f>+IF(OR(BD23=0,BE23=0),"",BD23-BE23)</f>
        <v>#REF!</v>
      </c>
      <c r="BH23" s="173" t="str">
        <f>+IF(ISERROR(BD23/BE23-1),"",BD23/BE23-1)</f>
        <v/>
      </c>
      <c r="BI23" s="71" t="e">
        <f>+IF(OR(BD23=0,BF23=0),"",BD23-BF23)</f>
        <v>#REF!</v>
      </c>
      <c r="BJ23" s="174" t="str">
        <f>+IF(ISERROR(BD23/BF23-1),"",BD23/BF23-1)</f>
        <v/>
      </c>
    </row>
    <row r="24" spans="1:62" s="10" customFormat="1" ht="14.25" customHeight="1">
      <c r="A24" s="32"/>
      <c r="B24" s="25"/>
      <c r="C24" s="33"/>
      <c r="D24" s="25"/>
      <c r="E24" s="35"/>
      <c r="F24" s="36"/>
      <c r="G24" s="36"/>
      <c r="H24" s="36"/>
      <c r="I24" s="36"/>
      <c r="J24" s="36"/>
      <c r="K24" s="36"/>
      <c r="L24" s="36"/>
      <c r="M24" s="216"/>
      <c r="N24" s="36"/>
      <c r="O24" s="36"/>
      <c r="P24" s="37"/>
      <c r="Q24" s="12"/>
      <c r="R24" s="12"/>
      <c r="S24" s="12"/>
      <c r="T24" s="32"/>
      <c r="U24" s="25"/>
      <c r="V24" s="33"/>
      <c r="W24" s="25"/>
      <c r="X24" s="35"/>
      <c r="Y24" s="36"/>
      <c r="Z24" s="36"/>
      <c r="AA24" s="36"/>
      <c r="AB24" s="36"/>
      <c r="AC24" s="36"/>
      <c r="AD24" s="36"/>
      <c r="AE24" s="216"/>
      <c r="AF24" s="36"/>
      <c r="AG24" s="36"/>
      <c r="AH24" s="36"/>
      <c r="AI24" s="37"/>
      <c r="AJ24" s="12"/>
      <c r="AK24" s="12"/>
      <c r="AL24" s="32"/>
      <c r="AM24" s="25"/>
      <c r="AN24" s="33"/>
      <c r="AO24" s="25"/>
      <c r="AP24" s="35"/>
      <c r="AQ24" s="36"/>
      <c r="AR24" s="36"/>
      <c r="AS24" s="36"/>
      <c r="AT24" s="36"/>
      <c r="AU24" s="36"/>
      <c r="AV24" s="36"/>
      <c r="AW24" s="216"/>
      <c r="AX24" s="36"/>
      <c r="AY24" s="36"/>
      <c r="AZ24" s="36"/>
      <c r="BA24" s="143"/>
      <c r="BC24" s="32" t="str">
        <f t="shared" si="3"/>
        <v/>
      </c>
      <c r="BD24" s="36"/>
      <c r="BE24" s="36"/>
      <c r="BF24" s="36"/>
      <c r="BG24" s="38"/>
      <c r="BH24" s="38"/>
      <c r="BI24" s="38"/>
      <c r="BJ24" s="72"/>
    </row>
    <row r="25" spans="1:62" s="10" customFormat="1" ht="14.25" customHeight="1">
      <c r="A25" s="32" t="s">
        <v>62</v>
      </c>
      <c r="B25" s="25"/>
      <c r="C25" s="33" t="s">
        <v>1</v>
      </c>
      <c r="D25" s="25"/>
      <c r="E25" s="35">
        <f>E26</f>
        <v>53.862840000000006</v>
      </c>
      <c r="F25" s="36">
        <f t="shared" ref="F25:P25" si="19">F26-E26</f>
        <v>45.805160000000001</v>
      </c>
      <c r="G25" s="36">
        <f t="shared" si="19"/>
        <v>84.387</v>
      </c>
      <c r="H25" s="36">
        <f t="shared" si="19"/>
        <v>30.900000000000006</v>
      </c>
      <c r="I25" s="36">
        <f t="shared" si="19"/>
        <v>52.239999999999981</v>
      </c>
      <c r="J25" s="36">
        <f t="shared" si="19"/>
        <v>24.151999999999987</v>
      </c>
      <c r="K25" s="36">
        <f t="shared" si="19"/>
        <v>25.244000000000028</v>
      </c>
      <c r="L25" s="36">
        <f t="shared" si="19"/>
        <v>33.528999999999996</v>
      </c>
      <c r="M25" s="216">
        <f t="shared" si="19"/>
        <v>57.300999999999988</v>
      </c>
      <c r="N25" s="36">
        <f t="shared" si="19"/>
        <v>-407.42099999999999</v>
      </c>
      <c r="O25" s="36">
        <f t="shared" si="19"/>
        <v>0</v>
      </c>
      <c r="P25" s="37">
        <f t="shared" si="19"/>
        <v>0</v>
      </c>
      <c r="Q25" s="12"/>
      <c r="R25" s="12"/>
      <c r="S25" s="12"/>
      <c r="T25" s="32" t="s">
        <v>62</v>
      </c>
      <c r="U25" s="25"/>
      <c r="V25" s="33" t="s">
        <v>1</v>
      </c>
      <c r="W25" s="25"/>
      <c r="X25" s="35">
        <f>X26</f>
        <v>0</v>
      </c>
      <c r="Y25" s="36">
        <f t="shared" ref="Y25:AI25" si="20">Y26-X26</f>
        <v>0</v>
      </c>
      <c r="Z25" s="36">
        <f t="shared" si="20"/>
        <v>0</v>
      </c>
      <c r="AA25" s="36">
        <f t="shared" si="20"/>
        <v>0</v>
      </c>
      <c r="AB25" s="36">
        <f t="shared" si="20"/>
        <v>0</v>
      </c>
      <c r="AC25" s="36">
        <f t="shared" si="20"/>
        <v>0</v>
      </c>
      <c r="AD25" s="36">
        <f t="shared" si="20"/>
        <v>0</v>
      </c>
      <c r="AE25" s="216">
        <f t="shared" si="20"/>
        <v>0</v>
      </c>
      <c r="AF25" s="36">
        <f t="shared" si="20"/>
        <v>0</v>
      </c>
      <c r="AG25" s="36">
        <f t="shared" si="20"/>
        <v>0</v>
      </c>
      <c r="AH25" s="36">
        <f t="shared" si="20"/>
        <v>0</v>
      </c>
      <c r="AI25" s="37">
        <f t="shared" si="20"/>
        <v>0</v>
      </c>
      <c r="AJ25" s="12"/>
      <c r="AK25" s="12"/>
      <c r="AL25" s="32" t="s">
        <v>62</v>
      </c>
      <c r="AM25" s="25"/>
      <c r="AN25" s="33" t="s">
        <v>1</v>
      </c>
      <c r="AO25" s="25"/>
      <c r="AP25" s="35">
        <f>AP26</f>
        <v>92.87984999999999</v>
      </c>
      <c r="AQ25" s="36">
        <f t="shared" ref="AQ25:BA25" si="21">AQ26-AP26</f>
        <v>66.37388</v>
      </c>
      <c r="AR25" s="36">
        <f t="shared" si="21"/>
        <v>66.717279999999988</v>
      </c>
      <c r="AS25" s="36">
        <f t="shared" si="21"/>
        <v>76.540759999999977</v>
      </c>
      <c r="AT25" s="36">
        <f t="shared" si="21"/>
        <v>34.540999999999997</v>
      </c>
      <c r="AU25" s="36">
        <f t="shared" si="21"/>
        <v>65.90949999999998</v>
      </c>
      <c r="AV25" s="36">
        <f t="shared" si="21"/>
        <v>55.46078</v>
      </c>
      <c r="AW25" s="216">
        <f t="shared" si="21"/>
        <v>69.755110000000002</v>
      </c>
      <c r="AX25" s="36">
        <f t="shared" si="21"/>
        <v>34.558260000000018</v>
      </c>
      <c r="AY25" s="36">
        <f t="shared" si="21"/>
        <v>27.824269999999956</v>
      </c>
      <c r="AZ25" s="36">
        <f t="shared" si="21"/>
        <v>40.810349999999971</v>
      </c>
      <c r="BA25" s="143">
        <f t="shared" si="21"/>
        <v>14.436289999999985</v>
      </c>
      <c r="BC25" s="32" t="str">
        <f t="shared" si="3"/>
        <v>FAREVA</v>
      </c>
      <c r="BD25" s="36"/>
      <c r="BE25" s="36"/>
      <c r="BF25" s="36"/>
      <c r="BG25" s="38"/>
      <c r="BH25" s="38"/>
      <c r="BI25" s="38"/>
      <c r="BJ25" s="72"/>
    </row>
    <row r="26" spans="1:62" s="10" customFormat="1" ht="14.25" customHeight="1">
      <c r="A26" s="70"/>
      <c r="B26" s="25"/>
      <c r="C26" s="33" t="s">
        <v>13</v>
      </c>
      <c r="D26" s="25"/>
      <c r="E26" s="74">
        <v>53.862840000000006</v>
      </c>
      <c r="F26" s="73">
        <v>99.668000000000006</v>
      </c>
      <c r="G26" s="73">
        <v>184.05500000000001</v>
      </c>
      <c r="H26" s="73">
        <v>214.95500000000001</v>
      </c>
      <c r="I26" s="73">
        <v>267.19499999999999</v>
      </c>
      <c r="J26" s="73">
        <v>291.34699999999998</v>
      </c>
      <c r="K26" s="73">
        <v>316.59100000000001</v>
      </c>
      <c r="L26" s="73">
        <v>350.12</v>
      </c>
      <c r="M26" s="136">
        <v>407.42099999999999</v>
      </c>
      <c r="N26" s="73"/>
      <c r="O26" s="73"/>
      <c r="P26" s="75"/>
      <c r="Q26" s="12"/>
      <c r="R26" s="12"/>
      <c r="S26" s="12"/>
      <c r="T26" s="70"/>
      <c r="U26" s="25"/>
      <c r="V26" s="33" t="s">
        <v>13</v>
      </c>
      <c r="W26" s="25"/>
      <c r="X26" s="35"/>
      <c r="Y26" s="36"/>
      <c r="Z26" s="36"/>
      <c r="AA26" s="36"/>
      <c r="AB26" s="36"/>
      <c r="AC26" s="36"/>
      <c r="AD26" s="36"/>
      <c r="AE26" s="216"/>
      <c r="AF26" s="36"/>
      <c r="AG26" s="36"/>
      <c r="AH26" s="36"/>
      <c r="AI26" s="37"/>
      <c r="AJ26" s="12"/>
      <c r="AK26" s="12"/>
      <c r="AL26" s="70"/>
      <c r="AM26" s="25"/>
      <c r="AN26" s="33" t="s">
        <v>13</v>
      </c>
      <c r="AO26" s="25"/>
      <c r="AP26" s="74">
        <v>92.87984999999999</v>
      </c>
      <c r="AQ26" s="73">
        <v>159.25372999999999</v>
      </c>
      <c r="AR26" s="73">
        <v>225.97100999999998</v>
      </c>
      <c r="AS26" s="73">
        <v>302.51176999999996</v>
      </c>
      <c r="AT26" s="73">
        <v>337.05276999999995</v>
      </c>
      <c r="AU26" s="73">
        <v>402.96226999999993</v>
      </c>
      <c r="AV26" s="73">
        <v>458.42304999999993</v>
      </c>
      <c r="AW26" s="136">
        <v>528.17815999999993</v>
      </c>
      <c r="AX26" s="73">
        <v>562.73641999999995</v>
      </c>
      <c r="AY26" s="73">
        <v>590.56068999999991</v>
      </c>
      <c r="AZ26" s="73">
        <v>631.37103999999988</v>
      </c>
      <c r="BA26" s="142">
        <v>645.80732999999987</v>
      </c>
      <c r="BC26" s="32" t="str">
        <f t="shared" si="3"/>
        <v/>
      </c>
      <c r="BD26" s="71" t="e">
        <f>INDEX($E$7:$P$111,ROW()-6,#REF!)</f>
        <v>#REF!</v>
      </c>
      <c r="BE26" s="71" t="e">
        <f>INDEX($X$7:$AI$111,ROW()-6,#REF!)</f>
        <v>#REF!</v>
      </c>
      <c r="BF26" s="71" t="e">
        <f>INDEX($AP$7:$BA$111,ROW()-6,#REF!)</f>
        <v>#REF!</v>
      </c>
      <c r="BG26" s="71" t="e">
        <f>+IF(OR(BD26=0,BE26=0),"",BD26-BE26)</f>
        <v>#REF!</v>
      </c>
      <c r="BH26" s="173" t="str">
        <f>+IF(ISERROR(BD26/BE26-1),"",BD26/BE26-1)</f>
        <v/>
      </c>
      <c r="BI26" s="71" t="e">
        <f>+IF(OR(BD26=0,BF26=0),"",BD26-BF26)</f>
        <v>#REF!</v>
      </c>
      <c r="BJ26" s="174" t="str">
        <f>+IF(ISERROR(BD26/BF26-1),"",BD26/BF26-1)</f>
        <v/>
      </c>
    </row>
    <row r="27" spans="1:62" s="10" customFormat="1" ht="14.25" customHeight="1">
      <c r="A27" s="70"/>
      <c r="B27" s="25"/>
      <c r="C27" s="33"/>
      <c r="D27" s="25"/>
      <c r="E27" s="35"/>
      <c r="F27" s="36"/>
      <c r="G27" s="36"/>
      <c r="H27" s="36"/>
      <c r="I27" s="36"/>
      <c r="J27" s="36"/>
      <c r="K27" s="36"/>
      <c r="L27" s="36"/>
      <c r="M27" s="216"/>
      <c r="N27" s="36"/>
      <c r="O27" s="36"/>
      <c r="P27" s="37"/>
      <c r="Q27" s="12"/>
      <c r="R27" s="12"/>
      <c r="S27" s="12"/>
      <c r="T27" s="70"/>
      <c r="U27" s="25"/>
      <c r="V27" s="33"/>
      <c r="W27" s="25"/>
      <c r="X27" s="35"/>
      <c r="Y27" s="36"/>
      <c r="Z27" s="36"/>
      <c r="AA27" s="36"/>
      <c r="AB27" s="36"/>
      <c r="AC27" s="36"/>
      <c r="AD27" s="36"/>
      <c r="AE27" s="216"/>
      <c r="AF27" s="36"/>
      <c r="AG27" s="36"/>
      <c r="AH27" s="36"/>
      <c r="AI27" s="37"/>
      <c r="AJ27" s="12"/>
      <c r="AK27" s="12"/>
      <c r="AL27" s="70"/>
      <c r="AM27" s="25"/>
      <c r="AN27" s="33"/>
      <c r="AO27" s="25"/>
      <c r="AP27" s="35"/>
      <c r="AQ27" s="36"/>
      <c r="AR27" s="36"/>
      <c r="AS27" s="36"/>
      <c r="AT27" s="36"/>
      <c r="AU27" s="36"/>
      <c r="AV27" s="36"/>
      <c r="AW27" s="216"/>
      <c r="AX27" s="36"/>
      <c r="AY27" s="36"/>
      <c r="AZ27" s="36"/>
      <c r="BA27" s="143"/>
      <c r="BC27" s="70" t="str">
        <f t="shared" si="3"/>
        <v/>
      </c>
      <c r="BD27" s="36"/>
      <c r="BE27" s="36"/>
      <c r="BF27" s="36"/>
      <c r="BG27" s="38"/>
      <c r="BH27" s="38"/>
      <c r="BI27" s="38"/>
      <c r="BJ27" s="72"/>
    </row>
    <row r="28" spans="1:62" s="10" customFormat="1" ht="14.25" customHeight="1">
      <c r="A28" s="32" t="s">
        <v>63</v>
      </c>
      <c r="B28" s="25"/>
      <c r="C28" s="33" t="s">
        <v>1</v>
      </c>
      <c r="D28" s="25"/>
      <c r="E28" s="35">
        <f>E29</f>
        <v>61.473050000000001</v>
      </c>
      <c r="F28" s="36">
        <f t="shared" ref="F28:P28" si="22">F29-E29</f>
        <v>41.385949999999994</v>
      </c>
      <c r="G28" s="36">
        <f t="shared" si="22"/>
        <v>14.496000000000009</v>
      </c>
      <c r="H28" s="36">
        <f t="shared" si="22"/>
        <v>113.66699999999999</v>
      </c>
      <c r="I28" s="36">
        <f t="shared" si="22"/>
        <v>28.879000000000019</v>
      </c>
      <c r="J28" s="36">
        <f t="shared" si="22"/>
        <v>62.545999999999992</v>
      </c>
      <c r="K28" s="36">
        <f t="shared" si="22"/>
        <v>37.225000000000023</v>
      </c>
      <c r="L28" s="36">
        <f t="shared" si="22"/>
        <v>0.88099999999997181</v>
      </c>
      <c r="M28" s="216">
        <f t="shared" si="22"/>
        <v>2.9970000000000141</v>
      </c>
      <c r="N28" s="36">
        <f t="shared" si="22"/>
        <v>-363.55</v>
      </c>
      <c r="O28" s="36">
        <f t="shared" si="22"/>
        <v>0</v>
      </c>
      <c r="P28" s="37">
        <f t="shared" si="22"/>
        <v>0</v>
      </c>
      <c r="Q28" s="12"/>
      <c r="R28" s="12"/>
      <c r="S28" s="12"/>
      <c r="T28" s="32" t="s">
        <v>63</v>
      </c>
      <c r="U28" s="25"/>
      <c r="V28" s="33" t="s">
        <v>1</v>
      </c>
      <c r="W28" s="25"/>
      <c r="X28" s="35">
        <f>X29</f>
        <v>0</v>
      </c>
      <c r="Y28" s="36">
        <f t="shared" ref="Y28:AI28" si="23">Y29-X29</f>
        <v>0</v>
      </c>
      <c r="Z28" s="36">
        <f t="shared" si="23"/>
        <v>0</v>
      </c>
      <c r="AA28" s="36">
        <f t="shared" si="23"/>
        <v>0</v>
      </c>
      <c r="AB28" s="36">
        <f t="shared" si="23"/>
        <v>0</v>
      </c>
      <c r="AC28" s="36">
        <f t="shared" si="23"/>
        <v>0</v>
      </c>
      <c r="AD28" s="36">
        <f t="shared" si="23"/>
        <v>0</v>
      </c>
      <c r="AE28" s="216">
        <f t="shared" si="23"/>
        <v>0</v>
      </c>
      <c r="AF28" s="36">
        <f t="shared" si="23"/>
        <v>0</v>
      </c>
      <c r="AG28" s="36">
        <f t="shared" si="23"/>
        <v>0</v>
      </c>
      <c r="AH28" s="36">
        <f t="shared" si="23"/>
        <v>0</v>
      </c>
      <c r="AI28" s="37">
        <f t="shared" si="23"/>
        <v>0</v>
      </c>
      <c r="AJ28" s="12"/>
      <c r="AK28" s="12"/>
      <c r="AL28" s="32" t="s">
        <v>63</v>
      </c>
      <c r="AM28" s="25"/>
      <c r="AN28" s="33" t="s">
        <v>1</v>
      </c>
      <c r="AO28" s="25"/>
      <c r="AP28" s="35">
        <f>AP29</f>
        <v>95.135999999999996</v>
      </c>
      <c r="AQ28" s="36">
        <f t="shared" ref="AQ28:BA28" si="24">AQ29-AP29</f>
        <v>39.660650000000004</v>
      </c>
      <c r="AR28" s="36">
        <f t="shared" si="24"/>
        <v>49.692499999999995</v>
      </c>
      <c r="AS28" s="36">
        <f t="shared" si="24"/>
        <v>37.055099999999982</v>
      </c>
      <c r="AT28" s="36">
        <f t="shared" si="24"/>
        <v>16.578399999999988</v>
      </c>
      <c r="AU28" s="36">
        <f t="shared" si="24"/>
        <v>39.642539999999997</v>
      </c>
      <c r="AV28" s="36">
        <f t="shared" si="24"/>
        <v>21.716000000000008</v>
      </c>
      <c r="AW28" s="216">
        <f t="shared" si="24"/>
        <v>13.824250000000006</v>
      </c>
      <c r="AX28" s="36">
        <f t="shared" si="24"/>
        <v>33.175709999999981</v>
      </c>
      <c r="AY28" s="36">
        <f t="shared" si="24"/>
        <v>138.80279999999999</v>
      </c>
      <c r="AZ28" s="36">
        <f t="shared" si="24"/>
        <v>18.827999999999975</v>
      </c>
      <c r="BA28" s="143">
        <f t="shared" si="24"/>
        <v>50.367500000000007</v>
      </c>
      <c r="BC28" s="32" t="str">
        <f t="shared" si="3"/>
        <v>ALES GROUPE INDUSTRIE</v>
      </c>
      <c r="BD28" s="36"/>
      <c r="BE28" s="36"/>
      <c r="BF28" s="36"/>
      <c r="BG28" s="38"/>
      <c r="BH28" s="38"/>
      <c r="BI28" s="38"/>
      <c r="BJ28" s="72"/>
    </row>
    <row r="29" spans="1:62" s="10" customFormat="1" ht="14.25" customHeight="1">
      <c r="A29" s="32"/>
      <c r="B29" s="25"/>
      <c r="C29" s="33" t="s">
        <v>13</v>
      </c>
      <c r="D29" s="25"/>
      <c r="E29" s="74">
        <v>61.473050000000001</v>
      </c>
      <c r="F29" s="73">
        <v>102.85899999999999</v>
      </c>
      <c r="G29" s="73">
        <v>117.355</v>
      </c>
      <c r="H29" s="73">
        <v>231.02199999999999</v>
      </c>
      <c r="I29" s="73">
        <v>259.90100000000001</v>
      </c>
      <c r="J29" s="73">
        <v>322.447</v>
      </c>
      <c r="K29" s="73">
        <v>359.67200000000003</v>
      </c>
      <c r="L29" s="73">
        <v>360.553</v>
      </c>
      <c r="M29" s="136">
        <v>363.55</v>
      </c>
      <c r="N29" s="73"/>
      <c r="O29" s="73"/>
      <c r="P29" s="75"/>
      <c r="Q29" s="12"/>
      <c r="R29" s="12"/>
      <c r="S29" s="12"/>
      <c r="T29" s="32"/>
      <c r="U29" s="25"/>
      <c r="V29" s="33" t="s">
        <v>13</v>
      </c>
      <c r="W29" s="25"/>
      <c r="X29" s="74"/>
      <c r="Y29" s="73"/>
      <c r="Z29" s="73"/>
      <c r="AA29" s="73"/>
      <c r="AB29" s="73"/>
      <c r="AC29" s="73"/>
      <c r="AD29" s="73"/>
      <c r="AE29" s="136"/>
      <c r="AF29" s="73"/>
      <c r="AG29" s="36"/>
      <c r="AH29" s="36"/>
      <c r="AI29" s="37"/>
      <c r="AJ29" s="12"/>
      <c r="AK29" s="12"/>
      <c r="AL29" s="32"/>
      <c r="AM29" s="25"/>
      <c r="AN29" s="33" t="s">
        <v>13</v>
      </c>
      <c r="AO29" s="25"/>
      <c r="AP29" s="74">
        <v>95.135999999999996</v>
      </c>
      <c r="AQ29" s="73">
        <v>134.79665</v>
      </c>
      <c r="AR29" s="73">
        <v>184.48915</v>
      </c>
      <c r="AS29" s="73">
        <v>221.54424999999998</v>
      </c>
      <c r="AT29" s="73">
        <v>238.12264999999996</v>
      </c>
      <c r="AU29" s="73">
        <v>277.76518999999996</v>
      </c>
      <c r="AV29" s="73">
        <v>299.48118999999997</v>
      </c>
      <c r="AW29" s="136">
        <v>313.30543999999998</v>
      </c>
      <c r="AX29" s="73">
        <v>346.48114999999996</v>
      </c>
      <c r="AY29" s="73">
        <v>485.28394999999995</v>
      </c>
      <c r="AZ29" s="73">
        <v>504.11194999999992</v>
      </c>
      <c r="BA29" s="142">
        <v>554.47944999999993</v>
      </c>
      <c r="BC29" s="32" t="str">
        <f t="shared" si="3"/>
        <v/>
      </c>
      <c r="BD29" s="71" t="e">
        <f>INDEX($E$7:$P$111,ROW()-6,#REF!)</f>
        <v>#REF!</v>
      </c>
      <c r="BE29" s="71" t="e">
        <f>INDEX($X$7:$AI$111,ROW()-6,#REF!)</f>
        <v>#REF!</v>
      </c>
      <c r="BF29" s="71" t="e">
        <f>INDEX($AP$7:$BA$111,ROW()-6,#REF!)</f>
        <v>#REF!</v>
      </c>
      <c r="BG29" s="71" t="e">
        <f>+IF(OR(BD29=0,BE29=0),"",BD29-BE29)</f>
        <v>#REF!</v>
      </c>
      <c r="BH29" s="173" t="str">
        <f>+IF(ISERROR(BD29/BE29-1),"",BD29/BE29-1)</f>
        <v/>
      </c>
      <c r="BI29" s="71" t="e">
        <f>+IF(OR(BD29=0,BF29=0),"",BD29-BF29)</f>
        <v>#REF!</v>
      </c>
      <c r="BJ29" s="174" t="str">
        <f>+IF(ISERROR(BD29/BF29-1),"",BD29/BF29-1)</f>
        <v/>
      </c>
    </row>
    <row r="30" spans="1:62" s="10" customFormat="1" ht="14.25" customHeight="1">
      <c r="A30" s="32"/>
      <c r="B30" s="25"/>
      <c r="C30" s="33"/>
      <c r="D30" s="25"/>
      <c r="E30" s="35"/>
      <c r="F30" s="36"/>
      <c r="G30" s="36"/>
      <c r="H30" s="36"/>
      <c r="I30" s="36"/>
      <c r="J30" s="36"/>
      <c r="K30" s="36"/>
      <c r="L30" s="36"/>
      <c r="M30" s="216"/>
      <c r="N30" s="36"/>
      <c r="O30" s="36"/>
      <c r="P30" s="37"/>
      <c r="Q30" s="12"/>
      <c r="R30" s="12"/>
      <c r="S30" s="12"/>
      <c r="T30" s="32"/>
      <c r="U30" s="25"/>
      <c r="V30" s="33"/>
      <c r="W30" s="25"/>
      <c r="X30" s="35"/>
      <c r="Y30" s="36"/>
      <c r="Z30" s="36"/>
      <c r="AA30" s="36"/>
      <c r="AB30" s="36"/>
      <c r="AC30" s="36"/>
      <c r="AD30" s="36"/>
      <c r="AE30" s="216"/>
      <c r="AF30" s="36"/>
      <c r="AG30" s="36"/>
      <c r="AH30" s="36"/>
      <c r="AI30" s="37"/>
      <c r="AJ30" s="12"/>
      <c r="AK30" s="12"/>
      <c r="AL30" s="32"/>
      <c r="AM30" s="25"/>
      <c r="AN30" s="33"/>
      <c r="AO30" s="25"/>
      <c r="AP30" s="35"/>
      <c r="AQ30" s="36"/>
      <c r="AR30" s="36"/>
      <c r="AS30" s="36"/>
      <c r="AT30" s="36"/>
      <c r="AU30" s="36"/>
      <c r="AV30" s="36"/>
      <c r="AW30" s="216"/>
      <c r="AX30" s="36"/>
      <c r="AY30" s="36"/>
      <c r="AZ30" s="36"/>
      <c r="BA30" s="143"/>
      <c r="BC30" s="32" t="str">
        <f t="shared" si="3"/>
        <v/>
      </c>
      <c r="BD30" s="36"/>
      <c r="BE30" s="36"/>
      <c r="BF30" s="36"/>
      <c r="BG30" s="38"/>
      <c r="BH30" s="38"/>
      <c r="BI30" s="38"/>
      <c r="BJ30" s="72"/>
    </row>
    <row r="31" spans="1:62" s="10" customFormat="1" ht="14.25" customHeight="1">
      <c r="A31" s="32" t="s">
        <v>64</v>
      </c>
      <c r="B31" s="25"/>
      <c r="C31" s="33" t="s">
        <v>1</v>
      </c>
      <c r="D31" s="25"/>
      <c r="E31" s="35">
        <f>E32</f>
        <v>33.874000000000002</v>
      </c>
      <c r="F31" s="36">
        <f t="shared" ref="F31:P31" si="25">F32-E32</f>
        <v>12.568999999999996</v>
      </c>
      <c r="G31" s="36">
        <f t="shared" si="25"/>
        <v>57.861000000000004</v>
      </c>
      <c r="H31" s="36">
        <f t="shared" si="25"/>
        <v>12.771999999999991</v>
      </c>
      <c r="I31" s="36">
        <f t="shared" si="25"/>
        <v>25.884000000000015</v>
      </c>
      <c r="J31" s="36">
        <f t="shared" si="25"/>
        <v>48.900999999999982</v>
      </c>
      <c r="K31" s="36">
        <f t="shared" si="25"/>
        <v>65.367000000000019</v>
      </c>
      <c r="L31" s="36">
        <f t="shared" si="25"/>
        <v>60.373999999999967</v>
      </c>
      <c r="M31" s="216">
        <f t="shared" si="25"/>
        <v>40.365000000000009</v>
      </c>
      <c r="N31" s="36">
        <f t="shared" si="25"/>
        <v>-357.96699999999998</v>
      </c>
      <c r="O31" s="36">
        <f t="shared" si="25"/>
        <v>0</v>
      </c>
      <c r="P31" s="37">
        <f t="shared" si="25"/>
        <v>0</v>
      </c>
      <c r="Q31" s="12"/>
      <c r="R31" s="12"/>
      <c r="S31" s="12"/>
      <c r="T31" s="32" t="s">
        <v>64</v>
      </c>
      <c r="U31" s="25"/>
      <c r="V31" s="33" t="s">
        <v>1</v>
      </c>
      <c r="W31" s="25"/>
      <c r="X31" s="35">
        <f>X32</f>
        <v>0</v>
      </c>
      <c r="Y31" s="36">
        <f t="shared" ref="Y31:AI31" si="26">Y32-X32</f>
        <v>0</v>
      </c>
      <c r="Z31" s="36">
        <f t="shared" si="26"/>
        <v>0</v>
      </c>
      <c r="AA31" s="36">
        <f t="shared" si="26"/>
        <v>0</v>
      </c>
      <c r="AB31" s="36">
        <f t="shared" si="26"/>
        <v>0</v>
      </c>
      <c r="AC31" s="36">
        <f t="shared" si="26"/>
        <v>0</v>
      </c>
      <c r="AD31" s="36">
        <f t="shared" si="26"/>
        <v>0</v>
      </c>
      <c r="AE31" s="216">
        <f t="shared" si="26"/>
        <v>0</v>
      </c>
      <c r="AF31" s="36">
        <f t="shared" si="26"/>
        <v>0</v>
      </c>
      <c r="AG31" s="36">
        <f t="shared" si="26"/>
        <v>0</v>
      </c>
      <c r="AH31" s="36">
        <f t="shared" si="26"/>
        <v>0</v>
      </c>
      <c r="AI31" s="37">
        <f t="shared" si="26"/>
        <v>0</v>
      </c>
      <c r="AJ31" s="12"/>
      <c r="AK31" s="12"/>
      <c r="AL31" s="32" t="s">
        <v>64</v>
      </c>
      <c r="AM31" s="25"/>
      <c r="AN31" s="33" t="s">
        <v>1</v>
      </c>
      <c r="AO31" s="25"/>
      <c r="AP31" s="35">
        <f>AP32</f>
        <v>6.4959999999999996</v>
      </c>
      <c r="AQ31" s="36">
        <f t="shared" ref="AQ31:BA31" si="27">AQ32-AP32</f>
        <v>32.726500000000001</v>
      </c>
      <c r="AR31" s="36">
        <f t="shared" si="27"/>
        <v>50.035500000000006</v>
      </c>
      <c r="AS31" s="36">
        <f t="shared" si="27"/>
        <v>28.260999999999996</v>
      </c>
      <c r="AT31" s="36">
        <f t="shared" si="27"/>
        <v>8.3449999999999989</v>
      </c>
      <c r="AU31" s="36">
        <f t="shared" si="27"/>
        <v>39.203519999999997</v>
      </c>
      <c r="AV31" s="36">
        <f t="shared" si="27"/>
        <v>99.841000000000008</v>
      </c>
      <c r="AW31" s="216">
        <f t="shared" si="27"/>
        <v>82.076999999999998</v>
      </c>
      <c r="AX31" s="36">
        <f t="shared" si="27"/>
        <v>71.697000000000003</v>
      </c>
      <c r="AY31" s="36">
        <f t="shared" si="27"/>
        <v>13.048600000000022</v>
      </c>
      <c r="AZ31" s="36">
        <f t="shared" si="27"/>
        <v>15.274499999999989</v>
      </c>
      <c r="BA31" s="143">
        <f t="shared" si="27"/>
        <v>32.476999999999975</v>
      </c>
      <c r="BC31" s="70" t="str">
        <f t="shared" si="3"/>
        <v>M&amp;L LABORATOIRES</v>
      </c>
      <c r="BD31" s="36"/>
      <c r="BE31" s="36"/>
      <c r="BF31" s="36"/>
      <c r="BG31" s="38"/>
      <c r="BH31" s="38"/>
      <c r="BI31" s="38"/>
      <c r="BJ31" s="72"/>
    </row>
    <row r="32" spans="1:62" s="10" customFormat="1" ht="14.25" customHeight="1">
      <c r="A32" s="130"/>
      <c r="B32" s="25"/>
      <c r="C32" s="33" t="s">
        <v>13</v>
      </c>
      <c r="D32" s="25"/>
      <c r="E32" s="74">
        <v>33.874000000000002</v>
      </c>
      <c r="F32" s="73">
        <v>46.442999999999998</v>
      </c>
      <c r="G32" s="73">
        <v>104.304</v>
      </c>
      <c r="H32" s="73">
        <v>117.07599999999999</v>
      </c>
      <c r="I32" s="73">
        <v>142.96</v>
      </c>
      <c r="J32" s="73">
        <v>191.86099999999999</v>
      </c>
      <c r="K32" s="73">
        <v>257.22800000000001</v>
      </c>
      <c r="L32" s="73">
        <v>317.60199999999998</v>
      </c>
      <c r="M32" s="136">
        <v>357.96699999999998</v>
      </c>
      <c r="N32" s="73"/>
      <c r="O32" s="73"/>
      <c r="P32" s="75"/>
      <c r="Q32" s="12"/>
      <c r="R32" s="12"/>
      <c r="S32" s="12"/>
      <c r="T32" s="130"/>
      <c r="U32" s="25"/>
      <c r="V32" s="33" t="s">
        <v>13</v>
      </c>
      <c r="W32" s="25"/>
      <c r="X32" s="74"/>
      <c r="Y32" s="73"/>
      <c r="Z32" s="73"/>
      <c r="AA32" s="73"/>
      <c r="AB32" s="73"/>
      <c r="AC32" s="73"/>
      <c r="AD32" s="73"/>
      <c r="AE32" s="136"/>
      <c r="AF32" s="73"/>
      <c r="AG32" s="36"/>
      <c r="AH32" s="36"/>
      <c r="AI32" s="37"/>
      <c r="AJ32" s="12"/>
      <c r="AK32" s="12"/>
      <c r="AL32" s="130"/>
      <c r="AM32" s="25"/>
      <c r="AN32" s="33" t="s">
        <v>13</v>
      </c>
      <c r="AO32" s="25"/>
      <c r="AP32" s="74">
        <v>6.4959999999999996</v>
      </c>
      <c r="AQ32" s="73">
        <v>39.222500000000004</v>
      </c>
      <c r="AR32" s="73">
        <v>89.25800000000001</v>
      </c>
      <c r="AS32" s="73">
        <v>117.51900000000001</v>
      </c>
      <c r="AT32" s="73">
        <v>125.864</v>
      </c>
      <c r="AU32" s="73">
        <v>165.06752</v>
      </c>
      <c r="AV32" s="73">
        <v>264.90852000000001</v>
      </c>
      <c r="AW32" s="136">
        <v>346.98552000000001</v>
      </c>
      <c r="AX32" s="73">
        <v>418.68252000000001</v>
      </c>
      <c r="AY32" s="73">
        <v>431.73112000000003</v>
      </c>
      <c r="AZ32" s="73">
        <v>447.00562000000002</v>
      </c>
      <c r="BA32" s="142">
        <v>479.48262</v>
      </c>
      <c r="BC32" s="32" t="str">
        <f t="shared" si="3"/>
        <v/>
      </c>
      <c r="BD32" s="71" t="e">
        <f>INDEX($E$7:$P$111,ROW()-6,#REF!)</f>
        <v>#REF!</v>
      </c>
      <c r="BE32" s="71" t="e">
        <f>INDEX($X$7:$AI$111,ROW()-6,#REF!)</f>
        <v>#REF!</v>
      </c>
      <c r="BF32" s="71" t="e">
        <f>INDEX($AP$7:$BA$111,ROW()-6,#REF!)</f>
        <v>#REF!</v>
      </c>
      <c r="BG32" s="71" t="e">
        <f>+IF(OR(BD32=0,BE32=0),"",BD32-BE32)</f>
        <v>#REF!</v>
      </c>
      <c r="BH32" s="173" t="str">
        <f>+IF(ISERROR(BD32/BE32-1),"",BD32/BE32-1)</f>
        <v/>
      </c>
      <c r="BI32" s="71" t="e">
        <f>+IF(OR(BD32=0,BF32=0),"",BD32-BF32)</f>
        <v>#REF!</v>
      </c>
      <c r="BJ32" s="174" t="str">
        <f>+IF(ISERROR(BD32/BF32-1),"",BD32/BF32-1)</f>
        <v/>
      </c>
    </row>
    <row r="33" spans="1:62" s="10" customFormat="1" ht="14.25" customHeight="1">
      <c r="A33" s="32"/>
      <c r="B33" s="25"/>
      <c r="C33" s="33"/>
      <c r="D33" s="25"/>
      <c r="E33" s="35"/>
      <c r="F33" s="36"/>
      <c r="G33" s="36"/>
      <c r="H33" s="36"/>
      <c r="I33" s="36"/>
      <c r="J33" s="36"/>
      <c r="K33" s="36"/>
      <c r="L33" s="36"/>
      <c r="M33" s="216"/>
      <c r="N33" s="36"/>
      <c r="O33" s="36"/>
      <c r="P33" s="37"/>
      <c r="Q33" s="12"/>
      <c r="R33" s="12"/>
      <c r="S33" s="12"/>
      <c r="T33" s="32"/>
      <c r="U33" s="25"/>
      <c r="V33" s="33"/>
      <c r="W33" s="25"/>
      <c r="X33" s="35"/>
      <c r="Y33" s="36"/>
      <c r="Z33" s="36"/>
      <c r="AA33" s="36"/>
      <c r="AB33" s="36"/>
      <c r="AC33" s="36"/>
      <c r="AD33" s="36"/>
      <c r="AE33" s="216"/>
      <c r="AF33" s="36"/>
      <c r="AG33" s="36"/>
      <c r="AH33" s="36"/>
      <c r="AI33" s="37"/>
      <c r="AJ33" s="12"/>
      <c r="AK33" s="12"/>
      <c r="AL33" s="32"/>
      <c r="AM33" s="25"/>
      <c r="AN33" s="33"/>
      <c r="AO33" s="25"/>
      <c r="AP33" s="35"/>
      <c r="AQ33" s="36"/>
      <c r="AR33" s="36"/>
      <c r="AS33" s="36"/>
      <c r="AT33" s="36"/>
      <c r="AU33" s="36"/>
      <c r="AV33" s="36"/>
      <c r="AW33" s="216"/>
      <c r="AX33" s="36"/>
      <c r="AY33" s="36"/>
      <c r="AZ33" s="36"/>
      <c r="BA33" s="143"/>
      <c r="BC33" s="32" t="str">
        <f t="shared" si="3"/>
        <v/>
      </c>
      <c r="BD33" s="36"/>
      <c r="BE33" s="36"/>
      <c r="BF33" s="36"/>
      <c r="BG33" s="38"/>
      <c r="BH33" s="38"/>
      <c r="BI33" s="38"/>
      <c r="BJ33" s="72"/>
    </row>
    <row r="34" spans="1:62" s="10" customFormat="1" ht="14.25" customHeight="1">
      <c r="A34" s="32" t="s">
        <v>65</v>
      </c>
      <c r="B34" s="38"/>
      <c r="C34" s="33" t="s">
        <v>1</v>
      </c>
      <c r="D34" s="38"/>
      <c r="E34" s="35">
        <f>E35</f>
        <v>37.405000000000001</v>
      </c>
      <c r="F34" s="36">
        <f t="shared" ref="F34:P34" si="28">F35-E35</f>
        <v>6.0839999999999961</v>
      </c>
      <c r="G34" s="36">
        <f t="shared" si="28"/>
        <v>25.045000000000009</v>
      </c>
      <c r="H34" s="36">
        <f t="shared" si="28"/>
        <v>25.5</v>
      </c>
      <c r="I34" s="36">
        <f t="shared" si="28"/>
        <v>9.012999999999991</v>
      </c>
      <c r="J34" s="36">
        <f t="shared" si="28"/>
        <v>18.019999999999996</v>
      </c>
      <c r="K34" s="36">
        <f t="shared" si="28"/>
        <v>7.6880000000000024</v>
      </c>
      <c r="L34" s="36">
        <f t="shared" si="28"/>
        <v>9.0130000000000052</v>
      </c>
      <c r="M34" s="216">
        <f t="shared" si="28"/>
        <v>23.564999999999998</v>
      </c>
      <c r="N34" s="36">
        <f t="shared" si="28"/>
        <v>-161.333</v>
      </c>
      <c r="O34" s="36">
        <f t="shared" si="28"/>
        <v>0</v>
      </c>
      <c r="P34" s="37">
        <f t="shared" si="28"/>
        <v>0</v>
      </c>
      <c r="Q34" s="12"/>
      <c r="R34" s="12"/>
      <c r="S34" s="12"/>
      <c r="T34" s="32" t="s">
        <v>65</v>
      </c>
      <c r="U34" s="38"/>
      <c r="V34" s="33" t="s">
        <v>1</v>
      </c>
      <c r="W34" s="38"/>
      <c r="X34" s="35">
        <f>X35</f>
        <v>0</v>
      </c>
      <c r="Y34" s="36">
        <f t="shared" ref="Y34:AI34" si="29">Y35-X35</f>
        <v>0</v>
      </c>
      <c r="Z34" s="36">
        <f t="shared" si="29"/>
        <v>0</v>
      </c>
      <c r="AA34" s="36">
        <f t="shared" si="29"/>
        <v>0</v>
      </c>
      <c r="AB34" s="36">
        <f t="shared" si="29"/>
        <v>0</v>
      </c>
      <c r="AC34" s="36">
        <f t="shared" si="29"/>
        <v>0</v>
      </c>
      <c r="AD34" s="36">
        <f t="shared" si="29"/>
        <v>0</v>
      </c>
      <c r="AE34" s="216">
        <f t="shared" si="29"/>
        <v>0</v>
      </c>
      <c r="AF34" s="36">
        <f t="shared" si="29"/>
        <v>0</v>
      </c>
      <c r="AG34" s="36">
        <f t="shared" si="29"/>
        <v>0</v>
      </c>
      <c r="AH34" s="36">
        <f t="shared" si="29"/>
        <v>0</v>
      </c>
      <c r="AI34" s="37">
        <f t="shared" si="29"/>
        <v>0</v>
      </c>
      <c r="AJ34" s="12"/>
      <c r="AK34" s="12"/>
      <c r="AL34" s="32" t="s">
        <v>65</v>
      </c>
      <c r="AM34" s="38"/>
      <c r="AN34" s="33" t="s">
        <v>1</v>
      </c>
      <c r="AO34" s="38"/>
      <c r="AP34" s="35">
        <f>AP35</f>
        <v>61.949000000000005</v>
      </c>
      <c r="AQ34" s="36">
        <f t="shared" ref="AQ34:BA34" si="30">AQ35-AP35</f>
        <v>33.817</v>
      </c>
      <c r="AR34" s="36">
        <f t="shared" si="30"/>
        <v>32.513500000000008</v>
      </c>
      <c r="AS34" s="36">
        <f t="shared" si="30"/>
        <v>47.89500000000001</v>
      </c>
      <c r="AT34" s="36">
        <f t="shared" si="30"/>
        <v>102.15949999999998</v>
      </c>
      <c r="AU34" s="36">
        <f t="shared" si="30"/>
        <v>48.539500000000032</v>
      </c>
      <c r="AV34" s="36">
        <f t="shared" si="30"/>
        <v>18.019999999999982</v>
      </c>
      <c r="AW34" s="216">
        <f t="shared" si="30"/>
        <v>26.295999999999992</v>
      </c>
      <c r="AX34" s="36">
        <f t="shared" si="30"/>
        <v>38.488499999999988</v>
      </c>
      <c r="AY34" s="36">
        <f t="shared" si="30"/>
        <v>0</v>
      </c>
      <c r="AZ34" s="36">
        <f t="shared" si="30"/>
        <v>15.819999999999993</v>
      </c>
      <c r="BA34" s="143">
        <f t="shared" si="30"/>
        <v>7.2604999999999791</v>
      </c>
      <c r="BC34" s="70" t="str">
        <f t="shared" si="3"/>
        <v>URIAGE</v>
      </c>
      <c r="BD34" s="36"/>
      <c r="BE34" s="36"/>
      <c r="BF34" s="36"/>
      <c r="BG34" s="38"/>
      <c r="BH34" s="38"/>
      <c r="BI34" s="38"/>
      <c r="BJ34" s="72"/>
    </row>
    <row r="35" spans="1:62" s="10" customFormat="1" ht="14.25" customHeight="1">
      <c r="A35" s="32"/>
      <c r="B35" s="25"/>
      <c r="C35" s="33" t="s">
        <v>13</v>
      </c>
      <c r="D35" s="25"/>
      <c r="E35" s="74">
        <v>37.405000000000001</v>
      </c>
      <c r="F35" s="73">
        <v>43.488999999999997</v>
      </c>
      <c r="G35" s="73">
        <v>68.534000000000006</v>
      </c>
      <c r="H35" s="73">
        <v>94.034000000000006</v>
      </c>
      <c r="I35" s="73">
        <v>103.047</v>
      </c>
      <c r="J35" s="73">
        <v>121.06699999999999</v>
      </c>
      <c r="K35" s="73">
        <v>128.755</v>
      </c>
      <c r="L35" s="73">
        <v>137.768</v>
      </c>
      <c r="M35" s="136">
        <v>161.333</v>
      </c>
      <c r="N35" s="73"/>
      <c r="O35" s="73"/>
      <c r="P35" s="75"/>
      <c r="Q35" s="12"/>
      <c r="R35" s="12"/>
      <c r="S35" s="12"/>
      <c r="T35" s="32"/>
      <c r="U35" s="25"/>
      <c r="V35" s="33" t="s">
        <v>13</v>
      </c>
      <c r="W35" s="25"/>
      <c r="X35" s="74"/>
      <c r="Y35" s="73"/>
      <c r="Z35" s="73"/>
      <c r="AA35" s="73"/>
      <c r="AB35" s="73"/>
      <c r="AC35" s="73"/>
      <c r="AD35" s="73"/>
      <c r="AE35" s="136"/>
      <c r="AF35" s="73"/>
      <c r="AG35" s="36"/>
      <c r="AH35" s="36"/>
      <c r="AI35" s="37"/>
      <c r="AJ35" s="12"/>
      <c r="AK35" s="12"/>
      <c r="AL35" s="32"/>
      <c r="AM35" s="25"/>
      <c r="AN35" s="33" t="s">
        <v>13</v>
      </c>
      <c r="AO35" s="25"/>
      <c r="AP35" s="74">
        <v>61.949000000000005</v>
      </c>
      <c r="AQ35" s="73">
        <v>95.766000000000005</v>
      </c>
      <c r="AR35" s="73">
        <v>128.27950000000001</v>
      </c>
      <c r="AS35" s="73">
        <v>176.17450000000002</v>
      </c>
      <c r="AT35" s="73">
        <v>278.334</v>
      </c>
      <c r="AU35" s="73">
        <v>326.87350000000004</v>
      </c>
      <c r="AV35" s="73">
        <v>344.89350000000002</v>
      </c>
      <c r="AW35" s="136">
        <v>371.18950000000001</v>
      </c>
      <c r="AX35" s="73">
        <v>409.678</v>
      </c>
      <c r="AY35" s="73">
        <v>409.678</v>
      </c>
      <c r="AZ35" s="73">
        <v>425.49799999999999</v>
      </c>
      <c r="BA35" s="142">
        <v>432.75849999999997</v>
      </c>
      <c r="BC35" s="32" t="str">
        <f t="shared" si="3"/>
        <v/>
      </c>
      <c r="BD35" s="71" t="e">
        <f>INDEX($E$7:$P$111,ROW()-6,#REF!)</f>
        <v>#REF!</v>
      </c>
      <c r="BE35" s="71" t="e">
        <f>INDEX($X$7:$AI$111,ROW()-6,#REF!)</f>
        <v>#REF!</v>
      </c>
      <c r="BF35" s="71" t="e">
        <f>INDEX($AP$7:$BA$111,ROW()-6,#REF!)</f>
        <v>#REF!</v>
      </c>
      <c r="BG35" s="71" t="e">
        <f>+IF(OR(BD35=0,BE35=0),"",BD35-BE35)</f>
        <v>#REF!</v>
      </c>
      <c r="BH35" s="173" t="str">
        <f>+IF(ISERROR(BD35/BE35-1),"",BD35/BE35-1)</f>
        <v/>
      </c>
      <c r="BI35" s="71" t="e">
        <f>+IF(OR(BD35=0,BF35=0),"",BD35-BF35)</f>
        <v>#REF!</v>
      </c>
      <c r="BJ35" s="174" t="str">
        <f>+IF(ISERROR(BD35/BF35-1),"",BD35/BF35-1)</f>
        <v/>
      </c>
    </row>
    <row r="36" spans="1:62" s="10" customFormat="1" ht="14.25" customHeight="1">
      <c r="A36" s="32"/>
      <c r="B36" s="25"/>
      <c r="C36" s="33"/>
      <c r="D36" s="25"/>
      <c r="E36" s="35"/>
      <c r="F36" s="36"/>
      <c r="G36" s="36"/>
      <c r="H36" s="36"/>
      <c r="I36" s="36"/>
      <c r="J36" s="36"/>
      <c r="K36" s="36"/>
      <c r="L36" s="36"/>
      <c r="M36" s="216"/>
      <c r="N36" s="36"/>
      <c r="O36" s="36"/>
      <c r="P36" s="37"/>
      <c r="Q36" s="12"/>
      <c r="R36" s="12"/>
      <c r="S36" s="12"/>
      <c r="T36" s="32"/>
      <c r="U36" s="25"/>
      <c r="V36" s="33"/>
      <c r="W36" s="25"/>
      <c r="X36" s="35"/>
      <c r="Y36" s="36"/>
      <c r="Z36" s="36"/>
      <c r="AA36" s="36"/>
      <c r="AB36" s="36"/>
      <c r="AC36" s="36"/>
      <c r="AD36" s="36"/>
      <c r="AE36" s="216"/>
      <c r="AF36" s="36"/>
      <c r="AG36" s="36"/>
      <c r="AH36" s="36"/>
      <c r="AI36" s="37"/>
      <c r="AJ36" s="12"/>
      <c r="AK36" s="12"/>
      <c r="AL36" s="32"/>
      <c r="AM36" s="25"/>
      <c r="AN36" s="33"/>
      <c r="AO36" s="25"/>
      <c r="AP36" s="35"/>
      <c r="AQ36" s="36"/>
      <c r="AR36" s="36"/>
      <c r="AS36" s="36"/>
      <c r="AT36" s="36"/>
      <c r="AU36" s="36"/>
      <c r="AV36" s="36"/>
      <c r="AW36" s="216"/>
      <c r="AX36" s="36"/>
      <c r="AY36" s="36"/>
      <c r="AZ36" s="36"/>
      <c r="BA36" s="143"/>
      <c r="BC36" s="32" t="str">
        <f t="shared" si="3"/>
        <v/>
      </c>
      <c r="BD36" s="36"/>
      <c r="BE36" s="36"/>
      <c r="BF36" s="36"/>
      <c r="BG36" s="38"/>
      <c r="BH36" s="38"/>
      <c r="BI36" s="38"/>
      <c r="BJ36" s="72"/>
    </row>
    <row r="37" spans="1:62" s="10" customFormat="1" ht="14.25" customHeight="1">
      <c r="A37" s="70" t="s">
        <v>66</v>
      </c>
      <c r="B37" s="25"/>
      <c r="C37" s="33" t="s">
        <v>1</v>
      </c>
      <c r="D37" s="25"/>
      <c r="E37" s="35">
        <f>E38</f>
        <v>73.675300000000007</v>
      </c>
      <c r="F37" s="36">
        <f t="shared" ref="F37:P37" si="31">F38-E38</f>
        <v>7.9156999999999869</v>
      </c>
      <c r="G37" s="36">
        <f t="shared" si="31"/>
        <v>37.652000000000001</v>
      </c>
      <c r="H37" s="36">
        <f t="shared" si="31"/>
        <v>15.407000000000011</v>
      </c>
      <c r="I37" s="36">
        <f t="shared" si="31"/>
        <v>19.626999999999981</v>
      </c>
      <c r="J37" s="36">
        <f t="shared" si="31"/>
        <v>24.234000000000009</v>
      </c>
      <c r="K37" s="36">
        <f t="shared" si="31"/>
        <v>41.372000000000014</v>
      </c>
      <c r="L37" s="36">
        <f t="shared" si="31"/>
        <v>6.2459999999999809</v>
      </c>
      <c r="M37" s="216">
        <f t="shared" si="31"/>
        <v>30.811999999999983</v>
      </c>
      <c r="N37" s="36">
        <f t="shared" si="31"/>
        <v>-256.94099999999997</v>
      </c>
      <c r="O37" s="36">
        <f t="shared" si="31"/>
        <v>0</v>
      </c>
      <c r="P37" s="37">
        <f t="shared" si="31"/>
        <v>0</v>
      </c>
      <c r="Q37" s="12"/>
      <c r="R37" s="12"/>
      <c r="S37" s="12"/>
      <c r="T37" s="70" t="s">
        <v>66</v>
      </c>
      <c r="U37" s="25"/>
      <c r="V37" s="33" t="s">
        <v>1</v>
      </c>
      <c r="W37" s="25"/>
      <c r="X37" s="35">
        <f>X38</f>
        <v>0</v>
      </c>
      <c r="Y37" s="36">
        <f t="shared" ref="Y37:AI37" si="32">Y38-X38</f>
        <v>0</v>
      </c>
      <c r="Z37" s="36">
        <f t="shared" si="32"/>
        <v>0</v>
      </c>
      <c r="AA37" s="36">
        <f t="shared" si="32"/>
        <v>0</v>
      </c>
      <c r="AB37" s="36">
        <f t="shared" si="32"/>
        <v>0</v>
      </c>
      <c r="AC37" s="36">
        <f t="shared" si="32"/>
        <v>0</v>
      </c>
      <c r="AD37" s="36">
        <f t="shared" si="32"/>
        <v>0</v>
      </c>
      <c r="AE37" s="216">
        <f t="shared" si="32"/>
        <v>0</v>
      </c>
      <c r="AF37" s="36">
        <f t="shared" si="32"/>
        <v>0</v>
      </c>
      <c r="AG37" s="36">
        <f t="shared" si="32"/>
        <v>0</v>
      </c>
      <c r="AH37" s="36">
        <f t="shared" si="32"/>
        <v>0</v>
      </c>
      <c r="AI37" s="37">
        <f t="shared" si="32"/>
        <v>0</v>
      </c>
      <c r="AJ37" s="12"/>
      <c r="AK37" s="12"/>
      <c r="AL37" s="70" t="s">
        <v>66</v>
      </c>
      <c r="AM37" s="25"/>
      <c r="AN37" s="33" t="s">
        <v>1</v>
      </c>
      <c r="AO37" s="25"/>
      <c r="AP37" s="35">
        <f>AP38</f>
        <v>76.519080000000002</v>
      </c>
      <c r="AQ37" s="36">
        <f t="shared" ref="AQ37:BA37" si="33">AQ38-AP38</f>
        <v>37.405000000000001</v>
      </c>
      <c r="AR37" s="36">
        <f t="shared" si="33"/>
        <v>27.552799999999991</v>
      </c>
      <c r="AS37" s="36">
        <f t="shared" si="33"/>
        <v>73.412200000000013</v>
      </c>
      <c r="AT37" s="36">
        <f t="shared" si="33"/>
        <v>10.169999999999987</v>
      </c>
      <c r="AU37" s="36">
        <f t="shared" si="33"/>
        <v>28.143500000000017</v>
      </c>
      <c r="AV37" s="36">
        <f t="shared" si="33"/>
        <v>72.221499999999992</v>
      </c>
      <c r="AW37" s="216">
        <f t="shared" si="33"/>
        <v>10.5</v>
      </c>
      <c r="AX37" s="36">
        <f t="shared" si="33"/>
        <v>54.288999999999987</v>
      </c>
      <c r="AY37" s="36">
        <f t="shared" si="33"/>
        <v>34.074999999999989</v>
      </c>
      <c r="AZ37" s="36">
        <f t="shared" si="33"/>
        <v>17.84499999999997</v>
      </c>
      <c r="BA37" s="143">
        <f t="shared" si="33"/>
        <v>30.857500000000016</v>
      </c>
      <c r="BC37" s="32" t="str">
        <f t="shared" si="3"/>
        <v>LABORATOIRE NUXE</v>
      </c>
      <c r="BD37" s="36"/>
      <c r="BE37" s="36"/>
      <c r="BF37" s="36"/>
      <c r="BG37" s="38"/>
      <c r="BH37" s="38"/>
      <c r="BI37" s="38"/>
      <c r="BJ37" s="72"/>
    </row>
    <row r="38" spans="1:62" s="10" customFormat="1" ht="14.25" customHeight="1">
      <c r="A38" s="32"/>
      <c r="B38" s="25"/>
      <c r="C38" s="33" t="s">
        <v>13</v>
      </c>
      <c r="D38" s="25"/>
      <c r="E38" s="74">
        <v>73.675300000000007</v>
      </c>
      <c r="F38" s="73">
        <v>81.590999999999994</v>
      </c>
      <c r="G38" s="73">
        <v>119.24299999999999</v>
      </c>
      <c r="H38" s="73">
        <v>134.65</v>
      </c>
      <c r="I38" s="73">
        <v>154.27699999999999</v>
      </c>
      <c r="J38" s="73">
        <v>178.511</v>
      </c>
      <c r="K38" s="73">
        <v>219.88300000000001</v>
      </c>
      <c r="L38" s="73">
        <v>226.12899999999999</v>
      </c>
      <c r="M38" s="136">
        <v>256.94099999999997</v>
      </c>
      <c r="N38" s="73"/>
      <c r="O38" s="73"/>
      <c r="P38" s="75"/>
      <c r="Q38" s="12"/>
      <c r="R38" s="12"/>
      <c r="S38" s="12"/>
      <c r="T38" s="32"/>
      <c r="U38" s="25"/>
      <c r="V38" s="33" t="s">
        <v>13</v>
      </c>
      <c r="W38" s="25"/>
      <c r="X38" s="35"/>
      <c r="Y38" s="36"/>
      <c r="Z38" s="36"/>
      <c r="AA38" s="36"/>
      <c r="AB38" s="36"/>
      <c r="AC38" s="36"/>
      <c r="AD38" s="36"/>
      <c r="AE38" s="216"/>
      <c r="AF38" s="36"/>
      <c r="AG38" s="36"/>
      <c r="AH38" s="36"/>
      <c r="AI38" s="37"/>
      <c r="AJ38" s="12"/>
      <c r="AK38" s="12"/>
      <c r="AL38" s="32"/>
      <c r="AM38" s="25"/>
      <c r="AN38" s="33" t="s">
        <v>13</v>
      </c>
      <c r="AO38" s="25"/>
      <c r="AP38" s="74">
        <v>76.519080000000002</v>
      </c>
      <c r="AQ38" s="73">
        <v>113.92408</v>
      </c>
      <c r="AR38" s="73">
        <v>141.47687999999999</v>
      </c>
      <c r="AS38" s="73">
        <v>214.88908000000001</v>
      </c>
      <c r="AT38" s="73">
        <v>225.05907999999999</v>
      </c>
      <c r="AU38" s="73">
        <v>253.20258000000001</v>
      </c>
      <c r="AV38" s="73">
        <v>325.42408</v>
      </c>
      <c r="AW38" s="136">
        <v>335.92408</v>
      </c>
      <c r="AX38" s="73">
        <v>390.21307999999999</v>
      </c>
      <c r="AY38" s="73">
        <v>424.28807999999998</v>
      </c>
      <c r="AZ38" s="73">
        <v>442.13307999999995</v>
      </c>
      <c r="BA38" s="142">
        <v>472.99057999999997</v>
      </c>
      <c r="BC38" s="32" t="str">
        <f t="shared" si="3"/>
        <v/>
      </c>
      <c r="BD38" s="71" t="e">
        <f>INDEX($E$7:$P$111,ROW()-6,#REF!)</f>
        <v>#REF!</v>
      </c>
      <c r="BE38" s="71" t="e">
        <f>INDEX($X$7:$AI$111,ROW()-6,#REF!)</f>
        <v>#REF!</v>
      </c>
      <c r="BF38" s="71" t="e">
        <f>INDEX($AP$7:$BA$111,ROW()-6,#REF!)</f>
        <v>#REF!</v>
      </c>
      <c r="BG38" s="71" t="e">
        <f>+IF(OR(BD38=0,BE38=0),"",BD38-BE38)</f>
        <v>#REF!</v>
      </c>
      <c r="BH38" s="173" t="str">
        <f>+IF(ISERROR(BD38/BE38-1),"",BD38/BE38-1)</f>
        <v/>
      </c>
      <c r="BI38" s="71" t="e">
        <f>+IF(OR(BD38=0,BF38=0),"",BD38-BF38)</f>
        <v>#REF!</v>
      </c>
      <c r="BJ38" s="174" t="str">
        <f>+IF(ISERROR(BD38/BF38-1),"",BD38/BF38-1)</f>
        <v/>
      </c>
    </row>
    <row r="39" spans="1:62" s="10" customFormat="1" ht="14.25" customHeight="1">
      <c r="A39" s="70"/>
      <c r="B39" s="25"/>
      <c r="C39" s="33"/>
      <c r="D39" s="25"/>
      <c r="E39" s="35"/>
      <c r="F39" s="36"/>
      <c r="G39" s="36"/>
      <c r="H39" s="36"/>
      <c r="I39" s="36"/>
      <c r="J39" s="36"/>
      <c r="K39" s="36"/>
      <c r="L39" s="36"/>
      <c r="M39" s="216"/>
      <c r="N39" s="36"/>
      <c r="O39" s="36"/>
      <c r="P39" s="37"/>
      <c r="Q39" s="12"/>
      <c r="R39" s="12"/>
      <c r="S39" s="12"/>
      <c r="T39" s="70"/>
      <c r="U39" s="25"/>
      <c r="V39" s="33"/>
      <c r="W39" s="25"/>
      <c r="X39" s="35"/>
      <c r="Y39" s="36"/>
      <c r="Z39" s="36"/>
      <c r="AA39" s="36"/>
      <c r="AB39" s="36"/>
      <c r="AC39" s="36"/>
      <c r="AD39" s="36"/>
      <c r="AE39" s="216"/>
      <c r="AF39" s="36"/>
      <c r="AG39" s="36"/>
      <c r="AH39" s="36"/>
      <c r="AI39" s="37"/>
      <c r="AJ39" s="12"/>
      <c r="AK39" s="12"/>
      <c r="AL39" s="70"/>
      <c r="AM39" s="25"/>
      <c r="AN39" s="33"/>
      <c r="AO39" s="25"/>
      <c r="AP39" s="35"/>
      <c r="AQ39" s="36"/>
      <c r="AR39" s="36"/>
      <c r="AS39" s="36"/>
      <c r="AT39" s="36"/>
      <c r="AU39" s="36"/>
      <c r="AV39" s="36"/>
      <c r="AW39" s="216"/>
      <c r="AX39" s="36"/>
      <c r="AY39" s="36"/>
      <c r="AZ39" s="36"/>
      <c r="BA39" s="143"/>
      <c r="BC39" s="33" t="str">
        <f t="shared" si="3"/>
        <v/>
      </c>
      <c r="BD39" s="36"/>
      <c r="BE39" s="36"/>
      <c r="BF39" s="36"/>
      <c r="BG39" s="38"/>
      <c r="BH39" s="38"/>
      <c r="BI39" s="38"/>
      <c r="BJ39" s="72"/>
    </row>
    <row r="40" spans="1:62" s="10" customFormat="1" ht="14.25" customHeight="1">
      <c r="A40" s="70" t="s">
        <v>67</v>
      </c>
      <c r="B40" s="25"/>
      <c r="C40" s="33" t="s">
        <v>1</v>
      </c>
      <c r="D40" s="25"/>
      <c r="E40" s="35">
        <f>E41</f>
        <v>115.297858459908</v>
      </c>
      <c r="F40" s="36">
        <f t="shared" ref="F40:P40" si="34">F41-E41</f>
        <v>93.280141540092004</v>
      </c>
      <c r="G40" s="36">
        <f t="shared" si="34"/>
        <v>85.707000000000022</v>
      </c>
      <c r="H40" s="36">
        <f t="shared" si="34"/>
        <v>35.59899999999999</v>
      </c>
      <c r="I40" s="36">
        <f t="shared" si="34"/>
        <v>38.466000000000008</v>
      </c>
      <c r="J40" s="36">
        <f t="shared" si="34"/>
        <v>82.98599999999999</v>
      </c>
      <c r="K40" s="36">
        <f t="shared" si="34"/>
        <v>63.336999999999989</v>
      </c>
      <c r="L40" s="36">
        <f t="shared" si="34"/>
        <v>53.073999999999955</v>
      </c>
      <c r="M40" s="216">
        <f t="shared" si="34"/>
        <v>76.397000000000048</v>
      </c>
      <c r="N40" s="36">
        <f t="shared" si="34"/>
        <v>-644.14400000000001</v>
      </c>
      <c r="O40" s="36">
        <f t="shared" si="34"/>
        <v>0</v>
      </c>
      <c r="P40" s="37">
        <f t="shared" si="34"/>
        <v>0</v>
      </c>
      <c r="Q40" s="12"/>
      <c r="R40" s="12"/>
      <c r="S40" s="12"/>
      <c r="T40" s="70" t="s">
        <v>67</v>
      </c>
      <c r="U40" s="25"/>
      <c r="V40" s="33" t="s">
        <v>1</v>
      </c>
      <c r="W40" s="25"/>
      <c r="X40" s="35">
        <f>X41</f>
        <v>0</v>
      </c>
      <c r="Y40" s="36">
        <f t="shared" ref="Y40:AI40" si="35">Y41-X41</f>
        <v>0</v>
      </c>
      <c r="Z40" s="36">
        <f t="shared" si="35"/>
        <v>0</v>
      </c>
      <c r="AA40" s="36">
        <f t="shared" si="35"/>
        <v>0</v>
      </c>
      <c r="AB40" s="36">
        <f t="shared" si="35"/>
        <v>0</v>
      </c>
      <c r="AC40" s="36">
        <f t="shared" si="35"/>
        <v>0</v>
      </c>
      <c r="AD40" s="36">
        <f t="shared" si="35"/>
        <v>0</v>
      </c>
      <c r="AE40" s="216">
        <f t="shared" si="35"/>
        <v>0</v>
      </c>
      <c r="AF40" s="36">
        <f t="shared" si="35"/>
        <v>0</v>
      </c>
      <c r="AG40" s="36">
        <f t="shared" si="35"/>
        <v>0</v>
      </c>
      <c r="AH40" s="36">
        <f t="shared" si="35"/>
        <v>0</v>
      </c>
      <c r="AI40" s="37">
        <f t="shared" si="35"/>
        <v>0</v>
      </c>
      <c r="AJ40" s="12"/>
      <c r="AK40" s="12"/>
      <c r="AL40" s="70" t="s">
        <v>67</v>
      </c>
      <c r="AM40" s="25"/>
      <c r="AN40" s="33" t="s">
        <v>1</v>
      </c>
      <c r="AO40" s="25"/>
      <c r="AP40" s="35">
        <f>AP41</f>
        <v>110.95096450000001</v>
      </c>
      <c r="AQ40" s="36">
        <f t="shared" ref="AQ40:BA40" si="36">AQ41-AP41</f>
        <v>98.108867500000017</v>
      </c>
      <c r="AR40" s="36">
        <f t="shared" si="36"/>
        <v>63.572729999999979</v>
      </c>
      <c r="AS40" s="36">
        <f t="shared" si="36"/>
        <v>76.738352500000019</v>
      </c>
      <c r="AT40" s="36">
        <f t="shared" si="36"/>
        <v>82.044763879336983</v>
      </c>
      <c r="AU40" s="36">
        <f t="shared" si="36"/>
        <v>76.36235424433346</v>
      </c>
      <c r="AV40" s="36">
        <f t="shared" si="36"/>
        <v>43.647011926999994</v>
      </c>
      <c r="AW40" s="216">
        <f t="shared" si="36"/>
        <v>70.639480400122466</v>
      </c>
      <c r="AX40" s="36">
        <f t="shared" si="36"/>
        <v>56.104583702961008</v>
      </c>
      <c r="AY40" s="36">
        <f t="shared" si="36"/>
        <v>58.330159059440007</v>
      </c>
      <c r="AZ40" s="36">
        <f t="shared" si="36"/>
        <v>108.71525646032001</v>
      </c>
      <c r="BA40" s="143">
        <f t="shared" si="36"/>
        <v>6.8849999999999909</v>
      </c>
      <c r="BC40" s="32" t="str">
        <f t="shared" si="3"/>
        <v>J &amp; J GROUP</v>
      </c>
      <c r="BD40" s="36"/>
      <c r="BE40" s="36"/>
      <c r="BF40" s="36"/>
      <c r="BG40" s="38"/>
      <c r="BH40" s="38"/>
      <c r="BI40" s="38"/>
      <c r="BJ40" s="72"/>
    </row>
    <row r="41" spans="1:62" s="10" customFormat="1" ht="14.25" customHeight="1">
      <c r="A41" s="77"/>
      <c r="B41" s="25"/>
      <c r="C41" s="33" t="s">
        <v>13</v>
      </c>
      <c r="D41" s="25"/>
      <c r="E41" s="74">
        <v>115.297858459908</v>
      </c>
      <c r="F41" s="73">
        <v>208.578</v>
      </c>
      <c r="G41" s="73">
        <v>294.28500000000003</v>
      </c>
      <c r="H41" s="73">
        <v>329.88400000000001</v>
      </c>
      <c r="I41" s="73">
        <v>368.35</v>
      </c>
      <c r="J41" s="73">
        <v>451.33600000000001</v>
      </c>
      <c r="K41" s="73">
        <v>514.673</v>
      </c>
      <c r="L41" s="73">
        <v>567.74699999999996</v>
      </c>
      <c r="M41" s="136">
        <v>644.14400000000001</v>
      </c>
      <c r="N41" s="73"/>
      <c r="O41" s="73"/>
      <c r="P41" s="75"/>
      <c r="Q41" s="12"/>
      <c r="R41" s="12"/>
      <c r="S41" s="12"/>
      <c r="T41" s="77"/>
      <c r="U41" s="25"/>
      <c r="V41" s="33" t="s">
        <v>13</v>
      </c>
      <c r="W41" s="25"/>
      <c r="X41" s="35"/>
      <c r="Y41" s="36"/>
      <c r="Z41" s="36"/>
      <c r="AA41" s="36"/>
      <c r="AB41" s="36"/>
      <c r="AC41" s="36"/>
      <c r="AD41" s="36"/>
      <c r="AE41" s="216"/>
      <c r="AF41" s="36"/>
      <c r="AG41" s="36"/>
      <c r="AH41" s="36"/>
      <c r="AI41" s="37"/>
      <c r="AJ41" s="12"/>
      <c r="AK41" s="12"/>
      <c r="AL41" s="77"/>
      <c r="AM41" s="25"/>
      <c r="AN41" s="33" t="s">
        <v>13</v>
      </c>
      <c r="AO41" s="25"/>
      <c r="AP41" s="74">
        <v>110.95096450000001</v>
      </c>
      <c r="AQ41" s="73">
        <v>209.05983200000003</v>
      </c>
      <c r="AR41" s="73">
        <v>272.63256200000001</v>
      </c>
      <c r="AS41" s="73">
        <v>349.37091450000003</v>
      </c>
      <c r="AT41" s="73">
        <v>431.41567837933701</v>
      </c>
      <c r="AU41" s="73">
        <v>507.77803262367047</v>
      </c>
      <c r="AV41" s="73">
        <v>551.42504455067046</v>
      </c>
      <c r="AW41" s="136">
        <v>622.06452495079293</v>
      </c>
      <c r="AX41" s="73">
        <v>678.16910865375394</v>
      </c>
      <c r="AY41" s="73">
        <v>736.49926771319394</v>
      </c>
      <c r="AZ41" s="73">
        <v>845.21452417351395</v>
      </c>
      <c r="BA41" s="142">
        <v>852.09952417351394</v>
      </c>
      <c r="BC41" s="32" t="str">
        <f t="shared" si="3"/>
        <v/>
      </c>
      <c r="BD41" s="71" t="e">
        <f>INDEX($E$7:$P$111,ROW()-6,#REF!)</f>
        <v>#REF!</v>
      </c>
      <c r="BE41" s="71" t="e">
        <f>INDEX($X$7:$AI$111,ROW()-6,#REF!)</f>
        <v>#REF!</v>
      </c>
      <c r="BF41" s="71" t="e">
        <f>INDEX($AP$7:$BA$111,ROW()-6,#REF!)</f>
        <v>#REF!</v>
      </c>
      <c r="BG41" s="71" t="e">
        <f>+IF(OR(BD41=0,BE41=0),"",BD41-BE41)</f>
        <v>#REF!</v>
      </c>
      <c r="BH41" s="173" t="str">
        <f>+IF(ISERROR(BD41/BE41-1),"",BD41/BE41-1)</f>
        <v/>
      </c>
      <c r="BI41" s="71" t="e">
        <f>+IF(OR(BD41=0,BF41=0),"",BD41-BF41)</f>
        <v>#REF!</v>
      </c>
      <c r="BJ41" s="174" t="str">
        <f>+IF(ISERROR(BD41/BF41-1),"",BD41/BF41-1)</f>
        <v/>
      </c>
    </row>
    <row r="42" spans="1:62" s="10" customFormat="1" ht="14.25" customHeight="1">
      <c r="A42" s="77"/>
      <c r="B42" s="25"/>
      <c r="C42" s="33"/>
      <c r="D42" s="25"/>
      <c r="E42" s="35"/>
      <c r="F42" s="36"/>
      <c r="G42" s="36"/>
      <c r="H42" s="36"/>
      <c r="I42" s="36"/>
      <c r="J42" s="36"/>
      <c r="K42" s="36"/>
      <c r="L42" s="36"/>
      <c r="M42" s="216"/>
      <c r="N42" s="36"/>
      <c r="O42" s="36"/>
      <c r="P42" s="37"/>
      <c r="Q42" s="12"/>
      <c r="R42" s="12"/>
      <c r="S42" s="12"/>
      <c r="T42" s="77"/>
      <c r="U42" s="25"/>
      <c r="V42" s="33"/>
      <c r="W42" s="25"/>
      <c r="X42" s="35"/>
      <c r="Y42" s="36"/>
      <c r="Z42" s="36"/>
      <c r="AA42" s="36"/>
      <c r="AB42" s="36"/>
      <c r="AC42" s="36"/>
      <c r="AD42" s="36"/>
      <c r="AE42" s="216"/>
      <c r="AF42" s="36"/>
      <c r="AG42" s="36"/>
      <c r="AH42" s="36"/>
      <c r="AI42" s="37"/>
      <c r="AJ42" s="12"/>
      <c r="AK42" s="12"/>
      <c r="AL42" s="77"/>
      <c r="AM42" s="25"/>
      <c r="AN42" s="33"/>
      <c r="AO42" s="25"/>
      <c r="AP42" s="35"/>
      <c r="AQ42" s="36"/>
      <c r="AR42" s="36"/>
      <c r="AS42" s="36"/>
      <c r="AT42" s="36"/>
      <c r="AU42" s="36"/>
      <c r="AV42" s="36"/>
      <c r="AW42" s="216"/>
      <c r="AX42" s="36"/>
      <c r="AY42" s="36"/>
      <c r="AZ42" s="36"/>
      <c r="BA42" s="143"/>
      <c r="BC42" s="77" t="str">
        <f t="shared" si="3"/>
        <v/>
      </c>
      <c r="BD42" s="36"/>
      <c r="BE42" s="36"/>
      <c r="BF42" s="36"/>
      <c r="BG42" s="38"/>
      <c r="BH42" s="38"/>
      <c r="BI42" s="38"/>
      <c r="BJ42" s="72"/>
    </row>
    <row r="43" spans="1:62" s="10" customFormat="1" ht="14.25" customHeight="1">
      <c r="A43" s="32" t="s">
        <v>68</v>
      </c>
      <c r="B43" s="25"/>
      <c r="C43" s="33" t="s">
        <v>1</v>
      </c>
      <c r="D43" s="25"/>
      <c r="E43" s="35">
        <f>E44</f>
        <v>57.655699999999996</v>
      </c>
      <c r="F43" s="36">
        <f t="shared" ref="F43:P43" si="37">F44-E44</f>
        <v>65.703299999999999</v>
      </c>
      <c r="G43" s="36">
        <f t="shared" si="37"/>
        <v>26.584000000000017</v>
      </c>
      <c r="H43" s="36">
        <f t="shared" si="37"/>
        <v>17.800999999999988</v>
      </c>
      <c r="I43" s="36">
        <f t="shared" si="37"/>
        <v>8.1980000000000075</v>
      </c>
      <c r="J43" s="36">
        <f t="shared" si="37"/>
        <v>20.173000000000002</v>
      </c>
      <c r="K43" s="36">
        <f t="shared" si="37"/>
        <v>19.363</v>
      </c>
      <c r="L43" s="36">
        <f t="shared" si="37"/>
        <v>-1.945999999999998</v>
      </c>
      <c r="M43" s="216">
        <f t="shared" si="37"/>
        <v>25.488</v>
      </c>
      <c r="N43" s="36">
        <f t="shared" si="37"/>
        <v>-239.02</v>
      </c>
      <c r="O43" s="36">
        <f t="shared" si="37"/>
        <v>0</v>
      </c>
      <c r="P43" s="37">
        <f t="shared" si="37"/>
        <v>0</v>
      </c>
      <c r="Q43" s="12"/>
      <c r="R43" s="12"/>
      <c r="S43" s="12"/>
      <c r="T43" s="32" t="s">
        <v>68</v>
      </c>
      <c r="U43" s="25"/>
      <c r="V43" s="33" t="s">
        <v>1</v>
      </c>
      <c r="W43" s="25"/>
      <c r="X43" s="35">
        <f>X44</f>
        <v>0</v>
      </c>
      <c r="Y43" s="36">
        <f t="shared" ref="Y43:AI43" si="38">Y44-X44</f>
        <v>0</v>
      </c>
      <c r="Z43" s="36">
        <f t="shared" si="38"/>
        <v>0</v>
      </c>
      <c r="AA43" s="36">
        <f t="shared" si="38"/>
        <v>0</v>
      </c>
      <c r="AB43" s="36">
        <f t="shared" si="38"/>
        <v>0</v>
      </c>
      <c r="AC43" s="36">
        <f t="shared" si="38"/>
        <v>0</v>
      </c>
      <c r="AD43" s="36">
        <f t="shared" si="38"/>
        <v>0</v>
      </c>
      <c r="AE43" s="216">
        <f t="shared" si="38"/>
        <v>0</v>
      </c>
      <c r="AF43" s="36">
        <f t="shared" si="38"/>
        <v>0</v>
      </c>
      <c r="AG43" s="36">
        <f t="shared" si="38"/>
        <v>0</v>
      </c>
      <c r="AH43" s="36">
        <f t="shared" si="38"/>
        <v>0</v>
      </c>
      <c r="AI43" s="37">
        <f t="shared" si="38"/>
        <v>0</v>
      </c>
      <c r="AJ43" s="12"/>
      <c r="AK43" s="12"/>
      <c r="AL43" s="32" t="s">
        <v>68</v>
      </c>
      <c r="AM43" s="25"/>
      <c r="AN43" s="33" t="s">
        <v>1</v>
      </c>
      <c r="AO43" s="25"/>
      <c r="AP43" s="35">
        <f>AP44</f>
        <v>46.594000000000001</v>
      </c>
      <c r="AQ43" s="36">
        <f t="shared" ref="AQ43:BA43" si="39">AQ44-AP44</f>
        <v>10.824999999999996</v>
      </c>
      <c r="AR43" s="36">
        <f t="shared" si="39"/>
        <v>31.021200000000007</v>
      </c>
      <c r="AS43" s="36">
        <f t="shared" si="39"/>
        <v>33.1952</v>
      </c>
      <c r="AT43" s="36">
        <f t="shared" si="39"/>
        <v>8.876499999999993</v>
      </c>
      <c r="AU43" s="36">
        <f t="shared" si="39"/>
        <v>21.034050000000008</v>
      </c>
      <c r="AV43" s="36">
        <f t="shared" si="39"/>
        <v>38.772699999999986</v>
      </c>
      <c r="AW43" s="216">
        <f t="shared" si="39"/>
        <v>14.716000000000008</v>
      </c>
      <c r="AX43" s="36">
        <f t="shared" si="39"/>
        <v>7.1964000000000112</v>
      </c>
      <c r="AY43" s="36">
        <f t="shared" si="39"/>
        <v>20.632000000000005</v>
      </c>
      <c r="AZ43" s="36">
        <f t="shared" si="39"/>
        <v>28.282700000000006</v>
      </c>
      <c r="BA43" s="143">
        <f t="shared" si="39"/>
        <v>0.94400000000001683</v>
      </c>
      <c r="BC43" s="32" t="str">
        <f t="shared" si="3"/>
        <v>INTERCOSMETIQUES</v>
      </c>
      <c r="BD43" s="36"/>
      <c r="BE43" s="36"/>
      <c r="BF43" s="36"/>
      <c r="BG43" s="38"/>
      <c r="BH43" s="38"/>
      <c r="BI43" s="38"/>
      <c r="BJ43" s="72"/>
    </row>
    <row r="44" spans="1:62" s="10" customFormat="1" ht="14.25" customHeight="1">
      <c r="A44" s="77"/>
      <c r="B44" s="25"/>
      <c r="C44" s="33" t="s">
        <v>13</v>
      </c>
      <c r="D44" s="25"/>
      <c r="E44" s="74">
        <v>57.655699999999996</v>
      </c>
      <c r="F44" s="73">
        <v>123.35899999999999</v>
      </c>
      <c r="G44" s="73">
        <v>149.94300000000001</v>
      </c>
      <c r="H44" s="73">
        <v>167.744</v>
      </c>
      <c r="I44" s="73">
        <v>175.94200000000001</v>
      </c>
      <c r="J44" s="73">
        <v>196.11500000000001</v>
      </c>
      <c r="K44" s="73">
        <v>215.47800000000001</v>
      </c>
      <c r="L44" s="73">
        <v>213.53200000000001</v>
      </c>
      <c r="M44" s="136">
        <v>239.02</v>
      </c>
      <c r="N44" s="73"/>
      <c r="O44" s="73"/>
      <c r="P44" s="75"/>
      <c r="Q44" s="12"/>
      <c r="R44" s="12"/>
      <c r="S44" s="12"/>
      <c r="T44" s="77"/>
      <c r="U44" s="25"/>
      <c r="V44" s="33" t="s">
        <v>13</v>
      </c>
      <c r="W44" s="25"/>
      <c r="X44" s="35"/>
      <c r="Y44" s="36"/>
      <c r="Z44" s="36"/>
      <c r="AA44" s="36"/>
      <c r="AB44" s="36"/>
      <c r="AC44" s="36"/>
      <c r="AD44" s="36"/>
      <c r="AE44" s="216"/>
      <c r="AF44" s="36"/>
      <c r="AG44" s="36"/>
      <c r="AH44" s="36"/>
      <c r="AI44" s="37"/>
      <c r="AJ44" s="12"/>
      <c r="AK44" s="12"/>
      <c r="AL44" s="77"/>
      <c r="AM44" s="25"/>
      <c r="AN44" s="33" t="s">
        <v>13</v>
      </c>
      <c r="AO44" s="25"/>
      <c r="AP44" s="74">
        <v>46.594000000000001</v>
      </c>
      <c r="AQ44" s="73">
        <v>57.418999999999997</v>
      </c>
      <c r="AR44" s="73">
        <v>88.440200000000004</v>
      </c>
      <c r="AS44" s="73">
        <v>121.6354</v>
      </c>
      <c r="AT44" s="73">
        <v>130.5119</v>
      </c>
      <c r="AU44" s="73">
        <v>151.54595</v>
      </c>
      <c r="AV44" s="73">
        <v>190.31864999999999</v>
      </c>
      <c r="AW44" s="136">
        <v>205.03465</v>
      </c>
      <c r="AX44" s="73">
        <v>212.23105000000001</v>
      </c>
      <c r="AY44" s="73">
        <v>232.86305000000002</v>
      </c>
      <c r="AZ44" s="73">
        <v>261.14575000000002</v>
      </c>
      <c r="BA44" s="142">
        <v>262.08975000000004</v>
      </c>
      <c r="BC44" s="77" t="str">
        <f t="shared" si="3"/>
        <v/>
      </c>
      <c r="BD44" s="71" t="e">
        <f>INDEX($E$7:$P$111,ROW()-6,#REF!)</f>
        <v>#REF!</v>
      </c>
      <c r="BE44" s="71" t="e">
        <f>INDEX($X$7:$AI$111,ROW()-6,#REF!)</f>
        <v>#REF!</v>
      </c>
      <c r="BF44" s="71" t="e">
        <f>INDEX($AP$7:$BA$111,ROW()-6,#REF!)</f>
        <v>#REF!</v>
      </c>
      <c r="BG44" s="71" t="e">
        <f>+IF(OR(BD44=0,BE44=0),"",BD44-BE44)</f>
        <v>#REF!</v>
      </c>
      <c r="BH44" s="173" t="str">
        <f>+IF(ISERROR(BD44/BE44-1),"",BD44/BE44-1)</f>
        <v/>
      </c>
      <c r="BI44" s="71" t="e">
        <f>+IF(OR(BD44=0,BF44=0),"",BD44-BF44)</f>
        <v>#REF!</v>
      </c>
      <c r="BJ44" s="174" t="str">
        <f>+IF(ISERROR(BD44/BF44-1),"",BD44/BF44-1)</f>
        <v/>
      </c>
    </row>
    <row r="45" spans="1:62" s="10" customFormat="1" ht="14.25" customHeight="1">
      <c r="A45" s="77"/>
      <c r="B45" s="25"/>
      <c r="C45" s="33"/>
      <c r="D45" s="25"/>
      <c r="E45" s="35"/>
      <c r="F45" s="36"/>
      <c r="G45" s="36"/>
      <c r="H45" s="36"/>
      <c r="I45" s="36"/>
      <c r="J45" s="36"/>
      <c r="K45" s="36"/>
      <c r="L45" s="36"/>
      <c r="M45" s="216"/>
      <c r="N45" s="36"/>
      <c r="O45" s="36"/>
      <c r="P45" s="37"/>
      <c r="Q45" s="12"/>
      <c r="R45" s="12"/>
      <c r="S45" s="12"/>
      <c r="T45" s="77"/>
      <c r="U45" s="25"/>
      <c r="V45" s="33"/>
      <c r="W45" s="25"/>
      <c r="X45" s="35"/>
      <c r="Y45" s="36"/>
      <c r="Z45" s="36"/>
      <c r="AA45" s="36"/>
      <c r="AB45" s="36"/>
      <c r="AC45" s="36"/>
      <c r="AD45" s="36"/>
      <c r="AE45" s="216"/>
      <c r="AF45" s="36"/>
      <c r="AG45" s="36"/>
      <c r="AH45" s="36"/>
      <c r="AI45" s="37"/>
      <c r="AJ45" s="12"/>
      <c r="AK45" s="12"/>
      <c r="AL45" s="77"/>
      <c r="AM45" s="25"/>
      <c r="AN45" s="33"/>
      <c r="AO45" s="25"/>
      <c r="AP45" s="35"/>
      <c r="AQ45" s="36"/>
      <c r="AR45" s="36"/>
      <c r="AS45" s="36"/>
      <c r="AT45" s="36"/>
      <c r="AU45" s="36"/>
      <c r="AV45" s="36"/>
      <c r="AW45" s="216"/>
      <c r="AX45" s="36"/>
      <c r="AY45" s="36"/>
      <c r="AZ45" s="36"/>
      <c r="BA45" s="143"/>
      <c r="BC45" s="77" t="str">
        <f t="shared" si="3"/>
        <v/>
      </c>
      <c r="BD45" s="36"/>
      <c r="BE45" s="36"/>
      <c r="BF45" s="36"/>
      <c r="BG45" s="38"/>
      <c r="BH45" s="38"/>
      <c r="BI45" s="38"/>
      <c r="BJ45" s="72"/>
    </row>
    <row r="46" spans="1:62" s="10" customFormat="1" ht="14.25" customHeight="1">
      <c r="A46" s="32" t="s">
        <v>69</v>
      </c>
      <c r="B46" s="25"/>
      <c r="C46" s="33" t="s">
        <v>1</v>
      </c>
      <c r="D46" s="25"/>
      <c r="E46" s="35">
        <f>E47</f>
        <v>29.026</v>
      </c>
      <c r="F46" s="36">
        <f t="shared" ref="F46:P46" si="40">F47-E47</f>
        <v>2.9390000000000001</v>
      </c>
      <c r="G46" s="36">
        <f t="shared" si="40"/>
        <v>12.360000000000003</v>
      </c>
      <c r="H46" s="36">
        <f t="shared" si="40"/>
        <v>24.218000000000004</v>
      </c>
      <c r="I46" s="36">
        <f t="shared" si="40"/>
        <v>0</v>
      </c>
      <c r="J46" s="36">
        <f t="shared" si="40"/>
        <v>7.5899999999999892</v>
      </c>
      <c r="K46" s="36">
        <f t="shared" si="40"/>
        <v>13.567999999999998</v>
      </c>
      <c r="L46" s="36">
        <f t="shared" si="40"/>
        <v>28.969000000000008</v>
      </c>
      <c r="M46" s="216">
        <f t="shared" si="40"/>
        <v>10.547000000000011</v>
      </c>
      <c r="N46" s="36">
        <f t="shared" si="40"/>
        <v>-129.21700000000001</v>
      </c>
      <c r="O46" s="36">
        <f t="shared" si="40"/>
        <v>0</v>
      </c>
      <c r="P46" s="37">
        <f t="shared" si="40"/>
        <v>0</v>
      </c>
      <c r="Q46" s="12"/>
      <c r="R46" s="12"/>
      <c r="S46" s="12"/>
      <c r="T46" s="32" t="s">
        <v>69</v>
      </c>
      <c r="U46" s="25"/>
      <c r="V46" s="33" t="s">
        <v>1</v>
      </c>
      <c r="W46" s="25"/>
      <c r="X46" s="35">
        <f>X47</f>
        <v>0</v>
      </c>
      <c r="Y46" s="36">
        <f t="shared" ref="Y46:AI46" si="41">Y47-X47</f>
        <v>0</v>
      </c>
      <c r="Z46" s="36">
        <f t="shared" si="41"/>
        <v>0</v>
      </c>
      <c r="AA46" s="36">
        <f t="shared" si="41"/>
        <v>0</v>
      </c>
      <c r="AB46" s="36">
        <f t="shared" si="41"/>
        <v>0</v>
      </c>
      <c r="AC46" s="36">
        <f t="shared" si="41"/>
        <v>0</v>
      </c>
      <c r="AD46" s="36">
        <f t="shared" si="41"/>
        <v>0</v>
      </c>
      <c r="AE46" s="216">
        <f t="shared" si="41"/>
        <v>0</v>
      </c>
      <c r="AF46" s="36">
        <f t="shared" si="41"/>
        <v>0</v>
      </c>
      <c r="AG46" s="36">
        <f t="shared" si="41"/>
        <v>0</v>
      </c>
      <c r="AH46" s="36">
        <f t="shared" si="41"/>
        <v>0</v>
      </c>
      <c r="AI46" s="37">
        <f t="shared" si="41"/>
        <v>0</v>
      </c>
      <c r="AJ46" s="12"/>
      <c r="AK46" s="12"/>
      <c r="AL46" s="32" t="s">
        <v>69</v>
      </c>
      <c r="AM46" s="25"/>
      <c r="AN46" s="33" t="s">
        <v>1</v>
      </c>
      <c r="AO46" s="25"/>
      <c r="AP46" s="35">
        <f>AP47</f>
        <v>36.64</v>
      </c>
      <c r="AQ46" s="36">
        <f t="shared" ref="AQ46:BA46" si="42">AQ47-AP47</f>
        <v>33.964999999999989</v>
      </c>
      <c r="AR46" s="36">
        <f t="shared" si="42"/>
        <v>-0.29999999999999716</v>
      </c>
      <c r="AS46" s="36">
        <f t="shared" si="42"/>
        <v>12.670000000000002</v>
      </c>
      <c r="AT46" s="36">
        <f t="shared" si="42"/>
        <v>36.97999999999999</v>
      </c>
      <c r="AU46" s="36">
        <f t="shared" si="42"/>
        <v>5.1299999999999955</v>
      </c>
      <c r="AV46" s="36">
        <f t="shared" si="42"/>
        <v>21.680000000000007</v>
      </c>
      <c r="AW46" s="216">
        <f t="shared" si="42"/>
        <v>15.128500000000003</v>
      </c>
      <c r="AX46" s="36">
        <f t="shared" si="42"/>
        <v>25.379999999999995</v>
      </c>
      <c r="AY46" s="36">
        <f t="shared" si="42"/>
        <v>0</v>
      </c>
      <c r="AZ46" s="36">
        <f t="shared" si="42"/>
        <v>11.210000000000008</v>
      </c>
      <c r="BA46" s="143">
        <f t="shared" si="42"/>
        <v>6.6189599999999871</v>
      </c>
      <c r="BC46" s="32" t="str">
        <f t="shared" si="3"/>
        <v>FRANCOS SAS</v>
      </c>
      <c r="BD46" s="36"/>
      <c r="BE46" s="36"/>
      <c r="BF46" s="36"/>
      <c r="BG46" s="38"/>
      <c r="BH46" s="38"/>
      <c r="BI46" s="38"/>
      <c r="BJ46" s="72"/>
    </row>
    <row r="47" spans="1:62" s="10" customFormat="1" ht="14.25" customHeight="1">
      <c r="A47" s="70"/>
      <c r="B47" s="25"/>
      <c r="C47" s="33" t="s">
        <v>13</v>
      </c>
      <c r="D47" s="25"/>
      <c r="E47" s="74">
        <v>29.026</v>
      </c>
      <c r="F47" s="73">
        <v>31.965</v>
      </c>
      <c r="G47" s="73">
        <v>44.325000000000003</v>
      </c>
      <c r="H47" s="73">
        <v>68.543000000000006</v>
      </c>
      <c r="I47" s="73">
        <v>68.543000000000006</v>
      </c>
      <c r="J47" s="73">
        <v>76.132999999999996</v>
      </c>
      <c r="K47" s="73">
        <v>89.700999999999993</v>
      </c>
      <c r="L47" s="73">
        <v>118.67</v>
      </c>
      <c r="M47" s="136">
        <v>129.21700000000001</v>
      </c>
      <c r="N47" s="73"/>
      <c r="O47" s="73"/>
      <c r="P47" s="75"/>
      <c r="Q47" s="12"/>
      <c r="R47" s="12"/>
      <c r="S47" s="12"/>
      <c r="T47" s="70"/>
      <c r="U47" s="25"/>
      <c r="V47" s="33" t="s">
        <v>13</v>
      </c>
      <c r="W47" s="25"/>
      <c r="X47" s="35"/>
      <c r="Y47" s="36"/>
      <c r="Z47" s="36"/>
      <c r="AA47" s="36"/>
      <c r="AB47" s="36"/>
      <c r="AC47" s="36"/>
      <c r="AD47" s="36"/>
      <c r="AE47" s="216"/>
      <c r="AF47" s="36"/>
      <c r="AG47" s="36"/>
      <c r="AH47" s="36"/>
      <c r="AI47" s="37"/>
      <c r="AJ47" s="12"/>
      <c r="AK47" s="12"/>
      <c r="AL47" s="70"/>
      <c r="AM47" s="25"/>
      <c r="AN47" s="33" t="s">
        <v>13</v>
      </c>
      <c r="AO47" s="25"/>
      <c r="AP47" s="74">
        <v>36.64</v>
      </c>
      <c r="AQ47" s="73">
        <v>70.60499999999999</v>
      </c>
      <c r="AR47" s="73">
        <v>70.304999999999993</v>
      </c>
      <c r="AS47" s="73">
        <v>82.974999999999994</v>
      </c>
      <c r="AT47" s="73">
        <v>119.95499999999998</v>
      </c>
      <c r="AU47" s="73">
        <v>125.08499999999998</v>
      </c>
      <c r="AV47" s="73">
        <v>146.76499999999999</v>
      </c>
      <c r="AW47" s="136">
        <v>161.89349999999999</v>
      </c>
      <c r="AX47" s="73">
        <v>187.27349999999998</v>
      </c>
      <c r="AY47" s="73">
        <v>187.27349999999998</v>
      </c>
      <c r="AZ47" s="73">
        <v>198.48349999999999</v>
      </c>
      <c r="BA47" s="142">
        <v>205.10245999999998</v>
      </c>
      <c r="BC47" s="77" t="str">
        <f t="shared" si="3"/>
        <v/>
      </c>
      <c r="BD47" s="71" t="e">
        <f>INDEX($E$7:$P$111,ROW()-6,#REF!)</f>
        <v>#REF!</v>
      </c>
      <c r="BE47" s="71" t="e">
        <f>INDEX($X$7:$AI$111,ROW()-6,#REF!)</f>
        <v>#REF!</v>
      </c>
      <c r="BF47" s="71" t="e">
        <f>INDEX($AP$7:$BA$111,ROW()-6,#REF!)</f>
        <v>#REF!</v>
      </c>
      <c r="BG47" s="71" t="e">
        <f>+IF(OR(BD47=0,BE47=0),"",BD47-BE47)</f>
        <v>#REF!</v>
      </c>
      <c r="BH47" s="173" t="str">
        <f>+IF(ISERROR(BD47/BE47-1),"",BD47/BE47-1)</f>
        <v/>
      </c>
      <c r="BI47" s="71" t="e">
        <f>+IF(OR(BD47=0,BF47=0),"",BD47-BF47)</f>
        <v>#REF!</v>
      </c>
      <c r="BJ47" s="174" t="str">
        <f>+IF(ISERROR(BD47/BF47-1),"",BD47/BF47-1)</f>
        <v/>
      </c>
    </row>
    <row r="48" spans="1:62" s="10" customFormat="1" ht="14.25" customHeight="1">
      <c r="A48" s="32"/>
      <c r="B48" s="25"/>
      <c r="C48" s="33"/>
      <c r="D48" s="25"/>
      <c r="E48" s="35"/>
      <c r="F48" s="36"/>
      <c r="G48" s="36"/>
      <c r="H48" s="36"/>
      <c r="I48" s="36"/>
      <c r="J48" s="36"/>
      <c r="K48" s="36"/>
      <c r="L48" s="36"/>
      <c r="M48" s="216"/>
      <c r="N48" s="36"/>
      <c r="O48" s="36"/>
      <c r="P48" s="37"/>
      <c r="Q48" s="12"/>
      <c r="R48" s="12"/>
      <c r="S48" s="12"/>
      <c r="T48" s="32"/>
      <c r="U48" s="25"/>
      <c r="V48" s="33"/>
      <c r="W48" s="25"/>
      <c r="X48" s="35"/>
      <c r="Y48" s="36"/>
      <c r="Z48" s="36"/>
      <c r="AA48" s="36"/>
      <c r="AB48" s="36"/>
      <c r="AC48" s="36"/>
      <c r="AD48" s="36"/>
      <c r="AE48" s="216"/>
      <c r="AF48" s="36"/>
      <c r="AG48" s="36"/>
      <c r="AH48" s="36"/>
      <c r="AI48" s="37"/>
      <c r="AJ48" s="12"/>
      <c r="AK48" s="12"/>
      <c r="AL48" s="32"/>
      <c r="AM48" s="25"/>
      <c r="AN48" s="33"/>
      <c r="AO48" s="25"/>
      <c r="AP48" s="35"/>
      <c r="AQ48" s="36"/>
      <c r="AR48" s="36"/>
      <c r="AS48" s="36"/>
      <c r="AT48" s="36"/>
      <c r="AU48" s="36"/>
      <c r="AV48" s="36"/>
      <c r="AW48" s="216"/>
      <c r="AX48" s="36"/>
      <c r="AY48" s="36"/>
      <c r="AZ48" s="36"/>
      <c r="BA48" s="143"/>
      <c r="BC48" s="77" t="str">
        <f t="shared" si="3"/>
        <v/>
      </c>
      <c r="BD48" s="36"/>
      <c r="BE48" s="36"/>
      <c r="BF48" s="36"/>
      <c r="BG48" s="38"/>
      <c r="BH48" s="38"/>
      <c r="BI48" s="38"/>
      <c r="BJ48" s="72"/>
    </row>
    <row r="49" spans="1:62" s="10" customFormat="1" ht="14.25" customHeight="1">
      <c r="A49" s="32" t="s">
        <v>70</v>
      </c>
      <c r="B49" s="25"/>
      <c r="C49" s="33" t="s">
        <v>1</v>
      </c>
      <c r="D49" s="25"/>
      <c r="E49" s="35">
        <f>E50</f>
        <v>4.1875</v>
      </c>
      <c r="F49" s="36">
        <f t="shared" ref="F49:P49" si="43">F50-E50</f>
        <v>3.8394999999999992</v>
      </c>
      <c r="G49" s="36">
        <f t="shared" si="43"/>
        <v>15.647</v>
      </c>
      <c r="H49" s="36">
        <f t="shared" si="43"/>
        <v>21.478999999999999</v>
      </c>
      <c r="I49" s="36">
        <f t="shared" si="43"/>
        <v>9.384999999999998</v>
      </c>
      <c r="J49" s="36">
        <f t="shared" si="43"/>
        <v>13.058999999999997</v>
      </c>
      <c r="K49" s="36">
        <f t="shared" si="43"/>
        <v>2.1920000000000073</v>
      </c>
      <c r="L49" s="36">
        <f t="shared" si="43"/>
        <v>0.29800000000000182</v>
      </c>
      <c r="M49" s="216">
        <f t="shared" si="43"/>
        <v>8.590999999999994</v>
      </c>
      <c r="N49" s="36">
        <f t="shared" si="43"/>
        <v>-78.677999999999997</v>
      </c>
      <c r="O49" s="36">
        <f t="shared" si="43"/>
        <v>0</v>
      </c>
      <c r="P49" s="37">
        <f t="shared" si="43"/>
        <v>0</v>
      </c>
      <c r="Q49" s="12"/>
      <c r="R49" s="12"/>
      <c r="S49" s="12"/>
      <c r="T49" s="32" t="s">
        <v>70</v>
      </c>
      <c r="U49" s="25"/>
      <c r="V49" s="33" t="s">
        <v>1</v>
      </c>
      <c r="W49" s="25"/>
      <c r="X49" s="35">
        <f>X50</f>
        <v>0</v>
      </c>
      <c r="Y49" s="36">
        <f t="shared" ref="Y49:AI49" si="44">Y50-X50</f>
        <v>0</v>
      </c>
      <c r="Z49" s="36">
        <f t="shared" si="44"/>
        <v>0</v>
      </c>
      <c r="AA49" s="36">
        <f t="shared" si="44"/>
        <v>0</v>
      </c>
      <c r="AB49" s="36">
        <f t="shared" si="44"/>
        <v>0</v>
      </c>
      <c r="AC49" s="36">
        <f t="shared" si="44"/>
        <v>0</v>
      </c>
      <c r="AD49" s="36">
        <f t="shared" si="44"/>
        <v>0</v>
      </c>
      <c r="AE49" s="216">
        <f t="shared" si="44"/>
        <v>0</v>
      </c>
      <c r="AF49" s="36">
        <f t="shared" si="44"/>
        <v>0</v>
      </c>
      <c r="AG49" s="36">
        <f t="shared" si="44"/>
        <v>0</v>
      </c>
      <c r="AH49" s="36">
        <f t="shared" si="44"/>
        <v>0</v>
      </c>
      <c r="AI49" s="37">
        <f t="shared" si="44"/>
        <v>0</v>
      </c>
      <c r="AJ49" s="12"/>
      <c r="AK49" s="12"/>
      <c r="AL49" s="32" t="s">
        <v>70</v>
      </c>
      <c r="AM49" s="25"/>
      <c r="AN49" s="33" t="s">
        <v>1</v>
      </c>
      <c r="AO49" s="25"/>
      <c r="AP49" s="35">
        <f>AP50</f>
        <v>18.558500000000002</v>
      </c>
      <c r="AQ49" s="36">
        <f t="shared" ref="AQ49:BA49" si="45">AQ50-AP50</f>
        <v>7.8725000000000023</v>
      </c>
      <c r="AR49" s="36">
        <f t="shared" si="45"/>
        <v>38.940499999999993</v>
      </c>
      <c r="AS49" s="36">
        <f t="shared" si="45"/>
        <v>10.281499999999994</v>
      </c>
      <c r="AT49" s="36">
        <f t="shared" si="45"/>
        <v>25.411500000000004</v>
      </c>
      <c r="AU49" s="36">
        <f t="shared" si="45"/>
        <v>73.776699999999991</v>
      </c>
      <c r="AV49" s="36">
        <f t="shared" si="45"/>
        <v>10.740000000000009</v>
      </c>
      <c r="AW49" s="216">
        <f t="shared" si="45"/>
        <v>0</v>
      </c>
      <c r="AX49" s="36">
        <f t="shared" si="45"/>
        <v>10.078499999999991</v>
      </c>
      <c r="AY49" s="36">
        <f t="shared" si="45"/>
        <v>4.5056999999999903</v>
      </c>
      <c r="AZ49" s="36">
        <f t="shared" si="45"/>
        <v>1.2439999999999998</v>
      </c>
      <c r="BA49" s="143">
        <f t="shared" si="45"/>
        <v>6.2595000000000027</v>
      </c>
      <c r="BC49" s="32" t="str">
        <f t="shared" si="3"/>
        <v>SICAF</v>
      </c>
      <c r="BD49" s="36"/>
      <c r="BE49" s="36"/>
      <c r="BF49" s="36"/>
      <c r="BG49" s="38"/>
      <c r="BH49" s="38"/>
      <c r="BI49" s="38"/>
      <c r="BJ49" s="72"/>
    </row>
    <row r="50" spans="1:62" s="10" customFormat="1" ht="14.25" customHeight="1">
      <c r="A50" s="32"/>
      <c r="B50" s="25"/>
      <c r="C50" s="33" t="s">
        <v>13</v>
      </c>
      <c r="D50" s="25"/>
      <c r="E50" s="74">
        <v>4.1875</v>
      </c>
      <c r="F50" s="73">
        <v>8.0269999999999992</v>
      </c>
      <c r="G50" s="73">
        <v>23.673999999999999</v>
      </c>
      <c r="H50" s="73">
        <v>45.152999999999999</v>
      </c>
      <c r="I50" s="73">
        <v>54.537999999999997</v>
      </c>
      <c r="J50" s="73">
        <v>67.596999999999994</v>
      </c>
      <c r="K50" s="73">
        <v>69.789000000000001</v>
      </c>
      <c r="L50" s="73">
        <v>70.087000000000003</v>
      </c>
      <c r="M50" s="136">
        <v>78.677999999999997</v>
      </c>
      <c r="N50" s="73"/>
      <c r="O50" s="73"/>
      <c r="P50" s="75"/>
      <c r="Q50" s="12"/>
      <c r="R50" s="12"/>
      <c r="S50" s="12"/>
      <c r="T50" s="32"/>
      <c r="U50" s="25"/>
      <c r="V50" s="33" t="s">
        <v>13</v>
      </c>
      <c r="W50" s="25"/>
      <c r="X50" s="35"/>
      <c r="Y50" s="36"/>
      <c r="Z50" s="36"/>
      <c r="AA50" s="36"/>
      <c r="AB50" s="36"/>
      <c r="AC50" s="36"/>
      <c r="AD50" s="36"/>
      <c r="AE50" s="216"/>
      <c r="AF50" s="36"/>
      <c r="AG50" s="36"/>
      <c r="AH50" s="36"/>
      <c r="AI50" s="37"/>
      <c r="AJ50" s="12"/>
      <c r="AK50" s="12"/>
      <c r="AL50" s="32"/>
      <c r="AM50" s="25"/>
      <c r="AN50" s="33" t="s">
        <v>13</v>
      </c>
      <c r="AO50" s="25"/>
      <c r="AP50" s="74">
        <v>18.558500000000002</v>
      </c>
      <c r="AQ50" s="73">
        <v>26.431000000000004</v>
      </c>
      <c r="AR50" s="73">
        <v>65.371499999999997</v>
      </c>
      <c r="AS50" s="73">
        <v>75.652999999999992</v>
      </c>
      <c r="AT50" s="73">
        <v>101.0645</v>
      </c>
      <c r="AU50" s="73">
        <v>174.84119999999999</v>
      </c>
      <c r="AV50" s="73">
        <v>185.5812</v>
      </c>
      <c r="AW50" s="136">
        <v>185.5812</v>
      </c>
      <c r="AX50" s="73">
        <v>195.65969999999999</v>
      </c>
      <c r="AY50" s="73">
        <v>200.16539999999998</v>
      </c>
      <c r="AZ50" s="73">
        <v>201.40939999999998</v>
      </c>
      <c r="BA50" s="142">
        <v>207.66889999999998</v>
      </c>
      <c r="BC50" s="70" t="str">
        <f t="shared" si="3"/>
        <v/>
      </c>
      <c r="BD50" s="71" t="e">
        <f>INDEX($E$7:$P$111,ROW()-6,#REF!)</f>
        <v>#REF!</v>
      </c>
      <c r="BE50" s="71" t="e">
        <f>INDEX($X$7:$AI$111,ROW()-6,#REF!)</f>
        <v>#REF!</v>
      </c>
      <c r="BF50" s="71" t="e">
        <f>INDEX($AP$7:$BA$111,ROW()-6,#REF!)</f>
        <v>#REF!</v>
      </c>
      <c r="BG50" s="71" t="e">
        <f>+IF(OR(BD50=0,BE50=0),"",BD50-BE50)</f>
        <v>#REF!</v>
      </c>
      <c r="BH50" s="173" t="str">
        <f>+IF(ISERROR(BD50/BE50-1),"",BD50/BE50-1)</f>
        <v/>
      </c>
      <c r="BI50" s="71" t="e">
        <f>+IF(OR(BD50=0,BF50=0),"",BD50-BF50)</f>
        <v>#REF!</v>
      </c>
      <c r="BJ50" s="174" t="str">
        <f>+IF(ISERROR(BD50/BF50-1),"",BD50/BF50-1)</f>
        <v/>
      </c>
    </row>
    <row r="51" spans="1:62" s="10" customFormat="1" ht="14.25" customHeight="1">
      <c r="A51" s="70"/>
      <c r="B51" s="25"/>
      <c r="C51" s="33"/>
      <c r="D51" s="25"/>
      <c r="E51" s="35"/>
      <c r="F51" s="36"/>
      <c r="G51" s="36"/>
      <c r="H51" s="36"/>
      <c r="I51" s="36"/>
      <c r="J51" s="36"/>
      <c r="K51" s="36"/>
      <c r="L51" s="36"/>
      <c r="M51" s="216"/>
      <c r="N51" s="36"/>
      <c r="O51" s="36"/>
      <c r="P51" s="37"/>
      <c r="Q51" s="12"/>
      <c r="R51" s="12"/>
      <c r="S51" s="12"/>
      <c r="T51" s="70"/>
      <c r="U51" s="25"/>
      <c r="V51" s="33"/>
      <c r="W51" s="25"/>
      <c r="X51" s="35"/>
      <c r="Y51" s="36"/>
      <c r="Z51" s="36"/>
      <c r="AA51" s="36"/>
      <c r="AB51" s="36"/>
      <c r="AC51" s="36"/>
      <c r="AD51" s="36"/>
      <c r="AE51" s="216"/>
      <c r="AF51" s="36"/>
      <c r="AG51" s="36"/>
      <c r="AH51" s="36"/>
      <c r="AI51" s="37"/>
      <c r="AJ51" s="12"/>
      <c r="AK51" s="12"/>
      <c r="AL51" s="70"/>
      <c r="AM51" s="25"/>
      <c r="AN51" s="33"/>
      <c r="AO51" s="25"/>
      <c r="AP51" s="35"/>
      <c r="AQ51" s="36"/>
      <c r="AR51" s="36"/>
      <c r="AS51" s="36"/>
      <c r="AT51" s="36"/>
      <c r="AU51" s="36"/>
      <c r="AV51" s="36"/>
      <c r="AW51" s="216"/>
      <c r="AX51" s="36"/>
      <c r="AY51" s="36"/>
      <c r="AZ51" s="36"/>
      <c r="BA51" s="143"/>
      <c r="BC51" s="32" t="str">
        <f t="shared" si="3"/>
        <v/>
      </c>
      <c r="BD51" s="36"/>
      <c r="BE51" s="36"/>
      <c r="BF51" s="36"/>
      <c r="BG51" s="38"/>
      <c r="BH51" s="38"/>
      <c r="BI51" s="38"/>
      <c r="BJ51" s="72"/>
    </row>
    <row r="52" spans="1:62" s="10" customFormat="1" ht="14.25" customHeight="1">
      <c r="A52" s="32" t="s">
        <v>71</v>
      </c>
      <c r="B52" s="25"/>
      <c r="C52" s="33" t="s">
        <v>1</v>
      </c>
      <c r="D52" s="25"/>
      <c r="E52" s="35">
        <f>E53</f>
        <v>12.5997</v>
      </c>
      <c r="F52" s="36">
        <f t="shared" ref="F52:P52" si="46">F53-E53</f>
        <v>6.3422999999999998</v>
      </c>
      <c r="G52" s="36">
        <f t="shared" si="46"/>
        <v>24.299999999999997</v>
      </c>
      <c r="H52" s="36">
        <f t="shared" si="46"/>
        <v>4.7790000000000035</v>
      </c>
      <c r="I52" s="36">
        <f t="shared" si="46"/>
        <v>9.4380000000000024</v>
      </c>
      <c r="J52" s="36">
        <f t="shared" si="46"/>
        <v>34.268999999999991</v>
      </c>
      <c r="K52" s="36">
        <f t="shared" si="46"/>
        <v>17.920000000000002</v>
      </c>
      <c r="L52" s="36">
        <f t="shared" si="46"/>
        <v>6.987000000000009</v>
      </c>
      <c r="M52" s="216">
        <f t="shared" si="46"/>
        <v>26.950000000000003</v>
      </c>
      <c r="N52" s="36">
        <f t="shared" si="46"/>
        <v>-143.58500000000001</v>
      </c>
      <c r="O52" s="36">
        <f t="shared" si="46"/>
        <v>0</v>
      </c>
      <c r="P52" s="37">
        <f t="shared" si="46"/>
        <v>0</v>
      </c>
      <c r="Q52" s="12"/>
      <c r="R52" s="12"/>
      <c r="S52" s="12"/>
      <c r="T52" s="32" t="s">
        <v>71</v>
      </c>
      <c r="U52" s="25"/>
      <c r="V52" s="33" t="s">
        <v>1</v>
      </c>
      <c r="W52" s="25"/>
      <c r="X52" s="35">
        <f>X53</f>
        <v>0</v>
      </c>
      <c r="Y52" s="36">
        <f t="shared" ref="Y52:AI52" si="47">Y53-X53</f>
        <v>0</v>
      </c>
      <c r="Z52" s="36">
        <f t="shared" si="47"/>
        <v>0</v>
      </c>
      <c r="AA52" s="36">
        <f t="shared" si="47"/>
        <v>0</v>
      </c>
      <c r="AB52" s="36">
        <f t="shared" si="47"/>
        <v>0</v>
      </c>
      <c r="AC52" s="36">
        <f t="shared" si="47"/>
        <v>0</v>
      </c>
      <c r="AD52" s="36">
        <f t="shared" si="47"/>
        <v>0</v>
      </c>
      <c r="AE52" s="216">
        <f t="shared" si="47"/>
        <v>0</v>
      </c>
      <c r="AF52" s="36">
        <f t="shared" si="47"/>
        <v>0</v>
      </c>
      <c r="AG52" s="36">
        <f t="shared" si="47"/>
        <v>0</v>
      </c>
      <c r="AH52" s="36">
        <f t="shared" si="47"/>
        <v>0</v>
      </c>
      <c r="AI52" s="37">
        <f t="shared" si="47"/>
        <v>0</v>
      </c>
      <c r="AJ52" s="12"/>
      <c r="AK52" s="12"/>
      <c r="AL52" s="32" t="s">
        <v>71</v>
      </c>
      <c r="AM52" s="25"/>
      <c r="AN52" s="33" t="s">
        <v>1</v>
      </c>
      <c r="AO52" s="25"/>
      <c r="AP52" s="35">
        <f>AP53</f>
        <v>16.519080000000002</v>
      </c>
      <c r="AQ52" s="36">
        <f t="shared" ref="AQ52:BA52" si="48">AQ53-AP53</f>
        <v>3.1780720000000002</v>
      </c>
      <c r="AR52" s="36">
        <f t="shared" si="48"/>
        <v>12.820999999999998</v>
      </c>
      <c r="AS52" s="36">
        <f t="shared" si="48"/>
        <v>24.237344</v>
      </c>
      <c r="AT52" s="36">
        <f t="shared" si="48"/>
        <v>13.199999999999996</v>
      </c>
      <c r="AU52" s="36">
        <f t="shared" si="48"/>
        <v>15.013149999999996</v>
      </c>
      <c r="AV52" s="36">
        <f t="shared" si="48"/>
        <v>27.91825</v>
      </c>
      <c r="AW52" s="216">
        <f t="shared" si="48"/>
        <v>6.1500000000000057</v>
      </c>
      <c r="AX52" s="36">
        <f t="shared" si="48"/>
        <v>9.9843499999999921</v>
      </c>
      <c r="AY52" s="36">
        <f t="shared" si="48"/>
        <v>7.1495600000000081</v>
      </c>
      <c r="AZ52" s="36">
        <f t="shared" si="48"/>
        <v>2.287399999999991</v>
      </c>
      <c r="BA52" s="143">
        <f t="shared" si="48"/>
        <v>24.659999999999997</v>
      </c>
      <c r="BC52" s="32" t="str">
        <f t="shared" si="3"/>
        <v>ALPOL COSMETIQUE</v>
      </c>
      <c r="BD52" s="36"/>
      <c r="BE52" s="36"/>
      <c r="BF52" s="36"/>
      <c r="BG52" s="38"/>
      <c r="BH52" s="38"/>
      <c r="BI52" s="38"/>
      <c r="BJ52" s="72"/>
    </row>
    <row r="53" spans="1:62" s="10" customFormat="1" ht="14.25" customHeight="1">
      <c r="A53" s="70"/>
      <c r="B53" s="25"/>
      <c r="C53" s="33" t="s">
        <v>13</v>
      </c>
      <c r="D53" s="25"/>
      <c r="E53" s="74">
        <v>12.5997</v>
      </c>
      <c r="F53" s="73">
        <v>18.942</v>
      </c>
      <c r="G53" s="73">
        <v>43.241999999999997</v>
      </c>
      <c r="H53" s="73">
        <v>48.021000000000001</v>
      </c>
      <c r="I53" s="73">
        <v>57.459000000000003</v>
      </c>
      <c r="J53" s="73">
        <v>91.727999999999994</v>
      </c>
      <c r="K53" s="73">
        <v>109.648</v>
      </c>
      <c r="L53" s="73">
        <v>116.63500000000001</v>
      </c>
      <c r="M53" s="136">
        <v>143.58500000000001</v>
      </c>
      <c r="N53" s="73"/>
      <c r="O53" s="73"/>
      <c r="P53" s="75"/>
      <c r="Q53" s="12"/>
      <c r="R53" s="12"/>
      <c r="S53" s="12"/>
      <c r="T53" s="70"/>
      <c r="U53" s="25"/>
      <c r="V53" s="33" t="s">
        <v>13</v>
      </c>
      <c r="W53" s="25"/>
      <c r="X53" s="35"/>
      <c r="Y53" s="36"/>
      <c r="Z53" s="36"/>
      <c r="AA53" s="36"/>
      <c r="AB53" s="36"/>
      <c r="AC53" s="36"/>
      <c r="AD53" s="36"/>
      <c r="AE53" s="216"/>
      <c r="AF53" s="36"/>
      <c r="AG53" s="36"/>
      <c r="AH53" s="36"/>
      <c r="AI53" s="37"/>
      <c r="AJ53" s="12"/>
      <c r="AK53" s="12"/>
      <c r="AL53" s="70"/>
      <c r="AM53" s="25"/>
      <c r="AN53" s="33" t="s">
        <v>13</v>
      </c>
      <c r="AO53" s="25"/>
      <c r="AP53" s="74">
        <v>16.519080000000002</v>
      </c>
      <c r="AQ53" s="73">
        <v>19.697152000000003</v>
      </c>
      <c r="AR53" s="73">
        <v>32.518152000000001</v>
      </c>
      <c r="AS53" s="73">
        <v>56.755496000000001</v>
      </c>
      <c r="AT53" s="73">
        <v>69.955495999999997</v>
      </c>
      <c r="AU53" s="73">
        <v>84.968645999999993</v>
      </c>
      <c r="AV53" s="73">
        <v>112.88689599999999</v>
      </c>
      <c r="AW53" s="136">
        <v>119.036896</v>
      </c>
      <c r="AX53" s="73">
        <v>129.02124599999999</v>
      </c>
      <c r="AY53" s="73">
        <v>136.170806</v>
      </c>
      <c r="AZ53" s="73">
        <v>138.45820599999999</v>
      </c>
      <c r="BA53" s="142">
        <v>163.11820599999999</v>
      </c>
      <c r="BC53" s="70" t="str">
        <f t="shared" si="3"/>
        <v/>
      </c>
      <c r="BD53" s="71" t="e">
        <f>INDEX($E$7:$P$111,ROW()-6,#REF!)</f>
        <v>#REF!</v>
      </c>
      <c r="BE53" s="71" t="e">
        <f>INDEX($X$7:$AI$111,ROW()-6,#REF!)</f>
        <v>#REF!</v>
      </c>
      <c r="BF53" s="71" t="e">
        <f>INDEX($AP$7:$BA$111,ROW()-6,#REF!)</f>
        <v>#REF!</v>
      </c>
      <c r="BG53" s="71" t="e">
        <f>+IF(OR(BD53=0,BE53=0),"",BD53-BE53)</f>
        <v>#REF!</v>
      </c>
      <c r="BH53" s="173" t="str">
        <f>+IF(ISERROR(BD53/BE53-1),"",BD53/BE53-1)</f>
        <v/>
      </c>
      <c r="BI53" s="71" t="e">
        <f>+IF(OR(BD53=0,BF53=0),"",BD53-BF53)</f>
        <v>#REF!</v>
      </c>
      <c r="BJ53" s="174" t="str">
        <f>+IF(ISERROR(BD53/BF53-1),"",BD53/BF53-1)</f>
        <v/>
      </c>
    </row>
    <row r="54" spans="1:62" s="10" customFormat="1" ht="14.25" customHeight="1">
      <c r="A54" s="32"/>
      <c r="B54" s="25"/>
      <c r="C54" s="33"/>
      <c r="D54" s="25"/>
      <c r="E54" s="35"/>
      <c r="F54" s="36"/>
      <c r="G54" s="36"/>
      <c r="H54" s="36"/>
      <c r="I54" s="36"/>
      <c r="J54" s="36"/>
      <c r="K54" s="36"/>
      <c r="L54" s="36"/>
      <c r="M54" s="216"/>
      <c r="N54" s="36"/>
      <c r="O54" s="36"/>
      <c r="P54" s="37"/>
      <c r="Q54" s="12"/>
      <c r="R54" s="12"/>
      <c r="S54" s="12"/>
      <c r="T54" s="32"/>
      <c r="U54" s="25"/>
      <c r="V54" s="33"/>
      <c r="W54" s="25"/>
      <c r="X54" s="35"/>
      <c r="Y54" s="36"/>
      <c r="Z54" s="36"/>
      <c r="AA54" s="36"/>
      <c r="AB54" s="36"/>
      <c r="AC54" s="36"/>
      <c r="AD54" s="36"/>
      <c r="AE54" s="216"/>
      <c r="AF54" s="36"/>
      <c r="AG54" s="36"/>
      <c r="AH54" s="36"/>
      <c r="AI54" s="37"/>
      <c r="AJ54" s="12"/>
      <c r="AK54" s="12"/>
      <c r="AL54" s="32"/>
      <c r="AM54" s="25"/>
      <c r="AN54" s="33"/>
      <c r="AO54" s="25"/>
      <c r="AP54" s="35"/>
      <c r="AQ54" s="36"/>
      <c r="AR54" s="36"/>
      <c r="AS54" s="36"/>
      <c r="AT54" s="36"/>
      <c r="AU54" s="36"/>
      <c r="AV54" s="36"/>
      <c r="AW54" s="216"/>
      <c r="AX54" s="36"/>
      <c r="AY54" s="36"/>
      <c r="AZ54" s="36"/>
      <c r="BA54" s="143"/>
      <c r="BC54" s="70" t="str">
        <f t="shared" si="3"/>
        <v/>
      </c>
      <c r="BD54" s="36"/>
      <c r="BE54" s="36"/>
      <c r="BF54" s="36"/>
      <c r="BG54" s="38"/>
      <c r="BH54" s="38"/>
      <c r="BI54" s="38"/>
      <c r="BJ54" s="72"/>
    </row>
    <row r="55" spans="1:62" s="10" customFormat="1" ht="14.25" customHeight="1">
      <c r="A55" s="70" t="s">
        <v>72</v>
      </c>
      <c r="B55" s="25"/>
      <c r="C55" s="33" t="s">
        <v>1</v>
      </c>
      <c r="D55" s="25"/>
      <c r="E55" s="35">
        <f>E56</f>
        <v>55.121499999999997</v>
      </c>
      <c r="F55" s="36">
        <f t="shared" ref="F55:P55" si="49">F56-E56</f>
        <v>14.177500000000009</v>
      </c>
      <c r="G55" s="36">
        <f t="shared" si="49"/>
        <v>59.84899999999999</v>
      </c>
      <c r="H55" s="36">
        <f t="shared" si="49"/>
        <v>44.312000000000012</v>
      </c>
      <c r="I55" s="36">
        <f t="shared" si="49"/>
        <v>10.512</v>
      </c>
      <c r="J55" s="36">
        <f t="shared" si="49"/>
        <v>26.001000000000005</v>
      </c>
      <c r="K55" s="36">
        <f t="shared" si="49"/>
        <v>12.022999999999996</v>
      </c>
      <c r="L55" s="36">
        <f t="shared" si="49"/>
        <v>10.859999999999985</v>
      </c>
      <c r="M55" s="216">
        <f t="shared" si="49"/>
        <v>30.583000000000027</v>
      </c>
      <c r="N55" s="36">
        <f t="shared" si="49"/>
        <v>-263.43900000000002</v>
      </c>
      <c r="O55" s="36">
        <f t="shared" si="49"/>
        <v>0</v>
      </c>
      <c r="P55" s="37">
        <f t="shared" si="49"/>
        <v>0</v>
      </c>
      <c r="Q55" s="12"/>
      <c r="R55" s="12"/>
      <c r="S55" s="12"/>
      <c r="T55" s="70" t="s">
        <v>72</v>
      </c>
      <c r="U55" s="25"/>
      <c r="V55" s="33" t="s">
        <v>1</v>
      </c>
      <c r="W55" s="25"/>
      <c r="X55" s="35">
        <f>X56</f>
        <v>0</v>
      </c>
      <c r="Y55" s="36">
        <f t="shared" ref="Y55:AI55" si="50">Y56-X56</f>
        <v>0</v>
      </c>
      <c r="Z55" s="36">
        <f t="shared" si="50"/>
        <v>0</v>
      </c>
      <c r="AA55" s="36">
        <f t="shared" si="50"/>
        <v>0</v>
      </c>
      <c r="AB55" s="36">
        <f t="shared" si="50"/>
        <v>0</v>
      </c>
      <c r="AC55" s="36">
        <f t="shared" si="50"/>
        <v>0</v>
      </c>
      <c r="AD55" s="36">
        <f t="shared" si="50"/>
        <v>0</v>
      </c>
      <c r="AE55" s="216">
        <f t="shared" si="50"/>
        <v>0</v>
      </c>
      <c r="AF55" s="36">
        <f t="shared" si="50"/>
        <v>0</v>
      </c>
      <c r="AG55" s="36">
        <f t="shared" si="50"/>
        <v>0</v>
      </c>
      <c r="AH55" s="36">
        <f t="shared" si="50"/>
        <v>0</v>
      </c>
      <c r="AI55" s="37">
        <f t="shared" si="50"/>
        <v>0</v>
      </c>
      <c r="AJ55" s="12"/>
      <c r="AK55" s="12"/>
      <c r="AL55" s="70" t="s">
        <v>72</v>
      </c>
      <c r="AM55" s="25"/>
      <c r="AN55" s="33" t="s">
        <v>1</v>
      </c>
      <c r="AO55" s="25"/>
      <c r="AP55" s="35">
        <f>AP56</f>
        <v>5.2700000000000005</v>
      </c>
      <c r="AQ55" s="36">
        <f t="shared" ref="AQ55:BA55" si="51">AQ56-AP56</f>
        <v>23.225499999999997</v>
      </c>
      <c r="AR55" s="36">
        <f t="shared" si="51"/>
        <v>32.3095</v>
      </c>
      <c r="AS55" s="36">
        <f t="shared" si="51"/>
        <v>0.88000000000000256</v>
      </c>
      <c r="AT55" s="36">
        <f t="shared" si="51"/>
        <v>5.8929999999999936</v>
      </c>
      <c r="AU55" s="36">
        <f t="shared" si="51"/>
        <v>17.638999999999996</v>
      </c>
      <c r="AV55" s="36">
        <f t="shared" si="51"/>
        <v>26.774000000000001</v>
      </c>
      <c r="AW55" s="216">
        <f t="shared" si="51"/>
        <v>29.674999999999983</v>
      </c>
      <c r="AX55" s="36">
        <f t="shared" si="51"/>
        <v>24.496499999999997</v>
      </c>
      <c r="AY55" s="36">
        <f t="shared" si="51"/>
        <v>29.747800000000012</v>
      </c>
      <c r="AZ55" s="36">
        <f t="shared" si="51"/>
        <v>17.651800000000009</v>
      </c>
      <c r="BA55" s="143">
        <f t="shared" si="51"/>
        <v>4.8944999999999936</v>
      </c>
      <c r="BC55" s="32" t="str">
        <f t="shared" si="3"/>
        <v>AIRCOS</v>
      </c>
      <c r="BD55" s="36"/>
      <c r="BE55" s="36"/>
      <c r="BF55" s="36"/>
      <c r="BG55" s="38"/>
      <c r="BH55" s="38"/>
      <c r="BI55" s="38"/>
      <c r="BJ55" s="72"/>
    </row>
    <row r="56" spans="1:62" s="10" customFormat="1" ht="14.25" customHeight="1">
      <c r="A56" s="32"/>
      <c r="B56" s="25"/>
      <c r="C56" s="33" t="s">
        <v>13</v>
      </c>
      <c r="D56" s="25"/>
      <c r="E56" s="74">
        <v>55.121499999999997</v>
      </c>
      <c r="F56" s="73">
        <v>69.299000000000007</v>
      </c>
      <c r="G56" s="73">
        <v>129.148</v>
      </c>
      <c r="H56" s="73">
        <v>173.46</v>
      </c>
      <c r="I56" s="73">
        <v>183.97200000000001</v>
      </c>
      <c r="J56" s="73">
        <v>209.97300000000001</v>
      </c>
      <c r="K56" s="73">
        <v>221.99600000000001</v>
      </c>
      <c r="L56" s="73">
        <v>232.85599999999999</v>
      </c>
      <c r="M56" s="136">
        <v>263.43900000000002</v>
      </c>
      <c r="N56" s="73"/>
      <c r="O56" s="73"/>
      <c r="P56" s="75"/>
      <c r="Q56" s="12"/>
      <c r="R56" s="12"/>
      <c r="S56" s="12"/>
      <c r="T56" s="32"/>
      <c r="U56" s="25"/>
      <c r="V56" s="33" t="s">
        <v>13</v>
      </c>
      <c r="W56" s="25"/>
      <c r="X56" s="35"/>
      <c r="Y56" s="36"/>
      <c r="Z56" s="36"/>
      <c r="AA56" s="36"/>
      <c r="AB56" s="36"/>
      <c r="AC56" s="36"/>
      <c r="AD56" s="36"/>
      <c r="AE56" s="216"/>
      <c r="AF56" s="36"/>
      <c r="AG56" s="36"/>
      <c r="AH56" s="36"/>
      <c r="AI56" s="37"/>
      <c r="AJ56" s="12"/>
      <c r="AK56" s="12"/>
      <c r="AL56" s="32"/>
      <c r="AM56" s="25"/>
      <c r="AN56" s="33" t="s">
        <v>13</v>
      </c>
      <c r="AO56" s="25"/>
      <c r="AP56" s="74">
        <v>5.2700000000000005</v>
      </c>
      <c r="AQ56" s="73">
        <v>28.495499999999996</v>
      </c>
      <c r="AR56" s="73">
        <v>60.804999999999993</v>
      </c>
      <c r="AS56" s="73">
        <v>61.684999999999995</v>
      </c>
      <c r="AT56" s="73">
        <v>67.577999999999989</v>
      </c>
      <c r="AU56" s="73">
        <v>85.216999999999985</v>
      </c>
      <c r="AV56" s="73">
        <v>111.99099999999999</v>
      </c>
      <c r="AW56" s="136">
        <v>141.66599999999997</v>
      </c>
      <c r="AX56" s="73">
        <v>166.16249999999997</v>
      </c>
      <c r="AY56" s="73">
        <v>195.91029999999998</v>
      </c>
      <c r="AZ56" s="73">
        <v>213.56209999999999</v>
      </c>
      <c r="BA56" s="142">
        <v>218.45659999999998</v>
      </c>
      <c r="BC56" s="70" t="str">
        <f t="shared" si="3"/>
        <v/>
      </c>
      <c r="BD56" s="71" t="e">
        <f>INDEX($E$7:$P$111,ROW()-6,#REF!)</f>
        <v>#REF!</v>
      </c>
      <c r="BE56" s="71" t="e">
        <f>INDEX($X$7:$AI$111,ROW()-6,#REF!)</f>
        <v>#REF!</v>
      </c>
      <c r="BF56" s="71" t="e">
        <f>INDEX($AP$7:$BA$111,ROW()-6,#REF!)</f>
        <v>#REF!</v>
      </c>
      <c r="BG56" s="71" t="e">
        <f>+IF(OR(BD56=0,BE56=0),"",BD56-BE56)</f>
        <v>#REF!</v>
      </c>
      <c r="BH56" s="173" t="str">
        <f>+IF(ISERROR(BD56/BE56-1),"",BD56/BE56-1)</f>
        <v/>
      </c>
      <c r="BI56" s="71" t="e">
        <f>+IF(OR(BD56=0,BF56=0),"",BD56-BF56)</f>
        <v>#REF!</v>
      </c>
      <c r="BJ56" s="174" t="str">
        <f>+IF(ISERROR(BD56/BF56-1),"",BD56/BF56-1)</f>
        <v/>
      </c>
    </row>
    <row r="57" spans="1:62" s="10" customFormat="1" ht="14.25" customHeight="1">
      <c r="A57" s="70"/>
      <c r="B57" s="25"/>
      <c r="C57" s="33"/>
      <c r="D57" s="25"/>
      <c r="E57" s="35"/>
      <c r="F57" s="36"/>
      <c r="G57" s="36"/>
      <c r="H57" s="36"/>
      <c r="I57" s="36"/>
      <c r="J57" s="36"/>
      <c r="K57" s="36"/>
      <c r="L57" s="36"/>
      <c r="M57" s="216"/>
      <c r="N57" s="36"/>
      <c r="O57" s="36"/>
      <c r="P57" s="37"/>
      <c r="Q57" s="12"/>
      <c r="R57" s="12"/>
      <c r="S57" s="12"/>
      <c r="T57" s="70"/>
      <c r="U57" s="25"/>
      <c r="V57" s="33"/>
      <c r="W57" s="25"/>
      <c r="X57" s="35"/>
      <c r="Y57" s="36"/>
      <c r="Z57" s="36"/>
      <c r="AA57" s="36"/>
      <c r="AB57" s="36"/>
      <c r="AC57" s="36"/>
      <c r="AD57" s="36"/>
      <c r="AE57" s="216"/>
      <c r="AF57" s="36"/>
      <c r="AG57" s="36"/>
      <c r="AH57" s="36"/>
      <c r="AI57" s="37"/>
      <c r="AJ57" s="12"/>
      <c r="AK57" s="12"/>
      <c r="AL57" s="70"/>
      <c r="AM57" s="25"/>
      <c r="AN57" s="33"/>
      <c r="AO57" s="25"/>
      <c r="AP57" s="35"/>
      <c r="AQ57" s="36"/>
      <c r="AR57" s="36"/>
      <c r="AS57" s="36"/>
      <c r="AT57" s="36"/>
      <c r="AU57" s="36"/>
      <c r="AV57" s="36"/>
      <c r="AW57" s="216"/>
      <c r="AX57" s="36"/>
      <c r="AY57" s="36"/>
      <c r="AZ57" s="36"/>
      <c r="BA57" s="143"/>
      <c r="BC57" s="70" t="str">
        <f t="shared" si="3"/>
        <v/>
      </c>
      <c r="BD57" s="36"/>
      <c r="BE57" s="36"/>
      <c r="BF57" s="36"/>
      <c r="BG57" s="38"/>
      <c r="BH57" s="38"/>
      <c r="BI57" s="38"/>
      <c r="BJ57" s="72"/>
    </row>
    <row r="58" spans="1:62" s="10" customFormat="1" ht="14.25" customHeight="1">
      <c r="A58" s="32" t="s">
        <v>73</v>
      </c>
      <c r="B58" s="25"/>
      <c r="C58" s="33" t="s">
        <v>1</v>
      </c>
      <c r="D58" s="25"/>
      <c r="E58" s="35">
        <f>E59</f>
        <v>5.5416000000000007</v>
      </c>
      <c r="F58" s="36">
        <f t="shared" ref="F58:P58" si="52">F59-E59</f>
        <v>19.336399999999998</v>
      </c>
      <c r="G58" s="36">
        <f t="shared" si="52"/>
        <v>0.66700000000000159</v>
      </c>
      <c r="H58" s="36">
        <f t="shared" si="52"/>
        <v>26.512</v>
      </c>
      <c r="I58" s="36">
        <f t="shared" si="52"/>
        <v>2.6439999999999984</v>
      </c>
      <c r="J58" s="36">
        <f t="shared" si="52"/>
        <v>26.413000000000004</v>
      </c>
      <c r="K58" s="36">
        <f t="shared" si="52"/>
        <v>21.935999999999993</v>
      </c>
      <c r="L58" s="36">
        <f t="shared" si="52"/>
        <v>24.228000000000009</v>
      </c>
      <c r="M58" s="216">
        <f t="shared" si="52"/>
        <v>49.756999999999991</v>
      </c>
      <c r="N58" s="36">
        <f t="shared" si="52"/>
        <v>-177.035</v>
      </c>
      <c r="O58" s="36">
        <f t="shared" si="52"/>
        <v>0</v>
      </c>
      <c r="P58" s="37">
        <f t="shared" si="52"/>
        <v>0</v>
      </c>
      <c r="Q58" s="12"/>
      <c r="R58" s="12"/>
      <c r="S58" s="12"/>
      <c r="T58" s="32" t="s">
        <v>73</v>
      </c>
      <c r="U58" s="25"/>
      <c r="V58" s="33" t="s">
        <v>1</v>
      </c>
      <c r="W58" s="25"/>
      <c r="X58" s="35">
        <f>X59</f>
        <v>0</v>
      </c>
      <c r="Y58" s="36">
        <f t="shared" ref="Y58:AI58" si="53">Y59-X59</f>
        <v>0</v>
      </c>
      <c r="Z58" s="36">
        <f t="shared" si="53"/>
        <v>0</v>
      </c>
      <c r="AA58" s="36">
        <f t="shared" si="53"/>
        <v>0</v>
      </c>
      <c r="AB58" s="36">
        <f t="shared" si="53"/>
        <v>0</v>
      </c>
      <c r="AC58" s="36">
        <f t="shared" si="53"/>
        <v>0</v>
      </c>
      <c r="AD58" s="36">
        <f t="shared" si="53"/>
        <v>0</v>
      </c>
      <c r="AE58" s="216">
        <f t="shared" si="53"/>
        <v>0</v>
      </c>
      <c r="AF58" s="36">
        <f t="shared" si="53"/>
        <v>0</v>
      </c>
      <c r="AG58" s="36">
        <f t="shared" si="53"/>
        <v>0</v>
      </c>
      <c r="AH58" s="36">
        <f t="shared" si="53"/>
        <v>0</v>
      </c>
      <c r="AI58" s="37">
        <f t="shared" si="53"/>
        <v>0</v>
      </c>
      <c r="AJ58" s="12"/>
      <c r="AK58" s="12"/>
      <c r="AL58" s="32" t="s">
        <v>73</v>
      </c>
      <c r="AM58" s="25"/>
      <c r="AN58" s="33" t="s">
        <v>1</v>
      </c>
      <c r="AO58" s="25"/>
      <c r="AP58" s="35">
        <f>AP59</f>
        <v>3.6364999999999998</v>
      </c>
      <c r="AQ58" s="36">
        <f t="shared" ref="AQ58:BA58" si="54">AQ59-AP59</f>
        <v>26.069499999999998</v>
      </c>
      <c r="AR58" s="36">
        <f t="shared" si="54"/>
        <v>20.339000000000006</v>
      </c>
      <c r="AS58" s="36">
        <f t="shared" si="54"/>
        <v>10.214500000000001</v>
      </c>
      <c r="AT58" s="36">
        <f t="shared" si="54"/>
        <v>20.816499999999991</v>
      </c>
      <c r="AU58" s="36">
        <f t="shared" si="54"/>
        <v>26.129099999999994</v>
      </c>
      <c r="AV58" s="36">
        <f t="shared" si="54"/>
        <v>7.4039999999999964</v>
      </c>
      <c r="AW58" s="216">
        <f t="shared" si="54"/>
        <v>29.903750000000002</v>
      </c>
      <c r="AX58" s="36">
        <f t="shared" si="54"/>
        <v>20.241250000000008</v>
      </c>
      <c r="AY58" s="36">
        <f t="shared" si="54"/>
        <v>23.346299999999985</v>
      </c>
      <c r="AZ58" s="36">
        <f t="shared" si="54"/>
        <v>0</v>
      </c>
      <c r="BA58" s="143">
        <f t="shared" si="54"/>
        <v>8.6657500000000027</v>
      </c>
      <c r="BC58" s="32" t="str">
        <f t="shared" si="3"/>
        <v>BCM COSMETIQUE</v>
      </c>
      <c r="BD58" s="36"/>
      <c r="BE58" s="36"/>
      <c r="BF58" s="36"/>
      <c r="BG58" s="38"/>
      <c r="BH58" s="38"/>
      <c r="BI58" s="38"/>
      <c r="BJ58" s="72"/>
    </row>
    <row r="59" spans="1:62" s="10" customFormat="1" ht="14.25" customHeight="1">
      <c r="A59" s="70"/>
      <c r="B59" s="25"/>
      <c r="C59" s="33" t="s">
        <v>13</v>
      </c>
      <c r="D59" s="25"/>
      <c r="E59" s="74">
        <v>5.5416000000000007</v>
      </c>
      <c r="F59" s="73">
        <v>24.878</v>
      </c>
      <c r="G59" s="73">
        <v>25.545000000000002</v>
      </c>
      <c r="H59" s="73">
        <v>52.057000000000002</v>
      </c>
      <c r="I59" s="73">
        <v>54.701000000000001</v>
      </c>
      <c r="J59" s="73">
        <v>81.114000000000004</v>
      </c>
      <c r="K59" s="73">
        <v>103.05</v>
      </c>
      <c r="L59" s="73">
        <v>127.27800000000001</v>
      </c>
      <c r="M59" s="136">
        <v>177.035</v>
      </c>
      <c r="N59" s="73"/>
      <c r="O59" s="73"/>
      <c r="P59" s="75"/>
      <c r="Q59" s="12"/>
      <c r="R59" s="12"/>
      <c r="S59" s="12"/>
      <c r="T59" s="70"/>
      <c r="U59" s="25"/>
      <c r="V59" s="33" t="s">
        <v>13</v>
      </c>
      <c r="W59" s="25"/>
      <c r="X59" s="35"/>
      <c r="Y59" s="36"/>
      <c r="Z59" s="36"/>
      <c r="AA59" s="36"/>
      <c r="AB59" s="36"/>
      <c r="AC59" s="36"/>
      <c r="AD59" s="36"/>
      <c r="AE59" s="216"/>
      <c r="AF59" s="36"/>
      <c r="AG59" s="36"/>
      <c r="AH59" s="36"/>
      <c r="AI59" s="37"/>
      <c r="AJ59" s="12"/>
      <c r="AK59" s="12"/>
      <c r="AL59" s="70"/>
      <c r="AM59" s="25"/>
      <c r="AN59" s="33" t="s">
        <v>13</v>
      </c>
      <c r="AO59" s="25"/>
      <c r="AP59" s="74">
        <v>3.6364999999999998</v>
      </c>
      <c r="AQ59" s="73">
        <v>29.705999999999996</v>
      </c>
      <c r="AR59" s="73">
        <v>50.045000000000002</v>
      </c>
      <c r="AS59" s="73">
        <v>60.259500000000003</v>
      </c>
      <c r="AT59" s="73">
        <v>81.075999999999993</v>
      </c>
      <c r="AU59" s="73">
        <v>107.20509999999999</v>
      </c>
      <c r="AV59" s="73">
        <v>114.60909999999998</v>
      </c>
      <c r="AW59" s="136">
        <v>144.51284999999999</v>
      </c>
      <c r="AX59" s="73">
        <v>164.75409999999999</v>
      </c>
      <c r="AY59" s="73">
        <v>188.10039999999998</v>
      </c>
      <c r="AZ59" s="73">
        <v>188.10039999999998</v>
      </c>
      <c r="BA59" s="142">
        <v>196.76614999999998</v>
      </c>
      <c r="BC59" s="70" t="str">
        <f t="shared" si="3"/>
        <v/>
      </c>
      <c r="BD59" s="71" t="e">
        <f>INDEX($E$7:$P$111,ROW()-6,#REF!)</f>
        <v>#REF!</v>
      </c>
      <c r="BE59" s="71" t="e">
        <f>INDEX($X$7:$AI$111,ROW()-6,#REF!)</f>
        <v>#REF!</v>
      </c>
      <c r="BF59" s="71" t="e">
        <f>INDEX($AP$7:$BA$111,ROW()-6,#REF!)</f>
        <v>#REF!</v>
      </c>
      <c r="BG59" s="71" t="e">
        <f>+IF(OR(BD59=0,BE59=0),"",BD59-BE59)</f>
        <v>#REF!</v>
      </c>
      <c r="BH59" s="173" t="str">
        <f>+IF(ISERROR(BD59/BE59-1),"",BD59/BE59-1)</f>
        <v/>
      </c>
      <c r="BI59" s="71" t="e">
        <f>+IF(OR(BD59=0,BF59=0),"",BD59-BF59)</f>
        <v>#REF!</v>
      </c>
      <c r="BJ59" s="174" t="str">
        <f>+IF(ISERROR(BD59/BF59-1),"",BD59/BF59-1)</f>
        <v/>
      </c>
    </row>
    <row r="60" spans="1:62" s="10" customFormat="1" ht="14.25" customHeight="1">
      <c r="A60" s="32"/>
      <c r="B60" s="25"/>
      <c r="C60" s="33"/>
      <c r="D60" s="25"/>
      <c r="E60" s="35"/>
      <c r="F60" s="36"/>
      <c r="G60" s="36"/>
      <c r="H60" s="36"/>
      <c r="I60" s="36"/>
      <c r="J60" s="36"/>
      <c r="K60" s="36"/>
      <c r="L60" s="36"/>
      <c r="M60" s="216"/>
      <c r="N60" s="36"/>
      <c r="O60" s="36"/>
      <c r="P60" s="37"/>
      <c r="Q60" s="12"/>
      <c r="R60" s="12"/>
      <c r="S60" s="12"/>
      <c r="T60" s="32"/>
      <c r="U60" s="25"/>
      <c r="V60" s="33"/>
      <c r="W60" s="25"/>
      <c r="X60" s="35"/>
      <c r="Y60" s="36"/>
      <c r="Z60" s="36"/>
      <c r="AA60" s="36"/>
      <c r="AB60" s="36"/>
      <c r="AC60" s="36"/>
      <c r="AD60" s="36"/>
      <c r="AE60" s="216"/>
      <c r="AF60" s="36"/>
      <c r="AG60" s="36"/>
      <c r="AH60" s="36"/>
      <c r="AI60" s="37"/>
      <c r="AJ60" s="12"/>
      <c r="AK60" s="12"/>
      <c r="AL60" s="32"/>
      <c r="AM60" s="25"/>
      <c r="AN60" s="33"/>
      <c r="AO60" s="25"/>
      <c r="AP60" s="35"/>
      <c r="AQ60" s="36"/>
      <c r="AR60" s="36"/>
      <c r="AS60" s="36"/>
      <c r="AT60" s="36"/>
      <c r="AU60" s="36"/>
      <c r="AV60" s="36"/>
      <c r="AW60" s="216"/>
      <c r="AX60" s="36"/>
      <c r="AY60" s="36"/>
      <c r="AZ60" s="36"/>
      <c r="BA60" s="143"/>
      <c r="BC60" s="33" t="str">
        <f t="shared" si="3"/>
        <v/>
      </c>
      <c r="BD60" s="36"/>
      <c r="BE60" s="36"/>
      <c r="BF60" s="36"/>
      <c r="BG60" s="38"/>
      <c r="BH60" s="38"/>
      <c r="BI60" s="38"/>
      <c r="BJ60" s="72"/>
    </row>
    <row r="61" spans="1:62" s="10" customFormat="1" ht="14.25" customHeight="1">
      <c r="A61" s="32" t="s">
        <v>74</v>
      </c>
      <c r="B61" s="25"/>
      <c r="C61" s="33" t="s">
        <v>1</v>
      </c>
      <c r="D61" s="25"/>
      <c r="E61" s="35">
        <f>E62</f>
        <v>6.64872</v>
      </c>
      <c r="F61" s="36">
        <f t="shared" ref="F61:P61" si="55">F62-E62</f>
        <v>16.00028</v>
      </c>
      <c r="G61" s="36">
        <f t="shared" si="55"/>
        <v>25.019999999999996</v>
      </c>
      <c r="H61" s="36">
        <f t="shared" si="55"/>
        <v>4.9050000000000011</v>
      </c>
      <c r="I61" s="36">
        <f t="shared" si="55"/>
        <v>1.2480000000000047</v>
      </c>
      <c r="J61" s="36">
        <f t="shared" si="55"/>
        <v>19.823999999999998</v>
      </c>
      <c r="K61" s="36">
        <f t="shared" si="55"/>
        <v>14.203999999999994</v>
      </c>
      <c r="L61" s="36">
        <f t="shared" si="55"/>
        <v>11.332000000000008</v>
      </c>
      <c r="M61" s="216">
        <f t="shared" si="55"/>
        <v>3.5519999999999925</v>
      </c>
      <c r="N61" s="36">
        <f t="shared" si="55"/>
        <v>-102.73399999999999</v>
      </c>
      <c r="O61" s="36">
        <f t="shared" si="55"/>
        <v>0</v>
      </c>
      <c r="P61" s="37">
        <f t="shared" si="55"/>
        <v>0</v>
      </c>
      <c r="Q61" s="12"/>
      <c r="R61" s="12"/>
      <c r="S61" s="12"/>
      <c r="T61" s="32" t="s">
        <v>74</v>
      </c>
      <c r="U61" s="25"/>
      <c r="V61" s="33" t="s">
        <v>1</v>
      </c>
      <c r="W61" s="25"/>
      <c r="X61" s="35">
        <f>X62</f>
        <v>0</v>
      </c>
      <c r="Y61" s="36">
        <f t="shared" ref="Y61:AI61" si="56">Y62-X62</f>
        <v>0</v>
      </c>
      <c r="Z61" s="36">
        <f t="shared" si="56"/>
        <v>0</v>
      </c>
      <c r="AA61" s="36">
        <f t="shared" si="56"/>
        <v>0</v>
      </c>
      <c r="AB61" s="36">
        <f t="shared" si="56"/>
        <v>0</v>
      </c>
      <c r="AC61" s="36">
        <f t="shared" si="56"/>
        <v>0</v>
      </c>
      <c r="AD61" s="36">
        <f t="shared" si="56"/>
        <v>0</v>
      </c>
      <c r="AE61" s="216">
        <f t="shared" si="56"/>
        <v>0</v>
      </c>
      <c r="AF61" s="36">
        <f t="shared" si="56"/>
        <v>0</v>
      </c>
      <c r="AG61" s="36">
        <f t="shared" si="56"/>
        <v>0</v>
      </c>
      <c r="AH61" s="36">
        <f t="shared" si="56"/>
        <v>0</v>
      </c>
      <c r="AI61" s="37">
        <f t="shared" si="56"/>
        <v>0</v>
      </c>
      <c r="AJ61" s="12"/>
      <c r="AK61" s="12"/>
      <c r="AL61" s="32" t="s">
        <v>74</v>
      </c>
      <c r="AM61" s="25"/>
      <c r="AN61" s="33" t="s">
        <v>1</v>
      </c>
      <c r="AO61" s="25"/>
      <c r="AP61" s="35">
        <f>AP62</f>
        <v>6.6784999999999997</v>
      </c>
      <c r="AQ61" s="36">
        <f t="shared" ref="AQ61:BA61" si="57">AQ62-AP62</f>
        <v>0</v>
      </c>
      <c r="AR61" s="36">
        <f t="shared" si="57"/>
        <v>11.807000000000002</v>
      </c>
      <c r="AS61" s="36">
        <f t="shared" si="57"/>
        <v>26.790999999999997</v>
      </c>
      <c r="AT61" s="36">
        <f t="shared" si="57"/>
        <v>9.7882499999999979</v>
      </c>
      <c r="AU61" s="36">
        <f t="shared" si="57"/>
        <v>63.917499999999997</v>
      </c>
      <c r="AV61" s="36">
        <f t="shared" si="57"/>
        <v>67.436750000000018</v>
      </c>
      <c r="AW61" s="216">
        <f t="shared" si="57"/>
        <v>1.2057499999999948</v>
      </c>
      <c r="AX61" s="36">
        <f t="shared" si="57"/>
        <v>4.9480000000000075</v>
      </c>
      <c r="AY61" s="36">
        <f t="shared" si="57"/>
        <v>16.582999999999998</v>
      </c>
      <c r="AZ61" s="36">
        <f t="shared" si="57"/>
        <v>3.3385000000000105</v>
      </c>
      <c r="BA61" s="143">
        <f t="shared" si="57"/>
        <v>1.0202500000000043</v>
      </c>
      <c r="BC61" s="32" t="str">
        <f t="shared" si="3"/>
        <v>P&amp;B GROUP</v>
      </c>
      <c r="BD61" s="36"/>
      <c r="BE61" s="36"/>
      <c r="BF61" s="36"/>
      <c r="BG61" s="38"/>
      <c r="BH61" s="38"/>
      <c r="BI61" s="38"/>
      <c r="BJ61" s="72"/>
    </row>
    <row r="62" spans="1:62" s="10" customFormat="1" ht="14.25" customHeight="1">
      <c r="A62" s="70"/>
      <c r="B62" s="25"/>
      <c r="C62" s="33" t="s">
        <v>13</v>
      </c>
      <c r="D62" s="25"/>
      <c r="E62" s="74">
        <v>6.64872</v>
      </c>
      <c r="F62" s="73">
        <v>22.649000000000001</v>
      </c>
      <c r="G62" s="73">
        <v>47.668999999999997</v>
      </c>
      <c r="H62" s="73">
        <v>52.573999999999998</v>
      </c>
      <c r="I62" s="73">
        <v>53.822000000000003</v>
      </c>
      <c r="J62" s="73">
        <v>73.646000000000001</v>
      </c>
      <c r="K62" s="73">
        <v>87.85</v>
      </c>
      <c r="L62" s="73">
        <v>99.182000000000002</v>
      </c>
      <c r="M62" s="136">
        <v>102.73399999999999</v>
      </c>
      <c r="N62" s="73"/>
      <c r="O62" s="73"/>
      <c r="P62" s="75"/>
      <c r="Q62" s="12"/>
      <c r="R62" s="12"/>
      <c r="S62" s="12"/>
      <c r="T62" s="70"/>
      <c r="U62" s="25"/>
      <c r="V62" s="33" t="s">
        <v>13</v>
      </c>
      <c r="W62" s="25"/>
      <c r="X62" s="35"/>
      <c r="Y62" s="36"/>
      <c r="Z62" s="36"/>
      <c r="AA62" s="36"/>
      <c r="AB62" s="36"/>
      <c r="AC62" s="36"/>
      <c r="AD62" s="36"/>
      <c r="AE62" s="216"/>
      <c r="AF62" s="36"/>
      <c r="AG62" s="36"/>
      <c r="AH62" s="36"/>
      <c r="AI62" s="37"/>
      <c r="AJ62" s="12"/>
      <c r="AK62" s="12"/>
      <c r="AL62" s="70"/>
      <c r="AM62" s="25"/>
      <c r="AN62" s="33" t="s">
        <v>13</v>
      </c>
      <c r="AO62" s="25"/>
      <c r="AP62" s="74">
        <v>6.6784999999999997</v>
      </c>
      <c r="AQ62" s="73">
        <v>6.6784999999999997</v>
      </c>
      <c r="AR62" s="73">
        <v>18.485500000000002</v>
      </c>
      <c r="AS62" s="73">
        <v>45.276499999999999</v>
      </c>
      <c r="AT62" s="73">
        <v>55.064749999999997</v>
      </c>
      <c r="AU62" s="73">
        <v>118.98224999999999</v>
      </c>
      <c r="AV62" s="73">
        <v>186.41900000000001</v>
      </c>
      <c r="AW62" s="136">
        <v>187.62475000000001</v>
      </c>
      <c r="AX62" s="73">
        <v>192.57275000000001</v>
      </c>
      <c r="AY62" s="73">
        <v>209.15575000000001</v>
      </c>
      <c r="AZ62" s="73">
        <v>212.49425000000002</v>
      </c>
      <c r="BA62" s="142">
        <v>213.51450000000003</v>
      </c>
      <c r="BC62" s="70" t="str">
        <f t="shared" si="3"/>
        <v/>
      </c>
      <c r="BD62" s="71" t="e">
        <f>INDEX($E$7:$P$111,ROW()-6,#REF!)</f>
        <v>#REF!</v>
      </c>
      <c r="BE62" s="71" t="e">
        <f>INDEX($X$7:$AI$111,ROW()-6,#REF!)</f>
        <v>#REF!</v>
      </c>
      <c r="BF62" s="71" t="e">
        <f>INDEX($AP$7:$BA$111,ROW()-6,#REF!)</f>
        <v>#REF!</v>
      </c>
      <c r="BG62" s="71" t="e">
        <f>+IF(OR(BD62=0,BE62=0),"",BD62-BE62)</f>
        <v>#REF!</v>
      </c>
      <c r="BH62" s="173" t="str">
        <f>+IF(ISERROR(BD62/BE62-1),"",BD62/BE62-1)</f>
        <v/>
      </c>
      <c r="BI62" s="71" t="e">
        <f>+IF(OR(BD62=0,BF62=0),"",BD62-BF62)</f>
        <v>#REF!</v>
      </c>
      <c r="BJ62" s="174" t="str">
        <f>+IF(ISERROR(BD62/BF62-1),"",BD62/BF62-1)</f>
        <v/>
      </c>
    </row>
    <row r="63" spans="1:62" s="10" customFormat="1" ht="14.25" customHeight="1">
      <c r="A63" s="32"/>
      <c r="B63" s="25"/>
      <c r="C63" s="33"/>
      <c r="D63" s="25"/>
      <c r="E63" s="35"/>
      <c r="F63" s="36"/>
      <c r="G63" s="36"/>
      <c r="H63" s="36"/>
      <c r="I63" s="36"/>
      <c r="J63" s="36"/>
      <c r="K63" s="36"/>
      <c r="L63" s="36"/>
      <c r="M63" s="216"/>
      <c r="N63" s="36"/>
      <c r="O63" s="36"/>
      <c r="P63" s="37"/>
      <c r="Q63" s="12"/>
      <c r="R63" s="12"/>
      <c r="S63" s="12"/>
      <c r="T63" s="32"/>
      <c r="U63" s="25"/>
      <c r="V63" s="33"/>
      <c r="W63" s="25"/>
      <c r="X63" s="35"/>
      <c r="Y63" s="36"/>
      <c r="Z63" s="36"/>
      <c r="AA63" s="36"/>
      <c r="AB63" s="36"/>
      <c r="AC63" s="36"/>
      <c r="AD63" s="36"/>
      <c r="AE63" s="216"/>
      <c r="AF63" s="36"/>
      <c r="AG63" s="36"/>
      <c r="AH63" s="36"/>
      <c r="AI63" s="37"/>
      <c r="AJ63" s="12"/>
      <c r="AK63" s="12"/>
      <c r="AL63" s="32"/>
      <c r="AM63" s="25"/>
      <c r="AN63" s="33"/>
      <c r="AO63" s="25"/>
      <c r="AP63" s="35"/>
      <c r="AQ63" s="36"/>
      <c r="AR63" s="36"/>
      <c r="AS63" s="36"/>
      <c r="AT63" s="36"/>
      <c r="AU63" s="36"/>
      <c r="AV63" s="36"/>
      <c r="AW63" s="216"/>
      <c r="AX63" s="36"/>
      <c r="AY63" s="36"/>
      <c r="AZ63" s="36"/>
      <c r="BA63" s="143"/>
      <c r="BC63" s="70" t="str">
        <f t="shared" si="3"/>
        <v/>
      </c>
      <c r="BD63" s="36"/>
      <c r="BE63" s="36"/>
      <c r="BF63" s="36"/>
      <c r="BG63" s="38"/>
      <c r="BH63" s="38"/>
      <c r="BI63" s="38"/>
      <c r="BJ63" s="72"/>
    </row>
    <row r="64" spans="1:62" s="10" customFormat="1" ht="14.25" customHeight="1">
      <c r="A64" s="70" t="s">
        <v>75</v>
      </c>
      <c r="B64" s="25"/>
      <c r="C64" s="33" t="s">
        <v>1</v>
      </c>
      <c r="D64" s="25"/>
      <c r="E64" s="35">
        <f>E65</f>
        <v>8.5975000000000001</v>
      </c>
      <c r="F64" s="36">
        <f t="shared" ref="F64:P64" si="58">F65-E65</f>
        <v>9.7714999999999996</v>
      </c>
      <c r="G64" s="36">
        <f t="shared" si="58"/>
        <v>15.96</v>
      </c>
      <c r="H64" s="36">
        <f t="shared" si="58"/>
        <v>4.695999999999998</v>
      </c>
      <c r="I64" s="36">
        <f t="shared" si="58"/>
        <v>8.4710000000000036</v>
      </c>
      <c r="J64" s="36">
        <f t="shared" si="58"/>
        <v>4.7019999999999982</v>
      </c>
      <c r="K64" s="36">
        <f t="shared" si="58"/>
        <v>1.7629999999999981</v>
      </c>
      <c r="L64" s="36">
        <f t="shared" si="58"/>
        <v>8.169000000000004</v>
      </c>
      <c r="M64" s="216">
        <f t="shared" si="58"/>
        <v>3.6750000000000043</v>
      </c>
      <c r="N64" s="36">
        <f t="shared" si="58"/>
        <v>-65.805000000000007</v>
      </c>
      <c r="O64" s="36">
        <f t="shared" si="58"/>
        <v>0</v>
      </c>
      <c r="P64" s="37">
        <f t="shared" si="58"/>
        <v>0</v>
      </c>
      <c r="Q64" s="12"/>
      <c r="R64" s="12"/>
      <c r="S64" s="12"/>
      <c r="T64" s="70" t="s">
        <v>75</v>
      </c>
      <c r="U64" s="25"/>
      <c r="V64" s="33" t="s">
        <v>1</v>
      </c>
      <c r="W64" s="25"/>
      <c r="X64" s="35">
        <f>X65</f>
        <v>0</v>
      </c>
      <c r="Y64" s="36">
        <f t="shared" ref="Y64:AI64" si="59">Y65-X65</f>
        <v>0</v>
      </c>
      <c r="Z64" s="36">
        <f t="shared" si="59"/>
        <v>0</v>
      </c>
      <c r="AA64" s="36">
        <f t="shared" si="59"/>
        <v>0</v>
      </c>
      <c r="AB64" s="36">
        <f t="shared" si="59"/>
        <v>0</v>
      </c>
      <c r="AC64" s="36">
        <f t="shared" si="59"/>
        <v>0</v>
      </c>
      <c r="AD64" s="36">
        <f t="shared" si="59"/>
        <v>0</v>
      </c>
      <c r="AE64" s="216">
        <f t="shared" si="59"/>
        <v>0</v>
      </c>
      <c r="AF64" s="36">
        <f t="shared" si="59"/>
        <v>0</v>
      </c>
      <c r="AG64" s="36">
        <f t="shared" si="59"/>
        <v>0</v>
      </c>
      <c r="AH64" s="36">
        <f t="shared" si="59"/>
        <v>0</v>
      </c>
      <c r="AI64" s="37">
        <f t="shared" si="59"/>
        <v>0</v>
      </c>
      <c r="AJ64" s="12"/>
      <c r="AK64" s="12"/>
      <c r="AL64" s="70" t="s">
        <v>75</v>
      </c>
      <c r="AM64" s="25"/>
      <c r="AN64" s="33" t="s">
        <v>1</v>
      </c>
      <c r="AO64" s="25"/>
      <c r="AP64" s="35">
        <f>AP65</f>
        <v>43.425930000000001</v>
      </c>
      <c r="AQ64" s="36">
        <f t="shared" ref="AQ64:BA64" si="60">AQ65-AP65</f>
        <v>6.1417500000000018</v>
      </c>
      <c r="AR64" s="36">
        <f t="shared" si="60"/>
        <v>1.7250000000000014</v>
      </c>
      <c r="AS64" s="36">
        <f t="shared" si="60"/>
        <v>21.346999999999994</v>
      </c>
      <c r="AT64" s="36">
        <f t="shared" si="60"/>
        <v>12.926389999999998</v>
      </c>
      <c r="AU64" s="36">
        <f t="shared" si="60"/>
        <v>0.69525000000000148</v>
      </c>
      <c r="AV64" s="36">
        <f t="shared" si="60"/>
        <v>7.5949099999999987</v>
      </c>
      <c r="AW64" s="216">
        <f t="shared" si="60"/>
        <v>0</v>
      </c>
      <c r="AX64" s="36">
        <f t="shared" si="60"/>
        <v>27.791659999999993</v>
      </c>
      <c r="AY64" s="36">
        <f t="shared" si="60"/>
        <v>19.12299999999999</v>
      </c>
      <c r="AZ64" s="36">
        <f t="shared" si="60"/>
        <v>0</v>
      </c>
      <c r="BA64" s="143">
        <f t="shared" si="60"/>
        <v>2.5500000000000114</v>
      </c>
      <c r="BC64" s="32" t="str">
        <f t="shared" si="3"/>
        <v>THALGO COSMETICS</v>
      </c>
      <c r="BD64" s="36"/>
      <c r="BE64" s="36"/>
      <c r="BF64" s="36"/>
      <c r="BG64" s="38"/>
      <c r="BH64" s="38"/>
      <c r="BI64" s="38"/>
      <c r="BJ64" s="72"/>
    </row>
    <row r="65" spans="1:62" s="10" customFormat="1" ht="14.25" customHeight="1">
      <c r="A65" s="130"/>
      <c r="B65" s="25"/>
      <c r="C65" s="33" t="s">
        <v>13</v>
      </c>
      <c r="D65" s="25"/>
      <c r="E65" s="74">
        <v>8.5975000000000001</v>
      </c>
      <c r="F65" s="73">
        <v>18.369</v>
      </c>
      <c r="G65" s="73">
        <v>34.329000000000001</v>
      </c>
      <c r="H65" s="73">
        <v>39.024999999999999</v>
      </c>
      <c r="I65" s="73">
        <v>47.496000000000002</v>
      </c>
      <c r="J65" s="73">
        <v>52.198</v>
      </c>
      <c r="K65" s="73">
        <v>53.960999999999999</v>
      </c>
      <c r="L65" s="73">
        <v>62.13</v>
      </c>
      <c r="M65" s="136">
        <v>65.805000000000007</v>
      </c>
      <c r="N65" s="73"/>
      <c r="O65" s="73"/>
      <c r="P65" s="75"/>
      <c r="Q65" s="12"/>
      <c r="R65" s="12"/>
      <c r="S65" s="12"/>
      <c r="T65" s="130"/>
      <c r="U65" s="25"/>
      <c r="V65" s="33" t="s">
        <v>13</v>
      </c>
      <c r="W65" s="25"/>
      <c r="X65" s="35"/>
      <c r="Y65" s="36"/>
      <c r="Z65" s="36"/>
      <c r="AA65" s="36"/>
      <c r="AB65" s="36"/>
      <c r="AC65" s="36"/>
      <c r="AD65" s="36"/>
      <c r="AE65" s="216"/>
      <c r="AF65" s="36"/>
      <c r="AG65" s="36"/>
      <c r="AH65" s="36"/>
      <c r="AI65" s="37"/>
      <c r="AJ65" s="12"/>
      <c r="AK65" s="12"/>
      <c r="AL65" s="130"/>
      <c r="AM65" s="25"/>
      <c r="AN65" s="33" t="s">
        <v>13</v>
      </c>
      <c r="AO65" s="25"/>
      <c r="AP65" s="74">
        <v>43.425930000000001</v>
      </c>
      <c r="AQ65" s="73">
        <v>49.567680000000003</v>
      </c>
      <c r="AR65" s="73">
        <v>51.292680000000004</v>
      </c>
      <c r="AS65" s="73">
        <v>72.639679999999998</v>
      </c>
      <c r="AT65" s="73">
        <v>85.566069999999996</v>
      </c>
      <c r="AU65" s="73">
        <v>86.261319999999998</v>
      </c>
      <c r="AV65" s="73">
        <v>93.856229999999996</v>
      </c>
      <c r="AW65" s="136">
        <v>93.856229999999996</v>
      </c>
      <c r="AX65" s="73">
        <v>121.64788999999999</v>
      </c>
      <c r="AY65" s="73">
        <v>140.77088999999998</v>
      </c>
      <c r="AZ65" s="73">
        <v>140.77088999999998</v>
      </c>
      <c r="BA65" s="142">
        <v>143.32088999999999</v>
      </c>
      <c r="BC65" s="70" t="str">
        <f t="shared" si="3"/>
        <v/>
      </c>
      <c r="BD65" s="71" t="e">
        <f>INDEX($E$7:$P$111,ROW()-6,#REF!)</f>
        <v>#REF!</v>
      </c>
      <c r="BE65" s="71" t="e">
        <f>INDEX($X$7:$AI$111,ROW()-6,#REF!)</f>
        <v>#REF!</v>
      </c>
      <c r="BF65" s="71" t="e">
        <f>INDEX($AP$7:$BA$111,ROW()-6,#REF!)</f>
        <v>#REF!</v>
      </c>
      <c r="BG65" s="71" t="e">
        <f>+IF(OR(BD65=0,BE65=0),"",BD65-BE65)</f>
        <v>#REF!</v>
      </c>
      <c r="BH65" s="173" t="str">
        <f>+IF(ISERROR(BD65/BE65-1),"",BD65/BE65-1)</f>
        <v/>
      </c>
      <c r="BI65" s="71" t="e">
        <f>+IF(OR(BD65=0,BF65=0),"",BD65-BF65)</f>
        <v>#REF!</v>
      </c>
      <c r="BJ65" s="174" t="str">
        <f>+IF(ISERROR(BD65/BF65-1),"",BD65/BF65-1)</f>
        <v/>
      </c>
    </row>
    <row r="66" spans="1:62" s="10" customFormat="1" ht="14.25" customHeight="1">
      <c r="A66" s="70"/>
      <c r="B66" s="25"/>
      <c r="C66" s="33"/>
      <c r="D66" s="25"/>
      <c r="E66" s="35"/>
      <c r="F66" s="36"/>
      <c r="G66" s="36"/>
      <c r="H66" s="36"/>
      <c r="I66" s="36"/>
      <c r="J66" s="36"/>
      <c r="K66" s="36"/>
      <c r="L66" s="36"/>
      <c r="M66" s="216"/>
      <c r="N66" s="36"/>
      <c r="O66" s="36"/>
      <c r="P66" s="37"/>
      <c r="Q66" s="12"/>
      <c r="R66" s="12"/>
      <c r="S66" s="12"/>
      <c r="T66" s="70"/>
      <c r="U66" s="25"/>
      <c r="V66" s="33"/>
      <c r="W66" s="25"/>
      <c r="X66" s="35"/>
      <c r="Y66" s="36"/>
      <c r="Z66" s="36"/>
      <c r="AA66" s="36"/>
      <c r="AB66" s="36"/>
      <c r="AC66" s="36"/>
      <c r="AD66" s="36"/>
      <c r="AE66" s="216"/>
      <c r="AF66" s="36"/>
      <c r="AG66" s="36"/>
      <c r="AH66" s="36"/>
      <c r="AI66" s="37"/>
      <c r="AJ66" s="12"/>
      <c r="AK66" s="12"/>
      <c r="AL66" s="70"/>
      <c r="AM66" s="25"/>
      <c r="AN66" s="33"/>
      <c r="AO66" s="25"/>
      <c r="AP66" s="35"/>
      <c r="AQ66" s="36"/>
      <c r="AR66" s="36"/>
      <c r="AS66" s="36"/>
      <c r="AT66" s="36"/>
      <c r="AU66" s="36"/>
      <c r="AV66" s="36"/>
      <c r="AW66" s="216"/>
      <c r="AX66" s="36"/>
      <c r="AY66" s="36"/>
      <c r="AZ66" s="36"/>
      <c r="BA66" s="143"/>
      <c r="BC66" s="70" t="str">
        <f t="shared" si="3"/>
        <v/>
      </c>
      <c r="BD66" s="36"/>
      <c r="BE66" s="36"/>
      <c r="BF66" s="36"/>
      <c r="BG66" s="38"/>
      <c r="BH66" s="38"/>
      <c r="BI66" s="38"/>
      <c r="BJ66" s="72"/>
    </row>
    <row r="67" spans="1:62" s="10" customFormat="1" ht="14.25" customHeight="1">
      <c r="A67" s="70" t="s">
        <v>76</v>
      </c>
      <c r="B67" s="25"/>
      <c r="C67" s="33" t="s">
        <v>1</v>
      </c>
      <c r="D67" s="25"/>
      <c r="E67" s="35">
        <f>E68</f>
        <v>21.746700000000001</v>
      </c>
      <c r="F67" s="36">
        <f t="shared" ref="F67:P67" si="61">F68-E68</f>
        <v>25.873299999999997</v>
      </c>
      <c r="G67" s="36">
        <f t="shared" si="61"/>
        <v>4.7050000000000054</v>
      </c>
      <c r="H67" s="36">
        <f t="shared" si="61"/>
        <v>24.671999999999997</v>
      </c>
      <c r="I67" s="36">
        <f t="shared" si="61"/>
        <v>4.7169999999999987</v>
      </c>
      <c r="J67" s="36">
        <f t="shared" si="61"/>
        <v>4.257000000000005</v>
      </c>
      <c r="K67" s="36">
        <f t="shared" si="61"/>
        <v>41.045000000000002</v>
      </c>
      <c r="L67" s="36">
        <f t="shared" si="61"/>
        <v>22.864999999999995</v>
      </c>
      <c r="M67" s="216">
        <f t="shared" si="61"/>
        <v>19.022999999999996</v>
      </c>
      <c r="N67" s="36">
        <f t="shared" si="61"/>
        <v>-168.904</v>
      </c>
      <c r="O67" s="36">
        <f t="shared" si="61"/>
        <v>0</v>
      </c>
      <c r="P67" s="37">
        <f t="shared" si="61"/>
        <v>0</v>
      </c>
      <c r="Q67" s="12"/>
      <c r="R67" s="12"/>
      <c r="S67" s="12"/>
      <c r="T67" s="70" t="s">
        <v>76</v>
      </c>
      <c r="U67" s="25"/>
      <c r="V67" s="33" t="s">
        <v>1</v>
      </c>
      <c r="W67" s="25"/>
      <c r="X67" s="35">
        <f>X68</f>
        <v>0</v>
      </c>
      <c r="Y67" s="36">
        <f t="shared" ref="Y67:AI67" si="62">Y68-X68</f>
        <v>0</v>
      </c>
      <c r="Z67" s="36">
        <f t="shared" si="62"/>
        <v>0</v>
      </c>
      <c r="AA67" s="36">
        <f t="shared" si="62"/>
        <v>0</v>
      </c>
      <c r="AB67" s="36">
        <f t="shared" si="62"/>
        <v>0</v>
      </c>
      <c r="AC67" s="36">
        <f t="shared" si="62"/>
        <v>0</v>
      </c>
      <c r="AD67" s="36">
        <f t="shared" si="62"/>
        <v>0</v>
      </c>
      <c r="AE67" s="216">
        <f t="shared" si="62"/>
        <v>0</v>
      </c>
      <c r="AF67" s="36">
        <f t="shared" si="62"/>
        <v>0</v>
      </c>
      <c r="AG67" s="36">
        <f t="shared" si="62"/>
        <v>0</v>
      </c>
      <c r="AH67" s="36">
        <f t="shared" si="62"/>
        <v>0</v>
      </c>
      <c r="AI67" s="37">
        <f t="shared" si="62"/>
        <v>0</v>
      </c>
      <c r="AJ67" s="12"/>
      <c r="AK67" s="12"/>
      <c r="AL67" s="70" t="s">
        <v>76</v>
      </c>
      <c r="AM67" s="25"/>
      <c r="AN67" s="33" t="s">
        <v>1</v>
      </c>
      <c r="AO67" s="25"/>
      <c r="AP67" s="35">
        <f>AP68</f>
        <v>15.174799999999999</v>
      </c>
      <c r="AQ67" s="36">
        <f t="shared" ref="AQ67:BA67" si="63">AQ68-AP68</f>
        <v>12.59521</v>
      </c>
      <c r="AR67" s="36">
        <f t="shared" si="63"/>
        <v>31.015000000000001</v>
      </c>
      <c r="AS67" s="36">
        <f t="shared" si="63"/>
        <v>7.4116999999999962</v>
      </c>
      <c r="AT67" s="36">
        <f t="shared" si="63"/>
        <v>26.926000000000002</v>
      </c>
      <c r="AU67" s="36">
        <f t="shared" si="63"/>
        <v>2.3041999999999945</v>
      </c>
      <c r="AV67" s="36">
        <f t="shared" si="63"/>
        <v>29.114999999999995</v>
      </c>
      <c r="AW67" s="216">
        <f t="shared" si="63"/>
        <v>14.30364999999999</v>
      </c>
      <c r="AX67" s="36">
        <f t="shared" si="63"/>
        <v>15.759999999999991</v>
      </c>
      <c r="AY67" s="36">
        <f t="shared" si="63"/>
        <v>3.7927999999999997</v>
      </c>
      <c r="AZ67" s="36">
        <f t="shared" si="63"/>
        <v>14.493400000000008</v>
      </c>
      <c r="BA67" s="143">
        <f t="shared" si="63"/>
        <v>5.3696500000000071</v>
      </c>
      <c r="BC67" s="32" t="str">
        <f t="shared" si="3"/>
        <v>STRAND COSMETICS EUROPE</v>
      </c>
      <c r="BD67" s="36"/>
      <c r="BE67" s="36"/>
      <c r="BF67" s="36"/>
      <c r="BG67" s="38"/>
      <c r="BH67" s="38"/>
      <c r="BI67" s="38"/>
      <c r="BJ67" s="72"/>
    </row>
    <row r="68" spans="1:62" s="10" customFormat="1" ht="14.25" customHeight="1">
      <c r="A68" s="32"/>
      <c r="B68" s="25"/>
      <c r="C68" s="33" t="s">
        <v>13</v>
      </c>
      <c r="D68" s="25"/>
      <c r="E68" s="74">
        <v>21.746700000000001</v>
      </c>
      <c r="F68" s="73">
        <v>47.62</v>
      </c>
      <c r="G68" s="73">
        <v>52.325000000000003</v>
      </c>
      <c r="H68" s="73">
        <v>76.997</v>
      </c>
      <c r="I68" s="73">
        <v>81.713999999999999</v>
      </c>
      <c r="J68" s="73">
        <v>85.971000000000004</v>
      </c>
      <c r="K68" s="73">
        <v>127.01600000000001</v>
      </c>
      <c r="L68" s="73">
        <v>149.881</v>
      </c>
      <c r="M68" s="136">
        <v>168.904</v>
      </c>
      <c r="N68" s="73"/>
      <c r="O68" s="73"/>
      <c r="P68" s="75"/>
      <c r="Q68" s="12"/>
      <c r="R68" s="12"/>
      <c r="S68" s="12"/>
      <c r="T68" s="32"/>
      <c r="U68" s="25"/>
      <c r="V68" s="33" t="s">
        <v>13</v>
      </c>
      <c r="W68" s="25"/>
      <c r="X68" s="35"/>
      <c r="Y68" s="36"/>
      <c r="Z68" s="36"/>
      <c r="AA68" s="36"/>
      <c r="AB68" s="36"/>
      <c r="AC68" s="36"/>
      <c r="AD68" s="36"/>
      <c r="AE68" s="216"/>
      <c r="AF68" s="36"/>
      <c r="AG68" s="36"/>
      <c r="AH68" s="36"/>
      <c r="AI68" s="37"/>
      <c r="AJ68" s="12"/>
      <c r="AK68" s="12"/>
      <c r="AL68" s="32"/>
      <c r="AM68" s="25"/>
      <c r="AN68" s="33" t="s">
        <v>13</v>
      </c>
      <c r="AO68" s="25"/>
      <c r="AP68" s="74">
        <v>15.174799999999999</v>
      </c>
      <c r="AQ68" s="73">
        <v>27.770009999999999</v>
      </c>
      <c r="AR68" s="73">
        <v>58.78501</v>
      </c>
      <c r="AS68" s="73">
        <v>66.196709999999996</v>
      </c>
      <c r="AT68" s="73">
        <v>93.122709999999998</v>
      </c>
      <c r="AU68" s="73">
        <v>95.426909999999992</v>
      </c>
      <c r="AV68" s="73">
        <v>124.54190999999999</v>
      </c>
      <c r="AW68" s="136">
        <v>138.84555999999998</v>
      </c>
      <c r="AX68" s="73">
        <v>154.60555999999997</v>
      </c>
      <c r="AY68" s="73">
        <v>158.39835999999997</v>
      </c>
      <c r="AZ68" s="73">
        <v>172.89175999999998</v>
      </c>
      <c r="BA68" s="142">
        <v>178.26140999999998</v>
      </c>
      <c r="BC68" s="70" t="str">
        <f t="shared" si="3"/>
        <v/>
      </c>
      <c r="BD68" s="71" t="e">
        <f>INDEX($E$7:$P$111,ROW()-6,#REF!)</f>
        <v>#REF!</v>
      </c>
      <c r="BE68" s="71" t="e">
        <f>INDEX($X$7:$AI$111,ROW()-6,#REF!)</f>
        <v>#REF!</v>
      </c>
      <c r="BF68" s="71" t="e">
        <f>INDEX($AP$7:$BA$111,ROW()-6,#REF!)</f>
        <v>#REF!</v>
      </c>
      <c r="BG68" s="71" t="e">
        <f>+IF(OR(BD68=0,BE68=0),"",BD68-BE68)</f>
        <v>#REF!</v>
      </c>
      <c r="BH68" s="173" t="str">
        <f>+IF(ISERROR(BD68/BE68-1),"",BD68/BE68-1)</f>
        <v/>
      </c>
      <c r="BI68" s="71" t="e">
        <f>+IF(OR(BD68=0,BF68=0),"",BD68-BF68)</f>
        <v>#REF!</v>
      </c>
      <c r="BJ68" s="174" t="str">
        <f>+IF(ISERROR(BD68/BF68-1),"",BD68/BF68-1)</f>
        <v/>
      </c>
    </row>
    <row r="69" spans="1:62" s="10" customFormat="1" ht="14.25" customHeight="1">
      <c r="A69" s="70"/>
      <c r="B69" s="25"/>
      <c r="C69" s="33"/>
      <c r="D69" s="25"/>
      <c r="E69" s="35"/>
      <c r="F69" s="36"/>
      <c r="G69" s="36"/>
      <c r="H69" s="36"/>
      <c r="I69" s="36"/>
      <c r="J69" s="36"/>
      <c r="K69" s="36"/>
      <c r="L69" s="36"/>
      <c r="M69" s="216"/>
      <c r="N69" s="36"/>
      <c r="O69" s="36"/>
      <c r="P69" s="37"/>
      <c r="Q69" s="12"/>
      <c r="R69" s="12"/>
      <c r="S69" s="12"/>
      <c r="T69" s="70"/>
      <c r="U69" s="25"/>
      <c r="V69" s="33"/>
      <c r="W69" s="25"/>
      <c r="X69" s="35"/>
      <c r="Y69" s="36"/>
      <c r="Z69" s="36"/>
      <c r="AA69" s="36"/>
      <c r="AB69" s="36"/>
      <c r="AC69" s="36"/>
      <c r="AD69" s="36"/>
      <c r="AE69" s="216"/>
      <c r="AF69" s="36"/>
      <c r="AG69" s="36"/>
      <c r="AH69" s="36"/>
      <c r="AI69" s="37"/>
      <c r="AJ69" s="12"/>
      <c r="AK69" s="12"/>
      <c r="AL69" s="70"/>
      <c r="AM69" s="25"/>
      <c r="AN69" s="33"/>
      <c r="AO69" s="25"/>
      <c r="AP69" s="35"/>
      <c r="AQ69" s="36"/>
      <c r="AR69" s="36"/>
      <c r="AS69" s="36"/>
      <c r="AT69" s="36"/>
      <c r="AU69" s="36"/>
      <c r="AV69" s="36"/>
      <c r="AW69" s="216"/>
      <c r="AX69" s="36"/>
      <c r="AY69" s="36"/>
      <c r="AZ69" s="36"/>
      <c r="BA69" s="143"/>
      <c r="BC69" s="70" t="str">
        <f t="shared" si="3"/>
        <v/>
      </c>
      <c r="BD69" s="36"/>
      <c r="BE69" s="36"/>
      <c r="BF69" s="36"/>
      <c r="BG69" s="38"/>
      <c r="BH69" s="38"/>
      <c r="BI69" s="38"/>
      <c r="BJ69" s="72"/>
    </row>
    <row r="70" spans="1:62" s="10" customFormat="1" ht="14.25" customHeight="1">
      <c r="A70" s="32" t="s">
        <v>77</v>
      </c>
      <c r="B70" s="25"/>
      <c r="C70" s="33" t="s">
        <v>1</v>
      </c>
      <c r="D70" s="25"/>
      <c r="E70" s="35">
        <f>E71</f>
        <v>22.934999999999999</v>
      </c>
      <c r="F70" s="36">
        <f t="shared" ref="F70:P70" si="64">F71-E71</f>
        <v>29.040000000000003</v>
      </c>
      <c r="G70" s="36">
        <f t="shared" si="64"/>
        <v>29.657000000000004</v>
      </c>
      <c r="H70" s="36">
        <f t="shared" si="64"/>
        <v>23.284999999999997</v>
      </c>
      <c r="I70" s="36">
        <f t="shared" si="64"/>
        <v>33.716000000000008</v>
      </c>
      <c r="J70" s="36">
        <f t="shared" si="64"/>
        <v>6.6499999999999773</v>
      </c>
      <c r="K70" s="36">
        <f t="shared" si="64"/>
        <v>17.992000000000019</v>
      </c>
      <c r="L70" s="36">
        <f t="shared" si="64"/>
        <v>23.284999999999997</v>
      </c>
      <c r="M70" s="216">
        <f t="shared" si="64"/>
        <v>14.439999999999998</v>
      </c>
      <c r="N70" s="36">
        <f t="shared" si="64"/>
        <v>-201</v>
      </c>
      <c r="O70" s="36">
        <f t="shared" si="64"/>
        <v>0</v>
      </c>
      <c r="P70" s="37">
        <f t="shared" si="64"/>
        <v>0</v>
      </c>
      <c r="Q70" s="12"/>
      <c r="R70" s="12"/>
      <c r="S70" s="12"/>
      <c r="T70" s="32" t="s">
        <v>77</v>
      </c>
      <c r="U70" s="25"/>
      <c r="V70" s="33" t="s">
        <v>1</v>
      </c>
      <c r="W70" s="25"/>
      <c r="X70" s="35">
        <f>X71</f>
        <v>0</v>
      </c>
      <c r="Y70" s="36">
        <f t="shared" ref="Y70:AI70" si="65">Y71-X71</f>
        <v>0</v>
      </c>
      <c r="Z70" s="36">
        <f t="shared" si="65"/>
        <v>0</v>
      </c>
      <c r="AA70" s="36">
        <f t="shared" si="65"/>
        <v>0</v>
      </c>
      <c r="AB70" s="36">
        <f t="shared" si="65"/>
        <v>0</v>
      </c>
      <c r="AC70" s="36">
        <f t="shared" si="65"/>
        <v>0</v>
      </c>
      <c r="AD70" s="36">
        <f t="shared" si="65"/>
        <v>0</v>
      </c>
      <c r="AE70" s="216">
        <f t="shared" si="65"/>
        <v>0</v>
      </c>
      <c r="AF70" s="36">
        <f t="shared" si="65"/>
        <v>0</v>
      </c>
      <c r="AG70" s="36">
        <f t="shared" si="65"/>
        <v>0</v>
      </c>
      <c r="AH70" s="36">
        <f t="shared" si="65"/>
        <v>0</v>
      </c>
      <c r="AI70" s="37">
        <f t="shared" si="65"/>
        <v>0</v>
      </c>
      <c r="AJ70" s="12"/>
      <c r="AK70" s="12"/>
      <c r="AL70" s="32" t="s">
        <v>77</v>
      </c>
      <c r="AM70" s="25"/>
      <c r="AN70" s="33" t="s">
        <v>1</v>
      </c>
      <c r="AO70" s="25"/>
      <c r="AP70" s="35">
        <f>AP71</f>
        <v>0</v>
      </c>
      <c r="AQ70" s="36">
        <f t="shared" ref="AQ70:BA70" si="66">AQ71-AP71</f>
        <v>7.07</v>
      </c>
      <c r="AR70" s="36">
        <f t="shared" si="66"/>
        <v>6.1050000000000004</v>
      </c>
      <c r="AS70" s="36">
        <f t="shared" si="66"/>
        <v>9.6260000000000012</v>
      </c>
      <c r="AT70" s="36">
        <f t="shared" si="66"/>
        <v>17.328000000000003</v>
      </c>
      <c r="AU70" s="36">
        <f t="shared" si="66"/>
        <v>18.677</v>
      </c>
      <c r="AV70" s="36">
        <f t="shared" si="66"/>
        <v>36.853000000000002</v>
      </c>
      <c r="AW70" s="216">
        <f t="shared" si="66"/>
        <v>17.179999999999993</v>
      </c>
      <c r="AX70" s="36">
        <f t="shared" si="66"/>
        <v>32.756</v>
      </c>
      <c r="AY70" s="36">
        <f t="shared" si="66"/>
        <v>15.032000000000011</v>
      </c>
      <c r="AZ70" s="36">
        <f t="shared" si="66"/>
        <v>18.259999999999991</v>
      </c>
      <c r="BA70" s="143">
        <f t="shared" si="66"/>
        <v>16.164999999999992</v>
      </c>
      <c r="BC70" s="32" t="str">
        <f t="shared" si="3"/>
        <v>ROVAL SAS</v>
      </c>
      <c r="BD70" s="36"/>
      <c r="BE70" s="36"/>
      <c r="BF70" s="36"/>
      <c r="BG70" s="38"/>
      <c r="BH70" s="38"/>
      <c r="BI70" s="38"/>
      <c r="BJ70" s="72"/>
    </row>
    <row r="71" spans="1:62" s="10" customFormat="1" ht="14.25" customHeight="1">
      <c r="A71" s="70"/>
      <c r="B71" s="25"/>
      <c r="C71" s="33" t="s">
        <v>13</v>
      </c>
      <c r="D71" s="25"/>
      <c r="E71" s="74">
        <v>22.934999999999999</v>
      </c>
      <c r="F71" s="73">
        <v>51.975000000000001</v>
      </c>
      <c r="G71" s="73">
        <v>81.632000000000005</v>
      </c>
      <c r="H71" s="73">
        <v>104.917</v>
      </c>
      <c r="I71" s="73">
        <v>138.63300000000001</v>
      </c>
      <c r="J71" s="73">
        <v>145.28299999999999</v>
      </c>
      <c r="K71" s="73">
        <v>163.27500000000001</v>
      </c>
      <c r="L71" s="73">
        <v>186.56</v>
      </c>
      <c r="M71" s="136">
        <v>201</v>
      </c>
      <c r="N71" s="73"/>
      <c r="O71" s="73"/>
      <c r="P71" s="75"/>
      <c r="Q71" s="12"/>
      <c r="R71" s="12"/>
      <c r="S71" s="12"/>
      <c r="T71" s="70"/>
      <c r="U71" s="25"/>
      <c r="V71" s="33" t="s">
        <v>13</v>
      </c>
      <c r="W71" s="25"/>
      <c r="X71" s="35"/>
      <c r="Y71" s="36"/>
      <c r="Z71" s="36"/>
      <c r="AA71" s="36"/>
      <c r="AB71" s="36"/>
      <c r="AC71" s="36"/>
      <c r="AD71" s="36"/>
      <c r="AE71" s="216"/>
      <c r="AF71" s="36"/>
      <c r="AG71" s="36"/>
      <c r="AH71" s="36"/>
      <c r="AI71" s="37"/>
      <c r="AJ71" s="12"/>
      <c r="AK71" s="12"/>
      <c r="AL71" s="70"/>
      <c r="AM71" s="25"/>
      <c r="AN71" s="33" t="s">
        <v>13</v>
      </c>
      <c r="AO71" s="25"/>
      <c r="AP71" s="74">
        <v>0</v>
      </c>
      <c r="AQ71" s="73">
        <v>7.07</v>
      </c>
      <c r="AR71" s="73">
        <v>13.175000000000001</v>
      </c>
      <c r="AS71" s="73">
        <v>22.801000000000002</v>
      </c>
      <c r="AT71" s="73">
        <v>40.129000000000005</v>
      </c>
      <c r="AU71" s="73">
        <v>58.806000000000004</v>
      </c>
      <c r="AV71" s="73">
        <v>95.659000000000006</v>
      </c>
      <c r="AW71" s="136">
        <v>112.839</v>
      </c>
      <c r="AX71" s="73">
        <v>145.595</v>
      </c>
      <c r="AY71" s="73">
        <v>160.62700000000001</v>
      </c>
      <c r="AZ71" s="73">
        <v>178.887</v>
      </c>
      <c r="BA71" s="142">
        <v>195.05199999999999</v>
      </c>
      <c r="BC71" s="70" t="str">
        <f t="shared" si="3"/>
        <v/>
      </c>
      <c r="BD71" s="71" t="e">
        <f>INDEX($E$7:$P$111,ROW()-6,#REF!)</f>
        <v>#REF!</v>
      </c>
      <c r="BE71" s="71" t="e">
        <f>INDEX($X$7:$AI$111,ROW()-6,#REF!)</f>
        <v>#REF!</v>
      </c>
      <c r="BF71" s="71" t="e">
        <f>INDEX($AP$7:$BA$111,ROW()-6,#REF!)</f>
        <v>#REF!</v>
      </c>
      <c r="BG71" s="71" t="e">
        <f>+IF(OR(BD71=0,BE71=0),"",BD71-BE71)</f>
        <v>#REF!</v>
      </c>
      <c r="BH71" s="173" t="str">
        <f>+IF(ISERROR(BD71/BE71-1),"",BD71/BE71-1)</f>
        <v/>
      </c>
      <c r="BI71" s="71" t="e">
        <f>+IF(OR(BD71=0,BF71=0),"",BD71-BF71)</f>
        <v>#REF!</v>
      </c>
      <c r="BJ71" s="174" t="str">
        <f>+IF(ISERROR(BD71/BF71-1),"",BD71/BF71-1)</f>
        <v/>
      </c>
    </row>
    <row r="72" spans="1:62" s="10" customFormat="1" ht="14.25" customHeight="1">
      <c r="A72" s="70"/>
      <c r="B72" s="25"/>
      <c r="C72" s="33"/>
      <c r="D72" s="25"/>
      <c r="E72" s="35"/>
      <c r="F72" s="36"/>
      <c r="G72" s="36"/>
      <c r="H72" s="36"/>
      <c r="I72" s="36"/>
      <c r="J72" s="36"/>
      <c r="K72" s="36"/>
      <c r="L72" s="36"/>
      <c r="M72" s="216"/>
      <c r="N72" s="36"/>
      <c r="O72" s="36"/>
      <c r="P72" s="37"/>
      <c r="Q72" s="12"/>
      <c r="R72" s="12"/>
      <c r="S72" s="12"/>
      <c r="T72" s="70"/>
      <c r="U72" s="25"/>
      <c r="V72" s="33"/>
      <c r="W72" s="25"/>
      <c r="X72" s="35"/>
      <c r="Y72" s="36"/>
      <c r="Z72" s="36"/>
      <c r="AA72" s="36"/>
      <c r="AB72" s="36"/>
      <c r="AC72" s="36"/>
      <c r="AD72" s="36"/>
      <c r="AE72" s="216"/>
      <c r="AF72" s="36"/>
      <c r="AG72" s="36"/>
      <c r="AH72" s="36"/>
      <c r="AI72" s="37"/>
      <c r="AJ72" s="12"/>
      <c r="AK72" s="12"/>
      <c r="AL72" s="70"/>
      <c r="AM72" s="25"/>
      <c r="AN72" s="33"/>
      <c r="AO72" s="25"/>
      <c r="AP72" s="35"/>
      <c r="AQ72" s="36"/>
      <c r="AR72" s="36"/>
      <c r="AS72" s="36"/>
      <c r="AT72" s="36"/>
      <c r="AU72" s="36"/>
      <c r="AV72" s="36"/>
      <c r="AW72" s="216"/>
      <c r="AX72" s="36"/>
      <c r="AY72" s="36"/>
      <c r="AZ72" s="36"/>
      <c r="BA72" s="143"/>
      <c r="BC72" s="70" t="str">
        <f t="shared" ref="BC72:BC96" si="67">+IF(ISBLANK(A72),"",A72)</f>
        <v/>
      </c>
      <c r="BD72" s="36"/>
      <c r="BE72" s="36"/>
      <c r="BF72" s="36"/>
      <c r="BG72" s="38"/>
      <c r="BH72" s="38"/>
      <c r="BI72" s="38"/>
      <c r="BJ72" s="72"/>
    </row>
    <row r="73" spans="1:62" s="10" customFormat="1" ht="14.25" customHeight="1">
      <c r="A73" s="70" t="s">
        <v>78</v>
      </c>
      <c r="B73" s="25"/>
      <c r="C73" s="33" t="s">
        <v>1</v>
      </c>
      <c r="D73" s="25"/>
      <c r="E73" s="35">
        <f>E74</f>
        <v>23.725999999999999</v>
      </c>
      <c r="F73" s="36">
        <f t="shared" ref="F73:P73" si="68">F74-E74</f>
        <v>34.770000000000003</v>
      </c>
      <c r="G73" s="36">
        <f t="shared" si="68"/>
        <v>12.755000000000003</v>
      </c>
      <c r="H73" s="36">
        <f t="shared" si="68"/>
        <v>175.44499999999999</v>
      </c>
      <c r="I73" s="36">
        <f t="shared" si="68"/>
        <v>20.998999999999995</v>
      </c>
      <c r="J73" s="36">
        <f t="shared" si="68"/>
        <v>78.88</v>
      </c>
      <c r="K73" s="36">
        <f t="shared" si="68"/>
        <v>14.585000000000036</v>
      </c>
      <c r="L73" s="36">
        <f t="shared" si="68"/>
        <v>13.22399999999999</v>
      </c>
      <c r="M73" s="216">
        <f t="shared" si="68"/>
        <v>39.10899999999998</v>
      </c>
      <c r="N73" s="36">
        <f t="shared" si="68"/>
        <v>-413.49299999999999</v>
      </c>
      <c r="O73" s="36">
        <f t="shared" si="68"/>
        <v>0</v>
      </c>
      <c r="P73" s="37">
        <f t="shared" si="68"/>
        <v>0</v>
      </c>
      <c r="Q73" s="12"/>
      <c r="R73" s="12"/>
      <c r="S73" s="12"/>
      <c r="T73" s="70" t="s">
        <v>78</v>
      </c>
      <c r="U73" s="25"/>
      <c r="V73" s="33" t="s">
        <v>1</v>
      </c>
      <c r="W73" s="25"/>
      <c r="X73" s="35">
        <f>X74</f>
        <v>0</v>
      </c>
      <c r="Y73" s="36">
        <f t="shared" ref="Y73:AI73" si="69">Y74-X74</f>
        <v>0</v>
      </c>
      <c r="Z73" s="36">
        <f t="shared" si="69"/>
        <v>0</v>
      </c>
      <c r="AA73" s="36">
        <f t="shared" si="69"/>
        <v>0</v>
      </c>
      <c r="AB73" s="36">
        <f t="shared" si="69"/>
        <v>0</v>
      </c>
      <c r="AC73" s="36">
        <f t="shared" si="69"/>
        <v>0</v>
      </c>
      <c r="AD73" s="36">
        <f t="shared" si="69"/>
        <v>0</v>
      </c>
      <c r="AE73" s="216">
        <f t="shared" si="69"/>
        <v>0</v>
      </c>
      <c r="AF73" s="36">
        <f t="shared" si="69"/>
        <v>0</v>
      </c>
      <c r="AG73" s="36">
        <f t="shared" si="69"/>
        <v>0</v>
      </c>
      <c r="AH73" s="36">
        <f t="shared" si="69"/>
        <v>0</v>
      </c>
      <c r="AI73" s="37">
        <f t="shared" si="69"/>
        <v>0</v>
      </c>
      <c r="AJ73" s="12"/>
      <c r="AK73" s="12"/>
      <c r="AL73" s="70" t="s">
        <v>78</v>
      </c>
      <c r="AM73" s="25"/>
      <c r="AN73" s="33" t="s">
        <v>1</v>
      </c>
      <c r="AO73" s="25"/>
      <c r="AP73" s="35">
        <f>AP74</f>
        <v>13.333400000000001</v>
      </c>
      <c r="AQ73" s="36">
        <f t="shared" ref="AQ73:BA73" si="70">AQ74-AP74</f>
        <v>26.113099999999999</v>
      </c>
      <c r="AR73" s="36">
        <f t="shared" si="70"/>
        <v>18.269999999999996</v>
      </c>
      <c r="AS73" s="36">
        <f t="shared" si="70"/>
        <v>14.049999999999997</v>
      </c>
      <c r="AT73" s="36">
        <f t="shared" si="70"/>
        <v>33.700760000000002</v>
      </c>
      <c r="AU73" s="36">
        <f t="shared" si="70"/>
        <v>18.268000000000001</v>
      </c>
      <c r="AV73" s="36">
        <f t="shared" si="70"/>
        <v>7.0358399999999932</v>
      </c>
      <c r="AW73" s="216">
        <f t="shared" si="70"/>
        <v>18.169999999999987</v>
      </c>
      <c r="AX73" s="36">
        <f t="shared" si="70"/>
        <v>15.13900000000001</v>
      </c>
      <c r="AY73" s="36">
        <f t="shared" si="70"/>
        <v>13.273300000000006</v>
      </c>
      <c r="AZ73" s="36">
        <f t="shared" si="70"/>
        <v>6.9159999999999968</v>
      </c>
      <c r="BA73" s="143">
        <f t="shared" si="70"/>
        <v>35.717999999999989</v>
      </c>
      <c r="BC73" s="32" t="str">
        <f t="shared" si="67"/>
        <v>PIERRE FABRE DERMOCOSMETIQUE</v>
      </c>
      <c r="BD73" s="36"/>
      <c r="BE73" s="36"/>
      <c r="BF73" s="36"/>
      <c r="BG73" s="38"/>
      <c r="BH73" s="38"/>
      <c r="BI73" s="38"/>
      <c r="BJ73" s="72"/>
    </row>
    <row r="74" spans="1:62" s="10" customFormat="1" ht="14.25" customHeight="1">
      <c r="A74" s="32"/>
      <c r="B74" s="25"/>
      <c r="C74" s="33" t="s">
        <v>13</v>
      </c>
      <c r="D74" s="25"/>
      <c r="E74" s="74">
        <v>23.725999999999999</v>
      </c>
      <c r="F74" s="73">
        <v>58.496000000000002</v>
      </c>
      <c r="G74" s="73">
        <v>71.251000000000005</v>
      </c>
      <c r="H74" s="73">
        <v>246.696</v>
      </c>
      <c r="I74" s="73">
        <v>267.69499999999999</v>
      </c>
      <c r="J74" s="73">
        <v>346.57499999999999</v>
      </c>
      <c r="K74" s="73">
        <v>361.16</v>
      </c>
      <c r="L74" s="73">
        <v>374.38400000000001</v>
      </c>
      <c r="M74" s="136">
        <v>413.49299999999999</v>
      </c>
      <c r="N74" s="73"/>
      <c r="O74" s="73"/>
      <c r="P74" s="75"/>
      <c r="Q74" s="12"/>
      <c r="R74" s="12"/>
      <c r="S74" s="12"/>
      <c r="T74" s="32"/>
      <c r="U74" s="25"/>
      <c r="V74" s="33" t="s">
        <v>13</v>
      </c>
      <c r="W74" s="25"/>
      <c r="X74" s="35"/>
      <c r="Y74" s="36"/>
      <c r="Z74" s="36"/>
      <c r="AA74" s="36"/>
      <c r="AB74" s="36"/>
      <c r="AC74" s="36"/>
      <c r="AD74" s="36"/>
      <c r="AE74" s="216"/>
      <c r="AF74" s="36"/>
      <c r="AG74" s="36"/>
      <c r="AH74" s="36"/>
      <c r="AI74" s="37"/>
      <c r="AJ74" s="12"/>
      <c r="AK74" s="12"/>
      <c r="AL74" s="32"/>
      <c r="AM74" s="25"/>
      <c r="AN74" s="33" t="s">
        <v>13</v>
      </c>
      <c r="AO74" s="25"/>
      <c r="AP74" s="74">
        <v>13.333400000000001</v>
      </c>
      <c r="AQ74" s="73">
        <v>39.4465</v>
      </c>
      <c r="AR74" s="73">
        <v>57.716499999999996</v>
      </c>
      <c r="AS74" s="73">
        <v>71.766499999999994</v>
      </c>
      <c r="AT74" s="73">
        <v>105.46726</v>
      </c>
      <c r="AU74" s="73">
        <v>123.73526</v>
      </c>
      <c r="AV74" s="73">
        <v>130.77109999999999</v>
      </c>
      <c r="AW74" s="136">
        <v>148.94109999999998</v>
      </c>
      <c r="AX74" s="73">
        <v>164.08009999999999</v>
      </c>
      <c r="AY74" s="73">
        <v>177.35339999999999</v>
      </c>
      <c r="AZ74" s="73">
        <v>184.26939999999999</v>
      </c>
      <c r="BA74" s="142">
        <v>219.98739999999998</v>
      </c>
      <c r="BC74" s="70" t="str">
        <f t="shared" si="67"/>
        <v/>
      </c>
      <c r="BD74" s="71" t="e">
        <f>INDEX($E$7:$P$111,ROW()-6,#REF!)</f>
        <v>#REF!</v>
      </c>
      <c r="BE74" s="71" t="e">
        <f>INDEX($X$7:$AI$111,ROW()-6,#REF!)</f>
        <v>#REF!</v>
      </c>
      <c r="BF74" s="71" t="e">
        <f>INDEX($AP$7:$BA$111,ROW()-6,#REF!)</f>
        <v>#REF!</v>
      </c>
      <c r="BG74" s="71" t="e">
        <f>+IF(OR(BD74=0,BE74=0),"",BD74-BE74)</f>
        <v>#REF!</v>
      </c>
      <c r="BH74" s="173" t="str">
        <f>+IF(ISERROR(BD74/BE74-1),"",BD74/BE74-1)</f>
        <v/>
      </c>
      <c r="BI74" s="71" t="e">
        <f>+IF(OR(BD74=0,BF74=0),"",BD74-BF74)</f>
        <v>#REF!</v>
      </c>
      <c r="BJ74" s="174" t="str">
        <f>+IF(ISERROR(BD74/BF74-1),"",BD74/BF74-1)</f>
        <v/>
      </c>
    </row>
    <row r="75" spans="1:62" s="10" customFormat="1" ht="14.25" customHeight="1">
      <c r="A75" s="70"/>
      <c r="B75" s="25"/>
      <c r="C75" s="33"/>
      <c r="D75" s="25"/>
      <c r="E75" s="35"/>
      <c r="F75" s="36"/>
      <c r="G75" s="36"/>
      <c r="H75" s="36"/>
      <c r="I75" s="36"/>
      <c r="J75" s="36"/>
      <c r="K75" s="36"/>
      <c r="L75" s="36"/>
      <c r="M75" s="216"/>
      <c r="N75" s="36"/>
      <c r="O75" s="36"/>
      <c r="P75" s="37"/>
      <c r="Q75" s="12"/>
      <c r="R75" s="12"/>
      <c r="S75" s="12"/>
      <c r="T75" s="70"/>
      <c r="U75" s="25"/>
      <c r="V75" s="33"/>
      <c r="W75" s="25"/>
      <c r="X75" s="35"/>
      <c r="Y75" s="36"/>
      <c r="Z75" s="36"/>
      <c r="AA75" s="36"/>
      <c r="AB75" s="36"/>
      <c r="AC75" s="36"/>
      <c r="AD75" s="36"/>
      <c r="AE75" s="216"/>
      <c r="AF75" s="36"/>
      <c r="AG75" s="36"/>
      <c r="AH75" s="36"/>
      <c r="AI75" s="37"/>
      <c r="AJ75" s="12"/>
      <c r="AK75" s="12"/>
      <c r="AL75" s="70"/>
      <c r="AM75" s="25"/>
      <c r="AN75" s="33"/>
      <c r="AO75" s="25"/>
      <c r="AP75" s="35"/>
      <c r="AQ75" s="36"/>
      <c r="AR75" s="36"/>
      <c r="AS75" s="36"/>
      <c r="AT75" s="36"/>
      <c r="AU75" s="36"/>
      <c r="AV75" s="36"/>
      <c r="AW75" s="216"/>
      <c r="AX75" s="36"/>
      <c r="AY75" s="36"/>
      <c r="AZ75" s="36"/>
      <c r="BA75" s="143"/>
      <c r="BC75" s="70" t="str">
        <f t="shared" si="67"/>
        <v/>
      </c>
      <c r="BD75" s="36"/>
      <c r="BE75" s="36"/>
      <c r="BF75" s="36"/>
      <c r="BG75" s="38"/>
      <c r="BH75" s="38"/>
      <c r="BI75" s="38"/>
      <c r="BJ75" s="72"/>
    </row>
    <row r="76" spans="1:62" s="10" customFormat="1" ht="14.25" customHeight="1">
      <c r="A76" s="32" t="s">
        <v>79</v>
      </c>
      <c r="B76" s="25"/>
      <c r="C76" s="33" t="s">
        <v>1</v>
      </c>
      <c r="D76" s="25"/>
      <c r="E76" s="35">
        <f>E77</f>
        <v>0</v>
      </c>
      <c r="F76" s="36">
        <f t="shared" ref="F76:P76" si="71">F77-E77</f>
        <v>0</v>
      </c>
      <c r="G76" s="36">
        <f t="shared" si="71"/>
        <v>42.192</v>
      </c>
      <c r="H76" s="36">
        <f t="shared" si="71"/>
        <v>0</v>
      </c>
      <c r="I76" s="36">
        <f t="shared" si="71"/>
        <v>0</v>
      </c>
      <c r="J76" s="36">
        <f t="shared" si="71"/>
        <v>0</v>
      </c>
      <c r="K76" s="36">
        <f t="shared" si="71"/>
        <v>0</v>
      </c>
      <c r="L76" s="36">
        <f t="shared" si="71"/>
        <v>42.192</v>
      </c>
      <c r="M76" s="216">
        <f t="shared" si="71"/>
        <v>0</v>
      </c>
      <c r="N76" s="36">
        <f t="shared" si="71"/>
        <v>-84.384</v>
      </c>
      <c r="O76" s="36">
        <f t="shared" si="71"/>
        <v>0</v>
      </c>
      <c r="P76" s="37">
        <f t="shared" si="71"/>
        <v>0</v>
      </c>
      <c r="Q76" s="12"/>
      <c r="R76" s="12"/>
      <c r="S76" s="12"/>
      <c r="T76" s="32" t="s">
        <v>79</v>
      </c>
      <c r="U76" s="25"/>
      <c r="V76" s="33" t="s">
        <v>1</v>
      </c>
      <c r="W76" s="25"/>
      <c r="X76" s="35">
        <f>X77</f>
        <v>0</v>
      </c>
      <c r="Y76" s="36">
        <f t="shared" ref="Y76:AI76" si="72">Y77-X77</f>
        <v>0</v>
      </c>
      <c r="Z76" s="36">
        <f t="shared" si="72"/>
        <v>0</v>
      </c>
      <c r="AA76" s="36">
        <f t="shared" si="72"/>
        <v>0</v>
      </c>
      <c r="AB76" s="36">
        <f t="shared" si="72"/>
        <v>0</v>
      </c>
      <c r="AC76" s="36">
        <f t="shared" si="72"/>
        <v>0</v>
      </c>
      <c r="AD76" s="36">
        <f t="shared" si="72"/>
        <v>0</v>
      </c>
      <c r="AE76" s="216">
        <f t="shared" si="72"/>
        <v>0</v>
      </c>
      <c r="AF76" s="36">
        <f t="shared" si="72"/>
        <v>0</v>
      </c>
      <c r="AG76" s="36">
        <f t="shared" si="72"/>
        <v>0</v>
      </c>
      <c r="AH76" s="36">
        <f t="shared" si="72"/>
        <v>0</v>
      </c>
      <c r="AI76" s="37">
        <f t="shared" si="72"/>
        <v>0</v>
      </c>
      <c r="AJ76" s="12"/>
      <c r="AK76" s="12"/>
      <c r="AL76" s="32" t="s">
        <v>79</v>
      </c>
      <c r="AM76" s="25"/>
      <c r="AN76" s="33" t="s">
        <v>1</v>
      </c>
      <c r="AO76" s="25"/>
      <c r="AP76" s="35">
        <f>AP77</f>
        <v>42.192</v>
      </c>
      <c r="AQ76" s="36">
        <f t="shared" ref="AQ76:BA76" si="73">AQ77-AP77</f>
        <v>0</v>
      </c>
      <c r="AR76" s="36">
        <f t="shared" si="73"/>
        <v>0</v>
      </c>
      <c r="AS76" s="36">
        <f t="shared" si="73"/>
        <v>0</v>
      </c>
      <c r="AT76" s="36">
        <f t="shared" si="73"/>
        <v>0</v>
      </c>
      <c r="AU76" s="36">
        <f t="shared" si="73"/>
        <v>0</v>
      </c>
      <c r="AV76" s="36">
        <f t="shared" si="73"/>
        <v>0</v>
      </c>
      <c r="AW76" s="216">
        <f t="shared" si="73"/>
        <v>42.192</v>
      </c>
      <c r="AX76" s="36">
        <f t="shared" si="73"/>
        <v>0</v>
      </c>
      <c r="AY76" s="36">
        <f t="shared" si="73"/>
        <v>0</v>
      </c>
      <c r="AZ76" s="36">
        <f t="shared" si="73"/>
        <v>0</v>
      </c>
      <c r="BA76" s="143">
        <f t="shared" si="73"/>
        <v>42.191999999999993</v>
      </c>
      <c r="BC76" s="32" t="str">
        <f t="shared" si="67"/>
        <v>BARNET PRODUCTS CORP.</v>
      </c>
      <c r="BD76" s="36"/>
      <c r="BE76" s="36"/>
      <c r="BF76" s="36"/>
      <c r="BG76" s="38"/>
      <c r="BH76" s="38"/>
      <c r="BI76" s="38"/>
      <c r="BJ76" s="72"/>
    </row>
    <row r="77" spans="1:62" s="10" customFormat="1" ht="14.25" customHeight="1">
      <c r="A77" s="70"/>
      <c r="B77" s="25"/>
      <c r="C77" s="33" t="s">
        <v>13</v>
      </c>
      <c r="D77" s="25"/>
      <c r="E77" s="74">
        <v>0</v>
      </c>
      <c r="F77" s="73">
        <v>0</v>
      </c>
      <c r="G77" s="73">
        <v>42.192</v>
      </c>
      <c r="H77" s="73">
        <v>42.192</v>
      </c>
      <c r="I77" s="73">
        <v>42.192</v>
      </c>
      <c r="J77" s="73">
        <v>42.192</v>
      </c>
      <c r="K77" s="73">
        <v>42.192</v>
      </c>
      <c r="L77" s="73">
        <v>84.384</v>
      </c>
      <c r="M77" s="136">
        <v>84.384</v>
      </c>
      <c r="N77" s="73"/>
      <c r="O77" s="73"/>
      <c r="P77" s="75"/>
      <c r="Q77" s="12"/>
      <c r="R77" s="12"/>
      <c r="S77" s="12"/>
      <c r="T77" s="70"/>
      <c r="U77" s="25"/>
      <c r="V77" s="33" t="s">
        <v>13</v>
      </c>
      <c r="W77" s="25"/>
      <c r="X77" s="35"/>
      <c r="Y77" s="36"/>
      <c r="Z77" s="36"/>
      <c r="AA77" s="36"/>
      <c r="AB77" s="36"/>
      <c r="AC77" s="36"/>
      <c r="AD77" s="36"/>
      <c r="AE77" s="216"/>
      <c r="AF77" s="36"/>
      <c r="AG77" s="36"/>
      <c r="AH77" s="36"/>
      <c r="AI77" s="37"/>
      <c r="AJ77" s="12"/>
      <c r="AK77" s="12"/>
      <c r="AL77" s="70"/>
      <c r="AM77" s="25"/>
      <c r="AN77" s="33" t="s">
        <v>13</v>
      </c>
      <c r="AO77" s="25"/>
      <c r="AP77" s="74">
        <v>42.192</v>
      </c>
      <c r="AQ77" s="73">
        <v>42.192</v>
      </c>
      <c r="AR77" s="73">
        <v>42.192</v>
      </c>
      <c r="AS77" s="73">
        <v>42.192</v>
      </c>
      <c r="AT77" s="73">
        <v>42.192</v>
      </c>
      <c r="AU77" s="73">
        <v>42.192</v>
      </c>
      <c r="AV77" s="73">
        <v>42.192</v>
      </c>
      <c r="AW77" s="136">
        <v>84.384</v>
      </c>
      <c r="AX77" s="73">
        <v>84.384</v>
      </c>
      <c r="AY77" s="73">
        <v>84.384</v>
      </c>
      <c r="AZ77" s="73">
        <v>84.384</v>
      </c>
      <c r="BA77" s="142">
        <v>126.57599999999999</v>
      </c>
      <c r="BC77" s="70" t="str">
        <f t="shared" si="67"/>
        <v/>
      </c>
      <c r="BD77" s="71" t="e">
        <f>INDEX($E$7:$P$111,ROW()-6,#REF!)</f>
        <v>#REF!</v>
      </c>
      <c r="BE77" s="71" t="e">
        <f>INDEX($X$7:$AI$111,ROW()-6,#REF!)</f>
        <v>#REF!</v>
      </c>
      <c r="BF77" s="71" t="e">
        <f>INDEX($AP$7:$BA$111,ROW()-6,#REF!)</f>
        <v>#REF!</v>
      </c>
      <c r="BG77" s="71" t="e">
        <f>+IF(OR(BD77=0,BE77=0),"",BD77-BE77)</f>
        <v>#REF!</v>
      </c>
      <c r="BH77" s="173" t="str">
        <f>+IF(ISERROR(BD77/BE77-1),"",BD77/BE77-1)</f>
        <v/>
      </c>
      <c r="BI77" s="71" t="e">
        <f>+IF(OR(BD77=0,BF77=0),"",BD77-BF77)</f>
        <v>#REF!</v>
      </c>
      <c r="BJ77" s="174" t="str">
        <f>+IF(ISERROR(BD77/BF77-1),"",BD77/BF77-1)</f>
        <v/>
      </c>
    </row>
    <row r="78" spans="1:62" s="10" customFormat="1" ht="14.25" customHeight="1">
      <c r="A78" s="32"/>
      <c r="B78" s="25"/>
      <c r="C78" s="33"/>
      <c r="D78" s="25"/>
      <c r="E78" s="35"/>
      <c r="F78" s="36"/>
      <c r="G78" s="36"/>
      <c r="H78" s="36"/>
      <c r="I78" s="36"/>
      <c r="J78" s="36"/>
      <c r="K78" s="36"/>
      <c r="L78" s="36"/>
      <c r="M78" s="216"/>
      <c r="N78" s="36"/>
      <c r="O78" s="36"/>
      <c r="P78" s="37"/>
      <c r="Q78" s="12"/>
      <c r="R78" s="12"/>
      <c r="S78" s="12"/>
      <c r="T78" s="32"/>
      <c r="U78" s="25"/>
      <c r="V78" s="33"/>
      <c r="W78" s="25"/>
      <c r="X78" s="35"/>
      <c r="Y78" s="36"/>
      <c r="Z78" s="36"/>
      <c r="AA78" s="36"/>
      <c r="AB78" s="36"/>
      <c r="AC78" s="36"/>
      <c r="AD78" s="36"/>
      <c r="AE78" s="216"/>
      <c r="AF78" s="36"/>
      <c r="AG78" s="36"/>
      <c r="AH78" s="36"/>
      <c r="AI78" s="37"/>
      <c r="AJ78" s="12"/>
      <c r="AK78" s="12"/>
      <c r="AL78" s="32"/>
      <c r="AM78" s="25"/>
      <c r="AN78" s="33"/>
      <c r="AO78" s="25"/>
      <c r="AP78" s="35"/>
      <c r="AQ78" s="36"/>
      <c r="AR78" s="36"/>
      <c r="AS78" s="36"/>
      <c r="AT78" s="36"/>
      <c r="AU78" s="36"/>
      <c r="AV78" s="36"/>
      <c r="AW78" s="216"/>
      <c r="AX78" s="36"/>
      <c r="AY78" s="36"/>
      <c r="AZ78" s="36"/>
      <c r="BA78" s="143"/>
      <c r="BC78" s="70" t="str">
        <f t="shared" si="67"/>
        <v/>
      </c>
      <c r="BD78" s="36"/>
      <c r="BE78" s="36"/>
      <c r="BF78" s="36"/>
      <c r="BG78" s="38"/>
      <c r="BH78" s="38"/>
      <c r="BI78" s="38"/>
      <c r="BJ78" s="72"/>
    </row>
    <row r="79" spans="1:62" s="10" customFormat="1" ht="14.25" customHeight="1">
      <c r="A79" s="32" t="s">
        <v>80</v>
      </c>
      <c r="B79" s="25"/>
      <c r="C79" s="33" t="s">
        <v>1</v>
      </c>
      <c r="D79" s="25"/>
      <c r="E79" s="35">
        <f>E80</f>
        <v>12.492299999999998</v>
      </c>
      <c r="F79" s="36">
        <f t="shared" ref="F79:P79" si="74">F80-E80</f>
        <v>2.0397000000000016</v>
      </c>
      <c r="G79" s="36">
        <f t="shared" si="74"/>
        <v>8.4929999999999986</v>
      </c>
      <c r="H79" s="36">
        <f t="shared" si="74"/>
        <v>15.934000000000005</v>
      </c>
      <c r="I79" s="36">
        <f t="shared" si="74"/>
        <v>10.650999999999996</v>
      </c>
      <c r="J79" s="36">
        <f t="shared" si="74"/>
        <v>16.745999999999995</v>
      </c>
      <c r="K79" s="36">
        <f t="shared" si="74"/>
        <v>3.703000000000003</v>
      </c>
      <c r="L79" s="36">
        <f t="shared" si="74"/>
        <v>4.1350000000000051</v>
      </c>
      <c r="M79" s="216">
        <f t="shared" si="74"/>
        <v>16.597999999999999</v>
      </c>
      <c r="N79" s="36">
        <f t="shared" si="74"/>
        <v>-90.792000000000002</v>
      </c>
      <c r="O79" s="36">
        <f t="shared" si="74"/>
        <v>0</v>
      </c>
      <c r="P79" s="37">
        <f t="shared" si="74"/>
        <v>0</v>
      </c>
      <c r="Q79" s="12"/>
      <c r="R79" s="12"/>
      <c r="S79" s="12"/>
      <c r="T79" s="32" t="s">
        <v>80</v>
      </c>
      <c r="U79" s="25"/>
      <c r="V79" s="33" t="s">
        <v>1</v>
      </c>
      <c r="W79" s="25"/>
      <c r="X79" s="35">
        <f>X80</f>
        <v>0</v>
      </c>
      <c r="Y79" s="36">
        <f t="shared" ref="Y79:AI79" si="75">Y80-X80</f>
        <v>0</v>
      </c>
      <c r="Z79" s="36">
        <f t="shared" si="75"/>
        <v>0</v>
      </c>
      <c r="AA79" s="36">
        <f t="shared" si="75"/>
        <v>0</v>
      </c>
      <c r="AB79" s="36">
        <f t="shared" si="75"/>
        <v>0</v>
      </c>
      <c r="AC79" s="36">
        <f t="shared" si="75"/>
        <v>0</v>
      </c>
      <c r="AD79" s="36">
        <f t="shared" si="75"/>
        <v>0</v>
      </c>
      <c r="AE79" s="216">
        <f t="shared" si="75"/>
        <v>0</v>
      </c>
      <c r="AF79" s="36">
        <f t="shared" si="75"/>
        <v>0</v>
      </c>
      <c r="AG79" s="36">
        <f t="shared" si="75"/>
        <v>0</v>
      </c>
      <c r="AH79" s="36">
        <f t="shared" si="75"/>
        <v>0</v>
      </c>
      <c r="AI79" s="37">
        <f t="shared" si="75"/>
        <v>0</v>
      </c>
      <c r="AJ79" s="12"/>
      <c r="AK79" s="12"/>
      <c r="AL79" s="32" t="s">
        <v>80</v>
      </c>
      <c r="AM79" s="25"/>
      <c r="AN79" s="33" t="s">
        <v>1</v>
      </c>
      <c r="AO79" s="25"/>
      <c r="AP79" s="35">
        <f>AP80</f>
        <v>0</v>
      </c>
      <c r="AQ79" s="36">
        <f t="shared" ref="AQ79:BA79" si="76">AQ80-AP80</f>
        <v>2.04</v>
      </c>
      <c r="AR79" s="36">
        <f t="shared" si="76"/>
        <v>16.252299999999998</v>
      </c>
      <c r="AS79" s="36">
        <f t="shared" si="76"/>
        <v>6.7974999999999994</v>
      </c>
      <c r="AT79" s="36">
        <f t="shared" si="76"/>
        <v>14.864599999999996</v>
      </c>
      <c r="AU79" s="36">
        <f t="shared" si="76"/>
        <v>0</v>
      </c>
      <c r="AV79" s="36">
        <f t="shared" si="76"/>
        <v>16.572299999999998</v>
      </c>
      <c r="AW79" s="216">
        <f t="shared" si="76"/>
        <v>0</v>
      </c>
      <c r="AX79" s="36">
        <f t="shared" si="76"/>
        <v>1.0125000000000028</v>
      </c>
      <c r="AY79" s="36">
        <f t="shared" si="76"/>
        <v>18.612300000000005</v>
      </c>
      <c r="AZ79" s="36">
        <f t="shared" si="76"/>
        <v>12.4923</v>
      </c>
      <c r="BA79" s="143">
        <f t="shared" si="76"/>
        <v>2.0400000000000063</v>
      </c>
      <c r="BC79" s="32" t="str">
        <f t="shared" si="67"/>
        <v>LABORATOIRES ASEPTA</v>
      </c>
      <c r="BD79" s="36"/>
      <c r="BE79" s="36"/>
      <c r="BF79" s="36"/>
      <c r="BG79" s="38"/>
      <c r="BH79" s="38"/>
      <c r="BI79" s="38"/>
      <c r="BJ79" s="72"/>
    </row>
    <row r="80" spans="1:62" s="10" customFormat="1" ht="14.25" customHeight="1">
      <c r="A80" s="70"/>
      <c r="B80" s="25"/>
      <c r="C80" s="33" t="s">
        <v>13</v>
      </c>
      <c r="D80" s="25"/>
      <c r="E80" s="74">
        <v>12.492299999999998</v>
      </c>
      <c r="F80" s="73">
        <v>14.532</v>
      </c>
      <c r="G80" s="73">
        <v>23.024999999999999</v>
      </c>
      <c r="H80" s="73">
        <v>38.959000000000003</v>
      </c>
      <c r="I80" s="73">
        <v>49.61</v>
      </c>
      <c r="J80" s="73">
        <v>66.355999999999995</v>
      </c>
      <c r="K80" s="73">
        <v>70.058999999999997</v>
      </c>
      <c r="L80" s="73">
        <v>74.194000000000003</v>
      </c>
      <c r="M80" s="136">
        <v>90.792000000000002</v>
      </c>
      <c r="N80" s="73"/>
      <c r="O80" s="73"/>
      <c r="P80" s="75"/>
      <c r="Q80" s="12"/>
      <c r="R80" s="12"/>
      <c r="S80" s="12"/>
      <c r="T80" s="70"/>
      <c r="U80" s="25"/>
      <c r="V80" s="33" t="s">
        <v>13</v>
      </c>
      <c r="W80" s="25"/>
      <c r="X80" s="35"/>
      <c r="Y80" s="36"/>
      <c r="Z80" s="36"/>
      <c r="AA80" s="36"/>
      <c r="AB80" s="36"/>
      <c r="AC80" s="36"/>
      <c r="AD80" s="36"/>
      <c r="AE80" s="216"/>
      <c r="AF80" s="36"/>
      <c r="AG80" s="36"/>
      <c r="AH80" s="36"/>
      <c r="AI80" s="37"/>
      <c r="AJ80" s="12"/>
      <c r="AK80" s="12"/>
      <c r="AL80" s="70"/>
      <c r="AM80" s="25"/>
      <c r="AN80" s="33" t="s">
        <v>13</v>
      </c>
      <c r="AO80" s="25"/>
      <c r="AP80" s="74">
        <v>0</v>
      </c>
      <c r="AQ80" s="73">
        <v>2.04</v>
      </c>
      <c r="AR80" s="73">
        <v>18.292299999999997</v>
      </c>
      <c r="AS80" s="73">
        <v>25.089799999999997</v>
      </c>
      <c r="AT80" s="73">
        <v>39.954399999999993</v>
      </c>
      <c r="AU80" s="73">
        <v>39.954399999999993</v>
      </c>
      <c r="AV80" s="73">
        <v>56.526699999999991</v>
      </c>
      <c r="AW80" s="136">
        <v>56.526699999999991</v>
      </c>
      <c r="AX80" s="73">
        <v>57.539199999999994</v>
      </c>
      <c r="AY80" s="73">
        <v>76.151499999999999</v>
      </c>
      <c r="AZ80" s="73">
        <v>88.643799999999999</v>
      </c>
      <c r="BA80" s="142">
        <v>90.683800000000005</v>
      </c>
      <c r="BC80" s="70" t="str">
        <f t="shared" si="67"/>
        <v/>
      </c>
      <c r="BD80" s="71" t="e">
        <f>INDEX($E$7:$P$111,ROW()-6,#REF!)</f>
        <v>#REF!</v>
      </c>
      <c r="BE80" s="71" t="e">
        <f>INDEX($X$7:$AI$111,ROW()-6,#REF!)</f>
        <v>#REF!</v>
      </c>
      <c r="BF80" s="71" t="e">
        <f>INDEX($AP$7:$BA$111,ROW()-6,#REF!)</f>
        <v>#REF!</v>
      </c>
      <c r="BG80" s="71" t="e">
        <f>+IF(OR(BD80=0,BE80=0),"",BD80-BE80)</f>
        <v>#REF!</v>
      </c>
      <c r="BH80" s="173" t="str">
        <f>+IF(ISERROR(BD80/BE80-1),"",BD80/BE80-1)</f>
        <v/>
      </c>
      <c r="BI80" s="71" t="e">
        <f>+IF(OR(BD80=0,BF80=0),"",BD80-BF80)</f>
        <v>#REF!</v>
      </c>
      <c r="BJ80" s="174" t="str">
        <f>+IF(ISERROR(BD80/BF80-1),"",BD80/BF80-1)</f>
        <v/>
      </c>
    </row>
    <row r="81" spans="1:62" s="10" customFormat="1" ht="14.25" customHeight="1">
      <c r="A81" s="70"/>
      <c r="B81" s="25"/>
      <c r="C81" s="33"/>
      <c r="D81" s="25"/>
      <c r="E81" s="35"/>
      <c r="F81" s="36"/>
      <c r="G81" s="36"/>
      <c r="H81" s="36"/>
      <c r="I81" s="36"/>
      <c r="J81" s="36"/>
      <c r="K81" s="36"/>
      <c r="L81" s="36"/>
      <c r="M81" s="216"/>
      <c r="N81" s="36"/>
      <c r="O81" s="36"/>
      <c r="P81" s="37"/>
      <c r="Q81" s="12"/>
      <c r="R81" s="12"/>
      <c r="S81" s="12"/>
      <c r="T81" s="70"/>
      <c r="U81" s="25"/>
      <c r="V81" s="33"/>
      <c r="W81" s="25"/>
      <c r="X81" s="35"/>
      <c r="Y81" s="36"/>
      <c r="Z81" s="36"/>
      <c r="AA81" s="36"/>
      <c r="AB81" s="36"/>
      <c r="AC81" s="36"/>
      <c r="AD81" s="36"/>
      <c r="AE81" s="216"/>
      <c r="AF81" s="36"/>
      <c r="AG81" s="36"/>
      <c r="AH81" s="36"/>
      <c r="AI81" s="37"/>
      <c r="AJ81" s="12"/>
      <c r="AK81" s="12"/>
      <c r="AL81" s="70"/>
      <c r="AM81" s="25"/>
      <c r="AN81" s="33"/>
      <c r="AO81" s="25"/>
      <c r="AP81" s="35"/>
      <c r="AQ81" s="36"/>
      <c r="AR81" s="36"/>
      <c r="AS81" s="36"/>
      <c r="AT81" s="36"/>
      <c r="AU81" s="36"/>
      <c r="AV81" s="36"/>
      <c r="AW81" s="216"/>
      <c r="AX81" s="36"/>
      <c r="AY81" s="36"/>
      <c r="AZ81" s="36"/>
      <c r="BA81" s="143"/>
      <c r="BC81" s="70" t="str">
        <f t="shared" si="67"/>
        <v/>
      </c>
      <c r="BD81" s="36"/>
      <c r="BE81" s="36"/>
      <c r="BF81" s="36"/>
      <c r="BG81" s="38"/>
      <c r="BH81" s="38"/>
      <c r="BI81" s="38"/>
      <c r="BJ81" s="72"/>
    </row>
    <row r="82" spans="1:62" s="10" customFormat="1" ht="14.25" customHeight="1">
      <c r="A82" s="70" t="s">
        <v>40</v>
      </c>
      <c r="B82" s="25"/>
      <c r="C82" s="33" t="s">
        <v>1</v>
      </c>
      <c r="D82" s="25"/>
      <c r="E82" s="35">
        <f>E83</f>
        <v>799.36928382394194</v>
      </c>
      <c r="F82" s="36">
        <f t="shared" ref="F82:P82" si="77">F83-E83</f>
        <v>485.23371617605812</v>
      </c>
      <c r="G82" s="36">
        <f t="shared" si="77"/>
        <v>494.5979999999995</v>
      </c>
      <c r="H82" s="36">
        <f t="shared" si="77"/>
        <v>692.33300000000099</v>
      </c>
      <c r="I82" s="36">
        <f t="shared" si="77"/>
        <v>501.97299999999905</v>
      </c>
      <c r="J82" s="36">
        <f t="shared" si="77"/>
        <v>572.53300000000036</v>
      </c>
      <c r="K82" s="36">
        <f t="shared" si="77"/>
        <v>421.45400000000063</v>
      </c>
      <c r="L82" s="36">
        <f t="shared" si="77"/>
        <v>418.03799999999865</v>
      </c>
      <c r="M82" s="216">
        <f t="shared" si="77"/>
        <v>681.79800000000068</v>
      </c>
      <c r="N82" s="36">
        <f t="shared" si="77"/>
        <v>-5067.33</v>
      </c>
      <c r="O82" s="36">
        <f t="shared" si="77"/>
        <v>0</v>
      </c>
      <c r="P82" s="37">
        <f t="shared" si="77"/>
        <v>0</v>
      </c>
      <c r="Q82" s="12"/>
      <c r="R82" s="12"/>
      <c r="S82" s="12"/>
      <c r="T82" s="70" t="s">
        <v>40</v>
      </c>
      <c r="U82" s="25"/>
      <c r="V82" s="33" t="s">
        <v>1</v>
      </c>
      <c r="W82" s="25"/>
      <c r="X82" s="35">
        <f>X83</f>
        <v>0</v>
      </c>
      <c r="Y82" s="36">
        <f t="shared" ref="Y82:AI82" si="78">Y83-X83</f>
        <v>0</v>
      </c>
      <c r="Z82" s="36">
        <f t="shared" si="78"/>
        <v>0</v>
      </c>
      <c r="AA82" s="36">
        <f t="shared" si="78"/>
        <v>0</v>
      </c>
      <c r="AB82" s="36">
        <f t="shared" si="78"/>
        <v>0</v>
      </c>
      <c r="AC82" s="36">
        <f t="shared" si="78"/>
        <v>0</v>
      </c>
      <c r="AD82" s="36">
        <f t="shared" si="78"/>
        <v>0</v>
      </c>
      <c r="AE82" s="216">
        <f t="shared" si="78"/>
        <v>0</v>
      </c>
      <c r="AF82" s="36">
        <f t="shared" si="78"/>
        <v>0</v>
      </c>
      <c r="AG82" s="36">
        <f t="shared" si="78"/>
        <v>0</v>
      </c>
      <c r="AH82" s="36">
        <f t="shared" si="78"/>
        <v>0</v>
      </c>
      <c r="AI82" s="37">
        <f t="shared" si="78"/>
        <v>0</v>
      </c>
      <c r="AJ82" s="12"/>
      <c r="AK82" s="12"/>
      <c r="AL82" s="70" t="s">
        <v>40</v>
      </c>
      <c r="AM82" s="25"/>
      <c r="AN82" s="33" t="s">
        <v>1</v>
      </c>
      <c r="AO82" s="25"/>
      <c r="AP82" s="35">
        <f>AP83</f>
        <v>613.03483000000006</v>
      </c>
      <c r="AQ82" s="36">
        <f t="shared" ref="AQ82:BA82" si="79">AQ83-AP83</f>
        <v>661.70264039999938</v>
      </c>
      <c r="AR82" s="36">
        <f t="shared" si="79"/>
        <v>593.27735059999941</v>
      </c>
      <c r="AS82" s="36">
        <f t="shared" si="79"/>
        <v>709.45728700000109</v>
      </c>
      <c r="AT82" s="36">
        <f t="shared" si="79"/>
        <v>453.0722499999938</v>
      </c>
      <c r="AU82" s="36">
        <f t="shared" si="79"/>
        <v>404.29308000003493</v>
      </c>
      <c r="AV82" s="36">
        <f t="shared" si="79"/>
        <v>500.44815999994989</v>
      </c>
      <c r="AW82" s="216">
        <f t="shared" si="79"/>
        <v>415.874140000029</v>
      </c>
      <c r="AX82" s="36">
        <f t="shared" si="79"/>
        <v>607.27062999998634</v>
      </c>
      <c r="AY82" s="36">
        <f t="shared" si="79"/>
        <v>419.19972999996025</v>
      </c>
      <c r="AZ82" s="36">
        <f t="shared" si="79"/>
        <v>489.19772000008379</v>
      </c>
      <c r="BA82" s="143">
        <f t="shared" si="79"/>
        <v>370.79890999999589</v>
      </c>
      <c r="BC82" s="32" t="str">
        <f t="shared" si="67"/>
        <v>AUTRES</v>
      </c>
      <c r="BD82" s="36"/>
      <c r="BE82" s="36"/>
      <c r="BF82" s="36"/>
      <c r="BG82" s="38"/>
      <c r="BH82" s="38"/>
      <c r="BI82" s="38"/>
      <c r="BJ82" s="72"/>
    </row>
    <row r="83" spans="1:62" s="10" customFormat="1" ht="14.25" customHeight="1">
      <c r="A83" s="32"/>
      <c r="B83" s="25"/>
      <c r="C83" s="33" t="s">
        <v>13</v>
      </c>
      <c r="D83" s="25"/>
      <c r="E83" s="74">
        <f>-SUM(E80,E77,E74,E71,E68,E65,E62,E59,E56,E53,E50,E47,E44,E41,E38,E35,E32,E29,E26,E23,E20,E17,E14,E11,E8)+2122.232</f>
        <v>799.36928382394194</v>
      </c>
      <c r="F83" s="73">
        <f>-SUM(F80,F77,F74,F71,F68,F65,F62,F59,F56,F53,F50,F47,F44,F41,F38,F35,F32,F29,F26,F23,F20,F17,F14,F11,F8)+3716.803</f>
        <v>1284.6030000000001</v>
      </c>
      <c r="G83" s="73">
        <f>-SUM(G80,G77,G74,G71,G68,G65,G62,G59,G56,G53,G50,G47,G44,G41,G38,G35,G32,G29,G26,G23,G20,G17,G14,G11,G8)+5450.951</f>
        <v>1779.2009999999996</v>
      </c>
      <c r="H83" s="73">
        <f>-SUM(H80,H77,H74,H71,H68,H65,H62,H59,H56,H53,H50,H47,H44,H41,H38,H35,H32,H29,H26,H23,H20,H17,H14,H11,H8)+7552.528</f>
        <v>2471.5340000000006</v>
      </c>
      <c r="I83" s="73">
        <f>-SUM(I80,I77,I74,I71,I68,I65,I62,I59,I56,I53,I50,I47,I44,I41,I38,I35,I32,I29,I26,I23,I20,I17,I14,I11,I8)+9068.617</f>
        <v>2973.5069999999996</v>
      </c>
      <c r="J83" s="73">
        <f>-SUM(J80,J77,J74,J71,J68,J65,J62,J59,J56,J53,J50,J47,J44,J41,J38,J35,J32,J29,J26,J23,J20,J17,J14,J11,J8)+10784.124</f>
        <v>3546.04</v>
      </c>
      <c r="K83" s="73">
        <f>-SUM(K80,K77,K74,K71,K68,K65,K62,K59,K56,K53,K50,K47,K44,K41,K38,K35,K32,K29,K26,K23,K20,K17,K14,K11,K8)+12176.635</f>
        <v>3967.4940000000006</v>
      </c>
      <c r="L83" s="73">
        <f>-SUM(L80,L77,L74,L71,L68,L65,L62,L59,L56,L53,L50,L47,L44,L41,L38,L35,L32,L29,L26,L23,L20,L17,L14,L11,L8)+13549.344</f>
        <v>4385.5319999999992</v>
      </c>
      <c r="M83" s="136">
        <f>-SUM(M80,M77,M74,M71,M68,M65,M62,M59,M56,M53,M50,M47,M44,M41,M38,M35,M32,M29,M26,M23,M20,M17,M14,M11,M8)+15436.832</f>
        <v>5067.33</v>
      </c>
      <c r="N83" s="73">
        <f>-SUM(N80,N77,N74,N71,N68,N65,N62,N59,N56,N53,N50,N47,N44,N41,N38,N35,N32,N29,N26,N23,N20,N17,N14,N11,N8)</f>
        <v>0</v>
      </c>
      <c r="O83" s="73">
        <f>-SUM(O80,O77,O74,O71,O68,O65,O62,O59,O56,O53,O50,O47,O44,O41,O38,O35,O32,O29,O26,O23,O20,O17,O14,O11,O8)</f>
        <v>0</v>
      </c>
      <c r="P83" s="75">
        <f>-SUM(P80,P77,P74,P71,P68,P65,P62,P59,P56,P53,P50,P47,P44,P41,P38,P35,P32,P29,P26,P23,P20,P17,P14,P11,P8)</f>
        <v>0</v>
      </c>
      <c r="Q83" s="12"/>
      <c r="R83" s="12"/>
      <c r="S83" s="12"/>
      <c r="T83" s="70"/>
      <c r="U83" s="25"/>
      <c r="V83" s="33" t="s">
        <v>13</v>
      </c>
      <c r="W83" s="25"/>
      <c r="X83" s="35"/>
      <c r="Y83" s="36"/>
      <c r="Z83" s="36"/>
      <c r="AA83" s="36"/>
      <c r="AB83" s="36"/>
      <c r="AC83" s="36"/>
      <c r="AD83" s="36"/>
      <c r="AE83" s="216"/>
      <c r="AF83" s="36"/>
      <c r="AG83" s="36"/>
      <c r="AH83" s="36"/>
      <c r="AI83" s="37"/>
      <c r="AJ83" s="12"/>
      <c r="AK83" s="12"/>
      <c r="AL83" s="70"/>
      <c r="AM83" s="25"/>
      <c r="AN83" s="33" t="s">
        <v>13</v>
      </c>
      <c r="AO83" s="25"/>
      <c r="AP83" s="74">
        <f>(-SUM(AP80,AP77,AP74,AP71,AP68,AP65,AP62,AP59,AP56,AP53,AP50,AP47,AP44,AP41,AP38,AP35,AP32,AP29,AP26,AP23,AP20,AP17,AP14,AP11,AP8))+2179.6797007</f>
        <v>613.03483000000006</v>
      </c>
      <c r="AQ83" s="73">
        <f>(-SUM(AQ80,AQ77,AQ74,AQ71,AQ68,AQ65,AQ62,AQ59,AQ56,AQ53,AQ50,AQ47,AQ44,AQ41,AQ38,AQ35,AQ32,AQ29,AQ26,AQ23,AQ20,AQ17,AQ14,AQ11,AQ8))+4343.0184111</f>
        <v>1274.7374703999994</v>
      </c>
      <c r="AR83" s="73">
        <f>(-SUM(AR80,AR77,AR74,AR71,AR68,AR65,AR62,AR59,AR56,AR53,AR50,AR47,AR44,AR41,AR38,AR35,AR32,AR29,AR26,AR23,AR20,AR17,AR14,AR11,AR8))+6455.0202222</f>
        <v>1868.0148209999988</v>
      </c>
      <c r="AS83" s="73">
        <f>(-SUM(AS80,AS77,AS74,AS71,AS68,AS65,AS62,AS59,AS56,AS53,AS50,AS47,AS44,AS41,AS38,AS35,AS32,AS29,AS26,AS23,AS20,AS17,AS14,AS11,AS8))+8367.7708097</f>
        <v>2577.4721079999999</v>
      </c>
      <c r="AT83" s="73">
        <f>(-SUM(AT80,AT77,AT74,AT71,AT68,AT65,AT62,AT59,AT56,AT53,AT50,AT47,AT44,AT41,AT38,AT35,AT32,AT29,AT26,AT23,AT20,AT17,AT14,AT11,AT8))+9810.22669266488</f>
        <v>3030.5443579999937</v>
      </c>
      <c r="AU83" s="73">
        <f>(-SUM(AU80,AU77,AU74,AU71,AU68,AU65,AU62,AU59,AU56,AU53,AU50,AU47,AU44,AU41,AU38,AU35,AU32,AU29,AU26,AU23,AU20,AU17,AU14,AU11,AU8))+11570.7960409412</f>
        <v>3434.8374380000287</v>
      </c>
      <c r="AV83" s="73">
        <f>(-SUM(AV80,AV77,AV74,AV71,AV68,AV65,AV62,AV59,AV56,AV53,AV50,AV47,AV44,AV41,AV38,AV35,AV32,AV29,AV26,AV23,AV20,AV17,AV14,AV11,AV8))+13513.4714649377</f>
        <v>3935.2855979999786</v>
      </c>
      <c r="AW83" s="136">
        <f>(-SUM(AW80,AW77,AW74,AW71,AW68,AW65,AW62,AW59,AW56,AW53,AW50,AW47,AW44,AW41,AW38,AW35,AW32,AW29,AW26,AW23,AW20,AW17,AW14,AW11,AW8))+14959.9186117439</f>
        <v>4351.1597380000076</v>
      </c>
      <c r="AX83" s="73">
        <f>(-SUM(AX80,AX77,AX74,AX71,AX68,AX65,AX62,AX59,AX56,AX53,AX50,AX47,AX44,AX41,AX38,AX35,AX32,AX29,AX26,AX23,AX20,AX17,AX14,AX11,AX8))+16852.0680467547</f>
        <v>4958.4303679999939</v>
      </c>
      <c r="AY83" s="73">
        <f>(-SUM(AY80,AY77,AY74,AY71,AY68,AY65,AY62,AY59,AY56,AY53,AY50,AY47,AY44,AY41,AY38,AY35,AY32,AY29,AY26,AY23,AY20,AY17,AY14,AY11,AY8))+18313.6295689999</f>
        <v>5377.6300979999542</v>
      </c>
      <c r="AZ83" s="73">
        <f>(-SUM(AZ80,AZ77,AZ74,AZ71,AZ68,AZ65,AZ62,AZ59,AZ56,AZ53,AZ50,AZ47,AZ44,AZ41,AZ38,AZ35,AZ32,AZ29,AZ26,AZ23,AZ20,AZ17,AZ14,AZ11,AZ8))+19565.9258435832</f>
        <v>5866.827818000038</v>
      </c>
      <c r="BA83" s="142">
        <f>(-SUM(BA80,BA77,BA74,BA71,BA68,BA65,BA62,BA59,BA56,BA53,BA50,BA47,BA44,BA41,BA38,BA35,BA32,BA29,BA26,BA23,BA20,BA17,BA14,BA11,BA8))+20764.1216735832</f>
        <v>6237.6267280000338</v>
      </c>
      <c r="BC83" s="70" t="str">
        <f t="shared" si="67"/>
        <v/>
      </c>
      <c r="BD83" s="71" t="e">
        <f>INDEX($E$7:$P$111,ROW()-6,#REF!)</f>
        <v>#REF!</v>
      </c>
      <c r="BE83" s="71" t="e">
        <f>INDEX($X$7:$AI$111,ROW()-6,#REF!)</f>
        <v>#REF!</v>
      </c>
      <c r="BF83" s="71" t="e">
        <f>INDEX($AP$7:$BA$111,ROW()-6,#REF!)</f>
        <v>#REF!</v>
      </c>
      <c r="BG83" s="71" t="e">
        <f>+IF(OR(BD83=0,BE83=0),"",BD83-BE83)</f>
        <v>#REF!</v>
      </c>
      <c r="BH83" s="173" t="str">
        <f>+IF(ISERROR(BD83/BE83-1),"",BD83/BE83-1)</f>
        <v/>
      </c>
      <c r="BI83" s="71" t="e">
        <f>+IF(OR(BD83=0,BF83=0),"",BD83-BF83)</f>
        <v>#REF!</v>
      </c>
      <c r="BJ83" s="174" t="str">
        <f>+IF(ISERROR(BD83/BF83-1),"",BD83/BF83-1)</f>
        <v/>
      </c>
    </row>
    <row r="84" spans="1:62" s="10" customFormat="1" ht="14.25" customHeight="1">
      <c r="A84" s="70"/>
      <c r="B84" s="25"/>
      <c r="C84" s="33"/>
      <c r="D84" s="25"/>
      <c r="E84" s="35"/>
      <c r="F84" s="36"/>
      <c r="G84" s="36"/>
      <c r="H84" s="36"/>
      <c r="I84" s="36"/>
      <c r="J84" s="36"/>
      <c r="K84" s="36"/>
      <c r="L84" s="36"/>
      <c r="M84" s="216"/>
      <c r="N84" s="36"/>
      <c r="O84" s="36"/>
      <c r="P84" s="37"/>
      <c r="Q84" s="12"/>
      <c r="R84" s="12"/>
      <c r="S84" s="12"/>
      <c r="T84" s="32"/>
      <c r="U84" s="25"/>
      <c r="V84" s="33"/>
      <c r="W84" s="25"/>
      <c r="X84" s="35"/>
      <c r="Y84" s="36"/>
      <c r="Z84" s="36"/>
      <c r="AA84" s="36"/>
      <c r="AB84" s="36"/>
      <c r="AC84" s="36"/>
      <c r="AD84" s="36"/>
      <c r="AE84" s="216"/>
      <c r="AF84" s="36"/>
      <c r="AG84" s="36"/>
      <c r="AH84" s="36"/>
      <c r="AI84" s="37"/>
      <c r="AJ84" s="12"/>
      <c r="AK84" s="12"/>
      <c r="AL84" s="32"/>
      <c r="AM84" s="25"/>
      <c r="AN84" s="33"/>
      <c r="AO84" s="25"/>
      <c r="AP84" s="35"/>
      <c r="AQ84" s="36"/>
      <c r="AR84" s="36"/>
      <c r="AS84" s="36"/>
      <c r="AT84" s="36"/>
      <c r="AU84" s="36"/>
      <c r="AV84" s="36"/>
      <c r="AW84" s="216"/>
      <c r="AX84" s="36"/>
      <c r="AY84" s="36"/>
      <c r="AZ84" s="36"/>
      <c r="BA84" s="143"/>
      <c r="BC84" s="70" t="str">
        <f t="shared" si="67"/>
        <v/>
      </c>
      <c r="BD84" s="36"/>
      <c r="BE84" s="36"/>
      <c r="BF84" s="36"/>
      <c r="BG84" s="38"/>
      <c r="BH84" s="38"/>
      <c r="BI84" s="38"/>
      <c r="BJ84" s="72"/>
    </row>
    <row r="85" spans="1:62" s="10" customFormat="1" ht="14.25" hidden="1" customHeight="1">
      <c r="A85" s="32"/>
      <c r="B85" s="25"/>
      <c r="C85" s="33" t="s">
        <v>1</v>
      </c>
      <c r="D85" s="25"/>
      <c r="E85" s="35">
        <f>E86</f>
        <v>0</v>
      </c>
      <c r="F85" s="36">
        <f t="shared" ref="F85:P85" si="80">F86-E86</f>
        <v>0</v>
      </c>
      <c r="G85" s="36">
        <f t="shared" si="80"/>
        <v>0</v>
      </c>
      <c r="H85" s="36">
        <f t="shared" si="80"/>
        <v>0</v>
      </c>
      <c r="I85" s="36">
        <f t="shared" si="80"/>
        <v>0</v>
      </c>
      <c r="J85" s="36">
        <f t="shared" si="80"/>
        <v>0</v>
      </c>
      <c r="K85" s="36">
        <f t="shared" si="80"/>
        <v>0</v>
      </c>
      <c r="L85" s="36">
        <f t="shared" si="80"/>
        <v>0</v>
      </c>
      <c r="M85" s="216">
        <f t="shared" si="80"/>
        <v>0</v>
      </c>
      <c r="N85" s="36">
        <f t="shared" si="80"/>
        <v>0</v>
      </c>
      <c r="O85" s="36">
        <f t="shared" si="80"/>
        <v>0</v>
      </c>
      <c r="P85" s="37">
        <f t="shared" si="80"/>
        <v>0</v>
      </c>
      <c r="Q85" s="12"/>
      <c r="R85" s="12"/>
      <c r="S85" s="12"/>
      <c r="T85" s="32">
        <v>27</v>
      </c>
      <c r="U85" s="25"/>
      <c r="V85" s="33" t="s">
        <v>1</v>
      </c>
      <c r="W85" s="25"/>
      <c r="X85" s="35">
        <f>X86</f>
        <v>0</v>
      </c>
      <c r="Y85" s="36">
        <f t="shared" ref="Y85:AI85" si="81">Y86-X86</f>
        <v>0</v>
      </c>
      <c r="Z85" s="36">
        <f t="shared" si="81"/>
        <v>0</v>
      </c>
      <c r="AA85" s="36">
        <f t="shared" si="81"/>
        <v>0</v>
      </c>
      <c r="AB85" s="36">
        <f t="shared" si="81"/>
        <v>0</v>
      </c>
      <c r="AC85" s="36">
        <f t="shared" si="81"/>
        <v>0</v>
      </c>
      <c r="AD85" s="36">
        <f t="shared" si="81"/>
        <v>0</v>
      </c>
      <c r="AE85" s="216">
        <f t="shared" si="81"/>
        <v>0</v>
      </c>
      <c r="AF85" s="36">
        <f t="shared" si="81"/>
        <v>0</v>
      </c>
      <c r="AG85" s="36">
        <f t="shared" si="81"/>
        <v>0</v>
      </c>
      <c r="AH85" s="36">
        <f t="shared" si="81"/>
        <v>0</v>
      </c>
      <c r="AI85" s="37">
        <f t="shared" si="81"/>
        <v>0</v>
      </c>
      <c r="AJ85" s="12"/>
      <c r="AK85" s="12"/>
      <c r="AL85" s="32">
        <v>27</v>
      </c>
      <c r="AM85" s="25"/>
      <c r="AN85" s="33" t="s">
        <v>1</v>
      </c>
      <c r="AO85" s="25"/>
      <c r="AP85" s="35">
        <f>AP86</f>
        <v>0</v>
      </c>
      <c r="AQ85" s="36">
        <f t="shared" ref="AQ85:BA85" si="82">AQ86-AP86</f>
        <v>0</v>
      </c>
      <c r="AR85" s="36">
        <f t="shared" si="82"/>
        <v>0</v>
      </c>
      <c r="AS85" s="36">
        <f t="shared" si="82"/>
        <v>0</v>
      </c>
      <c r="AT85" s="36">
        <f t="shared" si="82"/>
        <v>0</v>
      </c>
      <c r="AU85" s="36">
        <f t="shared" si="82"/>
        <v>0</v>
      </c>
      <c r="AV85" s="36">
        <f t="shared" si="82"/>
        <v>0</v>
      </c>
      <c r="AW85" s="216">
        <f t="shared" si="82"/>
        <v>0</v>
      </c>
      <c r="AX85" s="36">
        <f t="shared" si="82"/>
        <v>0</v>
      </c>
      <c r="AY85" s="36">
        <f t="shared" si="82"/>
        <v>0</v>
      </c>
      <c r="AZ85" s="36">
        <f t="shared" si="82"/>
        <v>0</v>
      </c>
      <c r="BA85" s="143">
        <f t="shared" si="82"/>
        <v>0</v>
      </c>
      <c r="BC85" s="32" t="str">
        <f t="shared" si="67"/>
        <v/>
      </c>
      <c r="BD85" s="36"/>
      <c r="BE85" s="36"/>
      <c r="BF85" s="36"/>
      <c r="BG85" s="38"/>
      <c r="BH85" s="38"/>
      <c r="BI85" s="38"/>
      <c r="BJ85" s="72"/>
    </row>
    <row r="86" spans="1:62" s="10" customFormat="1" ht="14.25" hidden="1" customHeight="1">
      <c r="A86" s="70"/>
      <c r="B86" s="25"/>
      <c r="C86" s="33" t="s">
        <v>13</v>
      </c>
      <c r="D86" s="25"/>
      <c r="E86" s="74"/>
      <c r="F86" s="73"/>
      <c r="G86" s="73"/>
      <c r="H86" s="73"/>
      <c r="I86" s="73"/>
      <c r="J86" s="73"/>
      <c r="K86" s="73"/>
      <c r="L86" s="73"/>
      <c r="M86" s="136"/>
      <c r="N86" s="73"/>
      <c r="O86" s="73"/>
      <c r="P86" s="75"/>
      <c r="Q86" s="12"/>
      <c r="R86" s="12"/>
      <c r="S86" s="12"/>
      <c r="T86" s="70"/>
      <c r="U86" s="25"/>
      <c r="V86" s="33" t="s">
        <v>13</v>
      </c>
      <c r="W86" s="25"/>
      <c r="X86" s="35"/>
      <c r="Y86" s="36"/>
      <c r="Z86" s="36"/>
      <c r="AA86" s="36"/>
      <c r="AB86" s="36"/>
      <c r="AC86" s="36"/>
      <c r="AD86" s="36"/>
      <c r="AE86" s="216"/>
      <c r="AF86" s="36"/>
      <c r="AG86" s="36"/>
      <c r="AH86" s="36"/>
      <c r="AI86" s="37"/>
      <c r="AJ86" s="12"/>
      <c r="AK86" s="12"/>
      <c r="AL86" s="70"/>
      <c r="AM86" s="25"/>
      <c r="AN86" s="33" t="s">
        <v>13</v>
      </c>
      <c r="AO86" s="25"/>
      <c r="AP86" s="74"/>
      <c r="AQ86" s="73"/>
      <c r="AR86" s="73"/>
      <c r="AS86" s="73"/>
      <c r="AT86" s="73"/>
      <c r="AU86" s="73"/>
      <c r="AV86" s="73"/>
      <c r="AW86" s="136"/>
      <c r="AX86" s="73"/>
      <c r="AY86" s="73"/>
      <c r="AZ86" s="73"/>
      <c r="BA86" s="142"/>
      <c r="BC86" s="70" t="str">
        <f t="shared" si="67"/>
        <v/>
      </c>
      <c r="BD86" s="71" t="e">
        <f>INDEX($E$7:$P$111,ROW()-6,#REF!)</f>
        <v>#REF!</v>
      </c>
      <c r="BE86" s="71" t="e">
        <f>INDEX($X$7:$AI$111,ROW()-6,#REF!)</f>
        <v>#REF!</v>
      </c>
      <c r="BF86" s="71" t="e">
        <f>INDEX($AP$7:$BA$111,ROW()-6,#REF!)</f>
        <v>#REF!</v>
      </c>
      <c r="BG86" s="71" t="e">
        <f>+IF(OR(BD86=0,BE86=0),"",BD86-BE86)</f>
        <v>#REF!</v>
      </c>
      <c r="BH86" s="173" t="str">
        <f>+IF(ISERROR(BD86/BE86-1),"",BD86/BE86-1)</f>
        <v/>
      </c>
      <c r="BI86" s="71" t="e">
        <f>+IF(OR(BD86=0,BF86=0),"",BD86-BF86)</f>
        <v>#REF!</v>
      </c>
      <c r="BJ86" s="174" t="str">
        <f>+IF(ISERROR(BD86/BF86-1),"",BD86/BF86-1)</f>
        <v/>
      </c>
    </row>
    <row r="87" spans="1:62" s="10" customFormat="1" ht="14.25" hidden="1" customHeight="1">
      <c r="A87" s="32"/>
      <c r="B87" s="25"/>
      <c r="C87" s="33"/>
      <c r="D87" s="25"/>
      <c r="E87" s="35"/>
      <c r="F87" s="36"/>
      <c r="G87" s="36"/>
      <c r="H87" s="36"/>
      <c r="I87" s="36"/>
      <c r="J87" s="36"/>
      <c r="K87" s="36"/>
      <c r="L87" s="36"/>
      <c r="M87" s="216"/>
      <c r="N87" s="36"/>
      <c r="O87" s="36"/>
      <c r="P87" s="37"/>
      <c r="Q87" s="12"/>
      <c r="R87" s="12"/>
      <c r="S87" s="12"/>
      <c r="T87" s="32"/>
      <c r="U87" s="25"/>
      <c r="V87" s="33"/>
      <c r="W87" s="25"/>
      <c r="X87" s="35"/>
      <c r="Y87" s="36"/>
      <c r="Z87" s="36"/>
      <c r="AA87" s="36"/>
      <c r="AB87" s="36"/>
      <c r="AC87" s="36"/>
      <c r="AD87" s="36"/>
      <c r="AE87" s="216"/>
      <c r="AF87" s="36"/>
      <c r="AG87" s="36"/>
      <c r="AH87" s="36"/>
      <c r="AI87" s="37"/>
      <c r="AJ87" s="12"/>
      <c r="AK87" s="12"/>
      <c r="AL87" s="32"/>
      <c r="AM87" s="25"/>
      <c r="AN87" s="33"/>
      <c r="AO87" s="25"/>
      <c r="AP87" s="35"/>
      <c r="AQ87" s="36"/>
      <c r="AR87" s="36"/>
      <c r="AS87" s="36"/>
      <c r="AT87" s="36"/>
      <c r="AU87" s="36"/>
      <c r="AV87" s="36"/>
      <c r="AW87" s="216"/>
      <c r="AX87" s="36"/>
      <c r="AY87" s="36"/>
      <c r="AZ87" s="36"/>
      <c r="BA87" s="143"/>
      <c r="BC87" s="70" t="str">
        <f t="shared" si="67"/>
        <v/>
      </c>
      <c r="BD87" s="36"/>
      <c r="BE87" s="36"/>
      <c r="BF87" s="36"/>
      <c r="BG87" s="38"/>
      <c r="BH87" s="38"/>
      <c r="BI87" s="38"/>
      <c r="BJ87" s="72"/>
    </row>
    <row r="88" spans="1:62" s="10" customFormat="1" ht="14.25" hidden="1" customHeight="1">
      <c r="A88" s="32"/>
      <c r="B88" s="25"/>
      <c r="C88" s="33" t="s">
        <v>1</v>
      </c>
      <c r="D88" s="25"/>
      <c r="E88" s="35">
        <f>E89</f>
        <v>0</v>
      </c>
      <c r="F88" s="36">
        <f t="shared" ref="F88:P88" si="83">F89-E89</f>
        <v>0</v>
      </c>
      <c r="G88" s="36">
        <f t="shared" si="83"/>
        <v>0</v>
      </c>
      <c r="H88" s="36">
        <f t="shared" si="83"/>
        <v>0</v>
      </c>
      <c r="I88" s="36">
        <f t="shared" si="83"/>
        <v>0</v>
      </c>
      <c r="J88" s="36">
        <f t="shared" si="83"/>
        <v>0</v>
      </c>
      <c r="K88" s="36">
        <f t="shared" si="83"/>
        <v>0</v>
      </c>
      <c r="L88" s="36">
        <f t="shared" si="83"/>
        <v>0</v>
      </c>
      <c r="M88" s="216">
        <f t="shared" si="83"/>
        <v>0</v>
      </c>
      <c r="N88" s="36">
        <f t="shared" si="83"/>
        <v>0</v>
      </c>
      <c r="O88" s="36">
        <f t="shared" si="83"/>
        <v>0</v>
      </c>
      <c r="P88" s="37">
        <f t="shared" si="83"/>
        <v>0</v>
      </c>
      <c r="Q88" s="12"/>
      <c r="R88" s="12"/>
      <c r="S88" s="12"/>
      <c r="T88" s="32">
        <v>28</v>
      </c>
      <c r="U88" s="25"/>
      <c r="V88" s="33" t="s">
        <v>1</v>
      </c>
      <c r="W88" s="25"/>
      <c r="X88" s="35">
        <f>X89</f>
        <v>0</v>
      </c>
      <c r="Y88" s="36">
        <f t="shared" ref="Y88:AI88" si="84">Y89-X89</f>
        <v>0</v>
      </c>
      <c r="Z88" s="36">
        <f t="shared" si="84"/>
        <v>0</v>
      </c>
      <c r="AA88" s="36">
        <f t="shared" si="84"/>
        <v>0</v>
      </c>
      <c r="AB88" s="36">
        <f t="shared" si="84"/>
        <v>0</v>
      </c>
      <c r="AC88" s="36">
        <f t="shared" si="84"/>
        <v>0</v>
      </c>
      <c r="AD88" s="36">
        <f t="shared" si="84"/>
        <v>0</v>
      </c>
      <c r="AE88" s="216">
        <f t="shared" si="84"/>
        <v>0</v>
      </c>
      <c r="AF88" s="36">
        <f t="shared" si="84"/>
        <v>0</v>
      </c>
      <c r="AG88" s="36">
        <f t="shared" si="84"/>
        <v>0</v>
      </c>
      <c r="AH88" s="36">
        <f t="shared" si="84"/>
        <v>0</v>
      </c>
      <c r="AI88" s="37">
        <f t="shared" si="84"/>
        <v>0</v>
      </c>
      <c r="AJ88" s="12"/>
      <c r="AK88" s="12"/>
      <c r="AL88" s="32">
        <v>28</v>
      </c>
      <c r="AM88" s="25"/>
      <c r="AN88" s="33" t="s">
        <v>1</v>
      </c>
      <c r="AO88" s="25"/>
      <c r="AP88" s="35">
        <f>AP89</f>
        <v>0</v>
      </c>
      <c r="AQ88" s="36">
        <f t="shared" ref="AQ88:BA88" si="85">AQ89-AP89</f>
        <v>0</v>
      </c>
      <c r="AR88" s="36">
        <f t="shared" si="85"/>
        <v>0</v>
      </c>
      <c r="AS88" s="36">
        <f t="shared" si="85"/>
        <v>0</v>
      </c>
      <c r="AT88" s="36">
        <f t="shared" si="85"/>
        <v>0</v>
      </c>
      <c r="AU88" s="36">
        <f t="shared" si="85"/>
        <v>0</v>
      </c>
      <c r="AV88" s="36">
        <f t="shared" si="85"/>
        <v>0</v>
      </c>
      <c r="AW88" s="216">
        <f t="shared" si="85"/>
        <v>0</v>
      </c>
      <c r="AX88" s="36">
        <f t="shared" si="85"/>
        <v>0</v>
      </c>
      <c r="AY88" s="36">
        <f t="shared" si="85"/>
        <v>0</v>
      </c>
      <c r="AZ88" s="36">
        <f t="shared" si="85"/>
        <v>0</v>
      </c>
      <c r="BA88" s="143">
        <f t="shared" si="85"/>
        <v>0</v>
      </c>
      <c r="BC88" s="32" t="str">
        <f t="shared" si="67"/>
        <v/>
      </c>
      <c r="BD88" s="36"/>
      <c r="BE88" s="36"/>
      <c r="BF88" s="36"/>
      <c r="BG88" s="38"/>
      <c r="BH88" s="38"/>
      <c r="BI88" s="38"/>
      <c r="BJ88" s="72"/>
    </row>
    <row r="89" spans="1:62" s="10" customFormat="1" ht="14.25" hidden="1" customHeight="1">
      <c r="A89" s="70"/>
      <c r="B89" s="25"/>
      <c r="C89" s="33" t="s">
        <v>13</v>
      </c>
      <c r="D89" s="25"/>
      <c r="E89" s="74"/>
      <c r="F89" s="73"/>
      <c r="G89" s="73"/>
      <c r="H89" s="73"/>
      <c r="I89" s="73"/>
      <c r="J89" s="73"/>
      <c r="K89" s="73"/>
      <c r="L89" s="73"/>
      <c r="M89" s="136"/>
      <c r="N89" s="73"/>
      <c r="O89" s="73"/>
      <c r="P89" s="75"/>
      <c r="Q89" s="12"/>
      <c r="R89" s="12"/>
      <c r="S89" s="12"/>
      <c r="T89" s="70"/>
      <c r="U89" s="25"/>
      <c r="V89" s="33" t="s">
        <v>13</v>
      </c>
      <c r="W89" s="25"/>
      <c r="X89" s="35"/>
      <c r="Y89" s="36"/>
      <c r="Z89" s="36"/>
      <c r="AA89" s="36"/>
      <c r="AB89" s="36"/>
      <c r="AC89" s="36"/>
      <c r="AD89" s="36"/>
      <c r="AE89" s="216"/>
      <c r="AF89" s="36"/>
      <c r="AG89" s="36"/>
      <c r="AH89" s="36"/>
      <c r="AI89" s="37"/>
      <c r="AJ89" s="12"/>
      <c r="AK89" s="12"/>
      <c r="AL89" s="70"/>
      <c r="AM89" s="25"/>
      <c r="AN89" s="33" t="s">
        <v>13</v>
      </c>
      <c r="AO89" s="25"/>
      <c r="AP89" s="74"/>
      <c r="AQ89" s="73"/>
      <c r="AR89" s="73"/>
      <c r="AS89" s="73"/>
      <c r="AT89" s="73"/>
      <c r="AU89" s="73"/>
      <c r="AV89" s="73"/>
      <c r="AW89" s="136"/>
      <c r="AX89" s="73"/>
      <c r="AY89" s="73"/>
      <c r="AZ89" s="73"/>
      <c r="BA89" s="142"/>
      <c r="BC89" s="70" t="str">
        <f t="shared" si="67"/>
        <v/>
      </c>
      <c r="BD89" s="71" t="e">
        <f>INDEX($E$7:$P$111,ROW()-6,#REF!)</f>
        <v>#REF!</v>
      </c>
      <c r="BE89" s="71" t="e">
        <f>INDEX($X$7:$AI$111,ROW()-6,#REF!)</f>
        <v>#REF!</v>
      </c>
      <c r="BF89" s="71" t="e">
        <f>INDEX($AP$7:$BA$111,ROW()-6,#REF!)</f>
        <v>#REF!</v>
      </c>
      <c r="BG89" s="71" t="e">
        <f>+IF(OR(BD89=0,BE89=0),"",BD89-BE89)</f>
        <v>#REF!</v>
      </c>
      <c r="BH89" s="173" t="str">
        <f>+IF(ISERROR(BD89/BE89-1),"",BD89/BE89-1)</f>
        <v/>
      </c>
      <c r="BI89" s="71" t="e">
        <f>+IF(OR(BD89=0,BF89=0),"",BD89-BF89)</f>
        <v>#REF!</v>
      </c>
      <c r="BJ89" s="174" t="str">
        <f>+IF(ISERROR(BD89/BF89-1),"",BD89/BF89-1)</f>
        <v/>
      </c>
    </row>
    <row r="90" spans="1:62" s="10" customFormat="1" ht="14.25" hidden="1" customHeight="1">
      <c r="A90" s="32"/>
      <c r="B90" s="25"/>
      <c r="C90" s="33"/>
      <c r="D90" s="25"/>
      <c r="E90" s="35"/>
      <c r="F90" s="36"/>
      <c r="G90" s="36"/>
      <c r="H90" s="36"/>
      <c r="I90" s="36"/>
      <c r="J90" s="36"/>
      <c r="K90" s="36"/>
      <c r="L90" s="36"/>
      <c r="M90" s="216"/>
      <c r="N90" s="36"/>
      <c r="O90" s="36"/>
      <c r="P90" s="37"/>
      <c r="Q90" s="12"/>
      <c r="R90" s="12"/>
      <c r="S90" s="12"/>
      <c r="T90" s="32"/>
      <c r="U90" s="25"/>
      <c r="V90" s="33"/>
      <c r="W90" s="25"/>
      <c r="X90" s="35"/>
      <c r="Y90" s="36"/>
      <c r="Z90" s="36"/>
      <c r="AA90" s="36"/>
      <c r="AB90" s="36"/>
      <c r="AC90" s="36"/>
      <c r="AD90" s="36"/>
      <c r="AE90" s="216"/>
      <c r="AF90" s="36"/>
      <c r="AG90" s="36"/>
      <c r="AH90" s="36"/>
      <c r="AI90" s="37"/>
      <c r="AJ90" s="12"/>
      <c r="AK90" s="12"/>
      <c r="AL90" s="32"/>
      <c r="AM90" s="25"/>
      <c r="AN90" s="33"/>
      <c r="AO90" s="25"/>
      <c r="AP90" s="35"/>
      <c r="AQ90" s="36"/>
      <c r="AR90" s="36"/>
      <c r="AS90" s="36"/>
      <c r="AT90" s="36"/>
      <c r="AU90" s="36"/>
      <c r="AV90" s="36"/>
      <c r="AW90" s="216"/>
      <c r="AX90" s="36"/>
      <c r="AY90" s="36"/>
      <c r="AZ90" s="36"/>
      <c r="BA90" s="143"/>
      <c r="BC90" s="70" t="str">
        <f t="shared" si="67"/>
        <v/>
      </c>
      <c r="BD90" s="36"/>
      <c r="BE90" s="36"/>
      <c r="BF90" s="36"/>
      <c r="BG90" s="38"/>
      <c r="BH90" s="38"/>
      <c r="BI90" s="38"/>
      <c r="BJ90" s="72"/>
    </row>
    <row r="91" spans="1:62" s="10" customFormat="1" ht="14.25" hidden="1" customHeight="1">
      <c r="A91" s="32"/>
      <c r="B91" s="25"/>
      <c r="C91" s="33" t="s">
        <v>1</v>
      </c>
      <c r="D91" s="25"/>
      <c r="E91" s="35">
        <f>E92</f>
        <v>0</v>
      </c>
      <c r="F91" s="36">
        <f t="shared" ref="F91:P91" si="86">F92-E92</f>
        <v>0</v>
      </c>
      <c r="G91" s="36">
        <f t="shared" si="86"/>
        <v>0</v>
      </c>
      <c r="H91" s="36">
        <f t="shared" si="86"/>
        <v>0</v>
      </c>
      <c r="I91" s="36">
        <f t="shared" si="86"/>
        <v>0</v>
      </c>
      <c r="J91" s="36">
        <f t="shared" si="86"/>
        <v>0</v>
      </c>
      <c r="K91" s="36">
        <f t="shared" si="86"/>
        <v>0</v>
      </c>
      <c r="L91" s="36">
        <f t="shared" si="86"/>
        <v>0</v>
      </c>
      <c r="M91" s="216">
        <f t="shared" si="86"/>
        <v>0</v>
      </c>
      <c r="N91" s="36">
        <f t="shared" si="86"/>
        <v>0</v>
      </c>
      <c r="O91" s="36">
        <f t="shared" si="86"/>
        <v>0</v>
      </c>
      <c r="P91" s="37">
        <f t="shared" si="86"/>
        <v>0</v>
      </c>
      <c r="Q91" s="12"/>
      <c r="R91" s="12"/>
      <c r="S91" s="12"/>
      <c r="T91" s="32">
        <v>29</v>
      </c>
      <c r="U91" s="25"/>
      <c r="V91" s="33" t="s">
        <v>1</v>
      </c>
      <c r="W91" s="25"/>
      <c r="X91" s="35">
        <f>X92</f>
        <v>0</v>
      </c>
      <c r="Y91" s="36">
        <f t="shared" ref="Y91:AI91" si="87">Y92-X92</f>
        <v>0</v>
      </c>
      <c r="Z91" s="36">
        <f t="shared" si="87"/>
        <v>0</v>
      </c>
      <c r="AA91" s="36">
        <f t="shared" si="87"/>
        <v>0</v>
      </c>
      <c r="AB91" s="36">
        <f t="shared" si="87"/>
        <v>0</v>
      </c>
      <c r="AC91" s="36">
        <f t="shared" si="87"/>
        <v>0</v>
      </c>
      <c r="AD91" s="36">
        <f t="shared" si="87"/>
        <v>0</v>
      </c>
      <c r="AE91" s="216">
        <f t="shared" si="87"/>
        <v>0</v>
      </c>
      <c r="AF91" s="36">
        <f t="shared" si="87"/>
        <v>0</v>
      </c>
      <c r="AG91" s="36">
        <f t="shared" si="87"/>
        <v>0</v>
      </c>
      <c r="AH91" s="36">
        <f t="shared" si="87"/>
        <v>0</v>
      </c>
      <c r="AI91" s="37">
        <f t="shared" si="87"/>
        <v>0</v>
      </c>
      <c r="AJ91" s="12"/>
      <c r="AK91" s="12"/>
      <c r="AL91" s="32">
        <v>29</v>
      </c>
      <c r="AM91" s="25"/>
      <c r="AN91" s="33" t="s">
        <v>1</v>
      </c>
      <c r="AO91" s="25"/>
      <c r="AP91" s="35">
        <f>AP92</f>
        <v>0</v>
      </c>
      <c r="AQ91" s="36">
        <f t="shared" ref="AQ91:BA91" si="88">AQ92-AP92</f>
        <v>0</v>
      </c>
      <c r="AR91" s="36">
        <f t="shared" si="88"/>
        <v>0</v>
      </c>
      <c r="AS91" s="36">
        <f t="shared" si="88"/>
        <v>0</v>
      </c>
      <c r="AT91" s="36">
        <f t="shared" si="88"/>
        <v>0</v>
      </c>
      <c r="AU91" s="36">
        <f t="shared" si="88"/>
        <v>0</v>
      </c>
      <c r="AV91" s="36">
        <f t="shared" si="88"/>
        <v>0</v>
      </c>
      <c r="AW91" s="216">
        <f t="shared" si="88"/>
        <v>0</v>
      </c>
      <c r="AX91" s="36">
        <f t="shared" si="88"/>
        <v>0</v>
      </c>
      <c r="AY91" s="36">
        <f t="shared" si="88"/>
        <v>0</v>
      </c>
      <c r="AZ91" s="36">
        <f t="shared" si="88"/>
        <v>0</v>
      </c>
      <c r="BA91" s="143">
        <f t="shared" si="88"/>
        <v>0</v>
      </c>
      <c r="BC91" s="32" t="str">
        <f t="shared" si="67"/>
        <v/>
      </c>
      <c r="BD91" s="36"/>
      <c r="BE91" s="36"/>
      <c r="BF91" s="36"/>
      <c r="BG91" s="38"/>
      <c r="BH91" s="38"/>
      <c r="BI91" s="38"/>
      <c r="BJ91" s="72"/>
    </row>
    <row r="92" spans="1:62" s="10" customFormat="1" ht="14.25" hidden="1" customHeight="1">
      <c r="A92" s="70"/>
      <c r="B92" s="25"/>
      <c r="C92" s="33" t="s">
        <v>13</v>
      </c>
      <c r="D92" s="25"/>
      <c r="E92" s="74"/>
      <c r="F92" s="73"/>
      <c r="G92" s="73"/>
      <c r="H92" s="73"/>
      <c r="I92" s="73"/>
      <c r="J92" s="73"/>
      <c r="K92" s="73"/>
      <c r="L92" s="73"/>
      <c r="M92" s="136"/>
      <c r="N92" s="73"/>
      <c r="O92" s="73"/>
      <c r="P92" s="75"/>
      <c r="Q92" s="12"/>
      <c r="R92" s="12"/>
      <c r="S92" s="12"/>
      <c r="T92" s="70"/>
      <c r="U92" s="25"/>
      <c r="V92" s="33" t="s">
        <v>13</v>
      </c>
      <c r="W92" s="25"/>
      <c r="X92" s="35"/>
      <c r="Y92" s="36"/>
      <c r="Z92" s="36"/>
      <c r="AA92" s="36"/>
      <c r="AB92" s="36"/>
      <c r="AC92" s="36"/>
      <c r="AD92" s="36"/>
      <c r="AE92" s="216"/>
      <c r="AF92" s="36"/>
      <c r="AG92" s="36"/>
      <c r="AH92" s="36"/>
      <c r="AI92" s="37"/>
      <c r="AJ92" s="12"/>
      <c r="AK92" s="12"/>
      <c r="AL92" s="70"/>
      <c r="AM92" s="25"/>
      <c r="AN92" s="33" t="s">
        <v>13</v>
      </c>
      <c r="AO92" s="25"/>
      <c r="AP92" s="74"/>
      <c r="AQ92" s="73"/>
      <c r="AR92" s="73"/>
      <c r="AS92" s="73"/>
      <c r="AT92" s="73"/>
      <c r="AU92" s="73"/>
      <c r="AV92" s="73"/>
      <c r="AW92" s="136"/>
      <c r="AX92" s="73"/>
      <c r="AY92" s="73"/>
      <c r="AZ92" s="73"/>
      <c r="BA92" s="142"/>
      <c r="BC92" s="70" t="str">
        <f t="shared" si="67"/>
        <v/>
      </c>
      <c r="BD92" s="71" t="e">
        <f>INDEX($E$7:$P$111,ROW()-6,#REF!)</f>
        <v>#REF!</v>
      </c>
      <c r="BE92" s="71" t="e">
        <f>INDEX($X$7:$AI$111,ROW()-6,#REF!)</f>
        <v>#REF!</v>
      </c>
      <c r="BF92" s="71" t="e">
        <f>INDEX($AP$7:$BA$111,ROW()-6,#REF!)</f>
        <v>#REF!</v>
      </c>
      <c r="BG92" s="71" t="e">
        <f>+IF(OR(BD92=0,BE92=0),"",BD92-BE92)</f>
        <v>#REF!</v>
      </c>
      <c r="BH92" s="173" t="str">
        <f>+IF(ISERROR(BD92/BE92-1),"",BD92/BE92-1)</f>
        <v/>
      </c>
      <c r="BI92" s="71" t="e">
        <f>+IF(OR(BD92=0,BF92=0),"",BD92-BF92)</f>
        <v>#REF!</v>
      </c>
      <c r="BJ92" s="174" t="str">
        <f>+IF(ISERROR(BD92/BF92-1),"",BD92/BF92-1)</f>
        <v/>
      </c>
    </row>
    <row r="93" spans="1:62" s="10" customFormat="1" ht="14.25" hidden="1" customHeight="1">
      <c r="A93" s="40"/>
      <c r="B93" s="25"/>
      <c r="C93" s="33"/>
      <c r="D93" s="25"/>
      <c r="E93" s="35"/>
      <c r="F93" s="36"/>
      <c r="G93" s="36"/>
      <c r="H93" s="36"/>
      <c r="I93" s="36"/>
      <c r="J93" s="36"/>
      <c r="K93" s="36"/>
      <c r="L93" s="36"/>
      <c r="M93" s="216"/>
      <c r="N93" s="36"/>
      <c r="O93" s="36"/>
      <c r="P93" s="37"/>
      <c r="Q93" s="12"/>
      <c r="R93" s="12"/>
      <c r="S93" s="12"/>
      <c r="T93" s="40"/>
      <c r="U93" s="25"/>
      <c r="V93" s="33"/>
      <c r="W93" s="25"/>
      <c r="X93" s="35"/>
      <c r="Y93" s="36"/>
      <c r="Z93" s="36"/>
      <c r="AA93" s="36"/>
      <c r="AB93" s="36"/>
      <c r="AC93" s="36"/>
      <c r="AD93" s="36"/>
      <c r="AE93" s="216"/>
      <c r="AF93" s="36"/>
      <c r="AG93" s="36"/>
      <c r="AH93" s="36"/>
      <c r="AI93" s="37"/>
      <c r="AJ93" s="12"/>
      <c r="AK93" s="12"/>
      <c r="AL93" s="40"/>
      <c r="AM93" s="25"/>
      <c r="AN93" s="33"/>
      <c r="AO93" s="25"/>
      <c r="AP93" s="35"/>
      <c r="AQ93" s="36"/>
      <c r="AR93" s="36"/>
      <c r="AS93" s="36"/>
      <c r="AT93" s="36"/>
      <c r="AU93" s="36"/>
      <c r="AV93" s="36"/>
      <c r="AW93" s="216"/>
      <c r="AX93" s="36"/>
      <c r="AY93" s="36"/>
      <c r="AZ93" s="36"/>
      <c r="BA93" s="143"/>
      <c r="BC93" s="70" t="str">
        <f t="shared" si="67"/>
        <v/>
      </c>
      <c r="BD93" s="36"/>
      <c r="BE93" s="36"/>
      <c r="BF93" s="36"/>
      <c r="BG93" s="38"/>
      <c r="BH93" s="38"/>
      <c r="BI93" s="38"/>
      <c r="BJ93" s="72"/>
    </row>
    <row r="94" spans="1:62" s="10" customFormat="1" ht="14.25" hidden="1" customHeight="1">
      <c r="A94" s="32"/>
      <c r="B94" s="25"/>
      <c r="C94" s="33" t="s">
        <v>1</v>
      </c>
      <c r="D94" s="25"/>
      <c r="E94" s="35">
        <f>E95</f>
        <v>0</v>
      </c>
      <c r="F94" s="36">
        <f t="shared" ref="F94:P94" si="89">F95-E95</f>
        <v>0</v>
      </c>
      <c r="G94" s="36">
        <f t="shared" si="89"/>
        <v>0</v>
      </c>
      <c r="H94" s="36">
        <f t="shared" si="89"/>
        <v>0</v>
      </c>
      <c r="I94" s="36">
        <f t="shared" si="89"/>
        <v>0</v>
      </c>
      <c r="J94" s="36">
        <f t="shared" si="89"/>
        <v>0</v>
      </c>
      <c r="K94" s="36">
        <f t="shared" si="89"/>
        <v>0</v>
      </c>
      <c r="L94" s="36">
        <f t="shared" si="89"/>
        <v>0</v>
      </c>
      <c r="M94" s="216">
        <f t="shared" si="89"/>
        <v>0</v>
      </c>
      <c r="N94" s="36">
        <f t="shared" si="89"/>
        <v>0</v>
      </c>
      <c r="O94" s="36">
        <f t="shared" si="89"/>
        <v>0</v>
      </c>
      <c r="P94" s="37">
        <f t="shared" si="89"/>
        <v>0</v>
      </c>
      <c r="Q94" s="12"/>
      <c r="R94" s="12"/>
      <c r="S94" s="12"/>
      <c r="T94" s="32">
        <v>30</v>
      </c>
      <c r="U94" s="25"/>
      <c r="V94" s="33" t="s">
        <v>1</v>
      </c>
      <c r="W94" s="25"/>
      <c r="X94" s="35">
        <f>X95</f>
        <v>0</v>
      </c>
      <c r="Y94" s="36">
        <f t="shared" ref="Y94:AI94" si="90">Y95-X95</f>
        <v>0</v>
      </c>
      <c r="Z94" s="36">
        <f t="shared" si="90"/>
        <v>0</v>
      </c>
      <c r="AA94" s="36">
        <f t="shared" si="90"/>
        <v>0</v>
      </c>
      <c r="AB94" s="36">
        <f t="shared" si="90"/>
        <v>0</v>
      </c>
      <c r="AC94" s="36">
        <f t="shared" si="90"/>
        <v>0</v>
      </c>
      <c r="AD94" s="36">
        <f t="shared" si="90"/>
        <v>0</v>
      </c>
      <c r="AE94" s="216">
        <f t="shared" si="90"/>
        <v>0</v>
      </c>
      <c r="AF94" s="36">
        <f t="shared" si="90"/>
        <v>0</v>
      </c>
      <c r="AG94" s="36">
        <f t="shared" si="90"/>
        <v>0</v>
      </c>
      <c r="AH94" s="36">
        <f t="shared" si="90"/>
        <v>0</v>
      </c>
      <c r="AI94" s="37">
        <f t="shared" si="90"/>
        <v>0</v>
      </c>
      <c r="AJ94" s="12"/>
      <c r="AK94" s="12"/>
      <c r="AL94" s="32">
        <v>30</v>
      </c>
      <c r="AM94" s="25"/>
      <c r="AN94" s="33" t="s">
        <v>1</v>
      </c>
      <c r="AO94" s="25"/>
      <c r="AP94" s="35">
        <f>AP95</f>
        <v>0</v>
      </c>
      <c r="AQ94" s="36">
        <f t="shared" ref="AQ94:BA94" si="91">AQ95-AP95</f>
        <v>0</v>
      </c>
      <c r="AR94" s="36">
        <f t="shared" si="91"/>
        <v>0</v>
      </c>
      <c r="AS94" s="36">
        <f t="shared" si="91"/>
        <v>0</v>
      </c>
      <c r="AT94" s="36">
        <f t="shared" si="91"/>
        <v>0</v>
      </c>
      <c r="AU94" s="36">
        <f t="shared" si="91"/>
        <v>0</v>
      </c>
      <c r="AV94" s="36">
        <f t="shared" si="91"/>
        <v>0</v>
      </c>
      <c r="AW94" s="216">
        <f t="shared" si="91"/>
        <v>0</v>
      </c>
      <c r="AX94" s="36">
        <f t="shared" si="91"/>
        <v>0</v>
      </c>
      <c r="AY94" s="36">
        <f t="shared" si="91"/>
        <v>0</v>
      </c>
      <c r="AZ94" s="36">
        <f t="shared" si="91"/>
        <v>0</v>
      </c>
      <c r="BA94" s="143">
        <f t="shared" si="91"/>
        <v>0</v>
      </c>
      <c r="BC94" s="32" t="str">
        <f t="shared" si="67"/>
        <v/>
      </c>
      <c r="BD94" s="36"/>
      <c r="BE94" s="36"/>
      <c r="BF94" s="36"/>
      <c r="BG94" s="38"/>
      <c r="BH94" s="38"/>
      <c r="BI94" s="38"/>
      <c r="BJ94" s="72"/>
    </row>
    <row r="95" spans="1:62" s="10" customFormat="1" ht="14.25" hidden="1" customHeight="1">
      <c r="A95" s="70"/>
      <c r="B95" s="25"/>
      <c r="C95" s="33" t="s">
        <v>13</v>
      </c>
      <c r="D95" s="25"/>
      <c r="E95" s="74"/>
      <c r="F95" s="73"/>
      <c r="G95" s="73"/>
      <c r="H95" s="73"/>
      <c r="I95" s="73"/>
      <c r="J95" s="73"/>
      <c r="K95" s="73"/>
      <c r="L95" s="73"/>
      <c r="M95" s="136"/>
      <c r="N95" s="73"/>
      <c r="O95" s="73"/>
      <c r="P95" s="75"/>
      <c r="Q95" s="12"/>
      <c r="R95" s="12"/>
      <c r="S95" s="12"/>
      <c r="T95" s="70"/>
      <c r="U95" s="25"/>
      <c r="V95" s="33" t="s">
        <v>13</v>
      </c>
      <c r="W95" s="25"/>
      <c r="X95" s="35"/>
      <c r="Y95" s="36"/>
      <c r="Z95" s="36"/>
      <c r="AA95" s="36"/>
      <c r="AB95" s="36"/>
      <c r="AC95" s="36"/>
      <c r="AD95" s="36"/>
      <c r="AE95" s="216"/>
      <c r="AF95" s="36"/>
      <c r="AG95" s="36"/>
      <c r="AH95" s="36"/>
      <c r="AI95" s="37"/>
      <c r="AJ95" s="12"/>
      <c r="AK95" s="12"/>
      <c r="AL95" s="70"/>
      <c r="AM95" s="25"/>
      <c r="AN95" s="33" t="s">
        <v>13</v>
      </c>
      <c r="AO95" s="25"/>
      <c r="AP95" s="74"/>
      <c r="AQ95" s="73"/>
      <c r="AR95" s="73"/>
      <c r="AS95" s="73"/>
      <c r="AT95" s="73"/>
      <c r="AU95" s="73"/>
      <c r="AV95" s="73"/>
      <c r="AW95" s="136"/>
      <c r="AX95" s="73"/>
      <c r="AY95" s="73"/>
      <c r="AZ95" s="73"/>
      <c r="BA95" s="142"/>
      <c r="BC95" s="70" t="str">
        <f t="shared" si="67"/>
        <v/>
      </c>
      <c r="BD95" s="71" t="e">
        <f>INDEX($E$7:$P$111,ROW()-6,#REF!)</f>
        <v>#REF!</v>
      </c>
      <c r="BE95" s="71" t="e">
        <f>INDEX($X$7:$AI$111,ROW()-6,#REF!)</f>
        <v>#REF!</v>
      </c>
      <c r="BF95" s="71" t="e">
        <f>INDEX($AP$7:$BA$111,ROW()-6,#REF!)</f>
        <v>#REF!</v>
      </c>
      <c r="BG95" s="71" t="e">
        <f>+IF(OR(BD95=0,BE95=0),"",BD95-BE95)</f>
        <v>#REF!</v>
      </c>
      <c r="BH95" s="173" t="str">
        <f>+IF(ISERROR(BD95/BE95-1),"",BD95/BE95-1)</f>
        <v/>
      </c>
      <c r="BI95" s="71" t="e">
        <f>+IF(OR(BD95=0,BF95=0),"",BD95-BF95)</f>
        <v>#REF!</v>
      </c>
      <c r="BJ95" s="174" t="str">
        <f>+IF(ISERROR(BD95/BF95-1),"",BD95/BF95-1)</f>
        <v/>
      </c>
    </row>
    <row r="96" spans="1:62" s="10" customFormat="1" ht="14.25" hidden="1" customHeight="1">
      <c r="A96" s="33"/>
      <c r="B96" s="25"/>
      <c r="C96" s="33"/>
      <c r="D96" s="25"/>
      <c r="E96" s="35"/>
      <c r="F96" s="36"/>
      <c r="G96" s="36"/>
      <c r="H96" s="36"/>
      <c r="I96" s="36"/>
      <c r="J96" s="36"/>
      <c r="K96" s="36"/>
      <c r="L96" s="36"/>
      <c r="M96" s="216"/>
      <c r="N96" s="36"/>
      <c r="O96" s="36"/>
      <c r="P96" s="37"/>
      <c r="Q96" s="12"/>
      <c r="R96" s="12"/>
      <c r="S96" s="12"/>
      <c r="T96" s="33"/>
      <c r="U96" s="25"/>
      <c r="V96" s="33"/>
      <c r="W96" s="25"/>
      <c r="X96" s="43"/>
      <c r="Y96" s="44"/>
      <c r="Z96" s="44"/>
      <c r="AA96" s="44"/>
      <c r="AB96" s="44"/>
      <c r="AC96" s="44"/>
      <c r="AD96" s="44"/>
      <c r="AE96" s="217"/>
      <c r="AF96" s="44"/>
      <c r="AG96" s="44"/>
      <c r="AH96" s="44"/>
      <c r="AI96" s="45"/>
      <c r="AJ96" s="12"/>
      <c r="AK96" s="12"/>
      <c r="AL96" s="33"/>
      <c r="AM96" s="25"/>
      <c r="AN96" s="33"/>
      <c r="AO96" s="25"/>
      <c r="AP96" s="35"/>
      <c r="AQ96" s="36"/>
      <c r="AR96" s="36"/>
      <c r="AS96" s="36"/>
      <c r="AT96" s="36"/>
      <c r="AU96" s="36"/>
      <c r="AV96" s="36"/>
      <c r="AW96" s="216"/>
      <c r="AX96" s="36"/>
      <c r="AY96" s="36"/>
      <c r="AZ96" s="36"/>
      <c r="BA96" s="143"/>
      <c r="BC96" s="33" t="str">
        <f t="shared" si="67"/>
        <v/>
      </c>
      <c r="BD96" s="36"/>
      <c r="BE96" s="36"/>
      <c r="BF96" s="36"/>
      <c r="BG96" s="38"/>
      <c r="BH96" s="38"/>
      <c r="BI96" s="38"/>
      <c r="BJ96" s="72"/>
    </row>
    <row r="97" spans="1:62" s="13" customFormat="1" ht="14.25" customHeight="1">
      <c r="A97" s="309" t="s">
        <v>30</v>
      </c>
      <c r="B97" s="46"/>
      <c r="C97" s="47" t="s">
        <v>1</v>
      </c>
      <c r="D97" s="46"/>
      <c r="E97" s="48">
        <f>SUM(E7,E10,E13,E16,E19,E22,E25,E28,E31,E34,E37,E40,E43,E46,E49,E52,E55,E58,E61,E64,E67,E70,E73,E76,E79,E82,E85,E88,E91,E94)</f>
        <v>2122.232</v>
      </c>
      <c r="F97" s="49">
        <f>SUM(F7,F10,F13,F16,F19,F22,F25,F28,F31,F34,F37,F40,F43,F46,F49,F52,F55,F58,F61,F64,F67,F70,F73,F76,F79,F82,F85,F88,F91,F94)</f>
        <v>1594.5710000000001</v>
      </c>
      <c r="G97" s="49">
        <f t="shared" ref="G97:P98" si="92">SUM(G7,G10,G13,G16,G19,G22,G25,G28,G31,G34,G37,G40,G43,G46,G49,G52,G55,G58,G61,G64,G67,G70,G73,G76,G79,G82,G85,G88,G91,G94)</f>
        <v>1734.1479999999992</v>
      </c>
      <c r="H97" s="49">
        <f t="shared" si="92"/>
        <v>2101.5770000000011</v>
      </c>
      <c r="I97" s="49">
        <f t="shared" si="92"/>
        <v>1516.088999999999</v>
      </c>
      <c r="J97" s="49">
        <f t="shared" si="92"/>
        <v>1715.5070000000005</v>
      </c>
      <c r="K97" s="49">
        <f t="shared" si="92"/>
        <v>1392.5110000000009</v>
      </c>
      <c r="L97" s="49">
        <f t="shared" si="92"/>
        <v>1372.7089999999985</v>
      </c>
      <c r="M97" s="218">
        <f t="shared" si="92"/>
        <v>1887.4880000000007</v>
      </c>
      <c r="N97" s="49">
        <f t="shared" si="92"/>
        <v>-15436.832</v>
      </c>
      <c r="O97" s="49">
        <f t="shared" si="92"/>
        <v>0</v>
      </c>
      <c r="P97" s="50">
        <f t="shared" si="92"/>
        <v>0</v>
      </c>
      <c r="Q97" s="123"/>
      <c r="R97" s="123"/>
      <c r="S97" s="123"/>
      <c r="T97" s="309" t="s">
        <v>30</v>
      </c>
      <c r="U97" s="46"/>
      <c r="V97" s="47" t="s">
        <v>1</v>
      </c>
      <c r="W97" s="46"/>
      <c r="X97" s="48">
        <f>SUM(X7,X10,X13,X16,X19,X22,X25,X28,X31,X34,X37,X40,X43,X46,X49,X52,X55,X58,X61,X64,X67,X70,X73,X76,X79,X82,X85,X88,X91,X94)</f>
        <v>0</v>
      </c>
      <c r="Y97" s="49">
        <f>SUM(Y7,Y10,Y13,Y16,Y19,Y22,Y25,Y28,Y31,Y34,Y37,Y40,Y43,Y46,Y49,Y52,Y55,Y58,Y61,Y64,Y67,Y70,Y73,Y76,Y79,Y82,Y85,Y88,Y91,Y94)</f>
        <v>0</v>
      </c>
      <c r="Z97" s="49">
        <f t="shared" ref="Z97:AI98" si="93">SUM(Z7,Z10,Z13,Z16,Z19,Z22,Z25,Z28,Z31,Z34,Z37,Z40,Z43,Z46,Z49,Z52,Z55,Z58,Z61,Z64,Z67,Z70,Z73,Z76,Z79,Z82,Z85,Z88,Z91,Z94)</f>
        <v>0</v>
      </c>
      <c r="AA97" s="49">
        <f t="shared" si="93"/>
        <v>0</v>
      </c>
      <c r="AB97" s="49">
        <f t="shared" si="93"/>
        <v>0</v>
      </c>
      <c r="AC97" s="49">
        <f t="shared" si="93"/>
        <v>0</v>
      </c>
      <c r="AD97" s="49">
        <f t="shared" si="93"/>
        <v>0</v>
      </c>
      <c r="AE97" s="218">
        <f t="shared" si="93"/>
        <v>0</v>
      </c>
      <c r="AF97" s="49">
        <f t="shared" si="93"/>
        <v>0</v>
      </c>
      <c r="AG97" s="49">
        <f t="shared" si="93"/>
        <v>0</v>
      </c>
      <c r="AH97" s="49">
        <f t="shared" si="93"/>
        <v>0</v>
      </c>
      <c r="AI97" s="50">
        <f t="shared" si="93"/>
        <v>0</v>
      </c>
      <c r="AJ97" s="123"/>
      <c r="AK97" s="123"/>
      <c r="AL97" s="309" t="s">
        <v>30</v>
      </c>
      <c r="AM97" s="46"/>
      <c r="AN97" s="47" t="s">
        <v>1</v>
      </c>
      <c r="AO97" s="46"/>
      <c r="AP97" s="48">
        <f>SUM(AP7,AP10,AP13,AP16,AP19,AP22,AP25,AP28,AP31,AP34,AP37,AP40,AP43,AP46,AP49,AP52,AP55,AP58,AP61,AP64,AP67,AP70,AP73,AP76,AP79,AP82,AP85,AP88,AP91,AP94)</f>
        <v>2179.6797007000009</v>
      </c>
      <c r="AQ97" s="49">
        <f>SUM(AQ7,AQ10,AQ13,AQ16,AQ19,AQ22,AQ25,AQ28,AQ31,AQ34,AQ37,AQ40,AQ43,AQ46,AQ49,AQ52,AQ55,AQ58,AQ61,AQ64,AQ67,AQ70,AQ73,AQ76,AQ79,AQ82,AQ85,AQ88,AQ91,AQ94)</f>
        <v>2163.3387103999994</v>
      </c>
      <c r="AR97" s="49">
        <f t="shared" ref="AR97:BA98" si="94">SUM(AR7,AR10,AR13,AR16,AR19,AR22,AR25,AR28,AR31,AR34,AR37,AR40,AR43,AR46,AR49,AR52,AR55,AR58,AR61,AR64,AR67,AR70,AR73,AR76,AR79,AR82,AR85,AR88,AR91,AR94)</f>
        <v>2112.0018110999995</v>
      </c>
      <c r="AS97" s="49">
        <f t="shared" si="94"/>
        <v>1912.7505875000008</v>
      </c>
      <c r="AT97" s="49">
        <f t="shared" si="94"/>
        <v>1442.4558829648809</v>
      </c>
      <c r="AU97" s="49">
        <f t="shared" si="94"/>
        <v>1760.5693482763186</v>
      </c>
      <c r="AV97" s="49">
        <f t="shared" si="94"/>
        <v>1942.6754239965003</v>
      </c>
      <c r="AW97" s="218">
        <f t="shared" si="94"/>
        <v>1446.4471468062011</v>
      </c>
      <c r="AX97" s="49">
        <f t="shared" si="94"/>
        <v>1892.149435010798</v>
      </c>
      <c r="AY97" s="49">
        <f t="shared" si="94"/>
        <v>1461.5615222452002</v>
      </c>
      <c r="AZ97" s="49">
        <f t="shared" si="94"/>
        <v>1252.2962745833038</v>
      </c>
      <c r="BA97" s="145">
        <f t="shared" si="94"/>
        <v>1198.1958299999958</v>
      </c>
      <c r="BC97" s="309" t="s">
        <v>30</v>
      </c>
      <c r="BD97" s="177"/>
      <c r="BE97" s="178"/>
      <c r="BF97" s="178"/>
      <c r="BG97" s="179"/>
      <c r="BH97" s="179"/>
      <c r="BI97" s="179"/>
      <c r="BJ97" s="180"/>
    </row>
    <row r="98" spans="1:62" s="13" customFormat="1" ht="14.25" customHeight="1">
      <c r="A98" s="310"/>
      <c r="B98" s="46"/>
      <c r="C98" s="51" t="s">
        <v>13</v>
      </c>
      <c r="D98" s="46"/>
      <c r="E98" s="52">
        <f>SUM(E8,E11,E14,E17,E20,E23,E26,E29,E32,E35,E38,E41,E44,E47,E50,E53,E56,E59,E62,E65,E68,E71,E74,E77,E80,E83,E86,E89,E92,E95)</f>
        <v>2122.232</v>
      </c>
      <c r="F98" s="53">
        <f>SUM(F8,F11,F14,F17,F20,F23,F26,F29,F32,F35,F38,F41,F44,F47,F50,F53,F56,F59,F62,F65,F68,F71,F74,F77,F80,F83,F86,F89,F92,F95)</f>
        <v>3716.8030000000003</v>
      </c>
      <c r="G98" s="53">
        <f t="shared" si="92"/>
        <v>5450.9510000000009</v>
      </c>
      <c r="H98" s="53">
        <f t="shared" si="92"/>
        <v>7552.5280000000002</v>
      </c>
      <c r="I98" s="53">
        <f t="shared" si="92"/>
        <v>9068.6169999999984</v>
      </c>
      <c r="J98" s="53">
        <f t="shared" si="92"/>
        <v>10784.124</v>
      </c>
      <c r="K98" s="53">
        <f t="shared" si="92"/>
        <v>12176.635</v>
      </c>
      <c r="L98" s="53">
        <f t="shared" si="92"/>
        <v>13549.343999999997</v>
      </c>
      <c r="M98" s="219">
        <f t="shared" si="92"/>
        <v>15436.832</v>
      </c>
      <c r="N98" s="53">
        <f t="shared" si="92"/>
        <v>0</v>
      </c>
      <c r="O98" s="53">
        <f t="shared" si="92"/>
        <v>0</v>
      </c>
      <c r="P98" s="54">
        <f t="shared" si="92"/>
        <v>0</v>
      </c>
      <c r="Q98" s="123"/>
      <c r="R98" s="123"/>
      <c r="S98" s="123"/>
      <c r="T98" s="310"/>
      <c r="U98" s="46"/>
      <c r="V98" s="51" t="s">
        <v>13</v>
      </c>
      <c r="W98" s="46"/>
      <c r="X98" s="52">
        <f>SUM(X8,X11,X14,X17,X20,X23,X26,X29,X32,X35,X38,X41,X44,X47,X50,X53,X56,X59,X62,X65,X68,X71,X74,X77,X80,X83,X86,X89,X92,X95)</f>
        <v>0</v>
      </c>
      <c r="Y98" s="53">
        <f>SUM(Y8,Y11,Y14,Y17,Y20,Y23,Y26,Y29,Y32,Y35,Y38,Y41,Y44,Y47,Y50,Y53,Y56,Y59,Y62,Y65,Y68,Y71,Y74,Y77,Y80,Y83,Y86,Y89,Y92,Y95)</f>
        <v>0</v>
      </c>
      <c r="Z98" s="53">
        <f t="shared" si="93"/>
        <v>0</v>
      </c>
      <c r="AA98" s="53">
        <f t="shared" si="93"/>
        <v>0</v>
      </c>
      <c r="AB98" s="53">
        <f t="shared" si="93"/>
        <v>0</v>
      </c>
      <c r="AC98" s="53">
        <f t="shared" si="93"/>
        <v>0</v>
      </c>
      <c r="AD98" s="53">
        <f t="shared" si="93"/>
        <v>0</v>
      </c>
      <c r="AE98" s="219">
        <f t="shared" si="93"/>
        <v>0</v>
      </c>
      <c r="AF98" s="53">
        <f t="shared" si="93"/>
        <v>0</v>
      </c>
      <c r="AG98" s="53">
        <f t="shared" si="93"/>
        <v>0</v>
      </c>
      <c r="AH98" s="53">
        <f t="shared" si="93"/>
        <v>0</v>
      </c>
      <c r="AI98" s="54">
        <f t="shared" si="93"/>
        <v>0</v>
      </c>
      <c r="AJ98" s="123"/>
      <c r="AK98" s="123"/>
      <c r="AL98" s="310"/>
      <c r="AM98" s="46"/>
      <c r="AN98" s="51" t="s">
        <v>13</v>
      </c>
      <c r="AO98" s="46"/>
      <c r="AP98" s="52">
        <f>SUM(AP8,AP11,AP14,AP17,AP20,AP23,AP26,AP29,AP32,AP35,AP38,AP41,AP44,AP47,AP50,AP53,AP56,AP59,AP62,AP65,AP68,AP71,AP74,AP77,AP80,AP83,AP86,AP89,AP92,AP95)</f>
        <v>2179.6797007000009</v>
      </c>
      <c r="AQ98" s="53">
        <f>SUM(AQ8,AQ11,AQ14,AQ17,AQ20,AQ23,AQ26,AQ29,AQ32,AQ35,AQ38,AQ41,AQ44,AQ47,AQ50,AQ53,AQ56,AQ59,AQ62,AQ65,AQ68,AQ71,AQ74,AQ77,AQ80,AQ83,AQ86,AQ89,AQ92,AQ95)</f>
        <v>4343.0184111000008</v>
      </c>
      <c r="AR98" s="53">
        <f t="shared" si="94"/>
        <v>6455.0202221999989</v>
      </c>
      <c r="AS98" s="53">
        <f t="shared" si="94"/>
        <v>8367.7708097000032</v>
      </c>
      <c r="AT98" s="53">
        <f t="shared" si="94"/>
        <v>9810.2266926648808</v>
      </c>
      <c r="AU98" s="53">
        <f t="shared" si="94"/>
        <v>11570.796040941197</v>
      </c>
      <c r="AV98" s="53">
        <f t="shared" si="94"/>
        <v>13513.471464937698</v>
      </c>
      <c r="AW98" s="219">
        <f t="shared" si="94"/>
        <v>14959.918611743902</v>
      </c>
      <c r="AX98" s="53">
        <f t="shared" si="94"/>
        <v>16852.068046754695</v>
      </c>
      <c r="AY98" s="53">
        <f t="shared" si="94"/>
        <v>18313.629568999895</v>
      </c>
      <c r="AZ98" s="53">
        <f t="shared" si="94"/>
        <v>19565.925843583202</v>
      </c>
      <c r="BA98" s="146">
        <f t="shared" si="94"/>
        <v>20764.121673583199</v>
      </c>
      <c r="BC98" s="310"/>
      <c r="BD98" s="169" t="e">
        <f>INDEX($E$7:$P$111,ROW()-6,#REF!)</f>
        <v>#REF!</v>
      </c>
      <c r="BE98" s="170" t="e">
        <f>INDEX($X$7:$AI$111,ROW()-6,#REF!)</f>
        <v>#REF!</v>
      </c>
      <c r="BF98" s="170" t="e">
        <f>INDEX($AP$7:$BA$111,ROW()-6,#REF!)</f>
        <v>#REF!</v>
      </c>
      <c r="BG98" s="170" t="e">
        <f>+IF(OR(BD98=0,BE98=0),"",BD98-BE98)</f>
        <v>#REF!</v>
      </c>
      <c r="BH98" s="171" t="str">
        <f>+IF(ISERROR(BD98/BE98-1),"",BD98/BE98-1)</f>
        <v/>
      </c>
      <c r="BI98" s="170" t="e">
        <f>+IF(OR(BD98=0,BF98=0),"",BD98-BF98)</f>
        <v>#REF!</v>
      </c>
      <c r="BJ98" s="172" t="str">
        <f>+IF(ISERROR(BD98/BF98-1),"",BD98/BF98-1)</f>
        <v/>
      </c>
    </row>
    <row r="99" spans="1:62" s="10" customFormat="1" ht="14.25" customHeight="1">
      <c r="A99" s="25"/>
      <c r="B99" s="25"/>
      <c r="C99" s="25"/>
      <c r="D99" s="25"/>
      <c r="E99" s="34"/>
      <c r="F99" s="34"/>
      <c r="G99" s="34"/>
      <c r="H99" s="34"/>
      <c r="I99" s="34"/>
      <c r="J99" s="34"/>
      <c r="K99" s="34"/>
      <c r="L99" s="34"/>
      <c r="M99" s="220"/>
      <c r="N99" s="34"/>
      <c r="O99" s="34"/>
      <c r="P99" s="34"/>
      <c r="Q99" s="12"/>
      <c r="R99" s="12"/>
      <c r="S99" s="12"/>
      <c r="T99" s="25"/>
      <c r="U99" s="25"/>
      <c r="V99" s="25"/>
      <c r="W99" s="25"/>
      <c r="X99" s="34"/>
      <c r="Y99" s="34"/>
      <c r="Z99" s="34"/>
      <c r="AA99" s="34"/>
      <c r="AB99" s="34"/>
      <c r="AC99" s="34"/>
      <c r="AD99" s="34"/>
      <c r="AE99" s="220"/>
      <c r="AF99" s="34"/>
      <c r="AG99" s="34"/>
      <c r="AH99" s="34"/>
      <c r="AI99" s="34"/>
      <c r="AJ99" s="12"/>
      <c r="AK99" s="12"/>
      <c r="AL99" s="25"/>
      <c r="AM99" s="25"/>
      <c r="AN99" s="25"/>
      <c r="AO99" s="25"/>
      <c r="AP99" s="34"/>
      <c r="AQ99" s="34"/>
      <c r="AR99" s="34"/>
      <c r="AS99" s="34"/>
      <c r="AT99" s="34"/>
      <c r="AU99" s="34"/>
      <c r="AV99" s="34"/>
      <c r="AW99" s="220"/>
      <c r="AX99" s="34"/>
      <c r="AY99" s="34"/>
      <c r="AZ99" s="34"/>
      <c r="BA99" s="147"/>
      <c r="BC99" s="24"/>
      <c r="BD99" s="132" t="e">
        <f>INDEX($E$7:$P$111,ROW()-6,#REF!)</f>
        <v>#REF!</v>
      </c>
      <c r="BE99" s="132" t="e">
        <f>INDEX($X$7:$AI$111,ROW()-6,#REF!)</f>
        <v>#REF!</v>
      </c>
      <c r="BF99" s="132" t="e">
        <f>INDEX($AP$7:$BA$111,ROW()-6,#REF!)</f>
        <v>#REF!</v>
      </c>
      <c r="BG99" s="24"/>
      <c r="BH99" s="24"/>
      <c r="BI99" s="24"/>
      <c r="BJ99" s="24"/>
    </row>
    <row r="100" spans="1:62" s="12" customFormat="1" ht="14.25" hidden="1" customHeight="1">
      <c r="A100" s="78"/>
      <c r="B100" s="79"/>
      <c r="C100" s="78" t="s">
        <v>1</v>
      </c>
      <c r="D100" s="79"/>
      <c r="E100" s="80">
        <f>E101</f>
        <v>0</v>
      </c>
      <c r="F100" s="81">
        <f t="shared" ref="F100:P100" si="95">F101-E101</f>
        <v>0</v>
      </c>
      <c r="G100" s="81">
        <f t="shared" si="95"/>
        <v>0</v>
      </c>
      <c r="H100" s="81">
        <f t="shared" si="95"/>
        <v>0</v>
      </c>
      <c r="I100" s="81">
        <f t="shared" si="95"/>
        <v>0</v>
      </c>
      <c r="J100" s="81">
        <f t="shared" si="95"/>
        <v>0</v>
      </c>
      <c r="K100" s="81">
        <f t="shared" si="95"/>
        <v>0</v>
      </c>
      <c r="L100" s="81">
        <f t="shared" si="95"/>
        <v>0</v>
      </c>
      <c r="M100" s="221">
        <f t="shared" si="95"/>
        <v>0</v>
      </c>
      <c r="N100" s="81">
        <f t="shared" si="95"/>
        <v>0</v>
      </c>
      <c r="O100" s="81">
        <f t="shared" si="95"/>
        <v>0</v>
      </c>
      <c r="P100" s="82">
        <f t="shared" si="95"/>
        <v>0</v>
      </c>
      <c r="T100" s="78"/>
      <c r="U100" s="79"/>
      <c r="V100" s="78" t="s">
        <v>1</v>
      </c>
      <c r="W100" s="79"/>
      <c r="X100" s="80">
        <f>X101</f>
        <v>0</v>
      </c>
      <c r="Y100" s="81">
        <f t="shared" ref="Y100:AI100" si="96">Y101-X101</f>
        <v>0</v>
      </c>
      <c r="Z100" s="81">
        <f t="shared" si="96"/>
        <v>0</v>
      </c>
      <c r="AA100" s="81">
        <f t="shared" si="96"/>
        <v>0</v>
      </c>
      <c r="AB100" s="81">
        <f t="shared" si="96"/>
        <v>0</v>
      </c>
      <c r="AC100" s="81">
        <f t="shared" si="96"/>
        <v>0</v>
      </c>
      <c r="AD100" s="81">
        <f t="shared" si="96"/>
        <v>0</v>
      </c>
      <c r="AE100" s="221">
        <f t="shared" si="96"/>
        <v>0</v>
      </c>
      <c r="AF100" s="81">
        <f t="shared" si="96"/>
        <v>0</v>
      </c>
      <c r="AG100" s="81">
        <f t="shared" si="96"/>
        <v>0</v>
      </c>
      <c r="AH100" s="81">
        <f t="shared" si="96"/>
        <v>0</v>
      </c>
      <c r="AI100" s="82">
        <f t="shared" si="96"/>
        <v>0</v>
      </c>
      <c r="AL100" s="78"/>
      <c r="AM100" s="79"/>
      <c r="AN100" s="78" t="s">
        <v>1</v>
      </c>
      <c r="AO100" s="79"/>
      <c r="AP100" s="80">
        <f>AP101</f>
        <v>0</v>
      </c>
      <c r="AQ100" s="81">
        <f t="shared" ref="AQ100:BA100" si="97">AQ101-AP101</f>
        <v>0</v>
      </c>
      <c r="AR100" s="81">
        <f t="shared" si="97"/>
        <v>0</v>
      </c>
      <c r="AS100" s="81">
        <f t="shared" si="97"/>
        <v>0</v>
      </c>
      <c r="AT100" s="81">
        <f t="shared" si="97"/>
        <v>0</v>
      </c>
      <c r="AU100" s="81">
        <f t="shared" si="97"/>
        <v>0</v>
      </c>
      <c r="AV100" s="81">
        <f t="shared" si="97"/>
        <v>0</v>
      </c>
      <c r="AW100" s="221">
        <f t="shared" si="97"/>
        <v>0</v>
      </c>
      <c r="AX100" s="81">
        <f t="shared" si="97"/>
        <v>0</v>
      </c>
      <c r="AY100" s="81">
        <f t="shared" si="97"/>
        <v>0</v>
      </c>
      <c r="AZ100" s="81">
        <f t="shared" si="97"/>
        <v>0</v>
      </c>
      <c r="BA100" s="148">
        <f t="shared" si="97"/>
        <v>0</v>
      </c>
      <c r="BC100" s="39"/>
      <c r="BD100" s="132" t="e">
        <f>INDEX($E$7:$P$111,ROW()-6,#REF!)</f>
        <v>#REF!</v>
      </c>
      <c r="BE100" s="132" t="e">
        <f>INDEX($X$7:$AI$111,ROW()-6,#REF!)</f>
        <v>#REF!</v>
      </c>
      <c r="BF100" s="132" t="e">
        <f>INDEX($AP$7:$BA$111,ROW()-6,#REF!)</f>
        <v>#REF!</v>
      </c>
      <c r="BG100" s="39"/>
      <c r="BH100" s="39"/>
      <c r="BI100" s="39"/>
      <c r="BJ100" s="39"/>
    </row>
    <row r="101" spans="1:62" s="12" customFormat="1" ht="14.25" hidden="1" customHeight="1">
      <c r="A101" s="85"/>
      <c r="B101" s="79"/>
      <c r="C101" s="86" t="s">
        <v>13</v>
      </c>
      <c r="D101" s="79"/>
      <c r="E101" s="87"/>
      <c r="F101" s="88"/>
      <c r="G101" s="88"/>
      <c r="H101" s="88"/>
      <c r="I101" s="88"/>
      <c r="J101" s="88"/>
      <c r="K101" s="88"/>
      <c r="L101" s="88"/>
      <c r="M101" s="222"/>
      <c r="N101" s="83"/>
      <c r="O101" s="83"/>
      <c r="P101" s="89"/>
      <c r="T101" s="85"/>
      <c r="U101" s="79"/>
      <c r="V101" s="86" t="s">
        <v>13</v>
      </c>
      <c r="W101" s="79"/>
      <c r="X101" s="87"/>
      <c r="Y101" s="88"/>
      <c r="Z101" s="88"/>
      <c r="AA101" s="88"/>
      <c r="AB101" s="88"/>
      <c r="AC101" s="88"/>
      <c r="AD101" s="88"/>
      <c r="AE101" s="222"/>
      <c r="AF101" s="88"/>
      <c r="AG101" s="83"/>
      <c r="AH101" s="83"/>
      <c r="AI101" s="89"/>
      <c r="AL101" s="85"/>
      <c r="AM101" s="79"/>
      <c r="AN101" s="86" t="s">
        <v>13</v>
      </c>
      <c r="AO101" s="79"/>
      <c r="AP101" s="87"/>
      <c r="AQ101" s="88"/>
      <c r="AR101" s="88"/>
      <c r="AS101" s="88"/>
      <c r="AT101" s="88"/>
      <c r="AU101" s="88"/>
      <c r="AV101" s="88"/>
      <c r="AW101" s="222"/>
      <c r="AX101" s="88"/>
      <c r="AY101" s="83"/>
      <c r="AZ101" s="83"/>
      <c r="BA101" s="149"/>
      <c r="BC101" s="39"/>
      <c r="BD101" s="132" t="e">
        <f>INDEX($E$7:$P$111,ROW()-6,#REF!)</f>
        <v>#REF!</v>
      </c>
      <c r="BE101" s="132" t="e">
        <f>INDEX($X$7:$AI$111,ROW()-6,#REF!)</f>
        <v>#REF!</v>
      </c>
      <c r="BF101" s="132" t="e">
        <f>INDEX($AP$7:$BA$111,ROW()-6,#REF!)</f>
        <v>#REF!</v>
      </c>
      <c r="BG101" s="39"/>
      <c r="BH101" s="39"/>
      <c r="BI101" s="39"/>
      <c r="BJ101" s="39"/>
    </row>
    <row r="102" spans="1:62" s="12" customFormat="1" ht="14.25" hidden="1" customHeight="1">
      <c r="A102" s="85"/>
      <c r="B102" s="84"/>
      <c r="C102" s="86"/>
      <c r="D102" s="84"/>
      <c r="E102" s="90"/>
      <c r="F102" s="83"/>
      <c r="G102" s="83"/>
      <c r="H102" s="83"/>
      <c r="I102" s="83"/>
      <c r="J102" s="83"/>
      <c r="K102" s="83"/>
      <c r="L102" s="83"/>
      <c r="M102" s="223"/>
      <c r="N102" s="83"/>
      <c r="O102" s="83"/>
      <c r="P102" s="89"/>
      <c r="T102" s="85"/>
      <c r="U102" s="84"/>
      <c r="V102" s="86"/>
      <c r="W102" s="84"/>
      <c r="X102" s="90"/>
      <c r="Y102" s="83"/>
      <c r="Z102" s="83"/>
      <c r="AA102" s="83"/>
      <c r="AB102" s="83"/>
      <c r="AC102" s="83"/>
      <c r="AD102" s="83"/>
      <c r="AE102" s="223"/>
      <c r="AF102" s="83"/>
      <c r="AG102" s="83"/>
      <c r="AH102" s="83"/>
      <c r="AI102" s="89"/>
      <c r="AL102" s="85"/>
      <c r="AM102" s="84"/>
      <c r="AN102" s="86"/>
      <c r="AO102" s="84"/>
      <c r="AP102" s="90"/>
      <c r="AQ102" s="83"/>
      <c r="AR102" s="83"/>
      <c r="AS102" s="83"/>
      <c r="AT102" s="83"/>
      <c r="AU102" s="83"/>
      <c r="AV102" s="83"/>
      <c r="AW102" s="223"/>
      <c r="AX102" s="83"/>
      <c r="AY102" s="83"/>
      <c r="AZ102" s="83"/>
      <c r="BA102" s="149"/>
      <c r="BC102" s="39"/>
      <c r="BD102" s="132" t="e">
        <f>INDEX($E$7:$P$111,ROW()-6,#REF!)</f>
        <v>#REF!</v>
      </c>
      <c r="BE102" s="132" t="e">
        <f>INDEX($X$7:$AI$111,ROW()-6,#REF!)</f>
        <v>#REF!</v>
      </c>
      <c r="BF102" s="132" t="e">
        <f>INDEX($AP$7:$BA$111,ROW()-6,#REF!)</f>
        <v>#REF!</v>
      </c>
      <c r="BG102" s="39"/>
      <c r="BH102" s="39"/>
      <c r="BI102" s="39"/>
      <c r="BJ102" s="39"/>
    </row>
    <row r="103" spans="1:62" s="12" customFormat="1" ht="14.25" hidden="1" customHeight="1">
      <c r="A103" s="86"/>
      <c r="B103" s="84"/>
      <c r="C103" s="86" t="s">
        <v>1</v>
      </c>
      <c r="D103" s="84"/>
      <c r="E103" s="90">
        <f>E104</f>
        <v>0</v>
      </c>
      <c r="F103" s="83">
        <f t="shared" ref="F103:P103" si="98">F104-E104</f>
        <v>0</v>
      </c>
      <c r="G103" s="83">
        <f t="shared" si="98"/>
        <v>0</v>
      </c>
      <c r="H103" s="83">
        <f t="shared" si="98"/>
        <v>0</v>
      </c>
      <c r="I103" s="83">
        <f t="shared" si="98"/>
        <v>0</v>
      </c>
      <c r="J103" s="83">
        <f t="shared" si="98"/>
        <v>0</v>
      </c>
      <c r="K103" s="83">
        <f t="shared" si="98"/>
        <v>0</v>
      </c>
      <c r="L103" s="83">
        <f t="shared" si="98"/>
        <v>0</v>
      </c>
      <c r="M103" s="223">
        <f t="shared" si="98"/>
        <v>0</v>
      </c>
      <c r="N103" s="83">
        <f t="shared" si="98"/>
        <v>0</v>
      </c>
      <c r="O103" s="83">
        <f t="shared" si="98"/>
        <v>0</v>
      </c>
      <c r="P103" s="89">
        <f t="shared" si="98"/>
        <v>0</v>
      </c>
      <c r="T103" s="86"/>
      <c r="U103" s="84"/>
      <c r="V103" s="86" t="s">
        <v>1</v>
      </c>
      <c r="W103" s="84"/>
      <c r="X103" s="90">
        <f>X104</f>
        <v>0</v>
      </c>
      <c r="Y103" s="83">
        <f t="shared" ref="Y103:AI103" si="99">Y104-X104</f>
        <v>0</v>
      </c>
      <c r="Z103" s="83">
        <f t="shared" si="99"/>
        <v>0</v>
      </c>
      <c r="AA103" s="83">
        <f t="shared" si="99"/>
        <v>0</v>
      </c>
      <c r="AB103" s="83">
        <f t="shared" si="99"/>
        <v>0</v>
      </c>
      <c r="AC103" s="83">
        <f t="shared" si="99"/>
        <v>0</v>
      </c>
      <c r="AD103" s="83">
        <f t="shared" si="99"/>
        <v>0</v>
      </c>
      <c r="AE103" s="223">
        <f t="shared" si="99"/>
        <v>0</v>
      </c>
      <c r="AF103" s="83">
        <f t="shared" si="99"/>
        <v>0</v>
      </c>
      <c r="AG103" s="83">
        <f t="shared" si="99"/>
        <v>0</v>
      </c>
      <c r="AH103" s="83">
        <f t="shared" si="99"/>
        <v>0</v>
      </c>
      <c r="AI103" s="89">
        <f t="shared" si="99"/>
        <v>0</v>
      </c>
      <c r="AL103" s="86"/>
      <c r="AM103" s="84"/>
      <c r="AN103" s="86" t="s">
        <v>1</v>
      </c>
      <c r="AO103" s="84"/>
      <c r="AP103" s="90">
        <f>AP104</f>
        <v>0</v>
      </c>
      <c r="AQ103" s="83">
        <f t="shared" ref="AQ103:BA103" si="100">AQ104-AP104</f>
        <v>0</v>
      </c>
      <c r="AR103" s="83">
        <f t="shared" si="100"/>
        <v>0</v>
      </c>
      <c r="AS103" s="83">
        <f t="shared" si="100"/>
        <v>0</v>
      </c>
      <c r="AT103" s="83">
        <f t="shared" si="100"/>
        <v>0</v>
      </c>
      <c r="AU103" s="83">
        <f t="shared" si="100"/>
        <v>0</v>
      </c>
      <c r="AV103" s="83">
        <f t="shared" si="100"/>
        <v>0</v>
      </c>
      <c r="AW103" s="223">
        <f t="shared" si="100"/>
        <v>0</v>
      </c>
      <c r="AX103" s="83">
        <f t="shared" si="100"/>
        <v>0</v>
      </c>
      <c r="AY103" s="83">
        <f t="shared" si="100"/>
        <v>0</v>
      </c>
      <c r="AZ103" s="83">
        <f t="shared" si="100"/>
        <v>0</v>
      </c>
      <c r="BA103" s="149">
        <f t="shared" si="100"/>
        <v>0</v>
      </c>
      <c r="BC103" s="39"/>
      <c r="BD103" s="132" t="e">
        <f>INDEX($E$7:$P$111,ROW()-6,#REF!)</f>
        <v>#REF!</v>
      </c>
      <c r="BE103" s="132" t="e">
        <f>INDEX($X$7:$AI$111,ROW()-6,#REF!)</f>
        <v>#REF!</v>
      </c>
      <c r="BF103" s="132" t="e">
        <f>INDEX($AP$7:$BA$111,ROW()-6,#REF!)</f>
        <v>#REF!</v>
      </c>
      <c r="BG103" s="39"/>
      <c r="BH103" s="39"/>
      <c r="BI103" s="39"/>
      <c r="BJ103" s="39"/>
    </row>
    <row r="104" spans="1:62" s="12" customFormat="1" ht="14.25" hidden="1" customHeight="1">
      <c r="A104" s="85"/>
      <c r="B104" s="84"/>
      <c r="C104" s="86" t="s">
        <v>13</v>
      </c>
      <c r="D104" s="84"/>
      <c r="E104" s="87"/>
      <c r="F104" s="88"/>
      <c r="G104" s="88"/>
      <c r="H104" s="88"/>
      <c r="I104" s="88"/>
      <c r="J104" s="88"/>
      <c r="K104" s="88"/>
      <c r="L104" s="88"/>
      <c r="M104" s="222"/>
      <c r="N104" s="83"/>
      <c r="O104" s="83"/>
      <c r="P104" s="89"/>
      <c r="T104" s="85"/>
      <c r="U104" s="84"/>
      <c r="V104" s="86" t="s">
        <v>13</v>
      </c>
      <c r="W104" s="84"/>
      <c r="X104" s="87"/>
      <c r="Y104" s="88"/>
      <c r="Z104" s="88"/>
      <c r="AA104" s="88"/>
      <c r="AB104" s="88"/>
      <c r="AC104" s="88"/>
      <c r="AD104" s="88"/>
      <c r="AE104" s="222"/>
      <c r="AF104" s="88"/>
      <c r="AG104" s="83"/>
      <c r="AH104" s="83"/>
      <c r="AI104" s="89"/>
      <c r="AL104" s="85"/>
      <c r="AM104" s="84"/>
      <c r="AN104" s="86" t="s">
        <v>13</v>
      </c>
      <c r="AO104" s="84"/>
      <c r="AP104" s="87"/>
      <c r="AQ104" s="88"/>
      <c r="AR104" s="88"/>
      <c r="AS104" s="88"/>
      <c r="AT104" s="88"/>
      <c r="AU104" s="88"/>
      <c r="AV104" s="88"/>
      <c r="AW104" s="222"/>
      <c r="AX104" s="88"/>
      <c r="AY104" s="83"/>
      <c r="AZ104" s="83"/>
      <c r="BA104" s="149"/>
      <c r="BC104" s="39"/>
      <c r="BD104" s="132" t="e">
        <f>INDEX($E$7:$P$111,ROW()-6,#REF!)</f>
        <v>#REF!</v>
      </c>
      <c r="BE104" s="132" t="e">
        <f>INDEX($X$7:$AI$111,ROW()-6,#REF!)</f>
        <v>#REF!</v>
      </c>
      <c r="BF104" s="132" t="e">
        <f>INDEX($AP$7:$BA$111,ROW()-6,#REF!)</f>
        <v>#REF!</v>
      </c>
      <c r="BG104" s="39"/>
      <c r="BH104" s="39"/>
      <c r="BI104" s="39"/>
      <c r="BJ104" s="39"/>
    </row>
    <row r="105" spans="1:62" s="12" customFormat="1" ht="14.25" hidden="1" customHeight="1">
      <c r="A105" s="85"/>
      <c r="B105" s="84"/>
      <c r="C105" s="86"/>
      <c r="D105" s="84"/>
      <c r="E105" s="90"/>
      <c r="F105" s="83"/>
      <c r="G105" s="83"/>
      <c r="H105" s="83"/>
      <c r="I105" s="83"/>
      <c r="J105" s="83"/>
      <c r="K105" s="83"/>
      <c r="L105" s="83"/>
      <c r="M105" s="223"/>
      <c r="N105" s="83"/>
      <c r="O105" s="83"/>
      <c r="P105" s="89"/>
      <c r="T105" s="85"/>
      <c r="U105" s="84"/>
      <c r="V105" s="86"/>
      <c r="W105" s="84"/>
      <c r="X105" s="90"/>
      <c r="Y105" s="83"/>
      <c r="Z105" s="83"/>
      <c r="AA105" s="83"/>
      <c r="AB105" s="83"/>
      <c r="AC105" s="83"/>
      <c r="AD105" s="83"/>
      <c r="AE105" s="223"/>
      <c r="AF105" s="83"/>
      <c r="AG105" s="83"/>
      <c r="AH105" s="83"/>
      <c r="AI105" s="89"/>
      <c r="AL105" s="85"/>
      <c r="AM105" s="84"/>
      <c r="AN105" s="86"/>
      <c r="AO105" s="84"/>
      <c r="AP105" s="90"/>
      <c r="AQ105" s="83"/>
      <c r="AR105" s="83"/>
      <c r="AS105" s="83"/>
      <c r="AT105" s="83"/>
      <c r="AU105" s="83"/>
      <c r="AV105" s="83"/>
      <c r="AW105" s="223"/>
      <c r="AX105" s="83"/>
      <c r="AY105" s="83"/>
      <c r="AZ105" s="83"/>
      <c r="BA105" s="149"/>
      <c r="BC105" s="39"/>
      <c r="BD105" s="132" t="e">
        <f>INDEX($E$7:$P$111,ROW()-6,#REF!)</f>
        <v>#REF!</v>
      </c>
      <c r="BE105" s="132" t="e">
        <f>INDEX($X$7:$AI$111,ROW()-6,#REF!)</f>
        <v>#REF!</v>
      </c>
      <c r="BF105" s="132" t="e">
        <f>INDEX($AP$7:$BA$111,ROW()-6,#REF!)</f>
        <v>#REF!</v>
      </c>
      <c r="BG105" s="39"/>
      <c r="BH105" s="39"/>
      <c r="BI105" s="39"/>
      <c r="BJ105" s="39"/>
    </row>
    <row r="106" spans="1:62" s="12" customFormat="1" ht="14.25" hidden="1" customHeight="1">
      <c r="A106" s="86"/>
      <c r="B106" s="84"/>
      <c r="C106" s="86" t="s">
        <v>1</v>
      </c>
      <c r="D106" s="84"/>
      <c r="E106" s="90">
        <f>E107</f>
        <v>0</v>
      </c>
      <c r="F106" s="83">
        <f t="shared" ref="F106:P106" si="101">F107-E107</f>
        <v>0</v>
      </c>
      <c r="G106" s="83">
        <f t="shared" si="101"/>
        <v>0</v>
      </c>
      <c r="H106" s="83">
        <f t="shared" si="101"/>
        <v>0</v>
      </c>
      <c r="I106" s="83">
        <f t="shared" si="101"/>
        <v>0</v>
      </c>
      <c r="J106" s="83">
        <f t="shared" si="101"/>
        <v>0</v>
      </c>
      <c r="K106" s="83">
        <f t="shared" si="101"/>
        <v>0</v>
      </c>
      <c r="L106" s="83">
        <f t="shared" si="101"/>
        <v>0</v>
      </c>
      <c r="M106" s="223">
        <f t="shared" si="101"/>
        <v>0</v>
      </c>
      <c r="N106" s="83">
        <f t="shared" si="101"/>
        <v>0</v>
      </c>
      <c r="O106" s="83">
        <f t="shared" si="101"/>
        <v>0</v>
      </c>
      <c r="P106" s="89">
        <f t="shared" si="101"/>
        <v>0</v>
      </c>
      <c r="T106" s="86"/>
      <c r="U106" s="84"/>
      <c r="V106" s="86" t="s">
        <v>1</v>
      </c>
      <c r="W106" s="84"/>
      <c r="X106" s="90">
        <f>X107</f>
        <v>0</v>
      </c>
      <c r="Y106" s="83">
        <f t="shared" ref="Y106:AI106" si="102">Y107-X107</f>
        <v>0</v>
      </c>
      <c r="Z106" s="83">
        <f t="shared" si="102"/>
        <v>0</v>
      </c>
      <c r="AA106" s="83">
        <f t="shared" si="102"/>
        <v>0</v>
      </c>
      <c r="AB106" s="83">
        <f t="shared" si="102"/>
        <v>0</v>
      </c>
      <c r="AC106" s="83">
        <f t="shared" si="102"/>
        <v>0</v>
      </c>
      <c r="AD106" s="83">
        <f t="shared" si="102"/>
        <v>0</v>
      </c>
      <c r="AE106" s="223">
        <f t="shared" si="102"/>
        <v>0</v>
      </c>
      <c r="AF106" s="83">
        <f t="shared" si="102"/>
        <v>0</v>
      </c>
      <c r="AG106" s="83">
        <f t="shared" si="102"/>
        <v>0</v>
      </c>
      <c r="AH106" s="83">
        <f t="shared" si="102"/>
        <v>0</v>
      </c>
      <c r="AI106" s="89">
        <f t="shared" si="102"/>
        <v>0</v>
      </c>
      <c r="AL106" s="86"/>
      <c r="AM106" s="84"/>
      <c r="AN106" s="86" t="s">
        <v>1</v>
      </c>
      <c r="AO106" s="84"/>
      <c r="AP106" s="90">
        <f>AP107</f>
        <v>0</v>
      </c>
      <c r="AQ106" s="83">
        <f t="shared" ref="AQ106:BA106" si="103">AQ107-AP107</f>
        <v>0</v>
      </c>
      <c r="AR106" s="83">
        <f t="shared" si="103"/>
        <v>0</v>
      </c>
      <c r="AS106" s="83">
        <f t="shared" si="103"/>
        <v>0</v>
      </c>
      <c r="AT106" s="83">
        <f t="shared" si="103"/>
        <v>0</v>
      </c>
      <c r="AU106" s="83">
        <f t="shared" si="103"/>
        <v>0</v>
      </c>
      <c r="AV106" s="83">
        <f t="shared" si="103"/>
        <v>0</v>
      </c>
      <c r="AW106" s="223">
        <f t="shared" si="103"/>
        <v>0</v>
      </c>
      <c r="AX106" s="83">
        <f t="shared" si="103"/>
        <v>0</v>
      </c>
      <c r="AY106" s="83">
        <f t="shared" si="103"/>
        <v>0</v>
      </c>
      <c r="AZ106" s="83">
        <f t="shared" si="103"/>
        <v>0</v>
      </c>
      <c r="BA106" s="149">
        <f t="shared" si="103"/>
        <v>0</v>
      </c>
      <c r="BC106" s="39"/>
      <c r="BD106" s="132" t="e">
        <f>INDEX($E$7:$P$111,ROW()-6,#REF!)</f>
        <v>#REF!</v>
      </c>
      <c r="BE106" s="132" t="e">
        <f>INDEX($X$7:$AI$111,ROW()-6,#REF!)</f>
        <v>#REF!</v>
      </c>
      <c r="BF106" s="132" t="e">
        <f>INDEX($AP$7:$BA$111,ROW()-6,#REF!)</f>
        <v>#REF!</v>
      </c>
      <c r="BG106" s="39"/>
      <c r="BH106" s="39"/>
      <c r="BI106" s="39"/>
      <c r="BJ106" s="39"/>
    </row>
    <row r="107" spans="1:62" s="12" customFormat="1" ht="14.25" hidden="1" customHeight="1">
      <c r="A107" s="85"/>
      <c r="B107" s="84"/>
      <c r="C107" s="86" t="s">
        <v>13</v>
      </c>
      <c r="D107" s="84"/>
      <c r="E107" s="87"/>
      <c r="F107" s="88"/>
      <c r="G107" s="88"/>
      <c r="H107" s="88"/>
      <c r="I107" s="88"/>
      <c r="J107" s="88"/>
      <c r="K107" s="88"/>
      <c r="L107" s="88"/>
      <c r="M107" s="222"/>
      <c r="N107" s="83"/>
      <c r="O107" s="83"/>
      <c r="P107" s="89"/>
      <c r="T107" s="85"/>
      <c r="U107" s="84"/>
      <c r="V107" s="86" t="s">
        <v>13</v>
      </c>
      <c r="W107" s="84"/>
      <c r="X107" s="87"/>
      <c r="Y107" s="88"/>
      <c r="Z107" s="88"/>
      <c r="AA107" s="88"/>
      <c r="AB107" s="88"/>
      <c r="AC107" s="88"/>
      <c r="AD107" s="88"/>
      <c r="AE107" s="222"/>
      <c r="AF107" s="88"/>
      <c r="AG107" s="83"/>
      <c r="AH107" s="83"/>
      <c r="AI107" s="89"/>
      <c r="AL107" s="85"/>
      <c r="AM107" s="84"/>
      <c r="AN107" s="86" t="s">
        <v>13</v>
      </c>
      <c r="AO107" s="84"/>
      <c r="AP107" s="87"/>
      <c r="AQ107" s="88"/>
      <c r="AR107" s="88"/>
      <c r="AS107" s="88"/>
      <c r="AT107" s="88"/>
      <c r="AU107" s="88"/>
      <c r="AV107" s="88"/>
      <c r="AW107" s="222"/>
      <c r="AX107" s="88"/>
      <c r="AY107" s="83"/>
      <c r="AZ107" s="83"/>
      <c r="BA107" s="149"/>
      <c r="BC107" s="39"/>
      <c r="BD107" s="132" t="e">
        <f>INDEX($E$7:$P$111,ROW()-6,#REF!)</f>
        <v>#REF!</v>
      </c>
      <c r="BE107" s="132" t="e">
        <f>INDEX($X$7:$AI$111,ROW()-6,#REF!)</f>
        <v>#REF!</v>
      </c>
      <c r="BF107" s="132" t="e">
        <f>INDEX($AP$7:$BA$111,ROW()-6,#REF!)</f>
        <v>#REF!</v>
      </c>
      <c r="BG107" s="39"/>
      <c r="BH107" s="39"/>
      <c r="BI107" s="39"/>
      <c r="BJ107" s="39"/>
    </row>
    <row r="108" spans="1:62" s="12" customFormat="1" ht="14.25" hidden="1" customHeight="1">
      <c r="A108" s="91"/>
      <c r="B108" s="84"/>
      <c r="C108" s="92"/>
      <c r="D108" s="84"/>
      <c r="E108" s="93"/>
      <c r="F108" s="94"/>
      <c r="G108" s="94"/>
      <c r="H108" s="94"/>
      <c r="I108" s="94"/>
      <c r="J108" s="94"/>
      <c r="K108" s="94"/>
      <c r="L108" s="94"/>
      <c r="M108" s="224"/>
      <c r="N108" s="94"/>
      <c r="O108" s="94"/>
      <c r="P108" s="95"/>
      <c r="T108" s="91"/>
      <c r="U108" s="84"/>
      <c r="V108" s="92"/>
      <c r="W108" s="84"/>
      <c r="X108" s="93"/>
      <c r="Y108" s="94"/>
      <c r="Z108" s="94"/>
      <c r="AA108" s="94"/>
      <c r="AB108" s="94"/>
      <c r="AC108" s="94"/>
      <c r="AD108" s="94"/>
      <c r="AE108" s="224"/>
      <c r="AF108" s="94"/>
      <c r="AG108" s="94"/>
      <c r="AH108" s="94"/>
      <c r="AI108" s="95"/>
      <c r="AL108" s="91"/>
      <c r="AM108" s="84"/>
      <c r="AN108" s="92"/>
      <c r="AO108" s="84"/>
      <c r="AP108" s="93"/>
      <c r="AQ108" s="94"/>
      <c r="AR108" s="94"/>
      <c r="AS108" s="94"/>
      <c r="AT108" s="94"/>
      <c r="AU108" s="94"/>
      <c r="AV108" s="94"/>
      <c r="AW108" s="224"/>
      <c r="AX108" s="94"/>
      <c r="AY108" s="94"/>
      <c r="AZ108" s="94"/>
      <c r="BA108" s="150"/>
      <c r="BC108" s="39"/>
      <c r="BD108" s="132" t="e">
        <f>INDEX($E$7:$P$111,ROW()-6,#REF!)</f>
        <v>#REF!</v>
      </c>
      <c r="BE108" s="132" t="e">
        <f>INDEX($X$7:$AI$111,ROW()-6,#REF!)</f>
        <v>#REF!</v>
      </c>
      <c r="BF108" s="132" t="e">
        <f>INDEX($AP$7:$BA$111,ROW()-6,#REF!)</f>
        <v>#REF!</v>
      </c>
      <c r="BG108" s="39"/>
      <c r="BH108" s="39"/>
      <c r="BI108" s="39"/>
      <c r="BJ108" s="39"/>
    </row>
    <row r="109" spans="1:62" s="10" customFormat="1" ht="14.25" hidden="1" customHeight="1">
      <c r="A109" s="84"/>
      <c r="B109" s="84"/>
      <c r="C109" s="84"/>
      <c r="D109" s="84"/>
      <c r="E109" s="84"/>
      <c r="F109" s="79"/>
      <c r="G109" s="79"/>
      <c r="H109" s="79"/>
      <c r="I109" s="79"/>
      <c r="J109" s="79"/>
      <c r="K109" s="79"/>
      <c r="L109" s="79"/>
      <c r="M109" s="225"/>
      <c r="N109" s="84"/>
      <c r="O109" s="84"/>
      <c r="P109" s="84"/>
      <c r="Q109" s="12"/>
      <c r="R109" s="12"/>
      <c r="S109" s="12"/>
      <c r="T109" s="84"/>
      <c r="U109" s="84"/>
      <c r="V109" s="84"/>
      <c r="W109" s="84"/>
      <c r="X109" s="84"/>
      <c r="Y109" s="84"/>
      <c r="Z109" s="79"/>
      <c r="AA109" s="79"/>
      <c r="AB109" s="79"/>
      <c r="AC109" s="79"/>
      <c r="AD109" s="84"/>
      <c r="AE109" s="225"/>
      <c r="AF109" s="84"/>
      <c r="AG109" s="84"/>
      <c r="AH109" s="84"/>
      <c r="AI109" s="84"/>
      <c r="AJ109" s="12"/>
      <c r="AK109" s="12"/>
      <c r="AL109" s="84"/>
      <c r="AM109" s="84"/>
      <c r="AN109" s="84"/>
      <c r="AO109" s="84"/>
      <c r="AP109" s="84"/>
      <c r="AQ109" s="84"/>
      <c r="AR109" s="79"/>
      <c r="AS109" s="79"/>
      <c r="AT109" s="79"/>
      <c r="AU109" s="79"/>
      <c r="AV109" s="84"/>
      <c r="AW109" s="225"/>
      <c r="AX109" s="84"/>
      <c r="AY109" s="84"/>
      <c r="AZ109" s="84"/>
      <c r="BA109" s="151"/>
      <c r="BC109" s="24"/>
      <c r="BD109" s="132" t="e">
        <f>INDEX($E$7:$P$111,ROW()-6,#REF!)</f>
        <v>#REF!</v>
      </c>
      <c r="BE109" s="132" t="e">
        <f>INDEX($X$7:$AI$111,ROW()-6,#REF!)</f>
        <v>#REF!</v>
      </c>
      <c r="BF109" s="132" t="e">
        <f>INDEX($AP$7:$BA$111,ROW()-6,#REF!)</f>
        <v>#REF!</v>
      </c>
      <c r="BG109" s="24"/>
      <c r="BH109" s="24"/>
      <c r="BI109" s="24"/>
      <c r="BJ109" s="24"/>
    </row>
    <row r="110" spans="1:62" s="10" customFormat="1" ht="14.25" hidden="1" customHeight="1">
      <c r="A110" s="311" t="s">
        <v>2</v>
      </c>
      <c r="B110" s="79"/>
      <c r="C110" s="96" t="s">
        <v>1</v>
      </c>
      <c r="D110" s="79"/>
      <c r="E110" s="97">
        <f>SUM(E97,E100,E103,E106)</f>
        <v>2122.232</v>
      </c>
      <c r="F110" s="98">
        <f>SUM(F97,F100,F103,F106)</f>
        <v>1594.5710000000001</v>
      </c>
      <c r="G110" s="98">
        <f t="shared" ref="G110:P111" si="104">SUM(G97,G100,G103,G106)</f>
        <v>1734.1479999999992</v>
      </c>
      <c r="H110" s="98">
        <f t="shared" si="104"/>
        <v>2101.5770000000011</v>
      </c>
      <c r="I110" s="98">
        <f t="shared" si="104"/>
        <v>1516.088999999999</v>
      </c>
      <c r="J110" s="98">
        <f t="shared" si="104"/>
        <v>1715.5070000000005</v>
      </c>
      <c r="K110" s="98">
        <f t="shared" si="104"/>
        <v>1392.5110000000009</v>
      </c>
      <c r="L110" s="98">
        <f t="shared" si="104"/>
        <v>1372.7089999999985</v>
      </c>
      <c r="M110" s="226">
        <f t="shared" si="104"/>
        <v>1887.4880000000007</v>
      </c>
      <c r="N110" s="98">
        <f t="shared" si="104"/>
        <v>-15436.832</v>
      </c>
      <c r="O110" s="98">
        <f t="shared" si="104"/>
        <v>0</v>
      </c>
      <c r="P110" s="99">
        <f t="shared" si="104"/>
        <v>0</v>
      </c>
      <c r="Q110" s="12"/>
      <c r="R110" s="12"/>
      <c r="S110" s="12"/>
      <c r="T110" s="311" t="s">
        <v>2</v>
      </c>
      <c r="U110" s="79"/>
      <c r="V110" s="96" t="s">
        <v>1</v>
      </c>
      <c r="W110" s="79"/>
      <c r="X110" s="97">
        <f>SUM(X97,X100,X103,X106)</f>
        <v>0</v>
      </c>
      <c r="Y110" s="98">
        <f>SUM(Y97,Y100,Y103,Y106)</f>
        <v>0</v>
      </c>
      <c r="Z110" s="98">
        <f t="shared" ref="Z110:AI111" si="105">SUM(Z97,Z100,Z103,Z106)</f>
        <v>0</v>
      </c>
      <c r="AA110" s="98">
        <f t="shared" si="105"/>
        <v>0</v>
      </c>
      <c r="AB110" s="98">
        <f t="shared" si="105"/>
        <v>0</v>
      </c>
      <c r="AC110" s="98">
        <f t="shared" si="105"/>
        <v>0</v>
      </c>
      <c r="AD110" s="98">
        <f t="shared" si="105"/>
        <v>0</v>
      </c>
      <c r="AE110" s="226">
        <f t="shared" si="105"/>
        <v>0</v>
      </c>
      <c r="AF110" s="98">
        <f t="shared" si="105"/>
        <v>0</v>
      </c>
      <c r="AG110" s="98">
        <f t="shared" si="105"/>
        <v>0</v>
      </c>
      <c r="AH110" s="98">
        <f t="shared" si="105"/>
        <v>0</v>
      </c>
      <c r="AI110" s="99">
        <f t="shared" si="105"/>
        <v>0</v>
      </c>
      <c r="AJ110" s="12"/>
      <c r="AK110" s="12"/>
      <c r="AL110" s="311" t="s">
        <v>2</v>
      </c>
      <c r="AM110" s="79"/>
      <c r="AN110" s="96" t="s">
        <v>1</v>
      </c>
      <c r="AO110" s="79"/>
      <c r="AP110" s="97">
        <f>SUM(AP97,AP100,AP103,AP106)</f>
        <v>2179.6797007000009</v>
      </c>
      <c r="AQ110" s="98">
        <f>SUM(AQ97,AQ100,AQ103,AQ106)</f>
        <v>2163.3387103999994</v>
      </c>
      <c r="AR110" s="98">
        <f t="shared" ref="AR110:BA111" si="106">SUM(AR97,AR100,AR103,AR106)</f>
        <v>2112.0018110999995</v>
      </c>
      <c r="AS110" s="98">
        <f t="shared" si="106"/>
        <v>1912.7505875000008</v>
      </c>
      <c r="AT110" s="98">
        <f t="shared" si="106"/>
        <v>1442.4558829648809</v>
      </c>
      <c r="AU110" s="98">
        <f t="shared" si="106"/>
        <v>1760.5693482763186</v>
      </c>
      <c r="AV110" s="98">
        <f t="shared" si="106"/>
        <v>1942.6754239965003</v>
      </c>
      <c r="AW110" s="226">
        <f t="shared" si="106"/>
        <v>1446.4471468062011</v>
      </c>
      <c r="AX110" s="98">
        <f t="shared" si="106"/>
        <v>1892.149435010798</v>
      </c>
      <c r="AY110" s="98">
        <f t="shared" si="106"/>
        <v>1461.5615222452002</v>
      </c>
      <c r="AZ110" s="98">
        <f t="shared" si="106"/>
        <v>1252.2962745833038</v>
      </c>
      <c r="BA110" s="152">
        <f t="shared" si="106"/>
        <v>1198.1958299999958</v>
      </c>
      <c r="BC110" s="24"/>
      <c r="BD110" s="132" t="e">
        <f>INDEX($E$7:$P$111,ROW()-6,#REF!)</f>
        <v>#REF!</v>
      </c>
      <c r="BE110" s="132" t="e">
        <f>INDEX($X$7:$AI$111,ROW()-6,#REF!)</f>
        <v>#REF!</v>
      </c>
      <c r="BF110" s="132" t="e">
        <f>INDEX($AP$7:$BA$111,ROW()-6,#REF!)</f>
        <v>#REF!</v>
      </c>
      <c r="BG110" s="24"/>
      <c r="BH110" s="24"/>
      <c r="BI110" s="24"/>
      <c r="BJ110" s="24"/>
    </row>
    <row r="111" spans="1:62" s="10" customFormat="1" ht="14.25" hidden="1" customHeight="1">
      <c r="A111" s="312"/>
      <c r="B111" s="84"/>
      <c r="C111" s="100" t="s">
        <v>13</v>
      </c>
      <c r="D111" s="84"/>
      <c r="E111" s="101">
        <f>SUM(E98,E101,E104,E107)</f>
        <v>2122.232</v>
      </c>
      <c r="F111" s="102">
        <f>SUM(F98,F101,F104,F107)</f>
        <v>3716.8030000000003</v>
      </c>
      <c r="G111" s="102">
        <f t="shared" si="104"/>
        <v>5450.9510000000009</v>
      </c>
      <c r="H111" s="102">
        <f t="shared" si="104"/>
        <v>7552.5280000000002</v>
      </c>
      <c r="I111" s="102">
        <f t="shared" si="104"/>
        <v>9068.6169999999984</v>
      </c>
      <c r="J111" s="102">
        <f t="shared" si="104"/>
        <v>10784.124</v>
      </c>
      <c r="K111" s="102">
        <f t="shared" si="104"/>
        <v>12176.635</v>
      </c>
      <c r="L111" s="102">
        <f t="shared" si="104"/>
        <v>13549.343999999997</v>
      </c>
      <c r="M111" s="227">
        <f t="shared" si="104"/>
        <v>15436.832</v>
      </c>
      <c r="N111" s="102">
        <f t="shared" si="104"/>
        <v>0</v>
      </c>
      <c r="O111" s="102">
        <f t="shared" si="104"/>
        <v>0</v>
      </c>
      <c r="P111" s="103">
        <f t="shared" si="104"/>
        <v>0</v>
      </c>
      <c r="Q111" s="12"/>
      <c r="R111" s="12"/>
      <c r="S111" s="12"/>
      <c r="T111" s="312"/>
      <c r="U111" s="84"/>
      <c r="V111" s="100" t="s">
        <v>13</v>
      </c>
      <c r="W111" s="84"/>
      <c r="X111" s="101">
        <f>SUM(X98,X101,X104,X107)</f>
        <v>0</v>
      </c>
      <c r="Y111" s="102">
        <f>SUM(Y98,Y101,Y104,Y107)</f>
        <v>0</v>
      </c>
      <c r="Z111" s="102">
        <f t="shared" si="105"/>
        <v>0</v>
      </c>
      <c r="AA111" s="102">
        <f t="shared" si="105"/>
        <v>0</v>
      </c>
      <c r="AB111" s="102">
        <f t="shared" si="105"/>
        <v>0</v>
      </c>
      <c r="AC111" s="102">
        <f t="shared" si="105"/>
        <v>0</v>
      </c>
      <c r="AD111" s="102">
        <f t="shared" si="105"/>
        <v>0</v>
      </c>
      <c r="AE111" s="227">
        <f t="shared" si="105"/>
        <v>0</v>
      </c>
      <c r="AF111" s="102">
        <f t="shared" si="105"/>
        <v>0</v>
      </c>
      <c r="AG111" s="102">
        <f t="shared" si="105"/>
        <v>0</v>
      </c>
      <c r="AH111" s="102">
        <f t="shared" si="105"/>
        <v>0</v>
      </c>
      <c r="AI111" s="103">
        <f t="shared" si="105"/>
        <v>0</v>
      </c>
      <c r="AJ111" s="12"/>
      <c r="AK111" s="12"/>
      <c r="AL111" s="312"/>
      <c r="AM111" s="84"/>
      <c r="AN111" s="100" t="s">
        <v>13</v>
      </c>
      <c r="AO111" s="84"/>
      <c r="AP111" s="101">
        <f>SUM(AP98,AP101,AP104,AP107)</f>
        <v>2179.6797007000009</v>
      </c>
      <c r="AQ111" s="102">
        <f>SUM(AQ98,AQ101,AQ104,AQ107)</f>
        <v>4343.0184111000008</v>
      </c>
      <c r="AR111" s="102">
        <f t="shared" si="106"/>
        <v>6455.0202221999989</v>
      </c>
      <c r="AS111" s="102">
        <f t="shared" si="106"/>
        <v>8367.7708097000032</v>
      </c>
      <c r="AT111" s="102">
        <f t="shared" si="106"/>
        <v>9810.2266926648808</v>
      </c>
      <c r="AU111" s="102">
        <f t="shared" si="106"/>
        <v>11570.796040941197</v>
      </c>
      <c r="AV111" s="102">
        <f t="shared" si="106"/>
        <v>13513.471464937698</v>
      </c>
      <c r="AW111" s="227">
        <f t="shared" si="106"/>
        <v>14959.918611743902</v>
      </c>
      <c r="AX111" s="102">
        <f t="shared" si="106"/>
        <v>16852.068046754695</v>
      </c>
      <c r="AY111" s="102">
        <f t="shared" si="106"/>
        <v>18313.629568999895</v>
      </c>
      <c r="AZ111" s="102">
        <f t="shared" si="106"/>
        <v>19565.925843583202</v>
      </c>
      <c r="BA111" s="153">
        <f t="shared" si="106"/>
        <v>20764.121673583199</v>
      </c>
      <c r="BC111" s="24"/>
      <c r="BD111" s="132" t="e">
        <f>INDEX($E$7:$P$111,ROW()-6,#REF!)</f>
        <v>#REF!</v>
      </c>
      <c r="BE111" s="132" t="e">
        <f>INDEX($X$7:$AI$111,ROW()-6,#REF!)</f>
        <v>#REF!</v>
      </c>
      <c r="BF111" s="132" t="e">
        <f>INDEX($AP$7:$BA$111,ROW()-6,#REF!)</f>
        <v>#REF!</v>
      </c>
      <c r="BG111" s="24"/>
      <c r="BH111" s="24"/>
      <c r="BI111" s="24"/>
      <c r="BJ111" s="24"/>
    </row>
    <row r="112" spans="1:62" ht="12.75" customHeight="1">
      <c r="E112" s="34"/>
      <c r="F112" s="34"/>
      <c r="G112" s="34"/>
      <c r="H112" s="34"/>
      <c r="I112" s="34"/>
      <c r="J112" s="34"/>
      <c r="K112" s="34"/>
      <c r="L112" s="34"/>
      <c r="M112" s="220"/>
      <c r="N112" s="34"/>
      <c r="O112" s="34"/>
      <c r="P112" s="34"/>
      <c r="X112" s="34"/>
      <c r="Y112" s="34"/>
      <c r="Z112" s="34"/>
      <c r="AA112" s="34"/>
      <c r="AB112" s="34"/>
      <c r="AC112" s="34"/>
      <c r="AD112" s="34"/>
      <c r="AE112" s="220"/>
      <c r="AF112" s="34"/>
      <c r="AG112" s="34"/>
      <c r="AH112" s="34"/>
      <c r="AI112" s="34"/>
      <c r="AP112" s="34"/>
      <c r="AQ112" s="34"/>
      <c r="AR112" s="34"/>
      <c r="AS112" s="34"/>
      <c r="AT112" s="34"/>
      <c r="AU112" s="34"/>
      <c r="AV112" s="34"/>
      <c r="AW112" s="220"/>
      <c r="AX112" s="34"/>
      <c r="AY112" s="34"/>
      <c r="AZ112" s="34"/>
      <c r="BA112" s="147"/>
    </row>
    <row r="113" spans="1:62" ht="12.75" customHeight="1">
      <c r="E113" s="34"/>
      <c r="F113" s="34"/>
      <c r="G113" s="34"/>
      <c r="H113" s="34"/>
      <c r="I113" s="34"/>
      <c r="J113" s="34"/>
      <c r="K113" s="34"/>
      <c r="L113" s="34"/>
      <c r="M113" s="220"/>
      <c r="N113" s="34"/>
      <c r="O113" s="34"/>
      <c r="P113" s="34"/>
      <c r="X113" s="34"/>
      <c r="Y113" s="34"/>
      <c r="Z113" s="34"/>
      <c r="AA113" s="34"/>
      <c r="AB113" s="34"/>
      <c r="AC113" s="34"/>
      <c r="AD113" s="34"/>
      <c r="AE113" s="220"/>
      <c r="AF113" s="34"/>
      <c r="AG113" s="34"/>
      <c r="AH113" s="34"/>
      <c r="AI113" s="34"/>
      <c r="AP113" s="34"/>
      <c r="AQ113" s="34"/>
      <c r="AR113" s="34"/>
      <c r="AS113" s="34"/>
      <c r="AT113" s="34"/>
      <c r="AU113" s="34"/>
      <c r="AV113" s="34"/>
      <c r="AW113" s="220"/>
      <c r="AX113" s="34"/>
      <c r="AY113" s="34"/>
      <c r="AZ113" s="34"/>
      <c r="BA113" s="147"/>
    </row>
    <row r="114" spans="1:62" ht="12.75" customHeight="1">
      <c r="E114" s="34"/>
      <c r="F114" s="34"/>
      <c r="G114" s="34"/>
      <c r="H114" s="34"/>
      <c r="I114" s="34"/>
      <c r="J114" s="34"/>
      <c r="K114" s="34"/>
      <c r="L114" s="34"/>
      <c r="M114" s="220"/>
      <c r="N114" s="34"/>
      <c r="O114" s="34"/>
      <c r="P114" s="34"/>
      <c r="X114" s="34"/>
      <c r="Y114" s="34"/>
      <c r="Z114" s="34"/>
      <c r="AA114" s="34"/>
      <c r="AB114" s="34"/>
      <c r="AC114" s="34"/>
      <c r="AD114" s="34"/>
      <c r="AE114" s="220"/>
      <c r="AF114" s="34"/>
      <c r="AG114" s="34"/>
      <c r="AH114" s="34"/>
      <c r="AI114" s="34"/>
      <c r="AP114" s="34"/>
      <c r="AQ114" s="34"/>
      <c r="AR114" s="34"/>
      <c r="AS114" s="34"/>
      <c r="AT114" s="34"/>
      <c r="AU114" s="34"/>
      <c r="AV114" s="34"/>
      <c r="AW114" s="220"/>
      <c r="AX114" s="34"/>
      <c r="AY114" s="34"/>
      <c r="AZ114" s="34"/>
      <c r="BA114" s="147"/>
    </row>
    <row r="115" spans="1:62" ht="21.75" customHeight="1">
      <c r="A115" s="308" t="s">
        <v>20</v>
      </c>
      <c r="B115" s="308"/>
      <c r="C115" s="308"/>
      <c r="D115" s="308"/>
      <c r="E115" s="308"/>
      <c r="F115" s="308"/>
      <c r="G115" s="308"/>
      <c r="H115" s="308"/>
      <c r="I115" s="308"/>
      <c r="J115" s="308"/>
      <c r="K115" s="308"/>
      <c r="L115" s="308"/>
      <c r="M115" s="308"/>
      <c r="N115" s="308"/>
      <c r="O115" s="308"/>
      <c r="P115" s="308"/>
      <c r="T115" s="308" t="s">
        <v>20</v>
      </c>
      <c r="U115" s="308"/>
      <c r="V115" s="308"/>
      <c r="W115" s="308"/>
      <c r="X115" s="308"/>
      <c r="Y115" s="308"/>
      <c r="Z115" s="308"/>
      <c r="AA115" s="308"/>
      <c r="AB115" s="308"/>
      <c r="AC115" s="308"/>
      <c r="AD115" s="308"/>
      <c r="AE115" s="308"/>
      <c r="AF115" s="308"/>
      <c r="AG115" s="308"/>
      <c r="AH115" s="308"/>
      <c r="AI115" s="308"/>
      <c r="AL115" s="308" t="s">
        <v>20</v>
      </c>
      <c r="AM115" s="308"/>
      <c r="AN115" s="308"/>
      <c r="AO115" s="308"/>
      <c r="AP115" s="308"/>
      <c r="AQ115" s="308"/>
      <c r="AR115" s="308"/>
      <c r="AS115" s="308"/>
      <c r="AT115" s="308"/>
      <c r="AU115" s="308"/>
      <c r="AV115" s="308"/>
      <c r="AW115" s="308"/>
      <c r="AX115" s="308"/>
      <c r="AY115" s="308"/>
      <c r="AZ115" s="308"/>
      <c r="BA115" s="308"/>
      <c r="BC115" s="308" t="s">
        <v>20</v>
      </c>
      <c r="BD115" s="308"/>
      <c r="BE115" s="308"/>
      <c r="BF115" s="308"/>
      <c r="BG115" s="308"/>
      <c r="BH115" s="308"/>
      <c r="BI115" s="308"/>
      <c r="BJ115" s="308"/>
    </row>
    <row r="116" spans="1:62" ht="18" customHeight="1">
      <c r="A116" s="4"/>
      <c r="B116" s="4"/>
      <c r="C116" s="4"/>
      <c r="D116" s="4"/>
      <c r="E116" s="14"/>
      <c r="F116" s="14"/>
      <c r="G116" s="14"/>
      <c r="H116" s="14"/>
      <c r="I116" s="14"/>
      <c r="J116" s="14"/>
      <c r="K116" s="14"/>
      <c r="L116" s="14"/>
      <c r="M116" s="210"/>
      <c r="N116" s="14"/>
      <c r="O116" s="14"/>
      <c r="P116" s="14"/>
      <c r="T116" s="4"/>
      <c r="U116" s="4"/>
      <c r="V116" s="4"/>
      <c r="W116" s="4"/>
      <c r="X116" s="14"/>
      <c r="Y116" s="14"/>
      <c r="Z116" s="14"/>
      <c r="AA116" s="14"/>
      <c r="AB116" s="14"/>
      <c r="AC116" s="14"/>
      <c r="AD116" s="14"/>
      <c r="AE116" s="210"/>
      <c r="AF116" s="14"/>
      <c r="AG116" s="14"/>
      <c r="AH116" s="14"/>
      <c r="AI116" s="14"/>
      <c r="AL116" s="4"/>
      <c r="AM116" s="4"/>
      <c r="AN116" s="4"/>
      <c r="AO116" s="4"/>
      <c r="AP116" s="14"/>
      <c r="AQ116" s="14"/>
      <c r="AR116" s="14"/>
      <c r="AS116" s="14"/>
      <c r="AT116" s="14"/>
      <c r="AU116" s="14"/>
      <c r="AV116" s="14"/>
      <c r="AW116" s="210"/>
      <c r="AX116" s="14"/>
      <c r="AY116" s="14"/>
      <c r="AZ116" s="14"/>
      <c r="BA116" s="137"/>
    </row>
    <row r="117" spans="1:62" ht="18" customHeight="1">
      <c r="A117" s="15" t="str">
        <f>"SAF - " &amp;O117</f>
        <v>SAF - ACTUAL</v>
      </c>
      <c r="B117" s="16"/>
      <c r="C117" s="16"/>
      <c r="D117" s="16"/>
      <c r="E117" s="16"/>
      <c r="F117" s="17"/>
      <c r="G117" s="17"/>
      <c r="H117" s="17"/>
      <c r="I117" s="17"/>
      <c r="J117" s="17"/>
      <c r="K117" s="17"/>
      <c r="L117" s="17"/>
      <c r="M117" s="211"/>
      <c r="N117" s="16"/>
      <c r="O117" s="18" t="s">
        <v>24</v>
      </c>
      <c r="T117" s="15" t="str">
        <f>"SAF - " &amp;AH117</f>
        <v>SAF - BUDGET</v>
      </c>
      <c r="U117" s="16"/>
      <c r="V117" s="16"/>
      <c r="W117" s="16"/>
      <c r="X117" s="16"/>
      <c r="Y117" s="17"/>
      <c r="Z117" s="17"/>
      <c r="AA117" s="17"/>
      <c r="AB117" s="17"/>
      <c r="AC117" s="17"/>
      <c r="AD117" s="16"/>
      <c r="AE117" s="211"/>
      <c r="AF117" s="16"/>
      <c r="AG117" s="16"/>
      <c r="AH117" s="18" t="s">
        <v>23</v>
      </c>
      <c r="AL117" s="15" t="str">
        <f>"SAF - " &amp;AZ117</f>
        <v>SAF - N-1</v>
      </c>
      <c r="AM117" s="16"/>
      <c r="AN117" s="16"/>
      <c r="AO117" s="16"/>
      <c r="AP117" s="16"/>
      <c r="AQ117" s="17"/>
      <c r="AR117" s="17"/>
      <c r="AS117" s="17"/>
      <c r="AT117" s="17"/>
      <c r="AU117" s="17"/>
      <c r="AV117" s="16"/>
      <c r="AW117" s="211"/>
      <c r="AX117" s="16"/>
      <c r="AY117" s="16"/>
      <c r="AZ117" s="18" t="s">
        <v>22</v>
      </c>
      <c r="BD117" s="38"/>
      <c r="BE117" s="38"/>
      <c r="BF117" s="38"/>
    </row>
    <row r="118" spans="1:62" ht="18" customHeight="1">
      <c r="BD118" s="38"/>
      <c r="BE118" s="38"/>
      <c r="BF118" s="38"/>
    </row>
    <row r="119" spans="1:62" s="10" customFormat="1" ht="14.25" customHeight="1">
      <c r="A119" s="19" t="s">
        <v>15</v>
      </c>
      <c r="B119" s="20"/>
      <c r="C119" s="19" t="s">
        <v>0</v>
      </c>
      <c r="D119" s="20"/>
      <c r="E119" s="21" t="s">
        <v>3</v>
      </c>
      <c r="F119" s="22" t="s">
        <v>4</v>
      </c>
      <c r="G119" s="22" t="s">
        <v>5</v>
      </c>
      <c r="H119" s="22" t="s">
        <v>6</v>
      </c>
      <c r="I119" s="22" t="s">
        <v>7</v>
      </c>
      <c r="J119" s="22" t="s">
        <v>8</v>
      </c>
      <c r="K119" s="22" t="s">
        <v>9</v>
      </c>
      <c r="L119" s="22" t="s">
        <v>10</v>
      </c>
      <c r="M119" s="213" t="s">
        <v>16</v>
      </c>
      <c r="N119" s="22" t="s">
        <v>17</v>
      </c>
      <c r="O119" s="22" t="s">
        <v>18</v>
      </c>
      <c r="P119" s="23" t="s">
        <v>11</v>
      </c>
      <c r="Q119" s="12"/>
      <c r="R119" s="12"/>
      <c r="S119" s="12"/>
      <c r="T119" s="19" t="s">
        <v>15</v>
      </c>
      <c r="U119" s="20"/>
      <c r="V119" s="19" t="s">
        <v>0</v>
      </c>
      <c r="W119" s="20"/>
      <c r="X119" s="21" t="s">
        <v>3</v>
      </c>
      <c r="Y119" s="22" t="s">
        <v>4</v>
      </c>
      <c r="Z119" s="22" t="s">
        <v>5</v>
      </c>
      <c r="AA119" s="22" t="s">
        <v>6</v>
      </c>
      <c r="AB119" s="22" t="s">
        <v>7</v>
      </c>
      <c r="AC119" s="22" t="s">
        <v>8</v>
      </c>
      <c r="AD119" s="22" t="s">
        <v>9</v>
      </c>
      <c r="AE119" s="213" t="s">
        <v>10</v>
      </c>
      <c r="AF119" s="22" t="s">
        <v>16</v>
      </c>
      <c r="AG119" s="22" t="s">
        <v>17</v>
      </c>
      <c r="AH119" s="22" t="s">
        <v>18</v>
      </c>
      <c r="AI119" s="23" t="s">
        <v>11</v>
      </c>
      <c r="AJ119" s="12"/>
      <c r="AK119" s="12"/>
      <c r="AL119" s="19" t="s">
        <v>15</v>
      </c>
      <c r="AM119" s="20"/>
      <c r="AN119" s="19" t="s">
        <v>0</v>
      </c>
      <c r="AO119" s="20"/>
      <c r="AP119" s="21" t="s">
        <v>3</v>
      </c>
      <c r="AQ119" s="22" t="s">
        <v>4</v>
      </c>
      <c r="AR119" s="22" t="s">
        <v>5</v>
      </c>
      <c r="AS119" s="22" t="s">
        <v>6</v>
      </c>
      <c r="AT119" s="22" t="s">
        <v>7</v>
      </c>
      <c r="AU119" s="22" t="s">
        <v>8</v>
      </c>
      <c r="AV119" s="22" t="s">
        <v>9</v>
      </c>
      <c r="AW119" s="213" t="s">
        <v>10</v>
      </c>
      <c r="AX119" s="22" t="s">
        <v>16</v>
      </c>
      <c r="AY119" s="22" t="s">
        <v>17</v>
      </c>
      <c r="AZ119" s="22" t="s">
        <v>18</v>
      </c>
      <c r="BA119" s="139" t="s">
        <v>11</v>
      </c>
      <c r="BC119" s="19" t="s">
        <v>15</v>
      </c>
      <c r="BD119" s="167" t="s">
        <v>38</v>
      </c>
      <c r="BE119" s="167" t="s">
        <v>21</v>
      </c>
      <c r="BF119" s="167" t="s">
        <v>22</v>
      </c>
      <c r="BG119" s="167" t="s">
        <v>83</v>
      </c>
      <c r="BH119" s="167" t="s">
        <v>84</v>
      </c>
      <c r="BI119" s="167" t="s">
        <v>85</v>
      </c>
      <c r="BJ119" s="168" t="s">
        <v>86</v>
      </c>
    </row>
    <row r="120" spans="1:62" s="10" customFormat="1" ht="14.25" customHeight="1">
      <c r="A120" s="24"/>
      <c r="B120" s="24"/>
      <c r="C120" s="24"/>
      <c r="D120" s="24"/>
      <c r="E120" s="24"/>
      <c r="F120" s="25"/>
      <c r="G120" s="25"/>
      <c r="H120" s="25"/>
      <c r="I120" s="25"/>
      <c r="J120" s="25"/>
      <c r="K120" s="25"/>
      <c r="L120" s="25"/>
      <c r="M120" s="214"/>
      <c r="N120" s="24"/>
      <c r="O120" s="24"/>
      <c r="P120" s="24"/>
      <c r="Q120" s="12"/>
      <c r="R120" s="12"/>
      <c r="S120" s="12"/>
      <c r="T120" s="24"/>
      <c r="U120" s="24"/>
      <c r="V120" s="24"/>
      <c r="W120" s="24"/>
      <c r="X120" s="24"/>
      <c r="Y120" s="25"/>
      <c r="Z120" s="25"/>
      <c r="AA120" s="25"/>
      <c r="AB120" s="25"/>
      <c r="AC120" s="25"/>
      <c r="AD120" s="24"/>
      <c r="AE120" s="214"/>
      <c r="AF120" s="24"/>
      <c r="AG120" s="24"/>
      <c r="AH120" s="24"/>
      <c r="AI120" s="24"/>
      <c r="AJ120" s="12"/>
      <c r="AK120" s="12"/>
      <c r="AL120" s="24"/>
      <c r="AM120" s="24"/>
      <c r="AN120" s="24"/>
      <c r="AO120" s="24"/>
      <c r="AP120" s="24"/>
      <c r="AQ120" s="25"/>
      <c r="AR120" s="25"/>
      <c r="AS120" s="25"/>
      <c r="AT120" s="25"/>
      <c r="AU120" s="25"/>
      <c r="AV120" s="24"/>
      <c r="AW120" s="214"/>
      <c r="AX120" s="24"/>
      <c r="AY120" s="24"/>
      <c r="AZ120" s="24"/>
      <c r="BA120" s="140"/>
      <c r="BC120" s="24"/>
      <c r="BD120" s="24"/>
      <c r="BE120" s="24"/>
      <c r="BF120" s="24"/>
      <c r="BG120" s="24"/>
      <c r="BH120" s="24"/>
      <c r="BI120" s="24"/>
      <c r="BJ120" s="24"/>
    </row>
    <row r="121" spans="1:62" s="10" customFormat="1" ht="14.25" customHeight="1">
      <c r="A121" s="26" t="s">
        <v>56</v>
      </c>
      <c r="B121" s="25"/>
      <c r="C121" s="27" t="s">
        <v>1</v>
      </c>
      <c r="D121" s="25"/>
      <c r="E121" s="56">
        <f t="shared" ref="E121:P122" si="107">IF(ISERROR(E222/E7),"",E222/E7)</f>
        <v>0.27552489429499744</v>
      </c>
      <c r="F121" s="57">
        <f t="shared" si="107"/>
        <v>0.3045237522209186</v>
      </c>
      <c r="G121" s="57">
        <f t="shared" si="107"/>
        <v>0.25578855707188947</v>
      </c>
      <c r="H121" s="57">
        <f t="shared" si="107"/>
        <v>0.30028402560516154</v>
      </c>
      <c r="I121" s="57">
        <f t="shared" si="107"/>
        <v>0.27998592681946111</v>
      </c>
      <c r="J121" s="57">
        <f t="shared" si="107"/>
        <v>0.23765777089100085</v>
      </c>
      <c r="K121" s="57">
        <f t="shared" si="107"/>
        <v>0.26326983328378339</v>
      </c>
      <c r="L121" s="57">
        <f t="shared" si="107"/>
        <v>0.23237864077669904</v>
      </c>
      <c r="M121" s="228">
        <f t="shared" si="107"/>
        <v>0.26389914807701803</v>
      </c>
      <c r="N121" s="57">
        <f t="shared" si="107"/>
        <v>0.2686054852825136</v>
      </c>
      <c r="O121" s="57" t="str">
        <f t="shared" si="107"/>
        <v/>
      </c>
      <c r="P121" s="58" t="str">
        <f t="shared" si="107"/>
        <v/>
      </c>
      <c r="Q121" s="12"/>
      <c r="R121" s="12"/>
      <c r="S121" s="12"/>
      <c r="T121" s="26" t="s">
        <v>56</v>
      </c>
      <c r="U121" s="25"/>
      <c r="V121" s="27" t="s">
        <v>1</v>
      </c>
      <c r="W121" s="25"/>
      <c r="X121" s="56" t="str">
        <f t="shared" ref="X121:AI122" si="108">IF(ISERROR(X222/X7),"",X222/X7)</f>
        <v/>
      </c>
      <c r="Y121" s="57" t="str">
        <f t="shared" si="108"/>
        <v/>
      </c>
      <c r="Z121" s="57" t="str">
        <f t="shared" si="108"/>
        <v/>
      </c>
      <c r="AA121" s="57" t="str">
        <f t="shared" si="108"/>
        <v/>
      </c>
      <c r="AB121" s="57" t="str">
        <f t="shared" si="108"/>
        <v/>
      </c>
      <c r="AC121" s="57" t="str">
        <f t="shared" si="108"/>
        <v/>
      </c>
      <c r="AD121" s="57" t="str">
        <f t="shared" si="108"/>
        <v/>
      </c>
      <c r="AE121" s="228" t="str">
        <f t="shared" si="108"/>
        <v/>
      </c>
      <c r="AF121" s="57" t="str">
        <f t="shared" si="108"/>
        <v/>
      </c>
      <c r="AG121" s="57" t="str">
        <f t="shared" si="108"/>
        <v/>
      </c>
      <c r="AH121" s="57" t="str">
        <f t="shared" si="108"/>
        <v/>
      </c>
      <c r="AI121" s="58" t="str">
        <f t="shared" si="108"/>
        <v/>
      </c>
      <c r="AJ121" s="12"/>
      <c r="AK121" s="12"/>
      <c r="AL121" s="26" t="s">
        <v>56</v>
      </c>
      <c r="AM121" s="25"/>
      <c r="AN121" s="27" t="s">
        <v>1</v>
      </c>
      <c r="AO121" s="25"/>
      <c r="AP121" s="56">
        <f t="shared" ref="AP121:BA121" si="109">IF(ISERROR(AP222/AP7),"",AP222/AP7)</f>
        <v>0.20801921519713573</v>
      </c>
      <c r="AQ121" s="57">
        <f t="shared" si="109"/>
        <v>0.18310005346091657</v>
      </c>
      <c r="AR121" s="57">
        <f t="shared" si="109"/>
        <v>0.28073352231089216</v>
      </c>
      <c r="AS121" s="57">
        <f t="shared" si="109"/>
        <v>0.25197217558489471</v>
      </c>
      <c r="AT121" s="57">
        <f t="shared" si="109"/>
        <v>0.21862193643616762</v>
      </c>
      <c r="AU121" s="57">
        <f t="shared" si="109"/>
        <v>0.25764607364893211</v>
      </c>
      <c r="AV121" s="57">
        <f t="shared" si="109"/>
        <v>0.27717104138412146</v>
      </c>
      <c r="AW121" s="228">
        <f t="shared" si="109"/>
        <v>0.32209187369353337</v>
      </c>
      <c r="AX121" s="57">
        <f t="shared" si="109"/>
        <v>0.28530991837751624</v>
      </c>
      <c r="AY121" s="57">
        <f t="shared" si="109"/>
        <v>0.34232072854021767</v>
      </c>
      <c r="AZ121" s="57">
        <f t="shared" si="109"/>
        <v>0.28857688273223836</v>
      </c>
      <c r="BA121" s="154">
        <f t="shared" si="109"/>
        <v>0.27003263487359525</v>
      </c>
      <c r="BC121" s="26" t="str">
        <f>+IF(ISBLANK(A121),"",A121)</f>
        <v>LVMH INTL GROUP</v>
      </c>
      <c r="BD121" s="181"/>
      <c r="BE121" s="181"/>
      <c r="BF121" s="181"/>
      <c r="BG121" s="66"/>
      <c r="BH121" s="66"/>
      <c r="BI121" s="66"/>
      <c r="BJ121" s="182"/>
    </row>
    <row r="122" spans="1:62" s="10" customFormat="1" ht="14.25" customHeight="1">
      <c r="A122" s="130"/>
      <c r="B122" s="25"/>
      <c r="C122" s="33" t="s">
        <v>13</v>
      </c>
      <c r="D122" s="25"/>
      <c r="E122" s="59">
        <f t="shared" si="107"/>
        <v>0.27552489429499744</v>
      </c>
      <c r="F122" s="60">
        <f t="shared" si="107"/>
        <v>0.28656000154183675</v>
      </c>
      <c r="G122" s="60">
        <f t="shared" si="107"/>
        <v>0.27198343265288871</v>
      </c>
      <c r="H122" s="60">
        <f t="shared" si="107"/>
        <v>0.28054732890666262</v>
      </c>
      <c r="I122" s="60">
        <f t="shared" si="107"/>
        <v>0.28044066190963679</v>
      </c>
      <c r="J122" s="60">
        <f t="shared" si="107"/>
        <v>0.27333798979454493</v>
      </c>
      <c r="K122" s="60">
        <f t="shared" si="107"/>
        <v>0.27238560583335253</v>
      </c>
      <c r="L122" s="60">
        <f t="shared" si="107"/>
        <v>0.26911169609847563</v>
      </c>
      <c r="M122" s="229">
        <f t="shared" si="107"/>
        <v>0.2686054852825136</v>
      </c>
      <c r="N122" s="60" t="str">
        <f t="shared" si="107"/>
        <v/>
      </c>
      <c r="O122" s="60" t="str">
        <f t="shared" si="107"/>
        <v/>
      </c>
      <c r="P122" s="61" t="str">
        <f t="shared" si="107"/>
        <v/>
      </c>
      <c r="Q122" s="12"/>
      <c r="R122" s="12"/>
      <c r="S122" s="12"/>
      <c r="T122" s="130"/>
      <c r="U122" s="25"/>
      <c r="V122" s="33" t="s">
        <v>13</v>
      </c>
      <c r="W122" s="25"/>
      <c r="X122" s="59" t="str">
        <f t="shared" si="108"/>
        <v/>
      </c>
      <c r="Y122" s="60" t="str">
        <f t="shared" si="108"/>
        <v/>
      </c>
      <c r="Z122" s="60" t="str">
        <f t="shared" si="108"/>
        <v/>
      </c>
      <c r="AA122" s="60" t="str">
        <f t="shared" si="108"/>
        <v/>
      </c>
      <c r="AB122" s="60" t="str">
        <f t="shared" si="108"/>
        <v/>
      </c>
      <c r="AC122" s="60" t="str">
        <f t="shared" si="108"/>
        <v/>
      </c>
      <c r="AD122" s="60" t="str">
        <f t="shared" si="108"/>
        <v/>
      </c>
      <c r="AE122" s="229" t="str">
        <f t="shared" si="108"/>
        <v/>
      </c>
      <c r="AF122" s="60" t="str">
        <f t="shared" si="108"/>
        <v/>
      </c>
      <c r="AG122" s="60" t="str">
        <f t="shared" si="108"/>
        <v/>
      </c>
      <c r="AH122" s="60" t="str">
        <f t="shared" si="108"/>
        <v/>
      </c>
      <c r="AI122" s="61" t="str">
        <f t="shared" si="108"/>
        <v/>
      </c>
      <c r="AJ122" s="12"/>
      <c r="AK122" s="12"/>
      <c r="AL122" s="130"/>
      <c r="AM122" s="25"/>
      <c r="AN122" s="33" t="s">
        <v>13</v>
      </c>
      <c r="AO122" s="25"/>
      <c r="AP122" s="59">
        <f t="shared" ref="AP122:BA122" si="110">IF(ISERROR(AP223/AP8),"",AP223/AP8)</f>
        <v>0.20801921519713573</v>
      </c>
      <c r="AQ122" s="60">
        <f t="shared" si="110"/>
        <v>0.19441230284360833</v>
      </c>
      <c r="AR122" s="60">
        <f t="shared" si="110"/>
        <v>0.22235215780855538</v>
      </c>
      <c r="AS122" s="60">
        <f t="shared" si="110"/>
        <v>0.22676031321645673</v>
      </c>
      <c r="AT122" s="60">
        <f t="shared" si="110"/>
        <v>0.22583408213131839</v>
      </c>
      <c r="AU122" s="60">
        <f t="shared" si="110"/>
        <v>0.23064656461137059</v>
      </c>
      <c r="AV122" s="60">
        <f t="shared" si="110"/>
        <v>0.23910730555335763</v>
      </c>
      <c r="AW122" s="229">
        <f t="shared" si="110"/>
        <v>0.23949729431248248</v>
      </c>
      <c r="AX122" s="60">
        <f t="shared" si="110"/>
        <v>0.24771028919437507</v>
      </c>
      <c r="AY122" s="60">
        <f t="shared" si="110"/>
        <v>0.25465648815004371</v>
      </c>
      <c r="AZ122" s="60">
        <f t="shared" si="110"/>
        <v>0.25691212997904933</v>
      </c>
      <c r="BA122" s="155">
        <f t="shared" si="110"/>
        <v>0.25778856615635798</v>
      </c>
      <c r="BC122" s="32" t="str">
        <f t="shared" ref="BC122:BC185" si="111">+IF(ISBLANK(A122),"",A122)</f>
        <v/>
      </c>
      <c r="BD122" s="194" t="e">
        <f>INDEX($E$121:$P$212,ROW()-120,#REF!)</f>
        <v>#REF!</v>
      </c>
      <c r="BE122" s="194" t="e">
        <f>INDEX($X$121:$AI$212,ROW()-120,#REF!)</f>
        <v>#REF!</v>
      </c>
      <c r="BF122" s="194" t="e">
        <f>INDEX($AP$121:$BA$212,ROW()-120,#REF!)</f>
        <v>#REF!</v>
      </c>
      <c r="BG122" s="195" t="e">
        <f>+IF(OR(BD122="",BE122=""),0,BD122-BE122)*100</f>
        <v>#REF!</v>
      </c>
      <c r="BH122" s="196" t="str">
        <f>+IF(ISERROR(BD122/BE122-1),"",BD122/BE122-1)</f>
        <v/>
      </c>
      <c r="BI122" s="197" t="e">
        <f>+IF(OR(BD122="",BF122=""),0,BD122-BF122)*100</f>
        <v>#REF!</v>
      </c>
      <c r="BJ122" s="198" t="str">
        <f>+IF(ISERROR(BD122/BF122-1),"",BD122/BF122-1)</f>
        <v/>
      </c>
    </row>
    <row r="123" spans="1:62" s="10" customFormat="1" ht="14.25" customHeight="1">
      <c r="A123" s="32"/>
      <c r="B123" s="25"/>
      <c r="C123" s="33"/>
      <c r="D123" s="25"/>
      <c r="E123" s="59"/>
      <c r="F123" s="60"/>
      <c r="G123" s="60"/>
      <c r="H123" s="60"/>
      <c r="I123" s="60"/>
      <c r="J123" s="60"/>
      <c r="K123" s="60"/>
      <c r="L123" s="60"/>
      <c r="M123" s="229"/>
      <c r="N123" s="60"/>
      <c r="O123" s="60"/>
      <c r="P123" s="61"/>
      <c r="Q123" s="12"/>
      <c r="R123" s="12"/>
      <c r="S123" s="12"/>
      <c r="T123" s="32"/>
      <c r="U123" s="25"/>
      <c r="V123" s="33"/>
      <c r="W123" s="25"/>
      <c r="X123" s="59"/>
      <c r="Y123" s="60"/>
      <c r="Z123" s="60"/>
      <c r="AA123" s="60"/>
      <c r="AB123" s="60"/>
      <c r="AC123" s="60"/>
      <c r="AD123" s="60"/>
      <c r="AE123" s="229"/>
      <c r="AF123" s="60"/>
      <c r="AG123" s="60"/>
      <c r="AH123" s="60"/>
      <c r="AI123" s="61"/>
      <c r="AJ123" s="12"/>
      <c r="AK123" s="12"/>
      <c r="AL123" s="32"/>
      <c r="AM123" s="25"/>
      <c r="AN123" s="33"/>
      <c r="AO123" s="25"/>
      <c r="AP123" s="59"/>
      <c r="AQ123" s="60"/>
      <c r="AR123" s="60"/>
      <c r="AS123" s="60"/>
      <c r="AT123" s="60"/>
      <c r="AU123" s="60"/>
      <c r="AV123" s="60"/>
      <c r="AW123" s="229"/>
      <c r="AX123" s="60"/>
      <c r="AY123" s="60"/>
      <c r="AZ123" s="60"/>
      <c r="BA123" s="155"/>
      <c r="BC123" s="32" t="str">
        <f t="shared" si="111"/>
        <v/>
      </c>
      <c r="BD123" s="194"/>
      <c r="BE123" s="194"/>
      <c r="BF123" s="194"/>
      <c r="BG123" s="46"/>
      <c r="BH123" s="46"/>
      <c r="BI123" s="46"/>
      <c r="BJ123" s="199"/>
    </row>
    <row r="124" spans="1:62" s="10" customFormat="1" ht="14.25" customHeight="1">
      <c r="A124" s="32" t="s">
        <v>57</v>
      </c>
      <c r="B124" s="25"/>
      <c r="C124" s="33" t="s">
        <v>1</v>
      </c>
      <c r="D124" s="25"/>
      <c r="E124" s="59">
        <f t="shared" ref="E124:P124" si="112">IF(ISERROR(E225/E10),"",E225/E10)</f>
        <v>0.13375810366850993</v>
      </c>
      <c r="F124" s="60">
        <f t="shared" si="112"/>
        <v>0.12463477785644127</v>
      </c>
      <c r="G124" s="60">
        <f t="shared" si="112"/>
        <v>0.12719942888338293</v>
      </c>
      <c r="H124" s="60">
        <f t="shared" si="112"/>
        <v>0.12265691884828551</v>
      </c>
      <c r="I124" s="60">
        <f t="shared" si="112"/>
        <v>0.14848979524872033</v>
      </c>
      <c r="J124" s="60">
        <f t="shared" si="112"/>
        <v>0.1019740558804699</v>
      </c>
      <c r="K124" s="60">
        <f t="shared" si="112"/>
        <v>0.10513521350962809</v>
      </c>
      <c r="L124" s="60">
        <f t="shared" si="112"/>
        <v>9.7347456425499301E-2</v>
      </c>
      <c r="M124" s="229">
        <f t="shared" si="112"/>
        <v>0.13386601040278556</v>
      </c>
      <c r="N124" s="60">
        <f t="shared" si="112"/>
        <v>0.12288145732253267</v>
      </c>
      <c r="O124" s="60" t="str">
        <f t="shared" si="112"/>
        <v/>
      </c>
      <c r="P124" s="61" t="str">
        <f t="shared" si="112"/>
        <v/>
      </c>
      <c r="Q124" s="12"/>
      <c r="R124" s="12"/>
      <c r="S124" s="12"/>
      <c r="T124" s="32" t="s">
        <v>57</v>
      </c>
      <c r="U124" s="25"/>
      <c r="V124" s="33" t="s">
        <v>1</v>
      </c>
      <c r="W124" s="25"/>
      <c r="X124" s="59" t="str">
        <f t="shared" ref="X124:AI125" si="113">IF(ISERROR(X225/X10),"",X225/X10)</f>
        <v/>
      </c>
      <c r="Y124" s="60" t="str">
        <f t="shared" si="113"/>
        <v/>
      </c>
      <c r="Z124" s="60" t="str">
        <f t="shared" si="113"/>
        <v/>
      </c>
      <c r="AA124" s="60" t="str">
        <f t="shared" si="113"/>
        <v/>
      </c>
      <c r="AB124" s="60" t="str">
        <f t="shared" si="113"/>
        <v/>
      </c>
      <c r="AC124" s="60" t="str">
        <f t="shared" si="113"/>
        <v/>
      </c>
      <c r="AD124" s="60" t="str">
        <f t="shared" si="113"/>
        <v/>
      </c>
      <c r="AE124" s="229" t="str">
        <f t="shared" si="113"/>
        <v/>
      </c>
      <c r="AF124" s="60" t="str">
        <f t="shared" si="113"/>
        <v/>
      </c>
      <c r="AG124" s="60" t="str">
        <f t="shared" si="113"/>
        <v/>
      </c>
      <c r="AH124" s="60" t="str">
        <f t="shared" si="113"/>
        <v/>
      </c>
      <c r="AI124" s="61" t="str">
        <f t="shared" si="113"/>
        <v/>
      </c>
      <c r="AJ124" s="12"/>
      <c r="AK124" s="12"/>
      <c r="AL124" s="32" t="s">
        <v>57</v>
      </c>
      <c r="AM124" s="25"/>
      <c r="AN124" s="33" t="s">
        <v>1</v>
      </c>
      <c r="AO124" s="25"/>
      <c r="AP124" s="59">
        <f t="shared" ref="AP124:BA124" si="114">IF(ISERROR(AP225/AP10),"",AP225/AP10)</f>
        <v>0.10702634929996754</v>
      </c>
      <c r="AQ124" s="60">
        <f t="shared" si="114"/>
        <v>0.10025495261458713</v>
      </c>
      <c r="AR124" s="60">
        <f t="shared" si="114"/>
        <v>9.8308005571555487E-2</v>
      </c>
      <c r="AS124" s="60">
        <f t="shared" si="114"/>
        <v>0.10016301298456584</v>
      </c>
      <c r="AT124" s="60">
        <f t="shared" si="114"/>
        <v>0.1248508392540701</v>
      </c>
      <c r="AU124" s="60">
        <f t="shared" si="114"/>
        <v>0.10891370724148117</v>
      </c>
      <c r="AV124" s="60">
        <f t="shared" si="114"/>
        <v>0.1437520338340369</v>
      </c>
      <c r="AW124" s="229">
        <f t="shared" si="114"/>
        <v>0.11262114412906654</v>
      </c>
      <c r="AX124" s="60">
        <f t="shared" si="114"/>
        <v>0.11113782444140159</v>
      </c>
      <c r="AY124" s="60">
        <f t="shared" si="114"/>
        <v>0.13450141541504962</v>
      </c>
      <c r="AZ124" s="60">
        <f t="shared" si="114"/>
        <v>0.109037962494306</v>
      </c>
      <c r="BA124" s="155">
        <f t="shared" si="114"/>
        <v>0.12925968744864852</v>
      </c>
      <c r="BC124" s="32" t="str">
        <f t="shared" si="111"/>
        <v>L'OREAL INTL GROUP</v>
      </c>
      <c r="BD124" s="194"/>
      <c r="BE124" s="194"/>
      <c r="BF124" s="194"/>
      <c r="BG124" s="46"/>
      <c r="BH124" s="46"/>
      <c r="BI124" s="46"/>
      <c r="BJ124" s="199"/>
    </row>
    <row r="125" spans="1:62" s="10" customFormat="1" ht="14.25" customHeight="1">
      <c r="A125" s="130"/>
      <c r="B125" s="25"/>
      <c r="C125" s="33" t="s">
        <v>13</v>
      </c>
      <c r="D125" s="25"/>
      <c r="E125" s="59">
        <f t="shared" ref="E125:P125" si="115">IF(ISERROR(E226/E11),"",E226/E11)</f>
        <v>0.13375810366850993</v>
      </c>
      <c r="F125" s="60">
        <f t="shared" si="115"/>
        <v>0.1282600076291554</v>
      </c>
      <c r="G125" s="60">
        <f t="shared" si="115"/>
        <v>0.1280661021998237</v>
      </c>
      <c r="H125" s="60">
        <f t="shared" si="115"/>
        <v>0.12690732620798331</v>
      </c>
      <c r="I125" s="60">
        <f t="shared" si="115"/>
        <v>0.13181320658669793</v>
      </c>
      <c r="J125" s="60">
        <f t="shared" si="115"/>
        <v>0.12740623959531075</v>
      </c>
      <c r="K125" s="60">
        <f t="shared" si="115"/>
        <v>0.12486519059164083</v>
      </c>
      <c r="L125" s="60">
        <f t="shared" si="115"/>
        <v>0.12161246969946213</v>
      </c>
      <c r="M125" s="229">
        <f t="shared" si="115"/>
        <v>0.12288145732253267</v>
      </c>
      <c r="N125" s="60" t="str">
        <f t="shared" si="115"/>
        <v/>
      </c>
      <c r="O125" s="60" t="str">
        <f t="shared" si="115"/>
        <v/>
      </c>
      <c r="P125" s="61" t="str">
        <f t="shared" si="115"/>
        <v/>
      </c>
      <c r="Q125" s="12"/>
      <c r="R125" s="12"/>
      <c r="S125" s="12"/>
      <c r="T125" s="130"/>
      <c r="U125" s="25"/>
      <c r="V125" s="33" t="s">
        <v>13</v>
      </c>
      <c r="W125" s="25"/>
      <c r="X125" s="59" t="str">
        <f t="shared" si="113"/>
        <v/>
      </c>
      <c r="Y125" s="60" t="str">
        <f t="shared" si="113"/>
        <v/>
      </c>
      <c r="Z125" s="60" t="str">
        <f t="shared" si="113"/>
        <v/>
      </c>
      <c r="AA125" s="60" t="str">
        <f t="shared" si="113"/>
        <v/>
      </c>
      <c r="AB125" s="60" t="str">
        <f t="shared" si="113"/>
        <v/>
      </c>
      <c r="AC125" s="60" t="str">
        <f t="shared" si="113"/>
        <v/>
      </c>
      <c r="AD125" s="60" t="str">
        <f t="shared" si="113"/>
        <v/>
      </c>
      <c r="AE125" s="229" t="str">
        <f t="shared" si="113"/>
        <v/>
      </c>
      <c r="AF125" s="60" t="str">
        <f t="shared" si="113"/>
        <v/>
      </c>
      <c r="AG125" s="60" t="str">
        <f t="shared" si="113"/>
        <v/>
      </c>
      <c r="AH125" s="60" t="str">
        <f t="shared" si="113"/>
        <v/>
      </c>
      <c r="AI125" s="61" t="str">
        <f t="shared" si="113"/>
        <v/>
      </c>
      <c r="AJ125" s="12"/>
      <c r="AK125" s="12"/>
      <c r="AL125" s="130"/>
      <c r="AM125" s="25"/>
      <c r="AN125" s="33" t="s">
        <v>13</v>
      </c>
      <c r="AO125" s="25"/>
      <c r="AP125" s="59">
        <f t="shared" ref="AP125:BA125" si="116">IF(ISERROR(AP226/AP11),"",AP226/AP11)</f>
        <v>0.10702634929996754</v>
      </c>
      <c r="AQ125" s="60">
        <f t="shared" si="116"/>
        <v>0.1037913331067865</v>
      </c>
      <c r="AR125" s="60">
        <f t="shared" si="116"/>
        <v>0.10183475682987782</v>
      </c>
      <c r="AS125" s="60">
        <f t="shared" si="116"/>
        <v>0.10155498100796967</v>
      </c>
      <c r="AT125" s="60">
        <f t="shared" si="116"/>
        <v>0.10454531543178873</v>
      </c>
      <c r="AU125" s="60">
        <f t="shared" si="116"/>
        <v>0.10515910092069833</v>
      </c>
      <c r="AV125" s="60">
        <f t="shared" si="116"/>
        <v>0.10907398264391426</v>
      </c>
      <c r="AW125" s="229">
        <f t="shared" si="116"/>
        <v>0.10953900459844601</v>
      </c>
      <c r="AX125" s="60">
        <f t="shared" si="116"/>
        <v>0.10966801891798882</v>
      </c>
      <c r="AY125" s="60">
        <f t="shared" si="116"/>
        <v>0.11096370182505576</v>
      </c>
      <c r="AZ125" s="60">
        <f t="shared" si="116"/>
        <v>0.11087677902157374</v>
      </c>
      <c r="BA125" s="155">
        <f t="shared" si="116"/>
        <v>0.11148976701388982</v>
      </c>
      <c r="BC125" s="32" t="str">
        <f t="shared" si="111"/>
        <v/>
      </c>
      <c r="BD125" s="194" t="e">
        <f>INDEX($E$121:$P$212,ROW()-120,#REF!)</f>
        <v>#REF!</v>
      </c>
      <c r="BE125" s="194" t="e">
        <f>INDEX($X$121:$AI$212,ROW()-120,#REF!)</f>
        <v>#REF!</v>
      </c>
      <c r="BF125" s="194" t="e">
        <f>INDEX($AP$121:$BA$212,ROW()-120,#REF!)</f>
        <v>#REF!</v>
      </c>
      <c r="BG125" s="195" t="e">
        <f>+IF(OR(BD125="",BE125=""),0,BD125-BE125)*100</f>
        <v>#REF!</v>
      </c>
      <c r="BH125" s="196" t="str">
        <f>+IF(ISERROR(BD125/BE125-1),"",BD125/BE125-1)</f>
        <v/>
      </c>
      <c r="BI125" s="197" t="e">
        <f>+IF(OR(BD125="",BF125=""),0,BD125-BF125)*100</f>
        <v>#REF!</v>
      </c>
      <c r="BJ125" s="198" t="str">
        <f>+IF(ISERROR(BD125/BF125-1),"",BD125/BF125-1)</f>
        <v/>
      </c>
    </row>
    <row r="126" spans="1:62" s="10" customFormat="1" ht="14.25" customHeight="1">
      <c r="A126" s="32"/>
      <c r="B126" s="25"/>
      <c r="C126" s="33"/>
      <c r="D126" s="25"/>
      <c r="E126" s="59"/>
      <c r="F126" s="60"/>
      <c r="G126" s="60"/>
      <c r="H126" s="60"/>
      <c r="I126" s="60"/>
      <c r="J126" s="60"/>
      <c r="K126" s="60"/>
      <c r="L126" s="60"/>
      <c r="M126" s="229"/>
      <c r="N126" s="60"/>
      <c r="O126" s="60"/>
      <c r="P126" s="61"/>
      <c r="Q126" s="12"/>
      <c r="R126" s="12"/>
      <c r="S126" s="12"/>
      <c r="T126" s="32"/>
      <c r="U126" s="25"/>
      <c r="V126" s="33"/>
      <c r="W126" s="25"/>
      <c r="X126" s="59"/>
      <c r="Y126" s="60"/>
      <c r="Z126" s="60"/>
      <c r="AA126" s="60"/>
      <c r="AB126" s="60"/>
      <c r="AC126" s="60"/>
      <c r="AD126" s="60"/>
      <c r="AE126" s="229"/>
      <c r="AF126" s="60"/>
      <c r="AG126" s="60"/>
      <c r="AH126" s="60"/>
      <c r="AI126" s="61"/>
      <c r="AJ126" s="12"/>
      <c r="AK126" s="12"/>
      <c r="AL126" s="32"/>
      <c r="AM126" s="25"/>
      <c r="AN126" s="33"/>
      <c r="AO126" s="25"/>
      <c r="AP126" s="59"/>
      <c r="AQ126" s="60"/>
      <c r="AR126" s="60"/>
      <c r="AS126" s="60"/>
      <c r="AT126" s="60"/>
      <c r="AU126" s="60"/>
      <c r="AV126" s="60"/>
      <c r="AW126" s="229"/>
      <c r="AX126" s="60"/>
      <c r="AY126" s="60"/>
      <c r="AZ126" s="60"/>
      <c r="BA126" s="155"/>
      <c r="BC126" s="32" t="str">
        <f t="shared" si="111"/>
        <v/>
      </c>
      <c r="BD126" s="194"/>
      <c r="BE126" s="194"/>
      <c r="BF126" s="194"/>
      <c r="BG126" s="46"/>
      <c r="BH126" s="46"/>
      <c r="BI126" s="46"/>
      <c r="BJ126" s="199"/>
    </row>
    <row r="127" spans="1:62" s="10" customFormat="1" ht="14.25" customHeight="1">
      <c r="A127" s="32" t="s">
        <v>58</v>
      </c>
      <c r="B127" s="25"/>
      <c r="C127" s="33" t="s">
        <v>1</v>
      </c>
      <c r="D127" s="25"/>
      <c r="E127" s="59">
        <f t="shared" ref="E127:P127" si="117">IF(ISERROR(E228/E13),"",E228/E13)</f>
        <v>0.45258404698236521</v>
      </c>
      <c r="F127" s="60">
        <f t="shared" si="117"/>
        <v>0.41203270725225472</v>
      </c>
      <c r="G127" s="60">
        <f t="shared" si="117"/>
        <v>0.39294375342251442</v>
      </c>
      <c r="H127" s="60">
        <f t="shared" si="117"/>
        <v>0.26317784055674226</v>
      </c>
      <c r="I127" s="60">
        <f t="shared" si="117"/>
        <v>0.30679765130984643</v>
      </c>
      <c r="J127" s="60">
        <f t="shared" si="117"/>
        <v>0.43890704429920097</v>
      </c>
      <c r="K127" s="60">
        <f t="shared" si="117"/>
        <v>0.37325370426368315</v>
      </c>
      <c r="L127" s="60">
        <f t="shared" si="117"/>
        <v>0.34449525149489973</v>
      </c>
      <c r="M127" s="229">
        <f t="shared" si="117"/>
        <v>0.61180947382233319</v>
      </c>
      <c r="N127" s="60">
        <f t="shared" si="117"/>
        <v>0.38280793670460384</v>
      </c>
      <c r="O127" s="60" t="str">
        <f t="shared" si="117"/>
        <v/>
      </c>
      <c r="P127" s="61" t="str">
        <f t="shared" si="117"/>
        <v/>
      </c>
      <c r="Q127" s="12"/>
      <c r="R127" s="12"/>
      <c r="S127" s="12"/>
      <c r="T127" s="32" t="s">
        <v>58</v>
      </c>
      <c r="U127" s="25"/>
      <c r="V127" s="33" t="s">
        <v>1</v>
      </c>
      <c r="W127" s="25"/>
      <c r="X127" s="59" t="str">
        <f t="shared" ref="X127:AI128" si="118">IF(ISERROR(X228/X13),"",X228/X13)</f>
        <v/>
      </c>
      <c r="Y127" s="60" t="str">
        <f t="shared" si="118"/>
        <v/>
      </c>
      <c r="Z127" s="60" t="str">
        <f t="shared" si="118"/>
        <v/>
      </c>
      <c r="AA127" s="60" t="str">
        <f t="shared" si="118"/>
        <v/>
      </c>
      <c r="AB127" s="60" t="str">
        <f t="shared" si="118"/>
        <v/>
      </c>
      <c r="AC127" s="60" t="str">
        <f t="shared" si="118"/>
        <v/>
      </c>
      <c r="AD127" s="60" t="str">
        <f t="shared" si="118"/>
        <v/>
      </c>
      <c r="AE127" s="229" t="str">
        <f t="shared" si="118"/>
        <v/>
      </c>
      <c r="AF127" s="60" t="str">
        <f t="shared" si="118"/>
        <v/>
      </c>
      <c r="AG127" s="60" t="str">
        <f t="shared" si="118"/>
        <v/>
      </c>
      <c r="AH127" s="60" t="str">
        <f t="shared" si="118"/>
        <v/>
      </c>
      <c r="AI127" s="61" t="str">
        <f t="shared" si="118"/>
        <v/>
      </c>
      <c r="AJ127" s="12"/>
      <c r="AK127" s="12"/>
      <c r="AL127" s="32" t="s">
        <v>58</v>
      </c>
      <c r="AM127" s="25"/>
      <c r="AN127" s="33" t="s">
        <v>1</v>
      </c>
      <c r="AO127" s="25"/>
      <c r="AP127" s="59">
        <f t="shared" ref="AP127:BA127" si="119">IF(ISERROR(AP228/AP13),"",AP228/AP13)</f>
        <v>0.34044261552689919</v>
      </c>
      <c r="AQ127" s="60">
        <f t="shared" si="119"/>
        <v>0.24335516907560045</v>
      </c>
      <c r="AR127" s="60">
        <f t="shared" si="119"/>
        <v>0.54890910829178263</v>
      </c>
      <c r="AS127" s="60">
        <f t="shared" si="119"/>
        <v>0.46466135635973566</v>
      </c>
      <c r="AT127" s="60">
        <f t="shared" si="119"/>
        <v>0.58534369152351828</v>
      </c>
      <c r="AU127" s="60">
        <f t="shared" si="119"/>
        <v>0.45357112047277692</v>
      </c>
      <c r="AV127" s="60">
        <f t="shared" si="119"/>
        <v>0.34332891755952011</v>
      </c>
      <c r="AW127" s="229">
        <f t="shared" si="119"/>
        <v>0.50273505108982719</v>
      </c>
      <c r="AX127" s="60">
        <f t="shared" si="119"/>
        <v>0.34382002010151491</v>
      </c>
      <c r="AY127" s="60">
        <f t="shared" si="119"/>
        <v>0.63760319645048946</v>
      </c>
      <c r="AZ127" s="60">
        <f t="shared" si="119"/>
        <v>0.63791448859287825</v>
      </c>
      <c r="BA127" s="155">
        <f t="shared" si="119"/>
        <v>0.29800854138579064</v>
      </c>
      <c r="BC127" s="32" t="str">
        <f t="shared" si="111"/>
        <v>LABORATOIRES CLARINS</v>
      </c>
      <c r="BD127" s="194"/>
      <c r="BE127" s="194"/>
      <c r="BF127" s="194"/>
      <c r="BG127" s="46"/>
      <c r="BH127" s="46"/>
      <c r="BI127" s="46"/>
      <c r="BJ127" s="199"/>
    </row>
    <row r="128" spans="1:62" s="10" customFormat="1" ht="14.25" customHeight="1">
      <c r="A128" s="130"/>
      <c r="B128" s="25"/>
      <c r="C128" s="33" t="s">
        <v>13</v>
      </c>
      <c r="D128" s="25"/>
      <c r="E128" s="59">
        <f t="shared" ref="E128:P128" si="120">IF(ISERROR(E229/E14),"",E229/E14)</f>
        <v>0.45258404698236521</v>
      </c>
      <c r="F128" s="60">
        <f t="shared" si="120"/>
        <v>0.42528713294595488</v>
      </c>
      <c r="G128" s="60">
        <f t="shared" si="120"/>
        <v>0.41885118306351188</v>
      </c>
      <c r="H128" s="60">
        <f t="shared" si="120"/>
        <v>0.39016291442865669</v>
      </c>
      <c r="I128" s="60">
        <f t="shared" si="120"/>
        <v>0.36215167994603936</v>
      </c>
      <c r="J128" s="60">
        <f t="shared" si="120"/>
        <v>0.36555799956491264</v>
      </c>
      <c r="K128" s="60">
        <f t="shared" si="120"/>
        <v>0.3671771120286545</v>
      </c>
      <c r="L128" s="60">
        <f t="shared" si="120"/>
        <v>0.3617238221571456</v>
      </c>
      <c r="M128" s="229">
        <f t="shared" si="120"/>
        <v>0.38280793670460384</v>
      </c>
      <c r="N128" s="60" t="str">
        <f t="shared" si="120"/>
        <v/>
      </c>
      <c r="O128" s="60" t="str">
        <f t="shared" si="120"/>
        <v/>
      </c>
      <c r="P128" s="61" t="str">
        <f t="shared" si="120"/>
        <v/>
      </c>
      <c r="Q128" s="12"/>
      <c r="R128" s="12"/>
      <c r="S128" s="12"/>
      <c r="T128" s="130"/>
      <c r="U128" s="25"/>
      <c r="V128" s="33" t="s">
        <v>13</v>
      </c>
      <c r="W128" s="25"/>
      <c r="X128" s="59" t="str">
        <f t="shared" si="118"/>
        <v/>
      </c>
      <c r="Y128" s="60" t="str">
        <f t="shared" si="118"/>
        <v/>
      </c>
      <c r="Z128" s="60" t="str">
        <f t="shared" si="118"/>
        <v/>
      </c>
      <c r="AA128" s="60" t="str">
        <f t="shared" si="118"/>
        <v/>
      </c>
      <c r="AB128" s="60" t="str">
        <f t="shared" si="118"/>
        <v/>
      </c>
      <c r="AC128" s="60" t="str">
        <f t="shared" si="118"/>
        <v/>
      </c>
      <c r="AD128" s="60" t="str">
        <f t="shared" si="118"/>
        <v/>
      </c>
      <c r="AE128" s="229" t="str">
        <f t="shared" si="118"/>
        <v/>
      </c>
      <c r="AF128" s="60" t="str">
        <f t="shared" si="118"/>
        <v/>
      </c>
      <c r="AG128" s="60" t="str">
        <f t="shared" si="118"/>
        <v/>
      </c>
      <c r="AH128" s="60" t="str">
        <f t="shared" si="118"/>
        <v/>
      </c>
      <c r="AI128" s="61" t="str">
        <f t="shared" si="118"/>
        <v/>
      </c>
      <c r="AJ128" s="12"/>
      <c r="AK128" s="12"/>
      <c r="AL128" s="130"/>
      <c r="AM128" s="25"/>
      <c r="AN128" s="33" t="s">
        <v>13</v>
      </c>
      <c r="AO128" s="25"/>
      <c r="AP128" s="59">
        <f t="shared" ref="AP128:BA128" si="121">IF(ISERROR(AP229/AP14),"",AP229/AP14)</f>
        <v>0.34044261552689919</v>
      </c>
      <c r="AQ128" s="60">
        <f t="shared" si="121"/>
        <v>0.27134731865232908</v>
      </c>
      <c r="AR128" s="60">
        <f t="shared" si="121"/>
        <v>0.31127947441380333</v>
      </c>
      <c r="AS128" s="60">
        <f t="shared" si="121"/>
        <v>0.37128320294759487</v>
      </c>
      <c r="AT128" s="60">
        <f t="shared" si="121"/>
        <v>0.40677620555201865</v>
      </c>
      <c r="AU128" s="60">
        <f t="shared" si="121"/>
        <v>0.41933243568010553</v>
      </c>
      <c r="AV128" s="60">
        <f t="shared" si="121"/>
        <v>0.41076166552948618</v>
      </c>
      <c r="AW128" s="229">
        <f t="shared" si="121"/>
        <v>0.42446342205614573</v>
      </c>
      <c r="AX128" s="60">
        <f t="shared" si="121"/>
        <v>0.41250133546636869</v>
      </c>
      <c r="AY128" s="60">
        <f t="shared" si="121"/>
        <v>0.42341451290096627</v>
      </c>
      <c r="AZ128" s="60">
        <f t="shared" si="121"/>
        <v>0.43104239955960305</v>
      </c>
      <c r="BA128" s="155">
        <f t="shared" si="121"/>
        <v>0.42698951163531251</v>
      </c>
      <c r="BC128" s="32" t="str">
        <f t="shared" si="111"/>
        <v/>
      </c>
      <c r="BD128" s="194" t="e">
        <f>INDEX($E$121:$P$212,ROW()-120,#REF!)</f>
        <v>#REF!</v>
      </c>
      <c r="BE128" s="194" t="e">
        <f>INDEX($X$121:$AI$212,ROW()-120,#REF!)</f>
        <v>#REF!</v>
      </c>
      <c r="BF128" s="194" t="e">
        <f>INDEX($AP$121:$BA$212,ROW()-120,#REF!)</f>
        <v>#REF!</v>
      </c>
      <c r="BG128" s="195" t="e">
        <f>+IF(OR(BD128="",BE128=""),0,BD128-BE128)*100</f>
        <v>#REF!</v>
      </c>
      <c r="BH128" s="196" t="str">
        <f>+IF(ISERROR(BD128/BE128-1),"",BD128/BE128-1)</f>
        <v/>
      </c>
      <c r="BI128" s="197" t="e">
        <f>+IF(OR(BD128="",BF128=""),0,BD128-BF128)*100</f>
        <v>#REF!</v>
      </c>
      <c r="BJ128" s="198" t="str">
        <f>+IF(ISERROR(BD128/BF128-1),"",BD128/BF128-1)</f>
        <v/>
      </c>
    </row>
    <row r="129" spans="1:62" s="10" customFormat="1" ht="14.25" customHeight="1">
      <c r="A129" s="32"/>
      <c r="B129" s="25"/>
      <c r="C129" s="33"/>
      <c r="D129" s="25"/>
      <c r="E129" s="59"/>
      <c r="F129" s="60"/>
      <c r="G129" s="60"/>
      <c r="H129" s="60"/>
      <c r="I129" s="60"/>
      <c r="J129" s="60"/>
      <c r="K129" s="60"/>
      <c r="L129" s="60"/>
      <c r="M129" s="229"/>
      <c r="N129" s="60"/>
      <c r="O129" s="60"/>
      <c r="P129" s="61"/>
      <c r="Q129" s="12"/>
      <c r="R129" s="12"/>
      <c r="S129" s="12"/>
      <c r="T129" s="32"/>
      <c r="U129" s="25"/>
      <c r="V129" s="33"/>
      <c r="W129" s="25"/>
      <c r="X129" s="59"/>
      <c r="Y129" s="60"/>
      <c r="Z129" s="60"/>
      <c r="AA129" s="60"/>
      <c r="AB129" s="60"/>
      <c r="AC129" s="60"/>
      <c r="AD129" s="60"/>
      <c r="AE129" s="229"/>
      <c r="AF129" s="60"/>
      <c r="AG129" s="60"/>
      <c r="AH129" s="60"/>
      <c r="AI129" s="61"/>
      <c r="AJ129" s="12"/>
      <c r="AK129" s="12"/>
      <c r="AL129" s="32"/>
      <c r="AM129" s="25"/>
      <c r="AN129" s="33"/>
      <c r="AO129" s="25"/>
      <c r="AP129" s="59"/>
      <c r="AQ129" s="60"/>
      <c r="AR129" s="60"/>
      <c r="AS129" s="60"/>
      <c r="AT129" s="60"/>
      <c r="AU129" s="60"/>
      <c r="AV129" s="60"/>
      <c r="AW129" s="229"/>
      <c r="AX129" s="60"/>
      <c r="AY129" s="60"/>
      <c r="AZ129" s="60"/>
      <c r="BA129" s="155"/>
      <c r="BC129" s="32" t="str">
        <f t="shared" si="111"/>
        <v/>
      </c>
      <c r="BD129" s="194"/>
      <c r="BE129" s="194"/>
      <c r="BF129" s="194"/>
      <c r="BG129" s="46"/>
      <c r="BH129" s="46"/>
      <c r="BI129" s="46"/>
      <c r="BJ129" s="199"/>
    </row>
    <row r="130" spans="1:62" s="10" customFormat="1" ht="14.25" customHeight="1">
      <c r="A130" s="32" t="s">
        <v>59</v>
      </c>
      <c r="B130" s="25"/>
      <c r="C130" s="33" t="s">
        <v>1</v>
      </c>
      <c r="D130" s="25"/>
      <c r="E130" s="59">
        <f t="shared" ref="E130:P130" si="122">IF(ISERROR(E231/E16),"",E231/E16)</f>
        <v>0.16619691870393014</v>
      </c>
      <c r="F130" s="60">
        <f t="shared" si="122"/>
        <v>0.31932913373345473</v>
      </c>
      <c r="G130" s="60">
        <f t="shared" si="122"/>
        <v>0.21209246071879137</v>
      </c>
      <c r="H130" s="60">
        <f t="shared" si="122"/>
        <v>0.23142686980077234</v>
      </c>
      <c r="I130" s="60">
        <f t="shared" si="122"/>
        <v>0.22078758781374658</v>
      </c>
      <c r="J130" s="60">
        <f t="shared" si="122"/>
        <v>0.32077602759363688</v>
      </c>
      <c r="K130" s="60">
        <f t="shared" si="122"/>
        <v>0.14158480681074023</v>
      </c>
      <c r="L130" s="60">
        <f t="shared" si="122"/>
        <v>0.30625267426934299</v>
      </c>
      <c r="M130" s="229">
        <f t="shared" si="122"/>
        <v>0.19179659455725212</v>
      </c>
      <c r="N130" s="60">
        <f t="shared" si="122"/>
        <v>0.24034717300154568</v>
      </c>
      <c r="O130" s="60" t="str">
        <f t="shared" si="122"/>
        <v/>
      </c>
      <c r="P130" s="61" t="str">
        <f t="shared" si="122"/>
        <v/>
      </c>
      <c r="Q130" s="12"/>
      <c r="R130" s="12"/>
      <c r="S130" s="12"/>
      <c r="T130" s="32" t="s">
        <v>59</v>
      </c>
      <c r="U130" s="25"/>
      <c r="V130" s="33" t="s">
        <v>1</v>
      </c>
      <c r="W130" s="25"/>
      <c r="X130" s="59" t="str">
        <f t="shared" ref="X130:AI131" si="123">IF(ISERROR(X231/X16),"",X231/X16)</f>
        <v/>
      </c>
      <c r="Y130" s="60" t="str">
        <f t="shared" si="123"/>
        <v/>
      </c>
      <c r="Z130" s="60" t="str">
        <f t="shared" si="123"/>
        <v/>
      </c>
      <c r="AA130" s="60" t="str">
        <f t="shared" si="123"/>
        <v/>
      </c>
      <c r="AB130" s="60" t="str">
        <f t="shared" si="123"/>
        <v/>
      </c>
      <c r="AC130" s="60" t="str">
        <f t="shared" si="123"/>
        <v/>
      </c>
      <c r="AD130" s="60" t="str">
        <f t="shared" si="123"/>
        <v/>
      </c>
      <c r="AE130" s="229" t="str">
        <f t="shared" si="123"/>
        <v/>
      </c>
      <c r="AF130" s="60" t="str">
        <f t="shared" si="123"/>
        <v/>
      </c>
      <c r="AG130" s="60" t="str">
        <f t="shared" si="123"/>
        <v/>
      </c>
      <c r="AH130" s="60" t="str">
        <f t="shared" si="123"/>
        <v/>
      </c>
      <c r="AI130" s="61" t="str">
        <f t="shared" si="123"/>
        <v/>
      </c>
      <c r="AJ130" s="12"/>
      <c r="AK130" s="12"/>
      <c r="AL130" s="32" t="s">
        <v>59</v>
      </c>
      <c r="AM130" s="25"/>
      <c r="AN130" s="33" t="s">
        <v>1</v>
      </c>
      <c r="AO130" s="25"/>
      <c r="AP130" s="59">
        <f t="shared" ref="AP130:BA130" si="124">IF(ISERROR(AP231/AP16),"",AP231/AP16)</f>
        <v>0.32544608269743885</v>
      </c>
      <c r="AQ130" s="60">
        <f t="shared" si="124"/>
        <v>0.42468213354383022</v>
      </c>
      <c r="AR130" s="60">
        <f t="shared" si="124"/>
        <v>0.27528025998900668</v>
      </c>
      <c r="AS130" s="60">
        <f t="shared" si="124"/>
        <v>0.36335116286715274</v>
      </c>
      <c r="AT130" s="60">
        <f t="shared" si="124"/>
        <v>0.18519908578600622</v>
      </c>
      <c r="AU130" s="60">
        <f t="shared" si="124"/>
        <v>0.49859212190927837</v>
      </c>
      <c r="AV130" s="60">
        <f t="shared" si="124"/>
        <v>0.37919673368112933</v>
      </c>
      <c r="AW130" s="229">
        <f t="shared" si="124"/>
        <v>0.2290900967162896</v>
      </c>
      <c r="AX130" s="60">
        <f t="shared" si="124"/>
        <v>0.23553093562132627</v>
      </c>
      <c r="AY130" s="60">
        <f t="shared" si="124"/>
        <v>0.39300715763771338</v>
      </c>
      <c r="AZ130" s="60">
        <f t="shared" si="124"/>
        <v>0.11270683429732575</v>
      </c>
      <c r="BA130" s="155">
        <f t="shared" si="124"/>
        <v>0.28924902482413722</v>
      </c>
      <c r="BC130" s="32" t="str">
        <f t="shared" si="111"/>
        <v>CHANEL PARFUMS BEAUTE</v>
      </c>
      <c r="BD130" s="194"/>
      <c r="BE130" s="194"/>
      <c r="BF130" s="194"/>
      <c r="BG130" s="46"/>
      <c r="BH130" s="46"/>
      <c r="BI130" s="46"/>
      <c r="BJ130" s="199"/>
    </row>
    <row r="131" spans="1:62" s="10" customFormat="1" ht="14.25" customHeight="1">
      <c r="A131" s="130"/>
      <c r="B131" s="25"/>
      <c r="C131" s="33" t="s">
        <v>13</v>
      </c>
      <c r="D131" s="25"/>
      <c r="E131" s="59">
        <f t="shared" ref="E131:P131" si="125">IF(ISERROR(E232/E17),"",E232/E17)</f>
        <v>0.16619691870393014</v>
      </c>
      <c r="F131" s="60">
        <f t="shared" si="125"/>
        <v>0.23215908513628691</v>
      </c>
      <c r="G131" s="60">
        <f t="shared" si="125"/>
        <v>0.22511114203475979</v>
      </c>
      <c r="H131" s="60">
        <f t="shared" si="125"/>
        <v>0.22784336703526861</v>
      </c>
      <c r="I131" s="60">
        <f t="shared" si="125"/>
        <v>0.22649877393682327</v>
      </c>
      <c r="J131" s="60">
        <f t="shared" si="125"/>
        <v>0.24178896270880743</v>
      </c>
      <c r="K131" s="60">
        <f t="shared" si="125"/>
        <v>0.23571300935148481</v>
      </c>
      <c r="L131" s="60">
        <f t="shared" si="125"/>
        <v>0.24450029605991186</v>
      </c>
      <c r="M131" s="229">
        <f t="shared" si="125"/>
        <v>0.24034717300154568</v>
      </c>
      <c r="N131" s="60" t="str">
        <f t="shared" si="125"/>
        <v/>
      </c>
      <c r="O131" s="60" t="str">
        <f t="shared" si="125"/>
        <v/>
      </c>
      <c r="P131" s="61" t="str">
        <f t="shared" si="125"/>
        <v/>
      </c>
      <c r="Q131" s="12"/>
      <c r="R131" s="12"/>
      <c r="S131" s="12"/>
      <c r="T131" s="130"/>
      <c r="U131" s="25"/>
      <c r="V131" s="33" t="s">
        <v>13</v>
      </c>
      <c r="W131" s="25"/>
      <c r="X131" s="59" t="str">
        <f t="shared" si="123"/>
        <v/>
      </c>
      <c r="Y131" s="60" t="str">
        <f t="shared" si="123"/>
        <v/>
      </c>
      <c r="Z131" s="60" t="str">
        <f t="shared" si="123"/>
        <v/>
      </c>
      <c r="AA131" s="60" t="str">
        <f t="shared" si="123"/>
        <v/>
      </c>
      <c r="AB131" s="60" t="str">
        <f t="shared" si="123"/>
        <v/>
      </c>
      <c r="AC131" s="60" t="str">
        <f t="shared" si="123"/>
        <v/>
      </c>
      <c r="AD131" s="60" t="str">
        <f t="shared" si="123"/>
        <v/>
      </c>
      <c r="AE131" s="229" t="str">
        <f t="shared" si="123"/>
        <v/>
      </c>
      <c r="AF131" s="60" t="str">
        <f t="shared" si="123"/>
        <v/>
      </c>
      <c r="AG131" s="60" t="str">
        <f t="shared" si="123"/>
        <v/>
      </c>
      <c r="AH131" s="60" t="str">
        <f t="shared" si="123"/>
        <v/>
      </c>
      <c r="AI131" s="61" t="str">
        <f t="shared" si="123"/>
        <v/>
      </c>
      <c r="AJ131" s="12"/>
      <c r="AK131" s="12"/>
      <c r="AL131" s="130"/>
      <c r="AM131" s="25"/>
      <c r="AN131" s="33" t="s">
        <v>13</v>
      </c>
      <c r="AO131" s="25"/>
      <c r="AP131" s="59">
        <f t="shared" ref="AP131:BA131" si="126">IF(ISERROR(AP232/AP17),"",AP232/AP17)</f>
        <v>0.32544608269743885</v>
      </c>
      <c r="AQ131" s="60">
        <f t="shared" si="126"/>
        <v>0.37119168797892588</v>
      </c>
      <c r="AR131" s="60">
        <f t="shared" si="126"/>
        <v>0.32987631412198587</v>
      </c>
      <c r="AS131" s="60">
        <f t="shared" si="126"/>
        <v>0.33913098807937858</v>
      </c>
      <c r="AT131" s="60">
        <f t="shared" si="126"/>
        <v>0.33519377927953314</v>
      </c>
      <c r="AU131" s="60">
        <f t="shared" si="126"/>
        <v>0.36186721190313725</v>
      </c>
      <c r="AV131" s="60">
        <f t="shared" si="126"/>
        <v>0.36688571943697995</v>
      </c>
      <c r="AW131" s="229">
        <f t="shared" si="126"/>
        <v>0.35322121237069137</v>
      </c>
      <c r="AX131" s="60">
        <f t="shared" si="126"/>
        <v>0.34476863498340216</v>
      </c>
      <c r="AY131" s="60">
        <f t="shared" si="126"/>
        <v>0.34859261247052131</v>
      </c>
      <c r="AZ131" s="60">
        <f t="shared" si="126"/>
        <v>0.32861931885830575</v>
      </c>
      <c r="BA131" s="155">
        <f t="shared" si="126"/>
        <v>0.32332480993319529</v>
      </c>
      <c r="BC131" s="76" t="str">
        <f t="shared" si="111"/>
        <v/>
      </c>
      <c r="BD131" s="194" t="e">
        <f>INDEX($E$121:$P$212,ROW()-120,#REF!)</f>
        <v>#REF!</v>
      </c>
      <c r="BE131" s="194" t="e">
        <f>INDEX($X$121:$AI$212,ROW()-120,#REF!)</f>
        <v>#REF!</v>
      </c>
      <c r="BF131" s="194" t="e">
        <f>INDEX($AP$121:$BA$212,ROW()-120,#REF!)</f>
        <v>#REF!</v>
      </c>
      <c r="BG131" s="195" t="e">
        <f>+IF(OR(BD131="",BE131=""),0,BD131-BE131)*100</f>
        <v>#REF!</v>
      </c>
      <c r="BH131" s="196" t="str">
        <f>+IF(ISERROR(BD131/BE131-1),"",BD131/BE131-1)</f>
        <v/>
      </c>
      <c r="BI131" s="197" t="e">
        <f>+IF(OR(BD131="",BF131=""),0,BD131-BF131)*100</f>
        <v>#REF!</v>
      </c>
      <c r="BJ131" s="198" t="str">
        <f>+IF(ISERROR(BD131/BF131-1),"",BD131/BF131-1)</f>
        <v/>
      </c>
    </row>
    <row r="132" spans="1:62" s="10" customFormat="1" ht="14.25" customHeight="1">
      <c r="A132" s="32"/>
      <c r="B132" s="25"/>
      <c r="C132" s="33"/>
      <c r="D132" s="25"/>
      <c r="E132" s="59"/>
      <c r="F132" s="60"/>
      <c r="G132" s="60"/>
      <c r="H132" s="60"/>
      <c r="I132" s="60"/>
      <c r="J132" s="60"/>
      <c r="K132" s="60"/>
      <c r="L132" s="60"/>
      <c r="M132" s="229"/>
      <c r="N132" s="60"/>
      <c r="O132" s="60"/>
      <c r="P132" s="61"/>
      <c r="Q132" s="12"/>
      <c r="R132" s="12"/>
      <c r="S132" s="12"/>
      <c r="T132" s="32"/>
      <c r="U132" s="25"/>
      <c r="V132" s="33"/>
      <c r="W132" s="25"/>
      <c r="X132" s="59"/>
      <c r="Y132" s="60"/>
      <c r="Z132" s="60"/>
      <c r="AA132" s="60"/>
      <c r="AB132" s="60"/>
      <c r="AC132" s="60"/>
      <c r="AD132" s="60"/>
      <c r="AE132" s="229"/>
      <c r="AF132" s="60"/>
      <c r="AG132" s="60"/>
      <c r="AH132" s="60"/>
      <c r="AI132" s="61"/>
      <c r="AJ132" s="12"/>
      <c r="AK132" s="12"/>
      <c r="AL132" s="32"/>
      <c r="AM132" s="25"/>
      <c r="AN132" s="33"/>
      <c r="AO132" s="25"/>
      <c r="AP132" s="59"/>
      <c r="AQ132" s="60"/>
      <c r="AR132" s="60"/>
      <c r="AS132" s="60"/>
      <c r="AT132" s="60"/>
      <c r="AU132" s="60"/>
      <c r="AV132" s="60"/>
      <c r="AW132" s="229"/>
      <c r="AX132" s="60"/>
      <c r="AY132" s="60"/>
      <c r="AZ132" s="60"/>
      <c r="BA132" s="155"/>
      <c r="BC132" s="32" t="str">
        <f t="shared" si="111"/>
        <v/>
      </c>
      <c r="BD132" s="194"/>
      <c r="BE132" s="194"/>
      <c r="BF132" s="194"/>
      <c r="BG132" s="46"/>
      <c r="BH132" s="46"/>
      <c r="BI132" s="46"/>
      <c r="BJ132" s="199"/>
    </row>
    <row r="133" spans="1:62" s="10" customFormat="1" ht="14.25" customHeight="1">
      <c r="A133" s="32" t="s">
        <v>60</v>
      </c>
      <c r="B133" s="25"/>
      <c r="C133" s="33" t="s">
        <v>1</v>
      </c>
      <c r="D133" s="25"/>
      <c r="E133" s="59">
        <f t="shared" ref="E133:P133" si="127">IF(ISERROR(E234/E19),"",E234/E19)</f>
        <v>0.3409206200813274</v>
      </c>
      <c r="F133" s="60">
        <f t="shared" si="127"/>
        <v>0.31049426832315452</v>
      </c>
      <c r="G133" s="60">
        <f t="shared" si="127"/>
        <v>0.48334280178880967</v>
      </c>
      <c r="H133" s="60">
        <f t="shared" si="127"/>
        <v>0.49716674147217238</v>
      </c>
      <c r="I133" s="60">
        <f t="shared" si="127"/>
        <v>0.31312938024732712</v>
      </c>
      <c r="J133" s="60">
        <f t="shared" si="127"/>
        <v>0.32477656939808308</v>
      </c>
      <c r="K133" s="60">
        <f t="shared" si="127"/>
        <v>0.49678809321447642</v>
      </c>
      <c r="L133" s="60" t="str">
        <f t="shared" si="127"/>
        <v/>
      </c>
      <c r="M133" s="229">
        <f t="shared" si="127"/>
        <v>0.35711177020535795</v>
      </c>
      <c r="N133" s="60">
        <f t="shared" si="127"/>
        <v>0.39522928979184041</v>
      </c>
      <c r="O133" s="60" t="str">
        <f t="shared" si="127"/>
        <v/>
      </c>
      <c r="P133" s="61" t="str">
        <f t="shared" si="127"/>
        <v/>
      </c>
      <c r="Q133" s="12"/>
      <c r="R133" s="12"/>
      <c r="S133" s="12"/>
      <c r="T133" s="32" t="s">
        <v>60</v>
      </c>
      <c r="U133" s="25"/>
      <c r="V133" s="33" t="s">
        <v>1</v>
      </c>
      <c r="W133" s="25"/>
      <c r="X133" s="59" t="str">
        <f t="shared" ref="X133:AI134" si="128">IF(ISERROR(X234/X19),"",X234/X19)</f>
        <v/>
      </c>
      <c r="Y133" s="60" t="str">
        <f t="shared" si="128"/>
        <v/>
      </c>
      <c r="Z133" s="60" t="str">
        <f t="shared" si="128"/>
        <v/>
      </c>
      <c r="AA133" s="60" t="str">
        <f t="shared" si="128"/>
        <v/>
      </c>
      <c r="AB133" s="60" t="str">
        <f t="shared" si="128"/>
        <v/>
      </c>
      <c r="AC133" s="60" t="str">
        <f t="shared" si="128"/>
        <v/>
      </c>
      <c r="AD133" s="60" t="str">
        <f t="shared" si="128"/>
        <v/>
      </c>
      <c r="AE133" s="229" t="str">
        <f t="shared" si="128"/>
        <v/>
      </c>
      <c r="AF133" s="60" t="str">
        <f t="shared" si="128"/>
        <v/>
      </c>
      <c r="AG133" s="60" t="str">
        <f t="shared" si="128"/>
        <v/>
      </c>
      <c r="AH133" s="60" t="str">
        <f t="shared" si="128"/>
        <v/>
      </c>
      <c r="AI133" s="61" t="str">
        <f t="shared" si="128"/>
        <v/>
      </c>
      <c r="AJ133" s="12"/>
      <c r="AK133" s="12"/>
      <c r="AL133" s="32" t="s">
        <v>60</v>
      </c>
      <c r="AM133" s="25"/>
      <c r="AN133" s="33" t="s">
        <v>1</v>
      </c>
      <c r="AO133" s="25"/>
      <c r="AP133" s="59">
        <f t="shared" ref="AP133:BA133" si="129">IF(ISERROR(AP234/AP19),"",AP234/AP19)</f>
        <v>0.33292366007548324</v>
      </c>
      <c r="AQ133" s="60">
        <f t="shared" si="129"/>
        <v>0.4761408162328637</v>
      </c>
      <c r="AR133" s="60">
        <f t="shared" si="129"/>
        <v>0.33267424711953603</v>
      </c>
      <c r="AS133" s="60">
        <f t="shared" si="129"/>
        <v>0.37667568407213087</v>
      </c>
      <c r="AT133" s="60">
        <f t="shared" si="129"/>
        <v>0.25069672578965585</v>
      </c>
      <c r="AU133" s="60">
        <f t="shared" si="129"/>
        <v>0.42499642613270999</v>
      </c>
      <c r="AV133" s="60">
        <f t="shared" si="129"/>
        <v>0.59254825119436738</v>
      </c>
      <c r="AW133" s="229">
        <f t="shared" si="129"/>
        <v>0.37147115183014612</v>
      </c>
      <c r="AX133" s="60">
        <f t="shared" si="129"/>
        <v>0.32022169838039982</v>
      </c>
      <c r="AY133" s="60">
        <f t="shared" si="129"/>
        <v>0.57179615912082471</v>
      </c>
      <c r="AZ133" s="60">
        <f t="shared" si="129"/>
        <v>0.3954598991498165</v>
      </c>
      <c r="BA133" s="155">
        <f t="shared" si="129"/>
        <v>0.46324764944811253</v>
      </c>
      <c r="BC133" s="32" t="str">
        <f t="shared" si="111"/>
        <v>DIPTA S.A.</v>
      </c>
      <c r="BD133" s="194"/>
      <c r="BE133" s="194"/>
      <c r="BF133" s="194"/>
      <c r="BG133" s="46"/>
      <c r="BH133" s="46"/>
      <c r="BI133" s="46"/>
      <c r="BJ133" s="199"/>
    </row>
    <row r="134" spans="1:62" s="10" customFormat="1" ht="14.25" customHeight="1">
      <c r="A134" s="76"/>
      <c r="B134" s="25"/>
      <c r="C134" s="33" t="s">
        <v>13</v>
      </c>
      <c r="D134" s="25"/>
      <c r="E134" s="59">
        <f t="shared" ref="E134:P134" si="130">IF(ISERROR(E235/E20),"",E235/E20)</f>
        <v>0.3409206200813274</v>
      </c>
      <c r="F134" s="60">
        <f t="shared" si="130"/>
        <v>0.32591777224185542</v>
      </c>
      <c r="G134" s="60">
        <f t="shared" si="130"/>
        <v>0.41565364687126344</v>
      </c>
      <c r="H134" s="60">
        <f t="shared" si="130"/>
        <v>0.44596511724943672</v>
      </c>
      <c r="I134" s="60">
        <f t="shared" si="130"/>
        <v>0.40562645727858448</v>
      </c>
      <c r="J134" s="60">
        <f t="shared" si="130"/>
        <v>0.39395917048142037</v>
      </c>
      <c r="K134" s="60">
        <f t="shared" si="130"/>
        <v>0.40793028439455381</v>
      </c>
      <c r="L134" s="60">
        <f t="shared" si="130"/>
        <v>0.40793028439455381</v>
      </c>
      <c r="M134" s="229">
        <f t="shared" si="130"/>
        <v>0.39522928979184041</v>
      </c>
      <c r="N134" s="60" t="str">
        <f t="shared" si="130"/>
        <v/>
      </c>
      <c r="O134" s="60" t="str">
        <f t="shared" si="130"/>
        <v/>
      </c>
      <c r="P134" s="61" t="str">
        <f t="shared" si="130"/>
        <v/>
      </c>
      <c r="Q134" s="12"/>
      <c r="R134" s="12"/>
      <c r="S134" s="12"/>
      <c r="T134" s="76"/>
      <c r="U134" s="25"/>
      <c r="V134" s="33" t="s">
        <v>13</v>
      </c>
      <c r="W134" s="25"/>
      <c r="X134" s="59" t="str">
        <f t="shared" si="128"/>
        <v/>
      </c>
      <c r="Y134" s="60" t="str">
        <f t="shared" si="128"/>
        <v/>
      </c>
      <c r="Z134" s="60" t="str">
        <f t="shared" si="128"/>
        <v/>
      </c>
      <c r="AA134" s="60" t="str">
        <f t="shared" si="128"/>
        <v/>
      </c>
      <c r="AB134" s="60" t="str">
        <f t="shared" si="128"/>
        <v/>
      </c>
      <c r="AC134" s="60" t="str">
        <f t="shared" si="128"/>
        <v/>
      </c>
      <c r="AD134" s="60" t="str">
        <f t="shared" si="128"/>
        <v/>
      </c>
      <c r="AE134" s="229" t="str">
        <f t="shared" si="128"/>
        <v/>
      </c>
      <c r="AF134" s="60" t="str">
        <f t="shared" si="128"/>
        <v/>
      </c>
      <c r="AG134" s="60" t="str">
        <f t="shared" si="128"/>
        <v/>
      </c>
      <c r="AH134" s="60" t="str">
        <f t="shared" si="128"/>
        <v/>
      </c>
      <c r="AI134" s="61" t="str">
        <f t="shared" si="128"/>
        <v/>
      </c>
      <c r="AJ134" s="12"/>
      <c r="AK134" s="12"/>
      <c r="AL134" s="76"/>
      <c r="AM134" s="25"/>
      <c r="AN134" s="33" t="s">
        <v>13</v>
      </c>
      <c r="AO134" s="25"/>
      <c r="AP134" s="59">
        <f t="shared" ref="AP134:BA134" si="131">IF(ISERROR(AP235/AP20),"",AP235/AP20)</f>
        <v>0.33292366007548324</v>
      </c>
      <c r="AQ134" s="60">
        <f t="shared" si="131"/>
        <v>0.44111109157182371</v>
      </c>
      <c r="AR134" s="60">
        <f t="shared" si="131"/>
        <v>0.41748205621616791</v>
      </c>
      <c r="AS134" s="60">
        <f t="shared" si="131"/>
        <v>0.41031244036637554</v>
      </c>
      <c r="AT134" s="60">
        <f t="shared" si="131"/>
        <v>0.40422339139618624</v>
      </c>
      <c r="AU134" s="60">
        <f t="shared" si="131"/>
        <v>0.40903683672415825</v>
      </c>
      <c r="AV134" s="60">
        <f t="shared" si="131"/>
        <v>0.43569654914673345</v>
      </c>
      <c r="AW134" s="229">
        <f t="shared" si="131"/>
        <v>0.43088740493612671</v>
      </c>
      <c r="AX134" s="60">
        <f t="shared" si="131"/>
        <v>0.42769257323516324</v>
      </c>
      <c r="AY134" s="60">
        <f t="shared" si="131"/>
        <v>0.45184789852052804</v>
      </c>
      <c r="AZ134" s="60">
        <f t="shared" si="131"/>
        <v>0.44760783549397021</v>
      </c>
      <c r="BA134" s="155">
        <f t="shared" si="131"/>
        <v>0.44982398030960974</v>
      </c>
      <c r="BC134" s="32" t="str">
        <f t="shared" si="111"/>
        <v/>
      </c>
      <c r="BD134" s="194" t="e">
        <f>INDEX($E$121:$P$212,ROW()-120,#REF!)</f>
        <v>#REF!</v>
      </c>
      <c r="BE134" s="194" t="e">
        <f>INDEX($X$121:$AI$212,ROW()-120,#REF!)</f>
        <v>#REF!</v>
      </c>
      <c r="BF134" s="194" t="e">
        <f>INDEX($AP$121:$BA$212,ROW()-120,#REF!)</f>
        <v>#REF!</v>
      </c>
      <c r="BG134" s="195" t="e">
        <f>+IF(OR(BD134="",BE134=""),0,BD134-BE134)*100</f>
        <v>#REF!</v>
      </c>
      <c r="BH134" s="196" t="str">
        <f>+IF(ISERROR(BD134/BE134-1),"",BD134/BE134-1)</f>
        <v/>
      </c>
      <c r="BI134" s="197" t="e">
        <f>+IF(OR(BD134="",BF134=""),0,BD134-BF134)*100</f>
        <v>#REF!</v>
      </c>
      <c r="BJ134" s="198" t="str">
        <f>+IF(ISERROR(BD134/BF134-1),"",BD134/BF134-1)</f>
        <v/>
      </c>
    </row>
    <row r="135" spans="1:62" s="10" customFormat="1" ht="14.25" customHeight="1">
      <c r="A135" s="76"/>
      <c r="B135" s="25"/>
      <c r="C135" s="33"/>
      <c r="D135" s="25"/>
      <c r="E135" s="59"/>
      <c r="F135" s="60"/>
      <c r="G135" s="60"/>
      <c r="H135" s="60"/>
      <c r="I135" s="60"/>
      <c r="J135" s="60"/>
      <c r="K135" s="60"/>
      <c r="L135" s="60"/>
      <c r="M135" s="229"/>
      <c r="N135" s="60"/>
      <c r="O135" s="60"/>
      <c r="P135" s="61"/>
      <c r="Q135" s="12"/>
      <c r="R135" s="12"/>
      <c r="S135" s="12"/>
      <c r="T135" s="76"/>
      <c r="U135" s="25"/>
      <c r="V135" s="33"/>
      <c r="W135" s="25"/>
      <c r="X135" s="59"/>
      <c r="Y135" s="60"/>
      <c r="Z135" s="60"/>
      <c r="AA135" s="60"/>
      <c r="AB135" s="60"/>
      <c r="AC135" s="60"/>
      <c r="AD135" s="60"/>
      <c r="AE135" s="229"/>
      <c r="AF135" s="60"/>
      <c r="AG135" s="60"/>
      <c r="AH135" s="60"/>
      <c r="AI135" s="61"/>
      <c r="AJ135" s="12"/>
      <c r="AK135" s="12"/>
      <c r="AL135" s="76"/>
      <c r="AM135" s="25"/>
      <c r="AN135" s="33"/>
      <c r="AO135" s="25"/>
      <c r="AP135" s="59"/>
      <c r="AQ135" s="60"/>
      <c r="AR135" s="60"/>
      <c r="AS135" s="60"/>
      <c r="AT135" s="60"/>
      <c r="AU135" s="60"/>
      <c r="AV135" s="60"/>
      <c r="AW135" s="229"/>
      <c r="AX135" s="60"/>
      <c r="AY135" s="60"/>
      <c r="AZ135" s="60"/>
      <c r="BA135" s="155"/>
      <c r="BC135" s="76" t="str">
        <f t="shared" si="111"/>
        <v/>
      </c>
      <c r="BD135" s="194"/>
      <c r="BE135" s="194"/>
      <c r="BF135" s="194"/>
      <c r="BG135" s="46"/>
      <c r="BH135" s="46"/>
      <c r="BI135" s="46"/>
      <c r="BJ135" s="199"/>
    </row>
    <row r="136" spans="1:62" s="10" customFormat="1" ht="14.25" customHeight="1">
      <c r="A136" s="32" t="s">
        <v>61</v>
      </c>
      <c r="B136" s="25"/>
      <c r="C136" s="33" t="s">
        <v>1</v>
      </c>
      <c r="D136" s="25"/>
      <c r="E136" s="59">
        <f t="shared" ref="E136:P136" si="132">IF(ISERROR(E237/E22),"",E237/E22)</f>
        <v>6.5668960196486229E-2</v>
      </c>
      <c r="F136" s="60">
        <f t="shared" si="132"/>
        <v>0.51612265570836524</v>
      </c>
      <c r="G136" s="60">
        <f t="shared" si="132"/>
        <v>0.35074984284730754</v>
      </c>
      <c r="H136" s="60">
        <f t="shared" si="132"/>
        <v>0.25069469343850825</v>
      </c>
      <c r="I136" s="60">
        <f t="shared" si="132"/>
        <v>-0.77129337539428844</v>
      </c>
      <c r="J136" s="60">
        <f t="shared" si="132"/>
        <v>0.26048775326667706</v>
      </c>
      <c r="K136" s="60">
        <f t="shared" si="132"/>
        <v>0.12373190891912725</v>
      </c>
      <c r="L136" s="60">
        <f t="shared" si="132"/>
        <v>0.22609451556819979</v>
      </c>
      <c r="M136" s="229">
        <f t="shared" si="132"/>
        <v>9.6183227704843929E-2</v>
      </c>
      <c r="N136" s="60">
        <f t="shared" si="132"/>
        <v>0.19774260254915971</v>
      </c>
      <c r="O136" s="60" t="str">
        <f t="shared" si="132"/>
        <v/>
      </c>
      <c r="P136" s="61" t="str">
        <f t="shared" si="132"/>
        <v/>
      </c>
      <c r="Q136" s="12"/>
      <c r="R136" s="12"/>
      <c r="S136" s="12"/>
      <c r="T136" s="32" t="s">
        <v>61</v>
      </c>
      <c r="U136" s="25"/>
      <c r="V136" s="33" t="s">
        <v>1</v>
      </c>
      <c r="W136" s="25"/>
      <c r="X136" s="59" t="str">
        <f t="shared" ref="X136:AI137" si="133">IF(ISERROR(X237/X22),"",X237/X22)</f>
        <v/>
      </c>
      <c r="Y136" s="60" t="str">
        <f t="shared" si="133"/>
        <v/>
      </c>
      <c r="Z136" s="60" t="str">
        <f t="shared" si="133"/>
        <v/>
      </c>
      <c r="AA136" s="60" t="str">
        <f t="shared" si="133"/>
        <v/>
      </c>
      <c r="AB136" s="60" t="str">
        <f t="shared" si="133"/>
        <v/>
      </c>
      <c r="AC136" s="60" t="str">
        <f t="shared" si="133"/>
        <v/>
      </c>
      <c r="AD136" s="60" t="str">
        <f t="shared" si="133"/>
        <v/>
      </c>
      <c r="AE136" s="229" t="str">
        <f t="shared" si="133"/>
        <v/>
      </c>
      <c r="AF136" s="60" t="str">
        <f t="shared" si="133"/>
        <v/>
      </c>
      <c r="AG136" s="60" t="str">
        <f t="shared" si="133"/>
        <v/>
      </c>
      <c r="AH136" s="60" t="str">
        <f t="shared" si="133"/>
        <v/>
      </c>
      <c r="AI136" s="61" t="str">
        <f t="shared" si="133"/>
        <v/>
      </c>
      <c r="AJ136" s="12"/>
      <c r="AK136" s="12"/>
      <c r="AL136" s="32" t="s">
        <v>61</v>
      </c>
      <c r="AM136" s="25"/>
      <c r="AN136" s="33" t="s">
        <v>1</v>
      </c>
      <c r="AO136" s="25"/>
      <c r="AP136" s="59">
        <f t="shared" ref="AP136:BA136" si="134">IF(ISERROR(AP237/AP22),"",AP237/AP22)</f>
        <v>0.27394889662601679</v>
      </c>
      <c r="AQ136" s="60">
        <f t="shared" si="134"/>
        <v>0.18110635224737484</v>
      </c>
      <c r="AR136" s="60">
        <f t="shared" si="134"/>
        <v>0.18034165889140025</v>
      </c>
      <c r="AS136" s="60">
        <f t="shared" si="134"/>
        <v>0.29650519592042296</v>
      </c>
      <c r="AT136" s="60">
        <f t="shared" si="134"/>
        <v>0.1841232499044724</v>
      </c>
      <c r="AU136" s="60">
        <f t="shared" si="134"/>
        <v>0.2151367441782488</v>
      </c>
      <c r="AV136" s="60">
        <f t="shared" si="134"/>
        <v>9.6856602512982101E-2</v>
      </c>
      <c r="AW136" s="229">
        <f t="shared" si="134"/>
        <v>0.4006342404078444</v>
      </c>
      <c r="AX136" s="60">
        <f t="shared" si="134"/>
        <v>0.16753758301932853</v>
      </c>
      <c r="AY136" s="60">
        <f t="shared" si="134"/>
        <v>0.23181869485156523</v>
      </c>
      <c r="AZ136" s="60">
        <f t="shared" si="134"/>
        <v>0.18533787640690941</v>
      </c>
      <c r="BA136" s="155">
        <f t="shared" si="134"/>
        <v>0.22034075196954009</v>
      </c>
      <c r="BC136" s="32" t="str">
        <f t="shared" si="111"/>
        <v>YVES ROCHER</v>
      </c>
      <c r="BD136" s="194"/>
      <c r="BE136" s="194"/>
      <c r="BF136" s="194"/>
      <c r="BG136" s="46"/>
      <c r="BH136" s="46"/>
      <c r="BI136" s="46"/>
      <c r="BJ136" s="199"/>
    </row>
    <row r="137" spans="1:62" s="10" customFormat="1" ht="14.25" customHeight="1">
      <c r="A137" s="32"/>
      <c r="B137" s="25"/>
      <c r="C137" s="33" t="s">
        <v>13</v>
      </c>
      <c r="D137" s="25"/>
      <c r="E137" s="59">
        <f t="shared" ref="E137:P137" si="135">IF(ISERROR(E238/E23),"",E238/E23)</f>
        <v>6.5668960196486229E-2</v>
      </c>
      <c r="F137" s="60">
        <f t="shared" si="135"/>
        <v>0.21776607011921897</v>
      </c>
      <c r="G137" s="60">
        <f t="shared" si="135"/>
        <v>0.25317520095325768</v>
      </c>
      <c r="H137" s="60">
        <f t="shared" si="135"/>
        <v>0.25280068211116108</v>
      </c>
      <c r="I137" s="60">
        <f t="shared" si="135"/>
        <v>0.2506085682356079</v>
      </c>
      <c r="J137" s="60">
        <f t="shared" si="135"/>
        <v>0.25219611443598111</v>
      </c>
      <c r="K137" s="60">
        <f t="shared" si="135"/>
        <v>0.22500977380619938</v>
      </c>
      <c r="L137" s="60">
        <f t="shared" si="135"/>
        <v>0.22516708082720052</v>
      </c>
      <c r="M137" s="229">
        <f t="shared" si="135"/>
        <v>0.19774260254915971</v>
      </c>
      <c r="N137" s="60" t="str">
        <f t="shared" si="135"/>
        <v/>
      </c>
      <c r="O137" s="60" t="str">
        <f t="shared" si="135"/>
        <v/>
      </c>
      <c r="P137" s="61" t="str">
        <f t="shared" si="135"/>
        <v/>
      </c>
      <c r="Q137" s="12"/>
      <c r="R137" s="12"/>
      <c r="S137" s="12"/>
      <c r="T137" s="32"/>
      <c r="U137" s="25"/>
      <c r="V137" s="33" t="s">
        <v>13</v>
      </c>
      <c r="W137" s="25"/>
      <c r="X137" s="59" t="str">
        <f t="shared" si="133"/>
        <v/>
      </c>
      <c r="Y137" s="60" t="str">
        <f t="shared" si="133"/>
        <v/>
      </c>
      <c r="Z137" s="60" t="str">
        <f t="shared" si="133"/>
        <v/>
      </c>
      <c r="AA137" s="60" t="str">
        <f t="shared" si="133"/>
        <v/>
      </c>
      <c r="AB137" s="60" t="str">
        <f t="shared" si="133"/>
        <v/>
      </c>
      <c r="AC137" s="60" t="str">
        <f t="shared" si="133"/>
        <v/>
      </c>
      <c r="AD137" s="60" t="str">
        <f t="shared" si="133"/>
        <v/>
      </c>
      <c r="AE137" s="229" t="str">
        <f t="shared" si="133"/>
        <v/>
      </c>
      <c r="AF137" s="60" t="str">
        <f t="shared" si="133"/>
        <v/>
      </c>
      <c r="AG137" s="60" t="str">
        <f t="shared" si="133"/>
        <v/>
      </c>
      <c r="AH137" s="60" t="str">
        <f t="shared" si="133"/>
        <v/>
      </c>
      <c r="AI137" s="61" t="str">
        <f t="shared" si="133"/>
        <v/>
      </c>
      <c r="AJ137" s="12"/>
      <c r="AK137" s="12"/>
      <c r="AL137" s="32"/>
      <c r="AM137" s="25"/>
      <c r="AN137" s="33" t="s">
        <v>13</v>
      </c>
      <c r="AO137" s="25"/>
      <c r="AP137" s="59">
        <f t="shared" ref="AP137:BA137" si="136">IF(ISERROR(AP238/AP23),"",AP238/AP23)</f>
        <v>0.27394889662601679</v>
      </c>
      <c r="AQ137" s="60">
        <f t="shared" si="136"/>
        <v>0.21703864780126794</v>
      </c>
      <c r="AR137" s="60">
        <f t="shared" si="136"/>
        <v>0.20099360558339688</v>
      </c>
      <c r="AS137" s="60">
        <f t="shared" si="136"/>
        <v>0.21853340487719822</v>
      </c>
      <c r="AT137" s="60">
        <f t="shared" si="136"/>
        <v>0.21189294863675209</v>
      </c>
      <c r="AU137" s="60">
        <f t="shared" si="136"/>
        <v>0.21239675510726519</v>
      </c>
      <c r="AV137" s="60">
        <f t="shared" si="136"/>
        <v>0.19508817666487829</v>
      </c>
      <c r="AW137" s="229">
        <f t="shared" si="136"/>
        <v>0.20160922629269454</v>
      </c>
      <c r="AX137" s="60">
        <f t="shared" si="136"/>
        <v>0.19634845783864496</v>
      </c>
      <c r="AY137" s="60">
        <f t="shared" si="136"/>
        <v>0.20132526493601782</v>
      </c>
      <c r="AZ137" s="60">
        <f t="shared" si="136"/>
        <v>0.20077664879855897</v>
      </c>
      <c r="BA137" s="155">
        <f t="shared" si="136"/>
        <v>0.20193992970879837</v>
      </c>
      <c r="BC137" s="32" t="str">
        <f t="shared" si="111"/>
        <v/>
      </c>
      <c r="BD137" s="194" t="e">
        <f>INDEX($E$121:$P$212,ROW()-120,#REF!)</f>
        <v>#REF!</v>
      </c>
      <c r="BE137" s="194" t="e">
        <f>INDEX($X$121:$AI$212,ROW()-120,#REF!)</f>
        <v>#REF!</v>
      </c>
      <c r="BF137" s="194" t="e">
        <f>INDEX($AP$121:$BA$212,ROW()-120,#REF!)</f>
        <v>#REF!</v>
      </c>
      <c r="BG137" s="195" t="e">
        <f>+IF(OR(BD137="",BE137=""),0,BD137-BE137)*100</f>
        <v>#REF!</v>
      </c>
      <c r="BH137" s="196" t="str">
        <f>+IF(ISERROR(BD137/BE137-1),"",BD137/BE137-1)</f>
        <v/>
      </c>
      <c r="BI137" s="197" t="e">
        <f>+IF(OR(BD137="",BF137=""),0,BD137-BF137)*100</f>
        <v>#REF!</v>
      </c>
      <c r="BJ137" s="198" t="str">
        <f>+IF(ISERROR(BD137/BF137-1),"",BD137/BF137-1)</f>
        <v/>
      </c>
    </row>
    <row r="138" spans="1:62" s="10" customFormat="1" ht="14.25" customHeight="1">
      <c r="A138" s="32"/>
      <c r="B138" s="25"/>
      <c r="C138" s="33"/>
      <c r="D138" s="25"/>
      <c r="E138" s="59"/>
      <c r="F138" s="60"/>
      <c r="G138" s="60"/>
      <c r="H138" s="60"/>
      <c r="I138" s="60"/>
      <c r="J138" s="60"/>
      <c r="K138" s="60"/>
      <c r="L138" s="60"/>
      <c r="M138" s="229"/>
      <c r="N138" s="60"/>
      <c r="O138" s="60"/>
      <c r="P138" s="61"/>
      <c r="Q138" s="12"/>
      <c r="R138" s="12"/>
      <c r="S138" s="12"/>
      <c r="T138" s="32"/>
      <c r="U138" s="25"/>
      <c r="V138" s="33"/>
      <c r="W138" s="25"/>
      <c r="X138" s="59"/>
      <c r="Y138" s="60"/>
      <c r="Z138" s="60"/>
      <c r="AA138" s="60"/>
      <c r="AB138" s="60"/>
      <c r="AC138" s="60"/>
      <c r="AD138" s="60"/>
      <c r="AE138" s="229"/>
      <c r="AF138" s="60"/>
      <c r="AG138" s="60"/>
      <c r="AH138" s="60"/>
      <c r="AI138" s="61"/>
      <c r="AJ138" s="12"/>
      <c r="AK138" s="12"/>
      <c r="AL138" s="32"/>
      <c r="AM138" s="25"/>
      <c r="AN138" s="33"/>
      <c r="AO138" s="25"/>
      <c r="AP138" s="59"/>
      <c r="AQ138" s="60"/>
      <c r="AR138" s="60"/>
      <c r="AS138" s="60"/>
      <c r="AT138" s="60"/>
      <c r="AU138" s="60"/>
      <c r="AV138" s="60"/>
      <c r="AW138" s="229"/>
      <c r="AX138" s="60"/>
      <c r="AY138" s="60"/>
      <c r="AZ138" s="60"/>
      <c r="BA138" s="155"/>
      <c r="BC138" s="32" t="str">
        <f t="shared" si="111"/>
        <v/>
      </c>
      <c r="BD138" s="194"/>
      <c r="BE138" s="194"/>
      <c r="BF138" s="194"/>
      <c r="BG138" s="46"/>
      <c r="BH138" s="46"/>
      <c r="BI138" s="46"/>
      <c r="BJ138" s="199"/>
    </row>
    <row r="139" spans="1:62" s="10" customFormat="1" ht="14.25" customHeight="1">
      <c r="A139" s="32" t="s">
        <v>62</v>
      </c>
      <c r="B139" s="25"/>
      <c r="C139" s="33" t="s">
        <v>1</v>
      </c>
      <c r="D139" s="25"/>
      <c r="E139" s="59">
        <f t="shared" ref="E139:P139" si="137">IF(ISERROR(E240/E25),"",E240/E25)</f>
        <v>0.32787735340717278</v>
      </c>
      <c r="F139" s="60">
        <f t="shared" si="137"/>
        <v>0.30168205009667021</v>
      </c>
      <c r="G139" s="60">
        <f t="shared" si="137"/>
        <v>0.36933413914465502</v>
      </c>
      <c r="H139" s="60">
        <f t="shared" si="137"/>
        <v>0.28100323624595441</v>
      </c>
      <c r="I139" s="60">
        <f t="shared" si="137"/>
        <v>0.38173813169984716</v>
      </c>
      <c r="J139" s="60">
        <f t="shared" si="137"/>
        <v>0.35206194104007971</v>
      </c>
      <c r="K139" s="60">
        <f t="shared" si="137"/>
        <v>0.36210584693392472</v>
      </c>
      <c r="L139" s="60">
        <f t="shared" si="137"/>
        <v>0.34546213725431713</v>
      </c>
      <c r="M139" s="229">
        <f t="shared" si="137"/>
        <v>0.33509013804296628</v>
      </c>
      <c r="N139" s="60">
        <f t="shared" si="137"/>
        <v>0.34288610552720655</v>
      </c>
      <c r="O139" s="60" t="str">
        <f t="shared" si="137"/>
        <v/>
      </c>
      <c r="P139" s="61" t="str">
        <f t="shared" si="137"/>
        <v/>
      </c>
      <c r="Q139" s="12"/>
      <c r="R139" s="12"/>
      <c r="S139" s="12"/>
      <c r="T139" s="32" t="s">
        <v>62</v>
      </c>
      <c r="U139" s="25"/>
      <c r="V139" s="33" t="s">
        <v>1</v>
      </c>
      <c r="W139" s="25"/>
      <c r="X139" s="59" t="str">
        <f t="shared" ref="X139:AI140" si="138">IF(ISERROR(X240/X25),"",X240/X25)</f>
        <v/>
      </c>
      <c r="Y139" s="60" t="str">
        <f t="shared" si="138"/>
        <v/>
      </c>
      <c r="Z139" s="60" t="str">
        <f t="shared" si="138"/>
        <v/>
      </c>
      <c r="AA139" s="60" t="str">
        <f t="shared" si="138"/>
        <v/>
      </c>
      <c r="AB139" s="60" t="str">
        <f t="shared" si="138"/>
        <v/>
      </c>
      <c r="AC139" s="60" t="str">
        <f t="shared" si="138"/>
        <v/>
      </c>
      <c r="AD139" s="60" t="str">
        <f t="shared" si="138"/>
        <v/>
      </c>
      <c r="AE139" s="229" t="str">
        <f t="shared" si="138"/>
        <v/>
      </c>
      <c r="AF139" s="60" t="str">
        <f t="shared" si="138"/>
        <v/>
      </c>
      <c r="AG139" s="60" t="str">
        <f t="shared" si="138"/>
        <v/>
      </c>
      <c r="AH139" s="60" t="str">
        <f t="shared" si="138"/>
        <v/>
      </c>
      <c r="AI139" s="61" t="str">
        <f t="shared" si="138"/>
        <v/>
      </c>
      <c r="AJ139" s="12"/>
      <c r="AK139" s="12"/>
      <c r="AL139" s="32" t="s">
        <v>62</v>
      </c>
      <c r="AM139" s="25"/>
      <c r="AN139" s="33" t="s">
        <v>1</v>
      </c>
      <c r="AO139" s="25"/>
      <c r="AP139" s="59">
        <f t="shared" ref="AP139:BA139" si="139">IF(ISERROR(AP240/AP25),"",AP240/AP25)</f>
        <v>0.31966187431594151</v>
      </c>
      <c r="AQ139" s="60">
        <f t="shared" si="139"/>
        <v>0.2370350461933671</v>
      </c>
      <c r="AR139" s="60">
        <f t="shared" si="139"/>
        <v>0.36398180478243441</v>
      </c>
      <c r="AS139" s="60">
        <f t="shared" si="139"/>
        <v>0.25899607247616924</v>
      </c>
      <c r="AT139" s="60">
        <f t="shared" si="139"/>
        <v>0.31090244713152487</v>
      </c>
      <c r="AU139" s="60">
        <f t="shared" si="139"/>
        <v>0.2857578892473816</v>
      </c>
      <c r="AV139" s="60">
        <f t="shared" si="139"/>
        <v>0.2804607990886806</v>
      </c>
      <c r="AW139" s="229">
        <f t="shared" si="139"/>
        <v>0.36873856915234976</v>
      </c>
      <c r="AX139" s="60">
        <f t="shared" si="139"/>
        <v>0.24805703506203108</v>
      </c>
      <c r="AY139" s="60">
        <f t="shared" si="139"/>
        <v>0.39614502963499715</v>
      </c>
      <c r="AZ139" s="60">
        <f t="shared" si="139"/>
        <v>0.40495481393961974</v>
      </c>
      <c r="BA139" s="155">
        <f t="shared" si="139"/>
        <v>0.3015911304368003</v>
      </c>
      <c r="BC139" s="32" t="str">
        <f t="shared" si="111"/>
        <v>FAREVA</v>
      </c>
      <c r="BD139" s="194"/>
      <c r="BE139" s="194"/>
      <c r="BF139" s="194"/>
      <c r="BG139" s="46"/>
      <c r="BH139" s="46"/>
      <c r="BI139" s="46"/>
      <c r="BJ139" s="199"/>
    </row>
    <row r="140" spans="1:62" s="10" customFormat="1" ht="14.25" customHeight="1">
      <c r="A140" s="70"/>
      <c r="B140" s="25"/>
      <c r="C140" s="33" t="s">
        <v>13</v>
      </c>
      <c r="D140" s="25"/>
      <c r="E140" s="59">
        <f t="shared" ref="E140:P140" si="140">IF(ISERROR(E241/E26),"",E241/E26)</f>
        <v>0.32787735340717278</v>
      </c>
      <c r="F140" s="60">
        <f t="shared" si="140"/>
        <v>0.31583858409920934</v>
      </c>
      <c r="G140" s="60">
        <f t="shared" si="140"/>
        <v>0.34036565157154108</v>
      </c>
      <c r="H140" s="60">
        <f t="shared" si="140"/>
        <v>0.33183224395803768</v>
      </c>
      <c r="I140" s="60">
        <f t="shared" si="140"/>
        <v>0.34158947585097027</v>
      </c>
      <c r="J140" s="60">
        <f t="shared" si="140"/>
        <v>0.34245761926500018</v>
      </c>
      <c r="K140" s="60">
        <f t="shared" si="140"/>
        <v>0.3440243089664583</v>
      </c>
      <c r="L140" s="60">
        <f t="shared" si="140"/>
        <v>0.34416200159945165</v>
      </c>
      <c r="M140" s="229">
        <f t="shared" si="140"/>
        <v>0.34288610552720655</v>
      </c>
      <c r="N140" s="60" t="str">
        <f t="shared" si="140"/>
        <v/>
      </c>
      <c r="O140" s="60" t="str">
        <f t="shared" si="140"/>
        <v/>
      </c>
      <c r="P140" s="61" t="str">
        <f t="shared" si="140"/>
        <v/>
      </c>
      <c r="Q140" s="12"/>
      <c r="R140" s="12"/>
      <c r="S140" s="12"/>
      <c r="T140" s="70"/>
      <c r="U140" s="25"/>
      <c r="V140" s="33" t="s">
        <v>13</v>
      </c>
      <c r="W140" s="25"/>
      <c r="X140" s="59" t="str">
        <f t="shared" si="138"/>
        <v/>
      </c>
      <c r="Y140" s="60" t="str">
        <f t="shared" si="138"/>
        <v/>
      </c>
      <c r="Z140" s="60" t="str">
        <f t="shared" si="138"/>
        <v/>
      </c>
      <c r="AA140" s="60" t="str">
        <f t="shared" si="138"/>
        <v/>
      </c>
      <c r="AB140" s="60" t="str">
        <f t="shared" si="138"/>
        <v/>
      </c>
      <c r="AC140" s="60" t="str">
        <f t="shared" si="138"/>
        <v/>
      </c>
      <c r="AD140" s="60" t="str">
        <f t="shared" si="138"/>
        <v/>
      </c>
      <c r="AE140" s="229" t="str">
        <f t="shared" si="138"/>
        <v/>
      </c>
      <c r="AF140" s="60" t="str">
        <f t="shared" si="138"/>
        <v/>
      </c>
      <c r="AG140" s="60" t="str">
        <f t="shared" si="138"/>
        <v/>
      </c>
      <c r="AH140" s="60" t="str">
        <f t="shared" si="138"/>
        <v/>
      </c>
      <c r="AI140" s="61" t="str">
        <f t="shared" si="138"/>
        <v/>
      </c>
      <c r="AJ140" s="12"/>
      <c r="AK140" s="12"/>
      <c r="AL140" s="70"/>
      <c r="AM140" s="25"/>
      <c r="AN140" s="33" t="s">
        <v>13</v>
      </c>
      <c r="AO140" s="25"/>
      <c r="AP140" s="59">
        <f t="shared" ref="AP140:BA140" si="141">IF(ISERROR(AP241/AP26),"",AP241/AP26)</f>
        <v>0.31966187431594151</v>
      </c>
      <c r="AQ140" s="60">
        <f t="shared" si="141"/>
        <v>0.28522460760584073</v>
      </c>
      <c r="AR140" s="60">
        <f t="shared" si="141"/>
        <v>0.30847743979898801</v>
      </c>
      <c r="AS140" s="60">
        <f t="shared" si="141"/>
        <v>0.29595778986692844</v>
      </c>
      <c r="AT140" s="60">
        <f t="shared" si="141"/>
        <v>0.29748931090019698</v>
      </c>
      <c r="AU140" s="60">
        <f t="shared" si="141"/>
        <v>0.29557049072026742</v>
      </c>
      <c r="AV140" s="60">
        <f t="shared" si="141"/>
        <v>0.29374249519637902</v>
      </c>
      <c r="AW140" s="229">
        <f t="shared" si="141"/>
        <v>0.30364703079544064</v>
      </c>
      <c r="AX140" s="60">
        <f t="shared" si="141"/>
        <v>0.30023318826157008</v>
      </c>
      <c r="AY140" s="60">
        <f t="shared" si="141"/>
        <v>0.30475207516982566</v>
      </c>
      <c r="AZ140" s="60">
        <f t="shared" si="141"/>
        <v>0.31122894626634268</v>
      </c>
      <c r="BA140" s="155">
        <f t="shared" si="141"/>
        <v>0.3110135038304665</v>
      </c>
      <c r="BC140" s="32" t="str">
        <f t="shared" si="111"/>
        <v/>
      </c>
      <c r="BD140" s="194" t="e">
        <f>INDEX($E$121:$P$212,ROW()-120,#REF!)</f>
        <v>#REF!</v>
      </c>
      <c r="BE140" s="194" t="e">
        <f>INDEX($X$121:$AI$212,ROW()-120,#REF!)</f>
        <v>#REF!</v>
      </c>
      <c r="BF140" s="194" t="e">
        <f>INDEX($AP$121:$BA$212,ROW()-120,#REF!)</f>
        <v>#REF!</v>
      </c>
      <c r="BG140" s="195" t="e">
        <f>+IF(OR(BD140="",BE140=""),0,BD140-BE140)*100</f>
        <v>#REF!</v>
      </c>
      <c r="BH140" s="196" t="str">
        <f>+IF(ISERROR(BD140/BE140-1),"",BD140/BE140-1)</f>
        <v/>
      </c>
      <c r="BI140" s="197" t="e">
        <f>+IF(OR(BD140="",BF140=""),0,BD140-BF140)*100</f>
        <v>#REF!</v>
      </c>
      <c r="BJ140" s="198" t="str">
        <f>+IF(ISERROR(BD140/BF140-1),"",BD140/BF140-1)</f>
        <v/>
      </c>
    </row>
    <row r="141" spans="1:62" s="10" customFormat="1" ht="14.25" customHeight="1">
      <c r="A141" s="70"/>
      <c r="B141" s="25"/>
      <c r="C141" s="33"/>
      <c r="D141" s="25"/>
      <c r="E141" s="59"/>
      <c r="F141" s="60"/>
      <c r="G141" s="60"/>
      <c r="H141" s="60"/>
      <c r="I141" s="60"/>
      <c r="J141" s="60"/>
      <c r="K141" s="60"/>
      <c r="L141" s="60"/>
      <c r="M141" s="229"/>
      <c r="N141" s="60"/>
      <c r="O141" s="60"/>
      <c r="P141" s="61"/>
      <c r="Q141" s="12"/>
      <c r="R141" s="12"/>
      <c r="S141" s="12"/>
      <c r="T141" s="70"/>
      <c r="U141" s="25"/>
      <c r="V141" s="33"/>
      <c r="W141" s="25"/>
      <c r="X141" s="59"/>
      <c r="Y141" s="60"/>
      <c r="Z141" s="60"/>
      <c r="AA141" s="60"/>
      <c r="AB141" s="60"/>
      <c r="AC141" s="60"/>
      <c r="AD141" s="60"/>
      <c r="AE141" s="229"/>
      <c r="AF141" s="60"/>
      <c r="AG141" s="60"/>
      <c r="AH141" s="60"/>
      <c r="AI141" s="61"/>
      <c r="AJ141" s="12"/>
      <c r="AK141" s="12"/>
      <c r="AL141" s="70"/>
      <c r="AM141" s="25"/>
      <c r="AN141" s="33"/>
      <c r="AO141" s="25"/>
      <c r="AP141" s="59"/>
      <c r="AQ141" s="60"/>
      <c r="AR141" s="60"/>
      <c r="AS141" s="60"/>
      <c r="AT141" s="60"/>
      <c r="AU141" s="60"/>
      <c r="AV141" s="60"/>
      <c r="AW141" s="229"/>
      <c r="AX141" s="60"/>
      <c r="AY141" s="60"/>
      <c r="AZ141" s="60"/>
      <c r="BA141" s="155"/>
      <c r="BC141" s="70" t="str">
        <f t="shared" si="111"/>
        <v/>
      </c>
      <c r="BD141" s="194"/>
      <c r="BE141" s="194"/>
      <c r="BF141" s="194"/>
      <c r="BG141" s="46"/>
      <c r="BH141" s="46"/>
      <c r="BI141" s="46"/>
      <c r="BJ141" s="199"/>
    </row>
    <row r="142" spans="1:62" s="10" customFormat="1" ht="14.25" customHeight="1">
      <c r="A142" s="32" t="s">
        <v>63</v>
      </c>
      <c r="B142" s="25"/>
      <c r="C142" s="33" t="s">
        <v>1</v>
      </c>
      <c r="D142" s="25"/>
      <c r="E142" s="59">
        <f t="shared" ref="E142:P142" si="142">IF(ISERROR(E243/E28),"",E243/E28)</f>
        <v>0.45523784486592378</v>
      </c>
      <c r="F142" s="60">
        <f t="shared" si="142"/>
        <v>0.34980811605544465</v>
      </c>
      <c r="G142" s="60">
        <f t="shared" si="142"/>
        <v>0.35030353200882952</v>
      </c>
      <c r="H142" s="60">
        <f t="shared" si="142"/>
        <v>0.4324474121776769</v>
      </c>
      <c r="I142" s="60">
        <f t="shared" si="142"/>
        <v>0.29609751030160314</v>
      </c>
      <c r="J142" s="60">
        <f t="shared" si="142"/>
        <v>0.42002686023087016</v>
      </c>
      <c r="K142" s="60">
        <f t="shared" si="142"/>
        <v>0.38490261920752167</v>
      </c>
      <c r="L142" s="60">
        <f t="shared" si="142"/>
        <v>0.59704880817256223</v>
      </c>
      <c r="M142" s="229">
        <f t="shared" si="142"/>
        <v>0.27160493827160131</v>
      </c>
      <c r="N142" s="60">
        <f t="shared" si="142"/>
        <v>0.40485490303947186</v>
      </c>
      <c r="O142" s="60" t="str">
        <f t="shared" si="142"/>
        <v/>
      </c>
      <c r="P142" s="61" t="str">
        <f t="shared" si="142"/>
        <v/>
      </c>
      <c r="Q142" s="12"/>
      <c r="R142" s="12"/>
      <c r="S142" s="12"/>
      <c r="T142" s="32" t="s">
        <v>63</v>
      </c>
      <c r="U142" s="25"/>
      <c r="V142" s="33" t="s">
        <v>1</v>
      </c>
      <c r="W142" s="25"/>
      <c r="X142" s="59" t="str">
        <f t="shared" ref="X142:AI143" si="143">IF(ISERROR(X243/X28),"",X243/X28)</f>
        <v/>
      </c>
      <c r="Y142" s="60" t="str">
        <f t="shared" si="143"/>
        <v/>
      </c>
      <c r="Z142" s="60" t="str">
        <f t="shared" si="143"/>
        <v/>
      </c>
      <c r="AA142" s="60" t="str">
        <f t="shared" si="143"/>
        <v/>
      </c>
      <c r="AB142" s="60" t="str">
        <f t="shared" si="143"/>
        <v/>
      </c>
      <c r="AC142" s="60" t="str">
        <f t="shared" si="143"/>
        <v/>
      </c>
      <c r="AD142" s="60" t="str">
        <f t="shared" si="143"/>
        <v/>
      </c>
      <c r="AE142" s="229" t="str">
        <f t="shared" si="143"/>
        <v/>
      </c>
      <c r="AF142" s="60" t="str">
        <f t="shared" si="143"/>
        <v/>
      </c>
      <c r="AG142" s="60" t="str">
        <f t="shared" si="143"/>
        <v/>
      </c>
      <c r="AH142" s="60" t="str">
        <f t="shared" si="143"/>
        <v/>
      </c>
      <c r="AI142" s="61" t="str">
        <f t="shared" si="143"/>
        <v/>
      </c>
      <c r="AJ142" s="12"/>
      <c r="AK142" s="12"/>
      <c r="AL142" s="32" t="s">
        <v>63</v>
      </c>
      <c r="AM142" s="25"/>
      <c r="AN142" s="33" t="s">
        <v>1</v>
      </c>
      <c r="AO142" s="25"/>
      <c r="AP142" s="59">
        <f t="shared" ref="AP142:BA142" si="144">IF(ISERROR(AP243/AP28),"",AP243/AP28)</f>
        <v>0.3310826432790952</v>
      </c>
      <c r="AQ142" s="60">
        <f t="shared" si="144"/>
        <v>0.28062012032077138</v>
      </c>
      <c r="AR142" s="60">
        <f t="shared" si="144"/>
        <v>0.35914608796095998</v>
      </c>
      <c r="AS142" s="60">
        <f t="shared" si="144"/>
        <v>0.34953391759838742</v>
      </c>
      <c r="AT142" s="60">
        <f t="shared" si="144"/>
        <v>0.35094173140954515</v>
      </c>
      <c r="AU142" s="60">
        <f t="shared" si="144"/>
        <v>0.32768333931175953</v>
      </c>
      <c r="AV142" s="60">
        <f t="shared" si="144"/>
        <v>0.42098252693074228</v>
      </c>
      <c r="AW142" s="229">
        <f t="shared" si="144"/>
        <v>0.40689176259109844</v>
      </c>
      <c r="AX142" s="60">
        <f t="shared" si="144"/>
        <v>0.28020865048555144</v>
      </c>
      <c r="AY142" s="60">
        <f t="shared" si="144"/>
        <v>0.36889433278363271</v>
      </c>
      <c r="AZ142" s="60">
        <f t="shared" si="144"/>
        <v>0.35201113708986709</v>
      </c>
      <c r="BA142" s="155">
        <f t="shared" si="144"/>
        <v>0.34912464356976225</v>
      </c>
      <c r="BC142" s="32" t="str">
        <f t="shared" si="111"/>
        <v>ALES GROUPE INDUSTRIE</v>
      </c>
      <c r="BD142" s="194"/>
      <c r="BE142" s="194"/>
      <c r="BF142" s="194"/>
      <c r="BG142" s="46"/>
      <c r="BH142" s="46"/>
      <c r="BI142" s="46"/>
      <c r="BJ142" s="199"/>
    </row>
    <row r="143" spans="1:62" s="10" customFormat="1" ht="14.25" customHeight="1">
      <c r="A143" s="32"/>
      <c r="B143" s="25"/>
      <c r="C143" s="33" t="s">
        <v>13</v>
      </c>
      <c r="D143" s="25"/>
      <c r="E143" s="59">
        <f t="shared" ref="E143:P143" si="145">IF(ISERROR(E244/E29),"",E244/E29)</f>
        <v>0.45523784486592378</v>
      </c>
      <c r="F143" s="60">
        <f t="shared" si="145"/>
        <v>0.41281754634985762</v>
      </c>
      <c r="G143" s="60">
        <f t="shared" si="145"/>
        <v>0.40509564995100333</v>
      </c>
      <c r="H143" s="60">
        <f t="shared" si="145"/>
        <v>0.41855321138246571</v>
      </c>
      <c r="I143" s="60">
        <f t="shared" si="145"/>
        <v>0.40494649885918094</v>
      </c>
      <c r="J143" s="60">
        <f t="shared" si="145"/>
        <v>0.4078716812375367</v>
      </c>
      <c r="K143" s="60">
        <f t="shared" si="145"/>
        <v>0.40549445049934379</v>
      </c>
      <c r="L143" s="60">
        <f t="shared" si="145"/>
        <v>0.40596250759250374</v>
      </c>
      <c r="M143" s="229">
        <f t="shared" si="145"/>
        <v>0.40485490303947186</v>
      </c>
      <c r="N143" s="60" t="str">
        <f t="shared" si="145"/>
        <v/>
      </c>
      <c r="O143" s="60" t="str">
        <f t="shared" si="145"/>
        <v/>
      </c>
      <c r="P143" s="61" t="str">
        <f t="shared" si="145"/>
        <v/>
      </c>
      <c r="Q143" s="12"/>
      <c r="R143" s="12"/>
      <c r="S143" s="12"/>
      <c r="T143" s="32"/>
      <c r="U143" s="25"/>
      <c r="V143" s="33" t="s">
        <v>13</v>
      </c>
      <c r="W143" s="25"/>
      <c r="X143" s="59" t="str">
        <f t="shared" si="143"/>
        <v/>
      </c>
      <c r="Y143" s="60" t="str">
        <f t="shared" si="143"/>
        <v/>
      </c>
      <c r="Z143" s="60" t="str">
        <f t="shared" si="143"/>
        <v/>
      </c>
      <c r="AA143" s="60" t="str">
        <f t="shared" si="143"/>
        <v/>
      </c>
      <c r="AB143" s="60" t="str">
        <f t="shared" si="143"/>
        <v/>
      </c>
      <c r="AC143" s="60" t="str">
        <f t="shared" si="143"/>
        <v/>
      </c>
      <c r="AD143" s="60" t="str">
        <f t="shared" si="143"/>
        <v/>
      </c>
      <c r="AE143" s="229" t="str">
        <f t="shared" si="143"/>
        <v/>
      </c>
      <c r="AF143" s="60" t="str">
        <f t="shared" si="143"/>
        <v/>
      </c>
      <c r="AG143" s="60" t="str">
        <f t="shared" si="143"/>
        <v/>
      </c>
      <c r="AH143" s="60" t="str">
        <f t="shared" si="143"/>
        <v/>
      </c>
      <c r="AI143" s="61" t="str">
        <f t="shared" si="143"/>
        <v/>
      </c>
      <c r="AJ143" s="12"/>
      <c r="AK143" s="12"/>
      <c r="AL143" s="32"/>
      <c r="AM143" s="25"/>
      <c r="AN143" s="33" t="s">
        <v>13</v>
      </c>
      <c r="AO143" s="25"/>
      <c r="AP143" s="59">
        <f t="shared" ref="AP143:BA143" si="146">IF(ISERROR(AP244/AP29),"",AP244/AP29)</f>
        <v>0.3310826432790952</v>
      </c>
      <c r="AQ143" s="60">
        <f t="shared" si="146"/>
        <v>0.31623526790910605</v>
      </c>
      <c r="AR143" s="60">
        <f t="shared" si="146"/>
        <v>0.32779337810380721</v>
      </c>
      <c r="AS143" s="60">
        <f t="shared" si="146"/>
        <v>0.33142966234510718</v>
      </c>
      <c r="AT143" s="60">
        <f t="shared" si="146"/>
        <v>0.33278811726645918</v>
      </c>
      <c r="AU143" s="60">
        <f t="shared" si="146"/>
        <v>0.33205956534006298</v>
      </c>
      <c r="AV143" s="60">
        <f t="shared" si="146"/>
        <v>0.33850755305476121</v>
      </c>
      <c r="AW143" s="229">
        <f t="shared" si="146"/>
        <v>0.34152492935273643</v>
      </c>
      <c r="AX143" s="60">
        <f t="shared" si="146"/>
        <v>0.33565387089551052</v>
      </c>
      <c r="AY143" s="60">
        <f t="shared" si="146"/>
        <v>0.34516143689550838</v>
      </c>
      <c r="AZ143" s="60">
        <f t="shared" si="146"/>
        <v>0.34541726529882111</v>
      </c>
      <c r="BA143" s="155">
        <f t="shared" si="146"/>
        <v>0.34575403409171618</v>
      </c>
      <c r="BC143" s="32" t="str">
        <f t="shared" si="111"/>
        <v/>
      </c>
      <c r="BD143" s="194" t="e">
        <f>INDEX($E$121:$P$212,ROW()-120,#REF!)</f>
        <v>#REF!</v>
      </c>
      <c r="BE143" s="194" t="e">
        <f>INDEX($X$121:$AI$212,ROW()-120,#REF!)</f>
        <v>#REF!</v>
      </c>
      <c r="BF143" s="194" t="e">
        <f>INDEX($AP$121:$BA$212,ROW()-120,#REF!)</f>
        <v>#REF!</v>
      </c>
      <c r="BG143" s="195" t="e">
        <f>+IF(OR(BD143="",BE143=""),0,BD143-BE143)*100</f>
        <v>#REF!</v>
      </c>
      <c r="BH143" s="196" t="str">
        <f>+IF(ISERROR(BD143/BE143-1),"",BD143/BE143-1)</f>
        <v/>
      </c>
      <c r="BI143" s="197" t="e">
        <f>+IF(OR(BD143="",BF143=""),0,BD143-BF143)*100</f>
        <v>#REF!</v>
      </c>
      <c r="BJ143" s="198" t="str">
        <f>+IF(ISERROR(BD143/BF143-1),"",BD143/BF143-1)</f>
        <v/>
      </c>
    </row>
    <row r="144" spans="1:62" s="10" customFormat="1" ht="14.25" customHeight="1">
      <c r="A144" s="32"/>
      <c r="B144" s="25"/>
      <c r="C144" s="33"/>
      <c r="D144" s="25"/>
      <c r="E144" s="59"/>
      <c r="F144" s="60"/>
      <c r="G144" s="60"/>
      <c r="H144" s="60"/>
      <c r="I144" s="60"/>
      <c r="J144" s="60"/>
      <c r="K144" s="60"/>
      <c r="L144" s="60"/>
      <c r="M144" s="229"/>
      <c r="N144" s="60"/>
      <c r="O144" s="60"/>
      <c r="P144" s="61"/>
      <c r="Q144" s="12"/>
      <c r="R144" s="12"/>
      <c r="S144" s="12"/>
      <c r="T144" s="32"/>
      <c r="U144" s="25"/>
      <c r="V144" s="33"/>
      <c r="W144" s="25"/>
      <c r="X144" s="59"/>
      <c r="Y144" s="60"/>
      <c r="Z144" s="60"/>
      <c r="AA144" s="60"/>
      <c r="AB144" s="60"/>
      <c r="AC144" s="60"/>
      <c r="AD144" s="60"/>
      <c r="AE144" s="229"/>
      <c r="AF144" s="60"/>
      <c r="AG144" s="60"/>
      <c r="AH144" s="60"/>
      <c r="AI144" s="61"/>
      <c r="AJ144" s="12"/>
      <c r="AK144" s="12"/>
      <c r="AL144" s="32"/>
      <c r="AM144" s="25"/>
      <c r="AN144" s="33"/>
      <c r="AO144" s="25"/>
      <c r="AP144" s="59"/>
      <c r="AQ144" s="60"/>
      <c r="AR144" s="60"/>
      <c r="AS144" s="60"/>
      <c r="AT144" s="60"/>
      <c r="AU144" s="60"/>
      <c r="AV144" s="60"/>
      <c r="AW144" s="229"/>
      <c r="AX144" s="60"/>
      <c r="AY144" s="60"/>
      <c r="AZ144" s="60"/>
      <c r="BA144" s="155"/>
      <c r="BC144" s="32" t="str">
        <f t="shared" si="111"/>
        <v/>
      </c>
      <c r="BD144" s="194"/>
      <c r="BE144" s="194"/>
      <c r="BF144" s="194"/>
      <c r="BG144" s="46"/>
      <c r="BH144" s="46"/>
      <c r="BI144" s="46"/>
      <c r="BJ144" s="199"/>
    </row>
    <row r="145" spans="1:62" s="10" customFormat="1" ht="14.25" customHeight="1">
      <c r="A145" s="32" t="s">
        <v>64</v>
      </c>
      <c r="B145" s="25"/>
      <c r="C145" s="33" t="s">
        <v>1</v>
      </c>
      <c r="D145" s="25"/>
      <c r="E145" s="59">
        <f t="shared" ref="E145:P145" si="147">IF(ISERROR(E246/E31),"",E246/E31)</f>
        <v>0.39355814784200266</v>
      </c>
      <c r="F145" s="60">
        <f t="shared" si="147"/>
        <v>0.29362807701487786</v>
      </c>
      <c r="G145" s="60">
        <f t="shared" si="147"/>
        <v>0.35132472649971486</v>
      </c>
      <c r="H145" s="60">
        <f t="shared" si="147"/>
        <v>0.42514876291888531</v>
      </c>
      <c r="I145" s="60">
        <f t="shared" si="147"/>
        <v>0.25266573945294374</v>
      </c>
      <c r="J145" s="60">
        <f t="shared" si="147"/>
        <v>0.40397946872252122</v>
      </c>
      <c r="K145" s="60">
        <f t="shared" si="147"/>
        <v>0.37629078893019396</v>
      </c>
      <c r="L145" s="60">
        <f t="shared" si="147"/>
        <v>0.2688905820386262</v>
      </c>
      <c r="M145" s="229">
        <f t="shared" si="147"/>
        <v>0.23787935092282889</v>
      </c>
      <c r="N145" s="60">
        <f t="shared" si="147"/>
        <v>0.33385200311760582</v>
      </c>
      <c r="O145" s="60" t="str">
        <f t="shared" si="147"/>
        <v/>
      </c>
      <c r="P145" s="61" t="str">
        <f t="shared" si="147"/>
        <v/>
      </c>
      <c r="Q145" s="12"/>
      <c r="R145" s="12"/>
      <c r="S145" s="12"/>
      <c r="T145" s="32" t="s">
        <v>64</v>
      </c>
      <c r="U145" s="25"/>
      <c r="V145" s="33" t="s">
        <v>1</v>
      </c>
      <c r="W145" s="25"/>
      <c r="X145" s="59" t="str">
        <f t="shared" ref="X145:AI146" si="148">IF(ISERROR(X246/X31),"",X246/X31)</f>
        <v/>
      </c>
      <c r="Y145" s="60" t="str">
        <f t="shared" si="148"/>
        <v/>
      </c>
      <c r="Z145" s="60" t="str">
        <f t="shared" si="148"/>
        <v/>
      </c>
      <c r="AA145" s="60" t="str">
        <f t="shared" si="148"/>
        <v/>
      </c>
      <c r="AB145" s="60" t="str">
        <f t="shared" si="148"/>
        <v/>
      </c>
      <c r="AC145" s="60" t="str">
        <f t="shared" si="148"/>
        <v/>
      </c>
      <c r="AD145" s="60" t="str">
        <f t="shared" si="148"/>
        <v/>
      </c>
      <c r="AE145" s="229" t="str">
        <f t="shared" si="148"/>
        <v/>
      </c>
      <c r="AF145" s="60" t="str">
        <f t="shared" si="148"/>
        <v/>
      </c>
      <c r="AG145" s="60" t="str">
        <f t="shared" si="148"/>
        <v/>
      </c>
      <c r="AH145" s="60" t="str">
        <f t="shared" si="148"/>
        <v/>
      </c>
      <c r="AI145" s="61" t="str">
        <f t="shared" si="148"/>
        <v/>
      </c>
      <c r="AJ145" s="12"/>
      <c r="AK145" s="12"/>
      <c r="AL145" s="32" t="s">
        <v>64</v>
      </c>
      <c r="AM145" s="25"/>
      <c r="AN145" s="33" t="s">
        <v>1</v>
      </c>
      <c r="AO145" s="25"/>
      <c r="AP145" s="59">
        <f t="shared" ref="AP145:BA145" si="149">IF(ISERROR(AP246/AP31),"",AP246/AP31)</f>
        <v>0.32127491097906408</v>
      </c>
      <c r="AQ145" s="60">
        <f t="shared" si="149"/>
        <v>0.24638188807235728</v>
      </c>
      <c r="AR145" s="60">
        <f t="shared" si="149"/>
        <v>0.41625445129957733</v>
      </c>
      <c r="AS145" s="60">
        <f t="shared" si="149"/>
        <v>0.39481288931057645</v>
      </c>
      <c r="AT145" s="60">
        <f t="shared" si="149"/>
        <v>0.18194714032354686</v>
      </c>
      <c r="AU145" s="60">
        <f t="shared" si="149"/>
        <v>0.20509494687561045</v>
      </c>
      <c r="AV145" s="60">
        <f t="shared" si="149"/>
        <v>0.38739328800444628</v>
      </c>
      <c r="AW145" s="229">
        <f t="shared" si="149"/>
        <v>0.40938837235807646</v>
      </c>
      <c r="AX145" s="60">
        <f t="shared" si="149"/>
        <v>0.28851434332475967</v>
      </c>
      <c r="AY145" s="60">
        <f t="shared" si="149"/>
        <v>0.38383802683812834</v>
      </c>
      <c r="AZ145" s="60">
        <f t="shared" si="149"/>
        <v>0.2656241796739644</v>
      </c>
      <c r="BA145" s="155">
        <f t="shared" si="149"/>
        <v>0.36241325349984027</v>
      </c>
      <c r="BC145" s="70" t="str">
        <f t="shared" si="111"/>
        <v>M&amp;L LABORATOIRES</v>
      </c>
      <c r="BD145" s="194"/>
      <c r="BE145" s="194"/>
      <c r="BF145" s="194"/>
      <c r="BG145" s="46"/>
      <c r="BH145" s="46"/>
      <c r="BI145" s="46"/>
      <c r="BJ145" s="199"/>
    </row>
    <row r="146" spans="1:62" s="10" customFormat="1" ht="14.25" customHeight="1">
      <c r="A146" s="130"/>
      <c r="B146" s="25"/>
      <c r="C146" s="33" t="s">
        <v>13</v>
      </c>
      <c r="D146" s="25"/>
      <c r="E146" s="59">
        <f t="shared" ref="E146:P146" si="150">IF(ISERROR(E247/E32),"",E247/E32)</f>
        <v>0.39355814784200266</v>
      </c>
      <c r="F146" s="60">
        <f t="shared" si="150"/>
        <v>0.3665137910987662</v>
      </c>
      <c r="G146" s="60">
        <f t="shared" si="150"/>
        <v>0.35808789691670501</v>
      </c>
      <c r="H146" s="60">
        <f t="shared" si="150"/>
        <v>0.36540366941132257</v>
      </c>
      <c r="I146" s="60">
        <f t="shared" si="150"/>
        <v>0.34499160604364854</v>
      </c>
      <c r="J146" s="60">
        <f t="shared" si="150"/>
        <v>0.36002626901767426</v>
      </c>
      <c r="K146" s="60">
        <f t="shared" si="150"/>
        <v>0.36415942276890539</v>
      </c>
      <c r="L146" s="60">
        <f t="shared" si="150"/>
        <v>0.34604945812683802</v>
      </c>
      <c r="M146" s="229">
        <f t="shared" si="150"/>
        <v>0.33385200311760582</v>
      </c>
      <c r="N146" s="60" t="str">
        <f t="shared" si="150"/>
        <v/>
      </c>
      <c r="O146" s="60" t="str">
        <f t="shared" si="150"/>
        <v/>
      </c>
      <c r="P146" s="61" t="str">
        <f t="shared" si="150"/>
        <v/>
      </c>
      <c r="Q146" s="12"/>
      <c r="R146" s="12"/>
      <c r="S146" s="12"/>
      <c r="T146" s="130"/>
      <c r="U146" s="25"/>
      <c r="V146" s="33" t="s">
        <v>13</v>
      </c>
      <c r="W146" s="25"/>
      <c r="X146" s="59" t="str">
        <f t="shared" si="148"/>
        <v/>
      </c>
      <c r="Y146" s="60" t="str">
        <f t="shared" si="148"/>
        <v/>
      </c>
      <c r="Z146" s="60" t="str">
        <f t="shared" si="148"/>
        <v/>
      </c>
      <c r="AA146" s="60" t="str">
        <f t="shared" si="148"/>
        <v/>
      </c>
      <c r="AB146" s="60" t="str">
        <f t="shared" si="148"/>
        <v/>
      </c>
      <c r="AC146" s="60" t="str">
        <f t="shared" si="148"/>
        <v/>
      </c>
      <c r="AD146" s="60" t="str">
        <f t="shared" si="148"/>
        <v/>
      </c>
      <c r="AE146" s="229" t="str">
        <f t="shared" si="148"/>
        <v/>
      </c>
      <c r="AF146" s="60" t="str">
        <f t="shared" si="148"/>
        <v/>
      </c>
      <c r="AG146" s="60" t="str">
        <f t="shared" si="148"/>
        <v/>
      </c>
      <c r="AH146" s="60" t="str">
        <f t="shared" si="148"/>
        <v/>
      </c>
      <c r="AI146" s="61" t="str">
        <f t="shared" si="148"/>
        <v/>
      </c>
      <c r="AJ146" s="12"/>
      <c r="AK146" s="12"/>
      <c r="AL146" s="130"/>
      <c r="AM146" s="25"/>
      <c r="AN146" s="33" t="s">
        <v>13</v>
      </c>
      <c r="AO146" s="25"/>
      <c r="AP146" s="59">
        <f t="shared" ref="AP146:BA146" si="151">IF(ISERROR(AP247/AP32),"",AP247/AP32)</f>
        <v>0.32127491097906408</v>
      </c>
      <c r="AQ146" s="60">
        <f t="shared" si="151"/>
        <v>0.25878561238370829</v>
      </c>
      <c r="AR146" s="60">
        <f t="shared" si="151"/>
        <v>0.34705817158932528</v>
      </c>
      <c r="AS146" s="60">
        <f t="shared" si="151"/>
        <v>0.35854223865524892</v>
      </c>
      <c r="AT146" s="60">
        <f t="shared" si="151"/>
        <v>0.34683367945183846</v>
      </c>
      <c r="AU146" s="60">
        <f t="shared" si="151"/>
        <v>0.31317074420372421</v>
      </c>
      <c r="AV146" s="60">
        <f t="shared" si="151"/>
        <v>0.34114437448034912</v>
      </c>
      <c r="AW146" s="229">
        <f t="shared" si="151"/>
        <v>0.35728701528510148</v>
      </c>
      <c r="AX146" s="60">
        <f t="shared" si="151"/>
        <v>0.34551008640462033</v>
      </c>
      <c r="AY146" s="60">
        <f t="shared" si="151"/>
        <v>0.34666850640348601</v>
      </c>
      <c r="AZ146" s="60">
        <f t="shared" si="151"/>
        <v>0.3438991641105858</v>
      </c>
      <c r="BA146" s="155">
        <f t="shared" si="151"/>
        <v>0.34515318679256501</v>
      </c>
      <c r="BC146" s="32" t="str">
        <f t="shared" si="111"/>
        <v/>
      </c>
      <c r="BD146" s="194" t="e">
        <f>INDEX($E$121:$P$212,ROW()-120,#REF!)</f>
        <v>#REF!</v>
      </c>
      <c r="BE146" s="194" t="e">
        <f>INDEX($X$121:$AI$212,ROW()-120,#REF!)</f>
        <v>#REF!</v>
      </c>
      <c r="BF146" s="194" t="e">
        <f>INDEX($AP$121:$BA$212,ROW()-120,#REF!)</f>
        <v>#REF!</v>
      </c>
      <c r="BG146" s="195" t="e">
        <f>+IF(OR(BD146="",BE146=""),0,BD146-BE146)*100</f>
        <v>#REF!</v>
      </c>
      <c r="BH146" s="196" t="str">
        <f>+IF(ISERROR(BD146/BE146-1),"",BD146/BE146-1)</f>
        <v/>
      </c>
      <c r="BI146" s="197" t="e">
        <f>+IF(OR(BD146="",BF146=""),0,BD146-BF146)*100</f>
        <v>#REF!</v>
      </c>
      <c r="BJ146" s="198" t="str">
        <f>+IF(ISERROR(BD146/BF146-1),"",BD146/BF146-1)</f>
        <v/>
      </c>
    </row>
    <row r="147" spans="1:62" s="10" customFormat="1" ht="14.25" customHeight="1">
      <c r="A147" s="32"/>
      <c r="B147" s="25"/>
      <c r="C147" s="33"/>
      <c r="D147" s="25"/>
      <c r="E147" s="59"/>
      <c r="F147" s="60"/>
      <c r="G147" s="60"/>
      <c r="H147" s="60"/>
      <c r="I147" s="60"/>
      <c r="J147" s="60"/>
      <c r="K147" s="60"/>
      <c r="L147" s="60"/>
      <c r="M147" s="229"/>
      <c r="N147" s="60"/>
      <c r="O147" s="60"/>
      <c r="P147" s="61"/>
      <c r="Q147" s="12"/>
      <c r="R147" s="12"/>
      <c r="S147" s="12"/>
      <c r="T147" s="32"/>
      <c r="U147" s="25"/>
      <c r="V147" s="33"/>
      <c r="W147" s="25"/>
      <c r="X147" s="59"/>
      <c r="Y147" s="60"/>
      <c r="Z147" s="60"/>
      <c r="AA147" s="60"/>
      <c r="AB147" s="60"/>
      <c r="AC147" s="60"/>
      <c r="AD147" s="60"/>
      <c r="AE147" s="229"/>
      <c r="AF147" s="60"/>
      <c r="AG147" s="60"/>
      <c r="AH147" s="60"/>
      <c r="AI147" s="61"/>
      <c r="AJ147" s="12"/>
      <c r="AK147" s="12"/>
      <c r="AL147" s="32"/>
      <c r="AM147" s="25"/>
      <c r="AN147" s="33"/>
      <c r="AO147" s="25"/>
      <c r="AP147" s="59"/>
      <c r="AQ147" s="60"/>
      <c r="AR147" s="60"/>
      <c r="AS147" s="60"/>
      <c r="AT147" s="60"/>
      <c r="AU147" s="60"/>
      <c r="AV147" s="60"/>
      <c r="AW147" s="229"/>
      <c r="AX147" s="60"/>
      <c r="AY147" s="60"/>
      <c r="AZ147" s="60"/>
      <c r="BA147" s="155"/>
      <c r="BC147" s="32" t="str">
        <f t="shared" si="111"/>
        <v/>
      </c>
      <c r="BD147" s="194"/>
      <c r="BE147" s="194"/>
      <c r="BF147" s="194"/>
      <c r="BG147" s="46"/>
      <c r="BH147" s="46"/>
      <c r="BI147" s="46"/>
      <c r="BJ147" s="199"/>
    </row>
    <row r="148" spans="1:62" s="10" customFormat="1" ht="14.25" customHeight="1">
      <c r="A148" s="32" t="s">
        <v>65</v>
      </c>
      <c r="B148" s="25"/>
      <c r="C148" s="33" t="s">
        <v>1</v>
      </c>
      <c r="D148" s="25"/>
      <c r="E148" s="59">
        <f t="shared" ref="E148:P148" si="152">IF(ISERROR(E249/E34),"",E249/E34)</f>
        <v>0.41029991962586815</v>
      </c>
      <c r="F148" s="60">
        <f t="shared" si="152"/>
        <v>0.26573496160328747</v>
      </c>
      <c r="G148" s="60">
        <f t="shared" si="152"/>
        <v>0.41034138550608895</v>
      </c>
      <c r="H148" s="60">
        <f t="shared" si="152"/>
        <v>0.24015686274509812</v>
      </c>
      <c r="I148" s="60">
        <f t="shared" si="152"/>
        <v>0.60357261733052292</v>
      </c>
      <c r="J148" s="60">
        <f t="shared" si="152"/>
        <v>0.52968923418423997</v>
      </c>
      <c r="K148" s="60">
        <f t="shared" si="152"/>
        <v>0.26886056191467217</v>
      </c>
      <c r="L148" s="60">
        <f t="shared" si="152"/>
        <v>0.59380894263841044</v>
      </c>
      <c r="M148" s="229">
        <f t="shared" si="152"/>
        <v>0.49200084871631666</v>
      </c>
      <c r="N148" s="60">
        <f t="shared" si="152"/>
        <v>0.41754011888454318</v>
      </c>
      <c r="O148" s="60" t="str">
        <f t="shared" si="152"/>
        <v/>
      </c>
      <c r="P148" s="61" t="str">
        <f t="shared" si="152"/>
        <v/>
      </c>
      <c r="Q148" s="12"/>
      <c r="R148" s="12"/>
      <c r="S148" s="12"/>
      <c r="T148" s="32" t="s">
        <v>65</v>
      </c>
      <c r="U148" s="25"/>
      <c r="V148" s="33" t="s">
        <v>1</v>
      </c>
      <c r="W148" s="25"/>
      <c r="X148" s="59" t="str">
        <f t="shared" ref="X148:AI149" si="153">IF(ISERROR(X249/X34),"",X249/X34)</f>
        <v/>
      </c>
      <c r="Y148" s="60" t="str">
        <f t="shared" si="153"/>
        <v/>
      </c>
      <c r="Z148" s="60" t="str">
        <f t="shared" si="153"/>
        <v/>
      </c>
      <c r="AA148" s="60" t="str">
        <f t="shared" si="153"/>
        <v/>
      </c>
      <c r="AB148" s="60" t="str">
        <f t="shared" si="153"/>
        <v/>
      </c>
      <c r="AC148" s="60" t="str">
        <f t="shared" si="153"/>
        <v/>
      </c>
      <c r="AD148" s="60" t="str">
        <f t="shared" si="153"/>
        <v/>
      </c>
      <c r="AE148" s="229" t="str">
        <f t="shared" si="153"/>
        <v/>
      </c>
      <c r="AF148" s="60" t="str">
        <f t="shared" si="153"/>
        <v/>
      </c>
      <c r="AG148" s="60" t="str">
        <f t="shared" si="153"/>
        <v/>
      </c>
      <c r="AH148" s="60" t="str">
        <f t="shared" si="153"/>
        <v/>
      </c>
      <c r="AI148" s="61" t="str">
        <f t="shared" si="153"/>
        <v/>
      </c>
      <c r="AJ148" s="12"/>
      <c r="AK148" s="12"/>
      <c r="AL148" s="32" t="s">
        <v>65</v>
      </c>
      <c r="AM148" s="25"/>
      <c r="AN148" s="33" t="s">
        <v>1</v>
      </c>
      <c r="AO148" s="25"/>
      <c r="AP148" s="59">
        <f t="shared" ref="AP148:BA148" si="154">IF(ISERROR(AP249/AP34),"",AP249/AP34)</f>
        <v>0.38555950016166468</v>
      </c>
      <c r="AQ148" s="60">
        <f t="shared" si="154"/>
        <v>0.24275723594641752</v>
      </c>
      <c r="AR148" s="60">
        <f t="shared" si="154"/>
        <v>0.55188675303776868</v>
      </c>
      <c r="AS148" s="60">
        <f t="shared" si="154"/>
        <v>0.38149707276902589</v>
      </c>
      <c r="AT148" s="60">
        <f t="shared" si="154"/>
        <v>0.37566689393816938</v>
      </c>
      <c r="AU148" s="60">
        <f t="shared" si="154"/>
        <v>0.26924940487899535</v>
      </c>
      <c r="AV148" s="60">
        <f t="shared" si="154"/>
        <v>0.52237588640200394</v>
      </c>
      <c r="AW148" s="229">
        <f t="shared" si="154"/>
        <v>0.26439966230605472</v>
      </c>
      <c r="AX148" s="60">
        <f t="shared" si="154"/>
        <v>0.4094977835039757</v>
      </c>
      <c r="AY148" s="60" t="str">
        <f t="shared" si="154"/>
        <v/>
      </c>
      <c r="AZ148" s="60">
        <f t="shared" si="154"/>
        <v>0.54351180933906551</v>
      </c>
      <c r="BA148" s="155">
        <f t="shared" si="154"/>
        <v>0.41539387440741121</v>
      </c>
      <c r="BC148" s="70" t="str">
        <f t="shared" si="111"/>
        <v>URIAGE</v>
      </c>
      <c r="BD148" s="194"/>
      <c r="BE148" s="194"/>
      <c r="BF148" s="194"/>
      <c r="BG148" s="46"/>
      <c r="BH148" s="46"/>
      <c r="BI148" s="46"/>
      <c r="BJ148" s="199"/>
    </row>
    <row r="149" spans="1:62" s="10" customFormat="1" ht="14.25" customHeight="1">
      <c r="A149" s="32"/>
      <c r="B149" s="25"/>
      <c r="C149" s="33" t="s">
        <v>13</v>
      </c>
      <c r="D149" s="25"/>
      <c r="E149" s="59">
        <f t="shared" ref="E149:P149" si="155">IF(ISERROR(E250/E35),"",E250/E35)</f>
        <v>0.41029991962586815</v>
      </c>
      <c r="F149" s="60">
        <f t="shared" si="155"/>
        <v>0.39007565131412542</v>
      </c>
      <c r="G149" s="60">
        <f t="shared" si="155"/>
        <v>0.39748154200834618</v>
      </c>
      <c r="H149" s="60">
        <f t="shared" si="155"/>
        <v>0.3548184699151371</v>
      </c>
      <c r="I149" s="60">
        <f t="shared" si="155"/>
        <v>0.37657573728492827</v>
      </c>
      <c r="J149" s="60">
        <f t="shared" si="155"/>
        <v>0.39936564051310436</v>
      </c>
      <c r="K149" s="60">
        <f t="shared" si="155"/>
        <v>0.39157314279057126</v>
      </c>
      <c r="L149" s="60">
        <f t="shared" si="155"/>
        <v>0.40480372800650366</v>
      </c>
      <c r="M149" s="229">
        <f t="shared" si="155"/>
        <v>0.41754011888454318</v>
      </c>
      <c r="N149" s="60" t="str">
        <f t="shared" si="155"/>
        <v/>
      </c>
      <c r="O149" s="60" t="str">
        <f t="shared" si="155"/>
        <v/>
      </c>
      <c r="P149" s="61" t="str">
        <f t="shared" si="155"/>
        <v/>
      </c>
      <c r="Q149" s="12"/>
      <c r="R149" s="12"/>
      <c r="S149" s="12"/>
      <c r="T149" s="32"/>
      <c r="U149" s="25"/>
      <c r="V149" s="33" t="s">
        <v>13</v>
      </c>
      <c r="W149" s="25"/>
      <c r="X149" s="59" t="str">
        <f t="shared" si="153"/>
        <v/>
      </c>
      <c r="Y149" s="60" t="str">
        <f t="shared" si="153"/>
        <v/>
      </c>
      <c r="Z149" s="60" t="str">
        <f t="shared" si="153"/>
        <v/>
      </c>
      <c r="AA149" s="60" t="str">
        <f t="shared" si="153"/>
        <v/>
      </c>
      <c r="AB149" s="60" t="str">
        <f t="shared" si="153"/>
        <v/>
      </c>
      <c r="AC149" s="60" t="str">
        <f t="shared" si="153"/>
        <v/>
      </c>
      <c r="AD149" s="60" t="str">
        <f t="shared" si="153"/>
        <v/>
      </c>
      <c r="AE149" s="229" t="str">
        <f t="shared" si="153"/>
        <v/>
      </c>
      <c r="AF149" s="60" t="str">
        <f t="shared" si="153"/>
        <v/>
      </c>
      <c r="AG149" s="60" t="str">
        <f t="shared" si="153"/>
        <v/>
      </c>
      <c r="AH149" s="60" t="str">
        <f t="shared" si="153"/>
        <v/>
      </c>
      <c r="AI149" s="61" t="str">
        <f t="shared" si="153"/>
        <v/>
      </c>
      <c r="AJ149" s="12"/>
      <c r="AK149" s="12"/>
      <c r="AL149" s="32"/>
      <c r="AM149" s="25"/>
      <c r="AN149" s="33" t="s">
        <v>13</v>
      </c>
      <c r="AO149" s="25"/>
      <c r="AP149" s="59">
        <f t="shared" ref="AP149:BA149" si="156">IF(ISERROR(AP250/AP35),"",AP250/AP35)</f>
        <v>0.38555950016166468</v>
      </c>
      <c r="AQ149" s="60">
        <f t="shared" si="156"/>
        <v>0.33513300047527272</v>
      </c>
      <c r="AR149" s="60">
        <f t="shared" si="156"/>
        <v>0.39007103136828924</v>
      </c>
      <c r="AS149" s="60">
        <f t="shared" si="156"/>
        <v>0.38774010522908225</v>
      </c>
      <c r="AT149" s="60">
        <f t="shared" si="156"/>
        <v>0.38330876292496557</v>
      </c>
      <c r="AU149" s="60">
        <f t="shared" si="156"/>
        <v>0.36637137213044607</v>
      </c>
      <c r="AV149" s="60">
        <f t="shared" si="156"/>
        <v>0.37452229798777148</v>
      </c>
      <c r="AW149" s="229">
        <f t="shared" si="156"/>
        <v>0.36672093284170343</v>
      </c>
      <c r="AX149" s="60">
        <f t="shared" si="156"/>
        <v>0.37073973984797393</v>
      </c>
      <c r="AY149" s="60">
        <f t="shared" si="156"/>
        <v>0.37073973984797393</v>
      </c>
      <c r="AZ149" s="60">
        <f t="shared" si="156"/>
        <v>0.37716339904108193</v>
      </c>
      <c r="BA149" s="155">
        <f t="shared" si="156"/>
        <v>0.37780480150087697</v>
      </c>
      <c r="BC149" s="32" t="str">
        <f t="shared" si="111"/>
        <v/>
      </c>
      <c r="BD149" s="194" t="e">
        <f>INDEX($E$121:$P$212,ROW()-120,#REF!)</f>
        <v>#REF!</v>
      </c>
      <c r="BE149" s="194" t="e">
        <f>INDEX($X$121:$AI$212,ROW()-120,#REF!)</f>
        <v>#REF!</v>
      </c>
      <c r="BF149" s="194" t="e">
        <f>INDEX($AP$121:$BA$212,ROW()-120,#REF!)</f>
        <v>#REF!</v>
      </c>
      <c r="BG149" s="195" t="e">
        <f>+IF(OR(BD149="",BE149=""),0,BD149-BE149)*100</f>
        <v>#REF!</v>
      </c>
      <c r="BH149" s="196" t="str">
        <f>+IF(ISERROR(BD149/BE149-1),"",BD149/BE149-1)</f>
        <v/>
      </c>
      <c r="BI149" s="197" t="e">
        <f>+IF(OR(BD149="",BF149=""),0,BD149-BF149)*100</f>
        <v>#REF!</v>
      </c>
      <c r="BJ149" s="198" t="str">
        <f>+IF(ISERROR(BD149/BF149-1),"",BD149/BF149-1)</f>
        <v/>
      </c>
    </row>
    <row r="150" spans="1:62" s="10" customFormat="1" ht="14.25" customHeight="1">
      <c r="A150" s="32"/>
      <c r="B150" s="25"/>
      <c r="C150" s="33"/>
      <c r="D150" s="25"/>
      <c r="E150" s="59"/>
      <c r="F150" s="60"/>
      <c r="G150" s="60"/>
      <c r="H150" s="60"/>
      <c r="I150" s="60"/>
      <c r="J150" s="60"/>
      <c r="K150" s="60"/>
      <c r="L150" s="60"/>
      <c r="M150" s="229"/>
      <c r="N150" s="60"/>
      <c r="O150" s="60"/>
      <c r="P150" s="61"/>
      <c r="Q150" s="12"/>
      <c r="R150" s="12"/>
      <c r="S150" s="12"/>
      <c r="T150" s="32"/>
      <c r="U150" s="25"/>
      <c r="V150" s="33"/>
      <c r="W150" s="25"/>
      <c r="X150" s="59"/>
      <c r="Y150" s="60"/>
      <c r="Z150" s="60"/>
      <c r="AA150" s="60"/>
      <c r="AB150" s="60"/>
      <c r="AC150" s="60"/>
      <c r="AD150" s="60"/>
      <c r="AE150" s="229"/>
      <c r="AF150" s="60"/>
      <c r="AG150" s="60"/>
      <c r="AH150" s="60"/>
      <c r="AI150" s="61"/>
      <c r="AJ150" s="12"/>
      <c r="AK150" s="12"/>
      <c r="AL150" s="32"/>
      <c r="AM150" s="25"/>
      <c r="AN150" s="33"/>
      <c r="AO150" s="25"/>
      <c r="AP150" s="59"/>
      <c r="AQ150" s="60"/>
      <c r="AR150" s="60"/>
      <c r="AS150" s="60"/>
      <c r="AT150" s="60"/>
      <c r="AU150" s="60"/>
      <c r="AV150" s="60"/>
      <c r="AW150" s="229"/>
      <c r="AX150" s="60"/>
      <c r="AY150" s="60"/>
      <c r="AZ150" s="60"/>
      <c r="BA150" s="155"/>
      <c r="BC150" s="32" t="str">
        <f t="shared" si="111"/>
        <v/>
      </c>
      <c r="BD150" s="194"/>
      <c r="BE150" s="194"/>
      <c r="BF150" s="194"/>
      <c r="BG150" s="46"/>
      <c r="BH150" s="46"/>
      <c r="BI150" s="46"/>
      <c r="BJ150" s="199"/>
    </row>
    <row r="151" spans="1:62" s="10" customFormat="1" ht="14.25" customHeight="1">
      <c r="A151" s="70" t="s">
        <v>66</v>
      </c>
      <c r="B151" s="25"/>
      <c r="C151" s="33" t="s">
        <v>1</v>
      </c>
      <c r="D151" s="25"/>
      <c r="E151" s="59">
        <f t="shared" ref="E151:P151" si="157">IF(ISERROR(E252/E37),"",E252/E37)</f>
        <v>0.3075573815104593</v>
      </c>
      <c r="F151" s="60">
        <f t="shared" si="157"/>
        <v>0.20599790921869898</v>
      </c>
      <c r="G151" s="60">
        <f t="shared" si="157"/>
        <v>0.30367576755550829</v>
      </c>
      <c r="H151" s="60">
        <f t="shared" si="157"/>
        <v>0.41007334328551959</v>
      </c>
      <c r="I151" s="60">
        <f t="shared" si="157"/>
        <v>0.24155500076425354</v>
      </c>
      <c r="J151" s="60">
        <f t="shared" si="157"/>
        <v>0.17483700585953621</v>
      </c>
      <c r="K151" s="60">
        <f t="shared" si="157"/>
        <v>0.27206806535821321</v>
      </c>
      <c r="L151" s="60">
        <f t="shared" si="157"/>
        <v>0.27585654819084282</v>
      </c>
      <c r="M151" s="229">
        <f t="shared" si="157"/>
        <v>0.1907698299363883</v>
      </c>
      <c r="N151" s="60">
        <f t="shared" si="157"/>
        <v>0.27195737542860032</v>
      </c>
      <c r="O151" s="60" t="str">
        <f t="shared" si="157"/>
        <v/>
      </c>
      <c r="P151" s="61" t="str">
        <f t="shared" si="157"/>
        <v/>
      </c>
      <c r="Q151" s="12"/>
      <c r="R151" s="12"/>
      <c r="S151" s="12"/>
      <c r="T151" s="70" t="s">
        <v>66</v>
      </c>
      <c r="U151" s="25"/>
      <c r="V151" s="33" t="s">
        <v>1</v>
      </c>
      <c r="W151" s="25"/>
      <c r="X151" s="59" t="str">
        <f t="shared" ref="X151:AI152" si="158">IF(ISERROR(X252/X37),"",X252/X37)</f>
        <v/>
      </c>
      <c r="Y151" s="60" t="str">
        <f t="shared" si="158"/>
        <v/>
      </c>
      <c r="Z151" s="60" t="str">
        <f t="shared" si="158"/>
        <v/>
      </c>
      <c r="AA151" s="60" t="str">
        <f t="shared" si="158"/>
        <v/>
      </c>
      <c r="AB151" s="60" t="str">
        <f t="shared" si="158"/>
        <v/>
      </c>
      <c r="AC151" s="60" t="str">
        <f t="shared" si="158"/>
        <v/>
      </c>
      <c r="AD151" s="60" t="str">
        <f t="shared" si="158"/>
        <v/>
      </c>
      <c r="AE151" s="229" t="str">
        <f t="shared" si="158"/>
        <v/>
      </c>
      <c r="AF151" s="60" t="str">
        <f t="shared" si="158"/>
        <v/>
      </c>
      <c r="AG151" s="60" t="str">
        <f t="shared" si="158"/>
        <v/>
      </c>
      <c r="AH151" s="60" t="str">
        <f t="shared" si="158"/>
        <v/>
      </c>
      <c r="AI151" s="61" t="str">
        <f t="shared" si="158"/>
        <v/>
      </c>
      <c r="AJ151" s="12"/>
      <c r="AK151" s="12"/>
      <c r="AL151" s="70" t="s">
        <v>66</v>
      </c>
      <c r="AM151" s="25"/>
      <c r="AN151" s="33" t="s">
        <v>1</v>
      </c>
      <c r="AO151" s="25"/>
      <c r="AP151" s="59">
        <f t="shared" ref="AP151:BA151" si="159">IF(ISERROR(AP252/AP37),"",AP252/AP37)</f>
        <v>0.41541499351534283</v>
      </c>
      <c r="AQ151" s="60">
        <f t="shared" si="159"/>
        <v>0.27659549354364399</v>
      </c>
      <c r="AR151" s="60">
        <f t="shared" si="159"/>
        <v>0.36637772296753152</v>
      </c>
      <c r="AS151" s="60">
        <f t="shared" si="159"/>
        <v>0.3280797796415309</v>
      </c>
      <c r="AT151" s="60">
        <f t="shared" si="159"/>
        <v>0.37509004483775826</v>
      </c>
      <c r="AU151" s="60">
        <f t="shared" si="159"/>
        <v>0.361253081102208</v>
      </c>
      <c r="AV151" s="60">
        <f t="shared" si="159"/>
        <v>0.36660784327381724</v>
      </c>
      <c r="AW151" s="229">
        <f t="shared" si="159"/>
        <v>0.3219670897325711</v>
      </c>
      <c r="AX151" s="60">
        <f t="shared" si="159"/>
        <v>0.33615905921852535</v>
      </c>
      <c r="AY151" s="60">
        <f t="shared" si="159"/>
        <v>0.26583824839325026</v>
      </c>
      <c r="AZ151" s="60">
        <f t="shared" si="159"/>
        <v>0.20289297696833863</v>
      </c>
      <c r="BA151" s="155">
        <f t="shared" si="159"/>
        <v>0.29430240211237668</v>
      </c>
      <c r="BC151" s="32" t="str">
        <f t="shared" si="111"/>
        <v>LABORATOIRE NUXE</v>
      </c>
      <c r="BD151" s="194"/>
      <c r="BE151" s="194"/>
      <c r="BF151" s="194"/>
      <c r="BG151" s="46"/>
      <c r="BH151" s="46"/>
      <c r="BI151" s="46"/>
      <c r="BJ151" s="199"/>
    </row>
    <row r="152" spans="1:62" s="10" customFormat="1" ht="14.25" customHeight="1">
      <c r="A152" s="32"/>
      <c r="B152" s="25"/>
      <c r="C152" s="33" t="s">
        <v>13</v>
      </c>
      <c r="D152" s="25"/>
      <c r="E152" s="59">
        <f t="shared" ref="E152:P152" si="160">IF(ISERROR(E253/E38),"",E253/E38)</f>
        <v>0.3075573815104593</v>
      </c>
      <c r="F152" s="60">
        <f t="shared" si="160"/>
        <v>0.29770440367197365</v>
      </c>
      <c r="G152" s="60">
        <f t="shared" si="160"/>
        <v>0.29958991303472737</v>
      </c>
      <c r="H152" s="60">
        <f t="shared" si="160"/>
        <v>0.31223171184552545</v>
      </c>
      <c r="I152" s="60">
        <f t="shared" si="160"/>
        <v>0.30324027560815936</v>
      </c>
      <c r="J152" s="60">
        <f t="shared" si="160"/>
        <v>0.28580871767005955</v>
      </c>
      <c r="K152" s="60">
        <f t="shared" si="160"/>
        <v>0.28322335060009185</v>
      </c>
      <c r="L152" s="60">
        <f t="shared" si="160"/>
        <v>0.28301986918971034</v>
      </c>
      <c r="M152" s="229">
        <f t="shared" si="160"/>
        <v>0.27195737542860032</v>
      </c>
      <c r="N152" s="60" t="str">
        <f t="shared" si="160"/>
        <v/>
      </c>
      <c r="O152" s="60" t="str">
        <f t="shared" si="160"/>
        <v/>
      </c>
      <c r="P152" s="61" t="str">
        <f t="shared" si="160"/>
        <v/>
      </c>
      <c r="Q152" s="12"/>
      <c r="R152" s="12"/>
      <c r="S152" s="12"/>
      <c r="T152" s="32"/>
      <c r="U152" s="25"/>
      <c r="V152" s="33" t="s">
        <v>13</v>
      </c>
      <c r="W152" s="25"/>
      <c r="X152" s="59" t="str">
        <f t="shared" si="158"/>
        <v/>
      </c>
      <c r="Y152" s="60" t="str">
        <f t="shared" si="158"/>
        <v/>
      </c>
      <c r="Z152" s="60" t="str">
        <f t="shared" si="158"/>
        <v/>
      </c>
      <c r="AA152" s="60" t="str">
        <f t="shared" si="158"/>
        <v/>
      </c>
      <c r="AB152" s="60" t="str">
        <f t="shared" si="158"/>
        <v/>
      </c>
      <c r="AC152" s="60" t="str">
        <f t="shared" si="158"/>
        <v/>
      </c>
      <c r="AD152" s="60" t="str">
        <f t="shared" si="158"/>
        <v/>
      </c>
      <c r="AE152" s="229" t="str">
        <f t="shared" si="158"/>
        <v/>
      </c>
      <c r="AF152" s="60" t="str">
        <f t="shared" si="158"/>
        <v/>
      </c>
      <c r="AG152" s="60" t="str">
        <f t="shared" si="158"/>
        <v/>
      </c>
      <c r="AH152" s="60" t="str">
        <f t="shared" si="158"/>
        <v/>
      </c>
      <c r="AI152" s="61" t="str">
        <f t="shared" si="158"/>
        <v/>
      </c>
      <c r="AJ152" s="12"/>
      <c r="AK152" s="12"/>
      <c r="AL152" s="32"/>
      <c r="AM152" s="25"/>
      <c r="AN152" s="33" t="s">
        <v>13</v>
      </c>
      <c r="AO152" s="25"/>
      <c r="AP152" s="59">
        <f t="shared" ref="AP152:BA152" si="161">IF(ISERROR(AP253/AP38),"",AP253/AP38)</f>
        <v>0.41541499351534283</v>
      </c>
      <c r="AQ152" s="60">
        <f t="shared" si="161"/>
        <v>0.36983601322916104</v>
      </c>
      <c r="AR152" s="60">
        <f t="shared" si="161"/>
        <v>0.36916250685892849</v>
      </c>
      <c r="AS152" s="60">
        <f t="shared" si="161"/>
        <v>0.35512748289666368</v>
      </c>
      <c r="AT152" s="60">
        <f t="shared" si="161"/>
        <v>0.35602955383261942</v>
      </c>
      <c r="AU152" s="60">
        <f t="shared" si="161"/>
        <v>0.35661014957422543</v>
      </c>
      <c r="AV152" s="60">
        <f t="shared" si="161"/>
        <v>0.35882894185144437</v>
      </c>
      <c r="AW152" s="229">
        <f t="shared" si="161"/>
        <v>0.35767674863192833</v>
      </c>
      <c r="AX152" s="60">
        <f t="shared" si="161"/>
        <v>0.35468306671700062</v>
      </c>
      <c r="AY152" s="60">
        <f t="shared" si="161"/>
        <v>0.34754785051111098</v>
      </c>
      <c r="AZ152" s="60">
        <f t="shared" si="161"/>
        <v>0.34170941331846583</v>
      </c>
      <c r="BA152" s="155">
        <f t="shared" si="161"/>
        <v>0.33861662054383612</v>
      </c>
      <c r="BC152" s="32" t="str">
        <f t="shared" si="111"/>
        <v/>
      </c>
      <c r="BD152" s="194" t="e">
        <f>INDEX($E$121:$P$212,ROW()-120,#REF!)</f>
        <v>#REF!</v>
      </c>
      <c r="BE152" s="194" t="e">
        <f>INDEX($X$121:$AI$212,ROW()-120,#REF!)</f>
        <v>#REF!</v>
      </c>
      <c r="BF152" s="194" t="e">
        <f>INDEX($AP$121:$BA$212,ROW()-120,#REF!)</f>
        <v>#REF!</v>
      </c>
      <c r="BG152" s="195" t="e">
        <f>+IF(OR(BD152="",BE152=""),0,BD152-BE152)*100</f>
        <v>#REF!</v>
      </c>
      <c r="BH152" s="196" t="str">
        <f>+IF(ISERROR(BD152/BE152-1),"",BD152/BE152-1)</f>
        <v/>
      </c>
      <c r="BI152" s="197" t="e">
        <f>+IF(OR(BD152="",BF152=""),0,BD152-BF152)*100</f>
        <v>#REF!</v>
      </c>
      <c r="BJ152" s="198" t="str">
        <f>+IF(ISERROR(BD152/BF152-1),"",BD152/BF152-1)</f>
        <v/>
      </c>
    </row>
    <row r="153" spans="1:62" s="10" customFormat="1" ht="14.25" customHeight="1">
      <c r="A153" s="70"/>
      <c r="B153" s="25"/>
      <c r="C153" s="33"/>
      <c r="D153" s="25"/>
      <c r="E153" s="59"/>
      <c r="F153" s="60"/>
      <c r="G153" s="60"/>
      <c r="H153" s="60"/>
      <c r="I153" s="60"/>
      <c r="J153" s="60"/>
      <c r="K153" s="60"/>
      <c r="L153" s="60"/>
      <c r="M153" s="229"/>
      <c r="N153" s="60"/>
      <c r="O153" s="60"/>
      <c r="P153" s="61"/>
      <c r="Q153" s="12"/>
      <c r="R153" s="12"/>
      <c r="S153" s="12"/>
      <c r="T153" s="70"/>
      <c r="U153" s="25"/>
      <c r="V153" s="33"/>
      <c r="W153" s="25"/>
      <c r="X153" s="59"/>
      <c r="Y153" s="60"/>
      <c r="Z153" s="60"/>
      <c r="AA153" s="60"/>
      <c r="AB153" s="60"/>
      <c r="AC153" s="60"/>
      <c r="AD153" s="60"/>
      <c r="AE153" s="229"/>
      <c r="AF153" s="60"/>
      <c r="AG153" s="60"/>
      <c r="AH153" s="60"/>
      <c r="AI153" s="61"/>
      <c r="AJ153" s="12"/>
      <c r="AK153" s="12"/>
      <c r="AL153" s="70"/>
      <c r="AM153" s="25"/>
      <c r="AN153" s="33"/>
      <c r="AO153" s="25"/>
      <c r="AP153" s="59"/>
      <c r="AQ153" s="60"/>
      <c r="AR153" s="60"/>
      <c r="AS153" s="60"/>
      <c r="AT153" s="60"/>
      <c r="AU153" s="60"/>
      <c r="AV153" s="60"/>
      <c r="AW153" s="229"/>
      <c r="AX153" s="60"/>
      <c r="AY153" s="60"/>
      <c r="AZ153" s="60"/>
      <c r="BA153" s="155"/>
      <c r="BC153" s="33" t="str">
        <f t="shared" si="111"/>
        <v/>
      </c>
      <c r="BD153" s="194"/>
      <c r="BE153" s="194"/>
      <c r="BF153" s="194"/>
      <c r="BG153" s="46"/>
      <c r="BH153" s="46"/>
      <c r="BI153" s="46"/>
      <c r="BJ153" s="199"/>
    </row>
    <row r="154" spans="1:62" s="10" customFormat="1" ht="14.25" customHeight="1">
      <c r="A154" s="70" t="s">
        <v>67</v>
      </c>
      <c r="B154" s="25"/>
      <c r="C154" s="33" t="s">
        <v>1</v>
      </c>
      <c r="D154" s="25"/>
      <c r="E154" s="59">
        <f t="shared" ref="E154:P154" si="162">IF(ISERROR(E255/E40),"",E255/E40)</f>
        <v>0.15405130538262493</v>
      </c>
      <c r="F154" s="60">
        <f t="shared" si="162"/>
        <v>0.14916587996867145</v>
      </c>
      <c r="G154" s="60">
        <f t="shared" si="162"/>
        <v>0.22138215081615265</v>
      </c>
      <c r="H154" s="60">
        <f t="shared" si="162"/>
        <v>0.23860220792718903</v>
      </c>
      <c r="I154" s="60">
        <f t="shared" si="162"/>
        <v>1.4896272032444244E-2</v>
      </c>
      <c r="J154" s="60">
        <f t="shared" si="162"/>
        <v>0.17212541874533063</v>
      </c>
      <c r="K154" s="60">
        <f t="shared" si="162"/>
        <v>0.18308413723416</v>
      </c>
      <c r="L154" s="60">
        <f t="shared" si="162"/>
        <v>0.13115649847382935</v>
      </c>
      <c r="M154" s="229">
        <f t="shared" si="162"/>
        <v>0.14648480961294266</v>
      </c>
      <c r="N154" s="60">
        <f t="shared" si="162"/>
        <v>0.16106491716138005</v>
      </c>
      <c r="O154" s="60" t="str">
        <f t="shared" si="162"/>
        <v/>
      </c>
      <c r="P154" s="61" t="str">
        <f t="shared" si="162"/>
        <v/>
      </c>
      <c r="Q154" s="12"/>
      <c r="R154" s="12"/>
      <c r="S154" s="12"/>
      <c r="T154" s="70" t="s">
        <v>67</v>
      </c>
      <c r="U154" s="25"/>
      <c r="V154" s="33" t="s">
        <v>1</v>
      </c>
      <c r="W154" s="25"/>
      <c r="X154" s="59" t="str">
        <f t="shared" ref="X154:AI155" si="163">IF(ISERROR(X255/X40),"",X255/X40)</f>
        <v/>
      </c>
      <c r="Y154" s="60" t="str">
        <f t="shared" si="163"/>
        <v/>
      </c>
      <c r="Z154" s="60" t="str">
        <f t="shared" si="163"/>
        <v/>
      </c>
      <c r="AA154" s="60" t="str">
        <f t="shared" si="163"/>
        <v/>
      </c>
      <c r="AB154" s="60" t="str">
        <f t="shared" si="163"/>
        <v/>
      </c>
      <c r="AC154" s="60" t="str">
        <f t="shared" si="163"/>
        <v/>
      </c>
      <c r="AD154" s="60" t="str">
        <f t="shared" si="163"/>
        <v/>
      </c>
      <c r="AE154" s="229" t="str">
        <f t="shared" si="163"/>
        <v/>
      </c>
      <c r="AF154" s="60" t="str">
        <f t="shared" si="163"/>
        <v/>
      </c>
      <c r="AG154" s="60" t="str">
        <f t="shared" si="163"/>
        <v/>
      </c>
      <c r="AH154" s="60" t="str">
        <f t="shared" si="163"/>
        <v/>
      </c>
      <c r="AI154" s="61" t="str">
        <f t="shared" si="163"/>
        <v/>
      </c>
      <c r="AJ154" s="12"/>
      <c r="AK154" s="12"/>
      <c r="AL154" s="70" t="s">
        <v>67</v>
      </c>
      <c r="AM154" s="25"/>
      <c r="AN154" s="33" t="s">
        <v>1</v>
      </c>
      <c r="AO154" s="25"/>
      <c r="AP154" s="59">
        <f t="shared" ref="AP154:BA154" si="164">IF(ISERROR(AP255/AP40),"",AP255/AP40)</f>
        <v>0.17207509563112788</v>
      </c>
      <c r="AQ154" s="60">
        <f t="shared" si="164"/>
        <v>0.16090762928737401</v>
      </c>
      <c r="AR154" s="60">
        <f t="shared" si="164"/>
        <v>0.17299584663356402</v>
      </c>
      <c r="AS154" s="60">
        <f t="shared" si="164"/>
        <v>0.17798928084270491</v>
      </c>
      <c r="AT154" s="60">
        <f t="shared" si="164"/>
        <v>0.23682937590305411</v>
      </c>
      <c r="AU154" s="60">
        <f t="shared" si="164"/>
        <v>0.1803697596060834</v>
      </c>
      <c r="AV154" s="60">
        <f t="shared" si="164"/>
        <v>0.15822817506094469</v>
      </c>
      <c r="AW154" s="229">
        <f t="shared" si="164"/>
        <v>0.20080376650263287</v>
      </c>
      <c r="AX154" s="60">
        <f t="shared" si="164"/>
        <v>0.14440721650195404</v>
      </c>
      <c r="AY154" s="60">
        <f t="shared" si="164"/>
        <v>0.19191688134900289</v>
      </c>
      <c r="AZ154" s="60">
        <f t="shared" si="164"/>
        <v>0.14849239737771544</v>
      </c>
      <c r="BA154" s="155">
        <f t="shared" si="164"/>
        <v>0.40413814785766083</v>
      </c>
      <c r="BC154" s="32" t="str">
        <f t="shared" si="111"/>
        <v>J &amp; J GROUP</v>
      </c>
      <c r="BD154" s="194"/>
      <c r="BE154" s="194"/>
      <c r="BF154" s="194"/>
      <c r="BG154" s="46"/>
      <c r="BH154" s="46"/>
      <c r="BI154" s="46"/>
      <c r="BJ154" s="199"/>
    </row>
    <row r="155" spans="1:62" s="10" customFormat="1" ht="14.25" customHeight="1">
      <c r="A155" s="77"/>
      <c r="B155" s="25"/>
      <c r="C155" s="33" t="s">
        <v>13</v>
      </c>
      <c r="D155" s="25"/>
      <c r="E155" s="59">
        <f t="shared" ref="E155:P155" si="165">IF(ISERROR(E256/E41),"",E256/E41)</f>
        <v>0.15405130538262493</v>
      </c>
      <c r="F155" s="60">
        <f t="shared" si="165"/>
        <v>0.15186644804341781</v>
      </c>
      <c r="G155" s="60">
        <f t="shared" si="165"/>
        <v>0.17211206823317529</v>
      </c>
      <c r="H155" s="60">
        <f t="shared" si="165"/>
        <v>0.17928726461422803</v>
      </c>
      <c r="I155" s="60">
        <f t="shared" si="165"/>
        <v>0.16212026605130989</v>
      </c>
      <c r="J155" s="60">
        <f t="shared" si="165"/>
        <v>0.16395988797702821</v>
      </c>
      <c r="K155" s="60">
        <f t="shared" si="165"/>
        <v>0.16631336790544674</v>
      </c>
      <c r="L155" s="60">
        <f t="shared" si="165"/>
        <v>0.16302684118101904</v>
      </c>
      <c r="M155" s="229">
        <f t="shared" si="165"/>
        <v>0.16106491716138005</v>
      </c>
      <c r="N155" s="60" t="str">
        <f t="shared" si="165"/>
        <v/>
      </c>
      <c r="O155" s="60" t="str">
        <f t="shared" si="165"/>
        <v/>
      </c>
      <c r="P155" s="61" t="str">
        <f t="shared" si="165"/>
        <v/>
      </c>
      <c r="Q155" s="12"/>
      <c r="R155" s="12"/>
      <c r="S155" s="12"/>
      <c r="T155" s="77"/>
      <c r="U155" s="25"/>
      <c r="V155" s="33" t="s">
        <v>13</v>
      </c>
      <c r="W155" s="25"/>
      <c r="X155" s="59" t="str">
        <f t="shared" si="163"/>
        <v/>
      </c>
      <c r="Y155" s="60" t="str">
        <f t="shared" si="163"/>
        <v/>
      </c>
      <c r="Z155" s="60" t="str">
        <f t="shared" si="163"/>
        <v/>
      </c>
      <c r="AA155" s="60" t="str">
        <f t="shared" si="163"/>
        <v/>
      </c>
      <c r="AB155" s="60" t="str">
        <f t="shared" si="163"/>
        <v/>
      </c>
      <c r="AC155" s="60" t="str">
        <f t="shared" si="163"/>
        <v/>
      </c>
      <c r="AD155" s="60" t="str">
        <f t="shared" si="163"/>
        <v/>
      </c>
      <c r="AE155" s="229" t="str">
        <f t="shared" si="163"/>
        <v/>
      </c>
      <c r="AF155" s="60" t="str">
        <f t="shared" si="163"/>
        <v/>
      </c>
      <c r="AG155" s="60" t="str">
        <f t="shared" si="163"/>
        <v/>
      </c>
      <c r="AH155" s="60" t="str">
        <f t="shared" si="163"/>
        <v/>
      </c>
      <c r="AI155" s="61" t="str">
        <f t="shared" si="163"/>
        <v/>
      </c>
      <c r="AJ155" s="12"/>
      <c r="AK155" s="12"/>
      <c r="AL155" s="77"/>
      <c r="AM155" s="25"/>
      <c r="AN155" s="33" t="s">
        <v>13</v>
      </c>
      <c r="AO155" s="25"/>
      <c r="AP155" s="59">
        <f t="shared" ref="AP155:BA155" si="166">IF(ISERROR(AP256/AP41),"",AP256/AP41)</f>
        <v>0.17207509563112788</v>
      </c>
      <c r="AQ155" s="60">
        <f t="shared" si="166"/>
        <v>0.16683435920965187</v>
      </c>
      <c r="AR155" s="60">
        <f t="shared" si="166"/>
        <v>0.16827110093090952</v>
      </c>
      <c r="AS155" s="60">
        <f t="shared" si="166"/>
        <v>0.17040567219823169</v>
      </c>
      <c r="AT155" s="60">
        <f t="shared" si="166"/>
        <v>0.18303784427627412</v>
      </c>
      <c r="AU155" s="60">
        <f t="shared" si="166"/>
        <v>0.18263660354971836</v>
      </c>
      <c r="AV155" s="60">
        <f t="shared" si="166"/>
        <v>0.18070460031573951</v>
      </c>
      <c r="AW155" s="229">
        <f t="shared" si="166"/>
        <v>0.18298699160952075</v>
      </c>
      <c r="AX155" s="60">
        <f t="shared" si="166"/>
        <v>0.17979530653548267</v>
      </c>
      <c r="AY155" s="60">
        <f t="shared" si="166"/>
        <v>0.18075532566641667</v>
      </c>
      <c r="AZ155" s="60">
        <f t="shared" si="166"/>
        <v>0.17660552413940572</v>
      </c>
      <c r="BA155" s="155">
        <f t="shared" si="166"/>
        <v>0.17844399731050586</v>
      </c>
      <c r="BC155" s="32" t="str">
        <f t="shared" si="111"/>
        <v/>
      </c>
      <c r="BD155" s="194" t="e">
        <f>INDEX($E$121:$P$212,ROW()-120,#REF!)</f>
        <v>#REF!</v>
      </c>
      <c r="BE155" s="194" t="e">
        <f>INDEX($X$121:$AI$212,ROW()-120,#REF!)</f>
        <v>#REF!</v>
      </c>
      <c r="BF155" s="194" t="e">
        <f>INDEX($AP$121:$BA$212,ROW()-120,#REF!)</f>
        <v>#REF!</v>
      </c>
      <c r="BG155" s="195" t="e">
        <f>+IF(OR(BD155="",BE155=""),0,BD155-BE155)*100</f>
        <v>#REF!</v>
      </c>
      <c r="BH155" s="196" t="str">
        <f>+IF(ISERROR(BD155/BE155-1),"",BD155/BE155-1)</f>
        <v/>
      </c>
      <c r="BI155" s="197" t="e">
        <f>+IF(OR(BD155="",BF155=""),0,BD155-BF155)*100</f>
        <v>#REF!</v>
      </c>
      <c r="BJ155" s="198" t="str">
        <f>+IF(ISERROR(BD155/BF155-1),"",BD155/BF155-1)</f>
        <v/>
      </c>
    </row>
    <row r="156" spans="1:62" s="10" customFormat="1" ht="14.25" customHeight="1">
      <c r="A156" s="77"/>
      <c r="B156" s="25"/>
      <c r="C156" s="33"/>
      <c r="D156" s="25"/>
      <c r="E156" s="59"/>
      <c r="F156" s="60"/>
      <c r="G156" s="60"/>
      <c r="H156" s="60"/>
      <c r="I156" s="60"/>
      <c r="J156" s="60"/>
      <c r="K156" s="60"/>
      <c r="L156" s="60"/>
      <c r="M156" s="229"/>
      <c r="N156" s="60"/>
      <c r="O156" s="60"/>
      <c r="P156" s="61"/>
      <c r="Q156" s="12"/>
      <c r="R156" s="12"/>
      <c r="S156" s="12"/>
      <c r="T156" s="77"/>
      <c r="U156" s="25"/>
      <c r="V156" s="33"/>
      <c r="W156" s="25"/>
      <c r="X156" s="59"/>
      <c r="Y156" s="60"/>
      <c r="Z156" s="60"/>
      <c r="AA156" s="60"/>
      <c r="AB156" s="60"/>
      <c r="AC156" s="60"/>
      <c r="AD156" s="60"/>
      <c r="AE156" s="229"/>
      <c r="AF156" s="60"/>
      <c r="AG156" s="60"/>
      <c r="AH156" s="60"/>
      <c r="AI156" s="61"/>
      <c r="AJ156" s="12"/>
      <c r="AK156" s="12"/>
      <c r="AL156" s="77"/>
      <c r="AM156" s="25"/>
      <c r="AN156" s="33"/>
      <c r="AO156" s="25"/>
      <c r="AP156" s="59"/>
      <c r="AQ156" s="60"/>
      <c r="AR156" s="60"/>
      <c r="AS156" s="60"/>
      <c r="AT156" s="60"/>
      <c r="AU156" s="60"/>
      <c r="AV156" s="60"/>
      <c r="AW156" s="229"/>
      <c r="AX156" s="60"/>
      <c r="AY156" s="60"/>
      <c r="AZ156" s="60"/>
      <c r="BA156" s="155"/>
      <c r="BC156" s="77" t="str">
        <f t="shared" si="111"/>
        <v/>
      </c>
      <c r="BD156" s="194" t="e">
        <f>INDEX($E$121:$P$212,ROW()-120,#REF!)</f>
        <v>#REF!</v>
      </c>
      <c r="BE156" s="194" t="e">
        <f>INDEX($X$121:$AI$212,ROW()-120,#REF!)</f>
        <v>#REF!</v>
      </c>
      <c r="BF156" s="194" t="e">
        <f>INDEX($AP$121:$BA$212,ROW()-120,#REF!)</f>
        <v>#REF!</v>
      </c>
      <c r="BG156" s="46"/>
      <c r="BH156" s="46"/>
      <c r="BI156" s="46"/>
      <c r="BJ156" s="199"/>
    </row>
    <row r="157" spans="1:62" s="10" customFormat="1" ht="14.25" customHeight="1">
      <c r="A157" s="32" t="s">
        <v>68</v>
      </c>
      <c r="B157" s="25"/>
      <c r="C157" s="33" t="s">
        <v>1</v>
      </c>
      <c r="D157" s="25"/>
      <c r="E157" s="59">
        <f t="shared" ref="E157:P157" si="167">IF(ISERROR(E258/E43),"",E258/E43)</f>
        <v>0.38170132309943344</v>
      </c>
      <c r="F157" s="60">
        <f t="shared" si="167"/>
        <v>0.44160252264005001</v>
      </c>
      <c r="G157" s="60">
        <f t="shared" si="167"/>
        <v>0.34742702377369838</v>
      </c>
      <c r="H157" s="60">
        <f t="shared" si="167"/>
        <v>0.3855401381944833</v>
      </c>
      <c r="I157" s="60">
        <f t="shared" si="167"/>
        <v>0.45620883142229879</v>
      </c>
      <c r="J157" s="60">
        <f t="shared" si="167"/>
        <v>0.36256382293164091</v>
      </c>
      <c r="K157" s="60">
        <f t="shared" si="167"/>
        <v>0.3470020141507002</v>
      </c>
      <c r="L157" s="60">
        <f t="shared" si="167"/>
        <v>-0.15056526207604956</v>
      </c>
      <c r="M157" s="229">
        <f t="shared" si="167"/>
        <v>0.34388731952291279</v>
      </c>
      <c r="N157" s="60">
        <f t="shared" si="167"/>
        <v>0.39307170948037817</v>
      </c>
      <c r="O157" s="60" t="str">
        <f t="shared" si="167"/>
        <v/>
      </c>
      <c r="P157" s="61" t="str">
        <f t="shared" si="167"/>
        <v/>
      </c>
      <c r="Q157" s="12"/>
      <c r="R157" s="12"/>
      <c r="S157" s="12"/>
      <c r="T157" s="32" t="s">
        <v>68</v>
      </c>
      <c r="U157" s="25"/>
      <c r="V157" s="33" t="s">
        <v>1</v>
      </c>
      <c r="W157" s="25"/>
      <c r="X157" s="59" t="str">
        <f t="shared" ref="X157:AI158" si="168">IF(ISERROR(X258/X43),"",X258/X43)</f>
        <v/>
      </c>
      <c r="Y157" s="60" t="str">
        <f t="shared" si="168"/>
        <v/>
      </c>
      <c r="Z157" s="60" t="str">
        <f t="shared" si="168"/>
        <v/>
      </c>
      <c r="AA157" s="60" t="str">
        <f t="shared" si="168"/>
        <v/>
      </c>
      <c r="AB157" s="60" t="str">
        <f t="shared" si="168"/>
        <v/>
      </c>
      <c r="AC157" s="60" t="str">
        <f t="shared" si="168"/>
        <v/>
      </c>
      <c r="AD157" s="60" t="str">
        <f t="shared" si="168"/>
        <v/>
      </c>
      <c r="AE157" s="229" t="str">
        <f t="shared" si="168"/>
        <v/>
      </c>
      <c r="AF157" s="60" t="str">
        <f t="shared" si="168"/>
        <v/>
      </c>
      <c r="AG157" s="60" t="str">
        <f t="shared" si="168"/>
        <v/>
      </c>
      <c r="AH157" s="60" t="str">
        <f t="shared" si="168"/>
        <v/>
      </c>
      <c r="AI157" s="61" t="str">
        <f t="shared" si="168"/>
        <v/>
      </c>
      <c r="AJ157" s="12"/>
      <c r="AK157" s="12"/>
      <c r="AL157" s="32" t="s">
        <v>68</v>
      </c>
      <c r="AM157" s="25"/>
      <c r="AN157" s="33" t="s">
        <v>1</v>
      </c>
      <c r="AO157" s="25"/>
      <c r="AP157" s="59">
        <f t="shared" ref="AP157:BA157" si="169">IF(ISERROR(AP258/AP43),"",AP258/AP43)</f>
        <v>0.45060080915997763</v>
      </c>
      <c r="AQ157" s="60">
        <f t="shared" si="169"/>
        <v>0.36047405635103924</v>
      </c>
      <c r="AR157" s="60">
        <f t="shared" si="169"/>
        <v>0.42322436324191193</v>
      </c>
      <c r="AS157" s="60">
        <f t="shared" si="169"/>
        <v>0.32987068832240801</v>
      </c>
      <c r="AT157" s="60">
        <f t="shared" si="169"/>
        <v>0.41287377333408448</v>
      </c>
      <c r="AU157" s="60">
        <f t="shared" si="169"/>
        <v>0.39405564334880877</v>
      </c>
      <c r="AV157" s="60">
        <f t="shared" si="169"/>
        <v>0.35519670682602139</v>
      </c>
      <c r="AW157" s="229">
        <f t="shared" si="169"/>
        <v>0.40305155218517097</v>
      </c>
      <c r="AX157" s="60">
        <f t="shared" si="169"/>
        <v>0.38772529830933161</v>
      </c>
      <c r="AY157" s="60">
        <f t="shared" si="169"/>
        <v>0.44998857994596153</v>
      </c>
      <c r="AZ157" s="60">
        <f t="shared" si="169"/>
        <v>0.40601781629354061</v>
      </c>
      <c r="BA157" s="155">
        <f t="shared" si="169"/>
        <v>0.24060326441525307</v>
      </c>
      <c r="BC157" s="32" t="str">
        <f t="shared" si="111"/>
        <v>INTERCOSMETIQUES</v>
      </c>
      <c r="BD157" s="194" t="e">
        <f>INDEX($E$121:$P$212,ROW()-120,#REF!)</f>
        <v>#REF!</v>
      </c>
      <c r="BE157" s="194" t="e">
        <f>INDEX($X$121:$AI$212,ROW()-120,#REF!)</f>
        <v>#REF!</v>
      </c>
      <c r="BF157" s="194" t="e">
        <f>INDEX($AP$121:$BA$212,ROW()-120,#REF!)</f>
        <v>#REF!</v>
      </c>
      <c r="BG157" s="46"/>
      <c r="BH157" s="46"/>
      <c r="BI157" s="46"/>
      <c r="BJ157" s="199"/>
    </row>
    <row r="158" spans="1:62" s="10" customFormat="1" ht="14.25" customHeight="1">
      <c r="A158" s="77"/>
      <c r="B158" s="25"/>
      <c r="C158" s="33" t="s">
        <v>13</v>
      </c>
      <c r="D158" s="25"/>
      <c r="E158" s="59">
        <f t="shared" ref="E158:P158" si="170">IF(ISERROR(E259/E44),"",E259/E44)</f>
        <v>0.38170132309943344</v>
      </c>
      <c r="F158" s="60">
        <f t="shared" si="170"/>
        <v>0.41360581716777861</v>
      </c>
      <c r="G158" s="60">
        <f t="shared" si="170"/>
        <v>0.40187271163041954</v>
      </c>
      <c r="H158" s="60">
        <f t="shared" si="170"/>
        <v>0.40013949828309803</v>
      </c>
      <c r="I158" s="60">
        <f t="shared" si="170"/>
        <v>0.40275204328699232</v>
      </c>
      <c r="J158" s="60">
        <f t="shared" si="170"/>
        <v>0.39861815771358639</v>
      </c>
      <c r="K158" s="60">
        <f t="shared" si="170"/>
        <v>0.3939798958594381</v>
      </c>
      <c r="L158" s="60">
        <f t="shared" si="170"/>
        <v>0.39894254725287076</v>
      </c>
      <c r="M158" s="229">
        <f t="shared" si="170"/>
        <v>0.39307170948037817</v>
      </c>
      <c r="N158" s="60" t="str">
        <f t="shared" si="170"/>
        <v/>
      </c>
      <c r="O158" s="60" t="str">
        <f t="shared" si="170"/>
        <v/>
      </c>
      <c r="P158" s="61" t="str">
        <f t="shared" si="170"/>
        <v/>
      </c>
      <c r="Q158" s="12"/>
      <c r="R158" s="12"/>
      <c r="S158" s="12"/>
      <c r="T158" s="77"/>
      <c r="U158" s="25"/>
      <c r="V158" s="33" t="s">
        <v>13</v>
      </c>
      <c r="W158" s="25"/>
      <c r="X158" s="59" t="str">
        <f t="shared" si="168"/>
        <v/>
      </c>
      <c r="Y158" s="60" t="str">
        <f t="shared" si="168"/>
        <v/>
      </c>
      <c r="Z158" s="60" t="str">
        <f t="shared" si="168"/>
        <v/>
      </c>
      <c r="AA158" s="60" t="str">
        <f t="shared" si="168"/>
        <v/>
      </c>
      <c r="AB158" s="60" t="str">
        <f t="shared" si="168"/>
        <v/>
      </c>
      <c r="AC158" s="60" t="str">
        <f t="shared" si="168"/>
        <v/>
      </c>
      <c r="AD158" s="60" t="str">
        <f t="shared" si="168"/>
        <v/>
      </c>
      <c r="AE158" s="229" t="str">
        <f t="shared" si="168"/>
        <v/>
      </c>
      <c r="AF158" s="60" t="str">
        <f t="shared" si="168"/>
        <v/>
      </c>
      <c r="AG158" s="60" t="str">
        <f t="shared" si="168"/>
        <v/>
      </c>
      <c r="AH158" s="60" t="str">
        <f t="shared" si="168"/>
        <v/>
      </c>
      <c r="AI158" s="61" t="str">
        <f t="shared" si="168"/>
        <v/>
      </c>
      <c r="AJ158" s="12"/>
      <c r="AK158" s="12"/>
      <c r="AL158" s="77"/>
      <c r="AM158" s="25"/>
      <c r="AN158" s="33" t="s">
        <v>13</v>
      </c>
      <c r="AO158" s="25"/>
      <c r="AP158" s="59">
        <f t="shared" ref="AP158:BA158" si="171">IF(ISERROR(AP259/AP44),"",AP259/AP44)</f>
        <v>0.45060080915997763</v>
      </c>
      <c r="AQ158" s="60">
        <f t="shared" si="171"/>
        <v>0.4336095327678991</v>
      </c>
      <c r="AR158" s="60">
        <f t="shared" si="171"/>
        <v>0.429966840633558</v>
      </c>
      <c r="AS158" s="60">
        <f t="shared" si="171"/>
        <v>0.40264986058334989</v>
      </c>
      <c r="AT158" s="60">
        <f t="shared" si="171"/>
        <v>0.40334521910262588</v>
      </c>
      <c r="AU158" s="60">
        <f t="shared" si="171"/>
        <v>0.40205585834514884</v>
      </c>
      <c r="AV158" s="60">
        <f t="shared" si="171"/>
        <v>0.39250946956976779</v>
      </c>
      <c r="AW158" s="229">
        <f t="shared" si="171"/>
        <v>0.39326610893666636</v>
      </c>
      <c r="AX158" s="60">
        <f t="shared" si="171"/>
        <v>0.39307822931396957</v>
      </c>
      <c r="AY158" s="60">
        <f t="shared" si="171"/>
        <v>0.39812056795137579</v>
      </c>
      <c r="AZ158" s="60">
        <f t="shared" si="171"/>
        <v>0.39897585855322149</v>
      </c>
      <c r="BA158" s="155">
        <f t="shared" si="171"/>
        <v>0.39840542903865156</v>
      </c>
      <c r="BC158" s="77" t="str">
        <f t="shared" si="111"/>
        <v/>
      </c>
      <c r="BD158" s="194" t="e">
        <f>INDEX($E$121:$P$212,ROW()-120,#REF!)</f>
        <v>#REF!</v>
      </c>
      <c r="BE158" s="194" t="e">
        <f>INDEX($X$121:$AI$212,ROW()-120,#REF!)</f>
        <v>#REF!</v>
      </c>
      <c r="BF158" s="194" t="e">
        <f>INDEX($AP$121:$BA$212,ROW()-120,#REF!)</f>
        <v>#REF!</v>
      </c>
      <c r="BG158" s="195" t="e">
        <f>+IF(OR(BD158="",BE158=""),0,BD158-BE158)*100</f>
        <v>#REF!</v>
      </c>
      <c r="BH158" s="196" t="str">
        <f>+IF(ISERROR(BD158/BE158-1),"",BD158/BE158-1)</f>
        <v/>
      </c>
      <c r="BI158" s="197" t="e">
        <f>+IF(OR(BD158="",BF158=""),0,BD158-BF158)*100</f>
        <v>#REF!</v>
      </c>
      <c r="BJ158" s="198" t="str">
        <f>+IF(ISERROR(BD158/BF158-1),"",BD158/BF158-1)</f>
        <v/>
      </c>
    </row>
    <row r="159" spans="1:62" s="10" customFormat="1" ht="14.25" customHeight="1">
      <c r="A159" s="77"/>
      <c r="B159" s="25"/>
      <c r="C159" s="33"/>
      <c r="D159" s="25"/>
      <c r="E159" s="59"/>
      <c r="F159" s="60"/>
      <c r="G159" s="60"/>
      <c r="H159" s="60"/>
      <c r="I159" s="60"/>
      <c r="J159" s="60"/>
      <c r="K159" s="60"/>
      <c r="L159" s="60"/>
      <c r="M159" s="229"/>
      <c r="N159" s="60"/>
      <c r="O159" s="60"/>
      <c r="P159" s="61"/>
      <c r="Q159" s="12"/>
      <c r="R159" s="12"/>
      <c r="S159" s="12"/>
      <c r="T159" s="77"/>
      <c r="U159" s="25"/>
      <c r="V159" s="33"/>
      <c r="W159" s="25"/>
      <c r="X159" s="59"/>
      <c r="Y159" s="60"/>
      <c r="Z159" s="60"/>
      <c r="AA159" s="60"/>
      <c r="AB159" s="60"/>
      <c r="AC159" s="60"/>
      <c r="AD159" s="60"/>
      <c r="AE159" s="229"/>
      <c r="AF159" s="60"/>
      <c r="AG159" s="60"/>
      <c r="AH159" s="60"/>
      <c r="AI159" s="61"/>
      <c r="AJ159" s="12"/>
      <c r="AK159" s="12"/>
      <c r="AL159" s="77"/>
      <c r="AM159" s="25"/>
      <c r="AN159" s="33"/>
      <c r="AO159" s="25"/>
      <c r="AP159" s="59"/>
      <c r="AQ159" s="60"/>
      <c r="AR159" s="60"/>
      <c r="AS159" s="60"/>
      <c r="AT159" s="60"/>
      <c r="AU159" s="60"/>
      <c r="AV159" s="60"/>
      <c r="AW159" s="229"/>
      <c r="AX159" s="60"/>
      <c r="AY159" s="60"/>
      <c r="AZ159" s="60"/>
      <c r="BA159" s="155"/>
      <c r="BC159" s="77" t="str">
        <f t="shared" si="111"/>
        <v/>
      </c>
      <c r="BD159" s="194"/>
      <c r="BE159" s="194"/>
      <c r="BF159" s="194"/>
      <c r="BG159" s="46"/>
      <c r="BH159" s="46"/>
      <c r="BI159" s="46"/>
      <c r="BJ159" s="199"/>
    </row>
    <row r="160" spans="1:62" s="10" customFormat="1" ht="14.25" customHeight="1">
      <c r="A160" s="32" t="s">
        <v>69</v>
      </c>
      <c r="B160" s="25"/>
      <c r="C160" s="33" t="s">
        <v>1</v>
      </c>
      <c r="D160" s="25"/>
      <c r="E160" s="59">
        <f t="shared" ref="E160:P160" si="172">IF(ISERROR(E261/E46),"",E261/E46)</f>
        <v>0.40346114036984082</v>
      </c>
      <c r="F160" s="60">
        <f t="shared" si="172"/>
        <v>0.48422488588805762</v>
      </c>
      <c r="G160" s="60">
        <f t="shared" si="172"/>
        <v>0.32904530744336563</v>
      </c>
      <c r="H160" s="60">
        <f t="shared" si="172"/>
        <v>0.45020232884631256</v>
      </c>
      <c r="I160" s="60" t="str">
        <f t="shared" si="172"/>
        <v/>
      </c>
      <c r="J160" s="60">
        <f t="shared" si="172"/>
        <v>0.5802371541501985</v>
      </c>
      <c r="K160" s="60">
        <f t="shared" si="172"/>
        <v>0.69597582547169812</v>
      </c>
      <c r="L160" s="60">
        <f t="shared" si="172"/>
        <v>0.45030895094756457</v>
      </c>
      <c r="M160" s="229">
        <f t="shared" si="172"/>
        <v>0.39366644543472046</v>
      </c>
      <c r="N160" s="60">
        <f t="shared" si="172"/>
        <v>0.45770293382449673</v>
      </c>
      <c r="O160" s="60" t="str">
        <f t="shared" si="172"/>
        <v/>
      </c>
      <c r="P160" s="61" t="str">
        <f t="shared" si="172"/>
        <v/>
      </c>
      <c r="Q160" s="12"/>
      <c r="R160" s="12"/>
      <c r="S160" s="12"/>
      <c r="T160" s="32" t="s">
        <v>69</v>
      </c>
      <c r="U160" s="25"/>
      <c r="V160" s="33" t="s">
        <v>1</v>
      </c>
      <c r="W160" s="25"/>
      <c r="X160" s="59" t="str">
        <f t="shared" ref="X160:AI161" si="173">IF(ISERROR(X261/X46),"",X261/X46)</f>
        <v/>
      </c>
      <c r="Y160" s="60" t="str">
        <f t="shared" si="173"/>
        <v/>
      </c>
      <c r="Z160" s="60" t="str">
        <f t="shared" si="173"/>
        <v/>
      </c>
      <c r="AA160" s="60" t="str">
        <f t="shared" si="173"/>
        <v/>
      </c>
      <c r="AB160" s="60" t="str">
        <f t="shared" si="173"/>
        <v/>
      </c>
      <c r="AC160" s="60" t="str">
        <f t="shared" si="173"/>
        <v/>
      </c>
      <c r="AD160" s="60" t="str">
        <f t="shared" si="173"/>
        <v/>
      </c>
      <c r="AE160" s="229" t="str">
        <f t="shared" si="173"/>
        <v/>
      </c>
      <c r="AF160" s="60" t="str">
        <f t="shared" si="173"/>
        <v/>
      </c>
      <c r="AG160" s="60" t="str">
        <f t="shared" si="173"/>
        <v/>
      </c>
      <c r="AH160" s="60" t="str">
        <f t="shared" si="173"/>
        <v/>
      </c>
      <c r="AI160" s="61" t="str">
        <f t="shared" si="173"/>
        <v/>
      </c>
      <c r="AJ160" s="12"/>
      <c r="AK160" s="12"/>
      <c r="AL160" s="32" t="s">
        <v>69</v>
      </c>
      <c r="AM160" s="25"/>
      <c r="AN160" s="33" t="s">
        <v>1</v>
      </c>
      <c r="AO160" s="25"/>
      <c r="AP160" s="59">
        <f t="shared" ref="AP160:BA160" si="174">IF(ISERROR(AP261/AP46),"",AP261/AP46)</f>
        <v>0.39467738523471613</v>
      </c>
      <c r="AQ160" s="60">
        <f t="shared" si="174"/>
        <v>0.47002328982776392</v>
      </c>
      <c r="AR160" s="60">
        <f t="shared" si="174"/>
        <v>0.99911111000000596</v>
      </c>
      <c r="AS160" s="60">
        <f t="shared" si="174"/>
        <v>0.50842667426992871</v>
      </c>
      <c r="AT160" s="60">
        <f t="shared" si="174"/>
        <v>0.35150987422931329</v>
      </c>
      <c r="AU160" s="60">
        <f t="shared" si="174"/>
        <v>0.57512378070175496</v>
      </c>
      <c r="AV160" s="60">
        <f t="shared" si="174"/>
        <v>0.32874137905904061</v>
      </c>
      <c r="AW160" s="229">
        <f t="shared" si="174"/>
        <v>0.43862899639752739</v>
      </c>
      <c r="AX160" s="60">
        <f t="shared" si="174"/>
        <v>0.42685456418439705</v>
      </c>
      <c r="AY160" s="60" t="str">
        <f t="shared" si="174"/>
        <v/>
      </c>
      <c r="AZ160" s="60">
        <f t="shared" si="174"/>
        <v>0.56437171347011572</v>
      </c>
      <c r="BA160" s="155">
        <f t="shared" si="174"/>
        <v>0.76507052542997867</v>
      </c>
      <c r="BC160" s="32" t="str">
        <f t="shared" si="111"/>
        <v>FRANCOS SAS</v>
      </c>
      <c r="BD160" s="194"/>
      <c r="BE160" s="194"/>
      <c r="BF160" s="194"/>
      <c r="BG160" s="46"/>
      <c r="BH160" s="46"/>
      <c r="BI160" s="46"/>
      <c r="BJ160" s="199"/>
    </row>
    <row r="161" spans="1:62" s="10" customFormat="1" ht="14.25" customHeight="1">
      <c r="A161" s="70"/>
      <c r="B161" s="25"/>
      <c r="C161" s="33" t="s">
        <v>13</v>
      </c>
      <c r="D161" s="25"/>
      <c r="E161" s="59">
        <f t="shared" ref="E161:P161" si="175">IF(ISERROR(E262/E47),"",E262/E47)</f>
        <v>0.40346114036984082</v>
      </c>
      <c r="F161" s="60">
        <f t="shared" si="175"/>
        <v>0.41088690755513846</v>
      </c>
      <c r="G161" s="60">
        <f t="shared" si="175"/>
        <v>0.38806542583192327</v>
      </c>
      <c r="H161" s="60">
        <f t="shared" si="175"/>
        <v>0.41001998745313156</v>
      </c>
      <c r="I161" s="60">
        <f t="shared" si="175"/>
        <v>0.40994704054389214</v>
      </c>
      <c r="J161" s="60">
        <f t="shared" si="175"/>
        <v>0.42692393574402693</v>
      </c>
      <c r="K161" s="60">
        <f t="shared" si="175"/>
        <v>0.46762020490295536</v>
      </c>
      <c r="L161" s="60">
        <f t="shared" si="175"/>
        <v>0.46339428667734051</v>
      </c>
      <c r="M161" s="229">
        <f t="shared" si="175"/>
        <v>0.45770293382449673</v>
      </c>
      <c r="N161" s="60" t="str">
        <f t="shared" si="175"/>
        <v/>
      </c>
      <c r="O161" s="60" t="str">
        <f t="shared" si="175"/>
        <v/>
      </c>
      <c r="P161" s="61" t="str">
        <f t="shared" si="175"/>
        <v/>
      </c>
      <c r="Q161" s="12"/>
      <c r="R161" s="12"/>
      <c r="S161" s="12"/>
      <c r="T161" s="70"/>
      <c r="U161" s="25"/>
      <c r="V161" s="33" t="s">
        <v>13</v>
      </c>
      <c r="W161" s="25"/>
      <c r="X161" s="59" t="str">
        <f t="shared" si="173"/>
        <v/>
      </c>
      <c r="Y161" s="60" t="str">
        <f t="shared" si="173"/>
        <v/>
      </c>
      <c r="Z161" s="60" t="str">
        <f t="shared" si="173"/>
        <v/>
      </c>
      <c r="AA161" s="60" t="str">
        <f t="shared" si="173"/>
        <v/>
      </c>
      <c r="AB161" s="60" t="str">
        <f t="shared" si="173"/>
        <v/>
      </c>
      <c r="AC161" s="60" t="str">
        <f t="shared" si="173"/>
        <v/>
      </c>
      <c r="AD161" s="60" t="str">
        <f t="shared" si="173"/>
        <v/>
      </c>
      <c r="AE161" s="229" t="str">
        <f t="shared" si="173"/>
        <v/>
      </c>
      <c r="AF161" s="60" t="str">
        <f t="shared" si="173"/>
        <v/>
      </c>
      <c r="AG161" s="60" t="str">
        <f t="shared" si="173"/>
        <v/>
      </c>
      <c r="AH161" s="60" t="str">
        <f t="shared" si="173"/>
        <v/>
      </c>
      <c r="AI161" s="61" t="str">
        <f t="shared" si="173"/>
        <v/>
      </c>
      <c r="AJ161" s="12"/>
      <c r="AK161" s="12"/>
      <c r="AL161" s="70"/>
      <c r="AM161" s="25"/>
      <c r="AN161" s="33" t="s">
        <v>13</v>
      </c>
      <c r="AO161" s="25"/>
      <c r="AP161" s="59">
        <f t="shared" ref="AP161:BA161" si="176">IF(ISERROR(AP262/AP47),"",AP262/AP47)</f>
        <v>0.39467738523471613</v>
      </c>
      <c r="AQ161" s="60">
        <f t="shared" si="176"/>
        <v>0.43092302859570852</v>
      </c>
      <c r="AR161" s="60">
        <f t="shared" si="176"/>
        <v>0.42849850083208874</v>
      </c>
      <c r="AS161" s="60">
        <f t="shared" si="176"/>
        <v>0.44070326078939437</v>
      </c>
      <c r="AT161" s="60">
        <f t="shared" si="176"/>
        <v>0.41320652088699933</v>
      </c>
      <c r="AU161" s="60">
        <f t="shared" si="176"/>
        <v>0.41984708964304279</v>
      </c>
      <c r="AV161" s="60">
        <f t="shared" si="176"/>
        <v>0.40638903216706984</v>
      </c>
      <c r="AW161" s="229">
        <f t="shared" si="176"/>
        <v>0.40940176769295861</v>
      </c>
      <c r="AX161" s="60">
        <f t="shared" si="176"/>
        <v>0.41176703546951382</v>
      </c>
      <c r="AY161" s="60">
        <f t="shared" si="176"/>
        <v>0.41176703546951382</v>
      </c>
      <c r="AZ161" s="60">
        <f t="shared" si="176"/>
        <v>0.42038588006055916</v>
      </c>
      <c r="BA161" s="155">
        <f t="shared" si="176"/>
        <v>0.43150936380772809</v>
      </c>
      <c r="BC161" s="77" t="str">
        <f t="shared" si="111"/>
        <v/>
      </c>
      <c r="BD161" s="194" t="e">
        <f>INDEX($E$121:$P$212,ROW()-120,#REF!)</f>
        <v>#REF!</v>
      </c>
      <c r="BE161" s="194" t="e">
        <f>INDEX($X$121:$AI$212,ROW()-120,#REF!)</f>
        <v>#REF!</v>
      </c>
      <c r="BF161" s="194" t="e">
        <f>INDEX($AP$121:$BA$212,ROW()-120,#REF!)</f>
        <v>#REF!</v>
      </c>
      <c r="BG161" s="195" t="e">
        <f>+IF(OR(BD161="",BE161=""),0,BD161-BE161)*100</f>
        <v>#REF!</v>
      </c>
      <c r="BH161" s="196" t="str">
        <f>+IF(ISERROR(BD161/BE161-1),"",BD161/BE161-1)</f>
        <v/>
      </c>
      <c r="BI161" s="197" t="e">
        <f>+IF(OR(BD161="",BF161=""),0,BD161-BF161)*100</f>
        <v>#REF!</v>
      </c>
      <c r="BJ161" s="198" t="str">
        <f>+IF(ISERROR(BD161/BF161-1),"",BD161/BF161-1)</f>
        <v/>
      </c>
    </row>
    <row r="162" spans="1:62" s="10" customFormat="1" ht="14.25" customHeight="1">
      <c r="A162" s="32"/>
      <c r="B162" s="25"/>
      <c r="C162" s="33"/>
      <c r="D162" s="25"/>
      <c r="E162" s="59"/>
      <c r="F162" s="60"/>
      <c r="G162" s="60"/>
      <c r="H162" s="60"/>
      <c r="I162" s="60"/>
      <c r="J162" s="60"/>
      <c r="K162" s="60"/>
      <c r="L162" s="60"/>
      <c r="M162" s="229"/>
      <c r="N162" s="60"/>
      <c r="O162" s="60"/>
      <c r="P162" s="61"/>
      <c r="Q162" s="12"/>
      <c r="R162" s="12"/>
      <c r="S162" s="12"/>
      <c r="T162" s="32"/>
      <c r="U162" s="25"/>
      <c r="V162" s="33"/>
      <c r="W162" s="25"/>
      <c r="X162" s="59"/>
      <c r="Y162" s="60"/>
      <c r="Z162" s="60"/>
      <c r="AA162" s="60"/>
      <c r="AB162" s="60"/>
      <c r="AC162" s="60"/>
      <c r="AD162" s="60"/>
      <c r="AE162" s="229"/>
      <c r="AF162" s="60"/>
      <c r="AG162" s="60"/>
      <c r="AH162" s="60"/>
      <c r="AI162" s="61"/>
      <c r="AJ162" s="12"/>
      <c r="AK162" s="12"/>
      <c r="AL162" s="32"/>
      <c r="AM162" s="25"/>
      <c r="AN162" s="33"/>
      <c r="AO162" s="25"/>
      <c r="AP162" s="59"/>
      <c r="AQ162" s="60"/>
      <c r="AR162" s="60"/>
      <c r="AS162" s="60"/>
      <c r="AT162" s="60"/>
      <c r="AU162" s="60"/>
      <c r="AV162" s="60"/>
      <c r="AW162" s="229"/>
      <c r="AX162" s="60"/>
      <c r="AY162" s="60"/>
      <c r="AZ162" s="60"/>
      <c r="BA162" s="155"/>
      <c r="BC162" s="77" t="str">
        <f t="shared" si="111"/>
        <v/>
      </c>
      <c r="BD162" s="194"/>
      <c r="BE162" s="194"/>
      <c r="BF162" s="194"/>
      <c r="BG162" s="46"/>
      <c r="BH162" s="46"/>
      <c r="BI162" s="46"/>
      <c r="BJ162" s="199"/>
    </row>
    <row r="163" spans="1:62" s="10" customFormat="1" ht="14.25" customHeight="1">
      <c r="A163" s="32" t="s">
        <v>70</v>
      </c>
      <c r="B163" s="25"/>
      <c r="C163" s="33" t="s">
        <v>1</v>
      </c>
      <c r="D163" s="25"/>
      <c r="E163" s="59">
        <f t="shared" ref="E163:P163" si="177">IF(ISERROR(E264/E49),"",E264/E49)</f>
        <v>0.45585381717290957</v>
      </c>
      <c r="F163" s="60">
        <f t="shared" si="177"/>
        <v>0.59854463877808084</v>
      </c>
      <c r="G163" s="60">
        <f t="shared" si="177"/>
        <v>0.40544513325238069</v>
      </c>
      <c r="H163" s="60">
        <f t="shared" si="177"/>
        <v>0.50360817542716141</v>
      </c>
      <c r="I163" s="60">
        <f t="shared" si="177"/>
        <v>0.53510921683537593</v>
      </c>
      <c r="J163" s="60">
        <f t="shared" si="177"/>
        <v>0.53442070602649516</v>
      </c>
      <c r="K163" s="60">
        <f t="shared" si="177"/>
        <v>0.32162408759123901</v>
      </c>
      <c r="L163" s="60">
        <f t="shared" si="177"/>
        <v>0.28187919463088146</v>
      </c>
      <c r="M163" s="229">
        <f t="shared" si="177"/>
        <v>0.34384821324642101</v>
      </c>
      <c r="N163" s="60">
        <f t="shared" si="177"/>
        <v>0.47169475584026033</v>
      </c>
      <c r="O163" s="60" t="str">
        <f t="shared" si="177"/>
        <v/>
      </c>
      <c r="P163" s="61" t="str">
        <f t="shared" si="177"/>
        <v/>
      </c>
      <c r="Q163" s="12"/>
      <c r="R163" s="12"/>
      <c r="S163" s="12"/>
      <c r="T163" s="32" t="s">
        <v>70</v>
      </c>
      <c r="U163" s="25"/>
      <c r="V163" s="33" t="s">
        <v>1</v>
      </c>
      <c r="W163" s="25"/>
      <c r="X163" s="59" t="str">
        <f t="shared" ref="X163:AI164" si="178">IF(ISERROR(X264/X49),"",X264/X49)</f>
        <v/>
      </c>
      <c r="Y163" s="60" t="str">
        <f t="shared" si="178"/>
        <v/>
      </c>
      <c r="Z163" s="60" t="str">
        <f t="shared" si="178"/>
        <v/>
      </c>
      <c r="AA163" s="60" t="str">
        <f t="shared" si="178"/>
        <v/>
      </c>
      <c r="AB163" s="60" t="str">
        <f t="shared" si="178"/>
        <v/>
      </c>
      <c r="AC163" s="60" t="str">
        <f t="shared" si="178"/>
        <v/>
      </c>
      <c r="AD163" s="60" t="str">
        <f t="shared" si="178"/>
        <v/>
      </c>
      <c r="AE163" s="229" t="str">
        <f t="shared" si="178"/>
        <v/>
      </c>
      <c r="AF163" s="60" t="str">
        <f t="shared" si="178"/>
        <v/>
      </c>
      <c r="AG163" s="60" t="str">
        <f t="shared" si="178"/>
        <v/>
      </c>
      <c r="AH163" s="60" t="str">
        <f t="shared" si="178"/>
        <v/>
      </c>
      <c r="AI163" s="61" t="str">
        <f t="shared" si="178"/>
        <v/>
      </c>
      <c r="AJ163" s="12"/>
      <c r="AK163" s="12"/>
      <c r="AL163" s="32" t="s">
        <v>70</v>
      </c>
      <c r="AM163" s="25"/>
      <c r="AN163" s="33" t="s">
        <v>1</v>
      </c>
      <c r="AO163" s="25"/>
      <c r="AP163" s="59">
        <f t="shared" ref="AP163:BA163" si="179">IF(ISERROR(AP264/AP49),"",AP264/AP49)</f>
        <v>0.4596051292604359</v>
      </c>
      <c r="AQ163" s="60">
        <f t="shared" si="179"/>
        <v>0.40580615268339137</v>
      </c>
      <c r="AR163" s="60">
        <f t="shared" si="179"/>
        <v>0.41003706043836102</v>
      </c>
      <c r="AS163" s="60">
        <f t="shared" si="179"/>
        <v>0.4710795060484364</v>
      </c>
      <c r="AT163" s="60">
        <f t="shared" si="179"/>
        <v>0.50822005058039588</v>
      </c>
      <c r="AU163" s="60">
        <f t="shared" si="179"/>
        <v>0.32187086021243821</v>
      </c>
      <c r="AV163" s="60">
        <f t="shared" si="179"/>
        <v>0.56906093631284882</v>
      </c>
      <c r="AW163" s="229" t="str">
        <f t="shared" si="179"/>
        <v/>
      </c>
      <c r="AX163" s="60">
        <f t="shared" si="179"/>
        <v>0.48980028485350086</v>
      </c>
      <c r="AY163" s="60">
        <f t="shared" si="179"/>
        <v>0.50015966864194383</v>
      </c>
      <c r="AZ163" s="60">
        <f t="shared" si="179"/>
        <v>0.59843412552893582</v>
      </c>
      <c r="BA163" s="155">
        <f t="shared" si="179"/>
        <v>0.53516897771387562</v>
      </c>
      <c r="BC163" s="32" t="str">
        <f t="shared" si="111"/>
        <v>SICAF</v>
      </c>
      <c r="BD163" s="194"/>
      <c r="BE163" s="194"/>
      <c r="BF163" s="194"/>
      <c r="BG163" s="46"/>
      <c r="BH163" s="46"/>
      <c r="BI163" s="46"/>
      <c r="BJ163" s="199"/>
    </row>
    <row r="164" spans="1:62" s="10" customFormat="1" ht="14.25" customHeight="1">
      <c r="A164" s="32"/>
      <c r="B164" s="25"/>
      <c r="C164" s="33" t="s">
        <v>13</v>
      </c>
      <c r="D164" s="25"/>
      <c r="E164" s="59">
        <f t="shared" ref="E164:P164" si="180">IF(ISERROR(E265/E50),"",E265/E50)</f>
        <v>0.45585381717290957</v>
      </c>
      <c r="F164" s="60">
        <f t="shared" si="180"/>
        <v>0.52410614177152115</v>
      </c>
      <c r="G164" s="60">
        <f t="shared" si="180"/>
        <v>0.44567880375095043</v>
      </c>
      <c r="H164" s="60">
        <f t="shared" si="180"/>
        <v>0.47323544393506523</v>
      </c>
      <c r="I164" s="60">
        <f t="shared" si="180"/>
        <v>0.48388279731563316</v>
      </c>
      <c r="J164" s="60">
        <f t="shared" si="180"/>
        <v>0.49364616772933712</v>
      </c>
      <c r="K164" s="60">
        <f t="shared" si="180"/>
        <v>0.48824313287194254</v>
      </c>
      <c r="L164" s="60">
        <f t="shared" si="180"/>
        <v>0.48736570262673534</v>
      </c>
      <c r="M164" s="229">
        <f t="shared" si="180"/>
        <v>0.47169475584026033</v>
      </c>
      <c r="N164" s="60" t="str">
        <f t="shared" si="180"/>
        <v/>
      </c>
      <c r="O164" s="60" t="str">
        <f t="shared" si="180"/>
        <v/>
      </c>
      <c r="P164" s="61" t="str">
        <f t="shared" si="180"/>
        <v/>
      </c>
      <c r="Q164" s="12"/>
      <c r="R164" s="12"/>
      <c r="S164" s="12"/>
      <c r="T164" s="32"/>
      <c r="U164" s="25"/>
      <c r="V164" s="33" t="s">
        <v>13</v>
      </c>
      <c r="W164" s="25"/>
      <c r="X164" s="59" t="str">
        <f t="shared" si="178"/>
        <v/>
      </c>
      <c r="Y164" s="60" t="str">
        <f t="shared" si="178"/>
        <v/>
      </c>
      <c r="Z164" s="60" t="str">
        <f t="shared" si="178"/>
        <v/>
      </c>
      <c r="AA164" s="60" t="str">
        <f t="shared" si="178"/>
        <v/>
      </c>
      <c r="AB164" s="60" t="str">
        <f t="shared" si="178"/>
        <v/>
      </c>
      <c r="AC164" s="60" t="str">
        <f t="shared" si="178"/>
        <v/>
      </c>
      <c r="AD164" s="60" t="str">
        <f t="shared" si="178"/>
        <v/>
      </c>
      <c r="AE164" s="229" t="str">
        <f t="shared" si="178"/>
        <v/>
      </c>
      <c r="AF164" s="60" t="str">
        <f t="shared" si="178"/>
        <v/>
      </c>
      <c r="AG164" s="60" t="str">
        <f t="shared" si="178"/>
        <v/>
      </c>
      <c r="AH164" s="60" t="str">
        <f t="shared" si="178"/>
        <v/>
      </c>
      <c r="AI164" s="61" t="str">
        <f t="shared" si="178"/>
        <v/>
      </c>
      <c r="AJ164" s="12"/>
      <c r="AK164" s="12"/>
      <c r="AL164" s="32"/>
      <c r="AM164" s="25"/>
      <c r="AN164" s="33" t="s">
        <v>13</v>
      </c>
      <c r="AO164" s="25"/>
      <c r="AP164" s="59">
        <f t="shared" ref="AP164:BA164" si="181">IF(ISERROR(AP265/AP50),"",AP265/AP50)</f>
        <v>0.4596051292604359</v>
      </c>
      <c r="AQ164" s="60">
        <f t="shared" si="181"/>
        <v>0.44358104984222313</v>
      </c>
      <c r="AR164" s="60">
        <f t="shared" si="181"/>
        <v>0.42359956373006274</v>
      </c>
      <c r="AS164" s="60">
        <f t="shared" si="181"/>
        <v>0.43005224937301623</v>
      </c>
      <c r="AT164" s="60">
        <f t="shared" si="181"/>
        <v>0.44970663919715159</v>
      </c>
      <c r="AU164" s="60">
        <f t="shared" si="181"/>
        <v>0.39576453678981566</v>
      </c>
      <c r="AV164" s="60">
        <f t="shared" si="181"/>
        <v>0.40579358785143921</v>
      </c>
      <c r="AW164" s="229">
        <f t="shared" si="181"/>
        <v>0.40579358785143921</v>
      </c>
      <c r="AX164" s="60">
        <f t="shared" si="181"/>
        <v>0.41012080237612303</v>
      </c>
      <c r="AY164" s="60">
        <f t="shared" si="181"/>
        <v>0.41214756684058046</v>
      </c>
      <c r="AZ164" s="60">
        <f t="shared" si="181"/>
        <v>0.41329816099859057</v>
      </c>
      <c r="BA164" s="155">
        <f t="shared" si="181"/>
        <v>0.41697155830184263</v>
      </c>
      <c r="BC164" s="70" t="str">
        <f t="shared" si="111"/>
        <v/>
      </c>
      <c r="BD164" s="194" t="e">
        <f>INDEX($E$121:$P$212,ROW()-120,#REF!)</f>
        <v>#REF!</v>
      </c>
      <c r="BE164" s="194" t="e">
        <f>INDEX($X$121:$AI$212,ROW()-120,#REF!)</f>
        <v>#REF!</v>
      </c>
      <c r="BF164" s="194" t="e">
        <f>INDEX($AP$121:$BA$212,ROW()-120,#REF!)</f>
        <v>#REF!</v>
      </c>
      <c r="BG164" s="195" t="e">
        <f>+IF(OR(BD164="",BE164=""),0,BD164-BE164)*100</f>
        <v>#REF!</v>
      </c>
      <c r="BH164" s="196" t="str">
        <f>+IF(ISERROR(BD164/BE164-1),"",BD164/BE164-1)</f>
        <v/>
      </c>
      <c r="BI164" s="197" t="e">
        <f>+IF(OR(BD164="",BF164=""),0,BD164-BF164)*100</f>
        <v>#REF!</v>
      </c>
      <c r="BJ164" s="198" t="str">
        <f>+IF(ISERROR(BD164/BF164-1),"",BD164/BF164-1)</f>
        <v/>
      </c>
    </row>
    <row r="165" spans="1:62" s="10" customFormat="1" ht="14.25" customHeight="1">
      <c r="A165" s="70"/>
      <c r="B165" s="25"/>
      <c r="C165" s="33"/>
      <c r="D165" s="25"/>
      <c r="E165" s="59"/>
      <c r="F165" s="60"/>
      <c r="G165" s="60"/>
      <c r="H165" s="60"/>
      <c r="I165" s="60"/>
      <c r="J165" s="60"/>
      <c r="K165" s="60"/>
      <c r="L165" s="60"/>
      <c r="M165" s="229"/>
      <c r="N165" s="60"/>
      <c r="O165" s="60"/>
      <c r="P165" s="61"/>
      <c r="Q165" s="12"/>
      <c r="R165" s="12"/>
      <c r="S165" s="12"/>
      <c r="T165" s="70"/>
      <c r="U165" s="25"/>
      <c r="V165" s="33"/>
      <c r="W165" s="25"/>
      <c r="X165" s="59"/>
      <c r="Y165" s="60"/>
      <c r="Z165" s="60"/>
      <c r="AA165" s="60"/>
      <c r="AB165" s="60"/>
      <c r="AC165" s="60"/>
      <c r="AD165" s="60"/>
      <c r="AE165" s="229"/>
      <c r="AF165" s="60"/>
      <c r="AG165" s="60"/>
      <c r="AH165" s="60"/>
      <c r="AI165" s="61"/>
      <c r="AJ165" s="12"/>
      <c r="AK165" s="12"/>
      <c r="AL165" s="70"/>
      <c r="AM165" s="25"/>
      <c r="AN165" s="33"/>
      <c r="AO165" s="25"/>
      <c r="AP165" s="59"/>
      <c r="AQ165" s="60"/>
      <c r="AR165" s="60"/>
      <c r="AS165" s="60"/>
      <c r="AT165" s="60"/>
      <c r="AU165" s="60"/>
      <c r="AV165" s="60"/>
      <c r="AW165" s="229"/>
      <c r="AX165" s="60"/>
      <c r="AY165" s="60"/>
      <c r="AZ165" s="60"/>
      <c r="BA165" s="155"/>
      <c r="BC165" s="32" t="str">
        <f t="shared" si="111"/>
        <v/>
      </c>
      <c r="BD165" s="194"/>
      <c r="BE165" s="194"/>
      <c r="BF165" s="194"/>
      <c r="BG165" s="46"/>
      <c r="BH165" s="46"/>
      <c r="BI165" s="46"/>
      <c r="BJ165" s="199"/>
    </row>
    <row r="166" spans="1:62" s="10" customFormat="1" ht="14.25" customHeight="1">
      <c r="A166" s="32" t="s">
        <v>71</v>
      </c>
      <c r="B166" s="25"/>
      <c r="C166" s="33" t="s">
        <v>1</v>
      </c>
      <c r="D166" s="25"/>
      <c r="E166" s="59">
        <f t="shared" ref="E166:P166" si="182">IF(ISERROR(E267/E52),"",E267/E52)</f>
        <v>0.48438773653671124</v>
      </c>
      <c r="F166" s="60">
        <f t="shared" si="182"/>
        <v>0.26959617740542063</v>
      </c>
      <c r="G166" s="60">
        <f t="shared" si="182"/>
        <v>0.46111111111111125</v>
      </c>
      <c r="H166" s="60">
        <f t="shared" si="182"/>
        <v>0.29692404268675443</v>
      </c>
      <c r="I166" s="60">
        <f t="shared" si="182"/>
        <v>0.35229921593557939</v>
      </c>
      <c r="J166" s="60">
        <f t="shared" si="182"/>
        <v>0.43161457877381892</v>
      </c>
      <c r="K166" s="60">
        <f t="shared" si="182"/>
        <v>0.42751116071428574</v>
      </c>
      <c r="L166" s="60">
        <f t="shared" si="182"/>
        <v>0.48733361957921806</v>
      </c>
      <c r="M166" s="229">
        <f t="shared" si="182"/>
        <v>0.44500927643784788</v>
      </c>
      <c r="N166" s="60">
        <f t="shared" si="182"/>
        <v>0.42909774697914127</v>
      </c>
      <c r="O166" s="60" t="str">
        <f t="shared" si="182"/>
        <v/>
      </c>
      <c r="P166" s="61" t="str">
        <f t="shared" si="182"/>
        <v/>
      </c>
      <c r="Q166" s="12"/>
      <c r="R166" s="12"/>
      <c r="S166" s="12"/>
      <c r="T166" s="32" t="s">
        <v>71</v>
      </c>
      <c r="U166" s="25"/>
      <c r="V166" s="33" t="s">
        <v>1</v>
      </c>
      <c r="W166" s="25"/>
      <c r="X166" s="59" t="str">
        <f t="shared" ref="X166:AI167" si="183">IF(ISERROR(X267/X52),"",X267/X52)</f>
        <v/>
      </c>
      <c r="Y166" s="60" t="str">
        <f t="shared" si="183"/>
        <v/>
      </c>
      <c r="Z166" s="60" t="str">
        <f t="shared" si="183"/>
        <v/>
      </c>
      <c r="AA166" s="60" t="str">
        <f t="shared" si="183"/>
        <v/>
      </c>
      <c r="AB166" s="60" t="str">
        <f t="shared" si="183"/>
        <v/>
      </c>
      <c r="AC166" s="60" t="str">
        <f t="shared" si="183"/>
        <v/>
      </c>
      <c r="AD166" s="60" t="str">
        <f t="shared" si="183"/>
        <v/>
      </c>
      <c r="AE166" s="229" t="str">
        <f t="shared" si="183"/>
        <v/>
      </c>
      <c r="AF166" s="60" t="str">
        <f t="shared" si="183"/>
        <v/>
      </c>
      <c r="AG166" s="60" t="str">
        <f t="shared" si="183"/>
        <v/>
      </c>
      <c r="AH166" s="60" t="str">
        <f t="shared" si="183"/>
        <v/>
      </c>
      <c r="AI166" s="61" t="str">
        <f t="shared" si="183"/>
        <v/>
      </c>
      <c r="AJ166" s="12"/>
      <c r="AK166" s="12"/>
      <c r="AL166" s="32" t="s">
        <v>71</v>
      </c>
      <c r="AM166" s="25"/>
      <c r="AN166" s="33" t="s">
        <v>1</v>
      </c>
      <c r="AO166" s="25"/>
      <c r="AP166" s="59">
        <f t="shared" ref="AP166:BA166" si="184">IF(ISERROR(AP267/AP52),"",AP267/AP52)</f>
        <v>0.50753759337687088</v>
      </c>
      <c r="AQ166" s="60">
        <f t="shared" si="184"/>
        <v>0.30399673575677311</v>
      </c>
      <c r="AR166" s="60">
        <f t="shared" si="184"/>
        <v>0.35134461228621017</v>
      </c>
      <c r="AS166" s="60">
        <f t="shared" si="184"/>
        <v>0.52967543399144734</v>
      </c>
      <c r="AT166" s="60">
        <f t="shared" si="184"/>
        <v>0.56646339090909115</v>
      </c>
      <c r="AU166" s="60">
        <f t="shared" si="184"/>
        <v>0.3988750331670835</v>
      </c>
      <c r="AV166" s="60">
        <f t="shared" si="184"/>
        <v>0.49823382328763427</v>
      </c>
      <c r="AW166" s="229">
        <f t="shared" si="184"/>
        <v>0.47661409276479583</v>
      </c>
      <c r="AX166" s="60">
        <f t="shared" si="184"/>
        <v>0.39583246575620223</v>
      </c>
      <c r="AY166" s="60">
        <f t="shared" si="184"/>
        <v>0.36736161744533868</v>
      </c>
      <c r="AZ166" s="60">
        <f t="shared" si="184"/>
        <v>0.40524123658094591</v>
      </c>
      <c r="BA166" s="155">
        <f t="shared" si="184"/>
        <v>0.46777915360908373</v>
      </c>
      <c r="BC166" s="32" t="str">
        <f t="shared" si="111"/>
        <v>ALPOL COSMETIQUE</v>
      </c>
      <c r="BD166" s="194"/>
      <c r="BE166" s="194"/>
      <c r="BF166" s="194"/>
      <c r="BG166" s="46"/>
      <c r="BH166" s="46"/>
      <c r="BI166" s="46"/>
      <c r="BJ166" s="199"/>
    </row>
    <row r="167" spans="1:62" s="10" customFormat="1" ht="14.25" customHeight="1">
      <c r="A167" s="70"/>
      <c r="B167" s="25"/>
      <c r="C167" s="33" t="s">
        <v>13</v>
      </c>
      <c r="D167" s="25"/>
      <c r="E167" s="59">
        <f t="shared" ref="E167:P167" si="185">IF(ISERROR(E268/E53),"",E268/E53)</f>
        <v>0.48438773653671124</v>
      </c>
      <c r="F167" s="60">
        <f t="shared" si="185"/>
        <v>0.41246964417696125</v>
      </c>
      <c r="G167" s="60">
        <f t="shared" si="185"/>
        <v>0.43980389436196293</v>
      </c>
      <c r="H167" s="60">
        <f t="shared" si="185"/>
        <v>0.42558464005331004</v>
      </c>
      <c r="I167" s="60">
        <f t="shared" si="185"/>
        <v>0.41354705094067074</v>
      </c>
      <c r="J167" s="60">
        <f t="shared" si="185"/>
        <v>0.4202969649398221</v>
      </c>
      <c r="K167" s="60">
        <f t="shared" si="185"/>
        <v>0.42147599591419815</v>
      </c>
      <c r="L167" s="60">
        <f t="shared" si="185"/>
        <v>0.42542118575041793</v>
      </c>
      <c r="M167" s="229">
        <f t="shared" si="185"/>
        <v>0.42909774697914127</v>
      </c>
      <c r="N167" s="60" t="str">
        <f t="shared" si="185"/>
        <v/>
      </c>
      <c r="O167" s="60" t="str">
        <f t="shared" si="185"/>
        <v/>
      </c>
      <c r="P167" s="61" t="str">
        <f t="shared" si="185"/>
        <v/>
      </c>
      <c r="Q167" s="12"/>
      <c r="R167" s="12"/>
      <c r="S167" s="12"/>
      <c r="T167" s="70"/>
      <c r="U167" s="25"/>
      <c r="V167" s="33" t="s">
        <v>13</v>
      </c>
      <c r="W167" s="25"/>
      <c r="X167" s="59" t="str">
        <f t="shared" si="183"/>
        <v/>
      </c>
      <c r="Y167" s="60" t="str">
        <f t="shared" si="183"/>
        <v/>
      </c>
      <c r="Z167" s="60" t="str">
        <f t="shared" si="183"/>
        <v/>
      </c>
      <c r="AA167" s="60" t="str">
        <f t="shared" si="183"/>
        <v/>
      </c>
      <c r="AB167" s="60" t="str">
        <f t="shared" si="183"/>
        <v/>
      </c>
      <c r="AC167" s="60" t="str">
        <f t="shared" si="183"/>
        <v/>
      </c>
      <c r="AD167" s="60" t="str">
        <f t="shared" si="183"/>
        <v/>
      </c>
      <c r="AE167" s="229" t="str">
        <f t="shared" si="183"/>
        <v/>
      </c>
      <c r="AF167" s="60" t="str">
        <f t="shared" si="183"/>
        <v/>
      </c>
      <c r="AG167" s="60" t="str">
        <f t="shared" si="183"/>
        <v/>
      </c>
      <c r="AH167" s="60" t="str">
        <f t="shared" si="183"/>
        <v/>
      </c>
      <c r="AI167" s="61" t="str">
        <f t="shared" si="183"/>
        <v/>
      </c>
      <c r="AJ167" s="12"/>
      <c r="AK167" s="12"/>
      <c r="AL167" s="70"/>
      <c r="AM167" s="25"/>
      <c r="AN167" s="33" t="s">
        <v>13</v>
      </c>
      <c r="AO167" s="25"/>
      <c r="AP167" s="59">
        <f t="shared" ref="AP167:BA167" si="186">IF(ISERROR(AP268/AP53),"",AP268/AP53)</f>
        <v>0.50753759337687088</v>
      </c>
      <c r="AQ167" s="60">
        <f t="shared" si="186"/>
        <v>0.47469693192193468</v>
      </c>
      <c r="AR167" s="60">
        <f t="shared" si="186"/>
        <v>0.42606255411197719</v>
      </c>
      <c r="AS167" s="60">
        <f t="shared" si="186"/>
        <v>0.47031026912568086</v>
      </c>
      <c r="AT167" s="60">
        <f t="shared" si="186"/>
        <v>0.48845353563244703</v>
      </c>
      <c r="AU167" s="60">
        <f t="shared" si="186"/>
        <v>0.47262586792678685</v>
      </c>
      <c r="AV167" s="60">
        <f t="shared" si="186"/>
        <v>0.47895901486487769</v>
      </c>
      <c r="AW167" s="229">
        <f t="shared" si="186"/>
        <v>0.47883786527680794</v>
      </c>
      <c r="AX167" s="60">
        <f t="shared" si="186"/>
        <v>0.47241446613599075</v>
      </c>
      <c r="AY167" s="60">
        <f t="shared" si="186"/>
        <v>0.46689873433599877</v>
      </c>
      <c r="AZ167" s="60">
        <f t="shared" si="186"/>
        <v>0.4658801211064954</v>
      </c>
      <c r="BA167" s="155">
        <f t="shared" si="186"/>
        <v>0.46616721439094355</v>
      </c>
      <c r="BC167" s="70" t="str">
        <f t="shared" si="111"/>
        <v/>
      </c>
      <c r="BD167" s="194" t="e">
        <f>INDEX($E$121:$P$212,ROW()-120,#REF!)</f>
        <v>#REF!</v>
      </c>
      <c r="BE167" s="194" t="e">
        <f>INDEX($X$121:$AI$212,ROW()-120,#REF!)</f>
        <v>#REF!</v>
      </c>
      <c r="BF167" s="194" t="e">
        <f>INDEX($AP$121:$BA$212,ROW()-120,#REF!)</f>
        <v>#REF!</v>
      </c>
      <c r="BG167" s="195" t="e">
        <f>+IF(OR(BD167="",BE167=""),0,BD167-BE167)*100</f>
        <v>#REF!</v>
      </c>
      <c r="BH167" s="196" t="str">
        <f>+IF(ISERROR(BD167/BE167-1),"",BD167/BE167-1)</f>
        <v/>
      </c>
      <c r="BI167" s="197" t="e">
        <f>+IF(OR(BD167="",BF167=""),0,BD167-BF167)*100</f>
        <v>#REF!</v>
      </c>
      <c r="BJ167" s="198" t="str">
        <f>+IF(ISERROR(BD167/BF167-1),"",BD167/BF167-1)</f>
        <v/>
      </c>
    </row>
    <row r="168" spans="1:62" s="10" customFormat="1" ht="14.25" customHeight="1">
      <c r="A168" s="32"/>
      <c r="B168" s="25"/>
      <c r="C168" s="33"/>
      <c r="D168" s="25"/>
      <c r="E168" s="59"/>
      <c r="F168" s="60"/>
      <c r="G168" s="60"/>
      <c r="H168" s="60"/>
      <c r="I168" s="60"/>
      <c r="J168" s="60"/>
      <c r="K168" s="60"/>
      <c r="L168" s="60"/>
      <c r="M168" s="229"/>
      <c r="N168" s="60"/>
      <c r="O168" s="60"/>
      <c r="P168" s="61"/>
      <c r="Q168" s="12"/>
      <c r="R168" s="12"/>
      <c r="S168" s="12"/>
      <c r="T168" s="32"/>
      <c r="U168" s="25"/>
      <c r="V168" s="33"/>
      <c r="W168" s="25"/>
      <c r="X168" s="59"/>
      <c r="Y168" s="60"/>
      <c r="Z168" s="60"/>
      <c r="AA168" s="60"/>
      <c r="AB168" s="60"/>
      <c r="AC168" s="60"/>
      <c r="AD168" s="60"/>
      <c r="AE168" s="229"/>
      <c r="AF168" s="60"/>
      <c r="AG168" s="60"/>
      <c r="AH168" s="60"/>
      <c r="AI168" s="61"/>
      <c r="AJ168" s="12"/>
      <c r="AK168" s="12"/>
      <c r="AL168" s="32"/>
      <c r="AM168" s="25"/>
      <c r="AN168" s="33"/>
      <c r="AO168" s="25"/>
      <c r="AP168" s="59"/>
      <c r="AQ168" s="60"/>
      <c r="AR168" s="60"/>
      <c r="AS168" s="60"/>
      <c r="AT168" s="60"/>
      <c r="AU168" s="60"/>
      <c r="AV168" s="60"/>
      <c r="AW168" s="229"/>
      <c r="AX168" s="60"/>
      <c r="AY168" s="60"/>
      <c r="AZ168" s="60"/>
      <c r="BA168" s="155"/>
      <c r="BC168" s="70" t="str">
        <f t="shared" si="111"/>
        <v/>
      </c>
      <c r="BD168" s="194"/>
      <c r="BE168" s="194"/>
      <c r="BF168" s="194"/>
      <c r="BG168" s="46"/>
      <c r="BH168" s="46"/>
      <c r="BI168" s="46"/>
      <c r="BJ168" s="199"/>
    </row>
    <row r="169" spans="1:62" s="10" customFormat="1" ht="14.25" customHeight="1">
      <c r="A169" s="70" t="s">
        <v>72</v>
      </c>
      <c r="B169" s="25"/>
      <c r="C169" s="33" t="s">
        <v>1</v>
      </c>
      <c r="D169" s="25"/>
      <c r="E169" s="59">
        <f t="shared" ref="E169:P169" si="187">IF(ISERROR(E270/E55),"",E270/E55)</f>
        <v>0.27952571520920455</v>
      </c>
      <c r="F169" s="60">
        <f t="shared" si="187"/>
        <v>0.30528113483306862</v>
      </c>
      <c r="G169" s="60">
        <f t="shared" si="187"/>
        <v>0.2625774866747983</v>
      </c>
      <c r="H169" s="60">
        <f t="shared" si="187"/>
        <v>0.28980862971655524</v>
      </c>
      <c r="I169" s="60">
        <f t="shared" si="187"/>
        <v>0.26503044140030452</v>
      </c>
      <c r="J169" s="60">
        <f t="shared" si="187"/>
        <v>0.27937387023576021</v>
      </c>
      <c r="K169" s="60">
        <f t="shared" si="187"/>
        <v>0.29668136072527607</v>
      </c>
      <c r="L169" s="60">
        <f t="shared" si="187"/>
        <v>0.28839779005524946</v>
      </c>
      <c r="M169" s="229">
        <f t="shared" si="187"/>
        <v>0.32364385442893068</v>
      </c>
      <c r="N169" s="60">
        <f t="shared" si="187"/>
        <v>0.28446813114231373</v>
      </c>
      <c r="O169" s="60" t="str">
        <f t="shared" si="187"/>
        <v/>
      </c>
      <c r="P169" s="61" t="str">
        <f t="shared" si="187"/>
        <v/>
      </c>
      <c r="Q169" s="12"/>
      <c r="R169" s="12"/>
      <c r="S169" s="12"/>
      <c r="T169" s="70" t="s">
        <v>72</v>
      </c>
      <c r="U169" s="25"/>
      <c r="V169" s="33" t="s">
        <v>1</v>
      </c>
      <c r="W169" s="25"/>
      <c r="X169" s="59" t="str">
        <f t="shared" ref="X169:AI170" si="188">IF(ISERROR(X270/X55),"",X270/X55)</f>
        <v/>
      </c>
      <c r="Y169" s="60" t="str">
        <f t="shared" si="188"/>
        <v/>
      </c>
      <c r="Z169" s="60" t="str">
        <f t="shared" si="188"/>
        <v/>
      </c>
      <c r="AA169" s="60" t="str">
        <f t="shared" si="188"/>
        <v/>
      </c>
      <c r="AB169" s="60" t="str">
        <f t="shared" si="188"/>
        <v/>
      </c>
      <c r="AC169" s="60" t="str">
        <f t="shared" si="188"/>
        <v/>
      </c>
      <c r="AD169" s="60" t="str">
        <f t="shared" si="188"/>
        <v/>
      </c>
      <c r="AE169" s="229" t="str">
        <f t="shared" si="188"/>
        <v/>
      </c>
      <c r="AF169" s="60" t="str">
        <f t="shared" si="188"/>
        <v/>
      </c>
      <c r="AG169" s="60" t="str">
        <f t="shared" si="188"/>
        <v/>
      </c>
      <c r="AH169" s="60" t="str">
        <f t="shared" si="188"/>
        <v/>
      </c>
      <c r="AI169" s="61" t="str">
        <f t="shared" si="188"/>
        <v/>
      </c>
      <c r="AJ169" s="12"/>
      <c r="AK169" s="12"/>
      <c r="AL169" s="70" t="s">
        <v>72</v>
      </c>
      <c r="AM169" s="25"/>
      <c r="AN169" s="33" t="s">
        <v>1</v>
      </c>
      <c r="AO169" s="25"/>
      <c r="AP169" s="59">
        <f t="shared" ref="AP169:BA169" si="189">IF(ISERROR(AP270/AP55),"",AP270/AP55)</f>
        <v>0.31115161290322579</v>
      </c>
      <c r="AQ169" s="60">
        <f t="shared" si="189"/>
        <v>0.33437857837290913</v>
      </c>
      <c r="AR169" s="60">
        <f t="shared" si="189"/>
        <v>0.33586824265308957</v>
      </c>
      <c r="AS169" s="60">
        <f t="shared" si="189"/>
        <v>0.41220000000000079</v>
      </c>
      <c r="AT169" s="60">
        <f t="shared" si="189"/>
        <v>0.38828758968267502</v>
      </c>
      <c r="AU169" s="60">
        <f t="shared" si="189"/>
        <v>0.3521860207494758</v>
      </c>
      <c r="AV169" s="60">
        <f t="shared" si="189"/>
        <v>0.2917445432509152</v>
      </c>
      <c r="AW169" s="229">
        <f t="shared" si="189"/>
        <v>0.32312121786015174</v>
      </c>
      <c r="AX169" s="60">
        <f t="shared" si="189"/>
        <v>0.3106986989569937</v>
      </c>
      <c r="AY169" s="60">
        <f t="shared" si="189"/>
        <v>0.27068788545707578</v>
      </c>
      <c r="AZ169" s="60">
        <f t="shared" si="189"/>
        <v>0.34588702505353558</v>
      </c>
      <c r="BA169" s="155">
        <f t="shared" si="189"/>
        <v>0.22212047747471558</v>
      </c>
      <c r="BC169" s="32" t="str">
        <f t="shared" si="111"/>
        <v>AIRCOS</v>
      </c>
      <c r="BD169" s="194"/>
      <c r="BE169" s="194"/>
      <c r="BF169" s="194"/>
      <c r="BG169" s="46"/>
      <c r="BH169" s="46"/>
      <c r="BI169" s="46"/>
      <c r="BJ169" s="199"/>
    </row>
    <row r="170" spans="1:62" s="10" customFormat="1" ht="14.25" customHeight="1">
      <c r="A170" s="32"/>
      <c r="B170" s="25"/>
      <c r="C170" s="33" t="s">
        <v>13</v>
      </c>
      <c r="D170" s="25"/>
      <c r="E170" s="59">
        <f t="shared" ref="E170:P170" si="190">IF(ISERROR(E271/E56),"",E271/E56)</f>
        <v>0.27952571520920455</v>
      </c>
      <c r="F170" s="60">
        <f t="shared" si="190"/>
        <v>0.28479487438491174</v>
      </c>
      <c r="G170" s="60">
        <f t="shared" si="190"/>
        <v>0.27449902437513551</v>
      </c>
      <c r="H170" s="60">
        <f t="shared" si="190"/>
        <v>0.27841000807102501</v>
      </c>
      <c r="I170" s="60">
        <f t="shared" si="190"/>
        <v>0.27764551127345466</v>
      </c>
      <c r="J170" s="60">
        <f t="shared" si="190"/>
        <v>0.27785953432107935</v>
      </c>
      <c r="K170" s="60">
        <f t="shared" si="190"/>
        <v>0.27887889871889582</v>
      </c>
      <c r="L170" s="60">
        <f t="shared" si="190"/>
        <v>0.27932284330229845</v>
      </c>
      <c r="M170" s="229">
        <f t="shared" si="190"/>
        <v>0.28446813114231373</v>
      </c>
      <c r="N170" s="60" t="str">
        <f t="shared" si="190"/>
        <v/>
      </c>
      <c r="O170" s="60" t="str">
        <f t="shared" si="190"/>
        <v/>
      </c>
      <c r="P170" s="61" t="str">
        <f t="shared" si="190"/>
        <v/>
      </c>
      <c r="Q170" s="12"/>
      <c r="R170" s="12"/>
      <c r="S170" s="12"/>
      <c r="T170" s="32"/>
      <c r="U170" s="25"/>
      <c r="V170" s="33" t="s">
        <v>13</v>
      </c>
      <c r="W170" s="25"/>
      <c r="X170" s="59" t="str">
        <f t="shared" si="188"/>
        <v/>
      </c>
      <c r="Y170" s="60" t="str">
        <f t="shared" si="188"/>
        <v/>
      </c>
      <c r="Z170" s="60" t="str">
        <f t="shared" si="188"/>
        <v/>
      </c>
      <c r="AA170" s="60" t="str">
        <f t="shared" si="188"/>
        <v/>
      </c>
      <c r="AB170" s="60" t="str">
        <f t="shared" si="188"/>
        <v/>
      </c>
      <c r="AC170" s="60" t="str">
        <f t="shared" si="188"/>
        <v/>
      </c>
      <c r="AD170" s="60" t="str">
        <f t="shared" si="188"/>
        <v/>
      </c>
      <c r="AE170" s="229" t="str">
        <f t="shared" si="188"/>
        <v/>
      </c>
      <c r="AF170" s="60" t="str">
        <f t="shared" si="188"/>
        <v/>
      </c>
      <c r="AG170" s="60" t="str">
        <f t="shared" si="188"/>
        <v/>
      </c>
      <c r="AH170" s="60" t="str">
        <f t="shared" si="188"/>
        <v/>
      </c>
      <c r="AI170" s="61" t="str">
        <f t="shared" si="188"/>
        <v/>
      </c>
      <c r="AJ170" s="12"/>
      <c r="AK170" s="12"/>
      <c r="AL170" s="32"/>
      <c r="AM170" s="25"/>
      <c r="AN170" s="33" t="s">
        <v>13</v>
      </c>
      <c r="AO170" s="25"/>
      <c r="AP170" s="59">
        <f t="shared" ref="AP170:BA170" si="191">IF(ISERROR(AP271/AP56),"",AP271/AP56)</f>
        <v>0.31115161290322579</v>
      </c>
      <c r="AQ170" s="60">
        <f t="shared" si="191"/>
        <v>0.33008294895685286</v>
      </c>
      <c r="AR170" s="60">
        <f t="shared" si="191"/>
        <v>0.33315703738179425</v>
      </c>
      <c r="AS170" s="60">
        <f t="shared" si="191"/>
        <v>0.33428466658020589</v>
      </c>
      <c r="AT170" s="60">
        <f t="shared" si="191"/>
        <v>0.33899388002012493</v>
      </c>
      <c r="AU170" s="60">
        <f t="shared" si="191"/>
        <v>0.34172451088397865</v>
      </c>
      <c r="AV170" s="60">
        <f t="shared" si="191"/>
        <v>0.32977566094596894</v>
      </c>
      <c r="AW170" s="229">
        <f t="shared" si="191"/>
        <v>0.32838174427879668</v>
      </c>
      <c r="AX170" s="60">
        <f t="shared" si="191"/>
        <v>0.32577482202061242</v>
      </c>
      <c r="AY170" s="60">
        <f t="shared" si="191"/>
        <v>0.31741020223541083</v>
      </c>
      <c r="AZ170" s="60">
        <f t="shared" si="191"/>
        <v>0.31976393064050224</v>
      </c>
      <c r="BA170" s="155">
        <f t="shared" si="191"/>
        <v>0.3175762380666915</v>
      </c>
      <c r="BC170" s="70" t="str">
        <f t="shared" si="111"/>
        <v/>
      </c>
      <c r="BD170" s="194" t="e">
        <f>INDEX($E$121:$P$212,ROW()-120,#REF!)</f>
        <v>#REF!</v>
      </c>
      <c r="BE170" s="194" t="e">
        <f>INDEX($X$121:$AI$212,ROW()-120,#REF!)</f>
        <v>#REF!</v>
      </c>
      <c r="BF170" s="194" t="e">
        <f>INDEX($AP$121:$BA$212,ROW()-120,#REF!)</f>
        <v>#REF!</v>
      </c>
      <c r="BG170" s="195" t="e">
        <f>+IF(OR(BD170="",BE170=""),0,BD170-BE170)*100</f>
        <v>#REF!</v>
      </c>
      <c r="BH170" s="196" t="str">
        <f>+IF(ISERROR(BD170/BE170-1),"",BD170/BE170-1)</f>
        <v/>
      </c>
      <c r="BI170" s="197" t="e">
        <f>+IF(OR(BD170="",BF170=""),0,BD170-BF170)*100</f>
        <v>#REF!</v>
      </c>
      <c r="BJ170" s="198" t="str">
        <f>+IF(ISERROR(BD170/BF170-1),"",BD170/BF170-1)</f>
        <v/>
      </c>
    </row>
    <row r="171" spans="1:62" s="10" customFormat="1" ht="14.25" customHeight="1">
      <c r="A171" s="70"/>
      <c r="B171" s="25"/>
      <c r="C171" s="33"/>
      <c r="D171" s="25"/>
      <c r="E171" s="59"/>
      <c r="F171" s="60"/>
      <c r="G171" s="60"/>
      <c r="H171" s="60"/>
      <c r="I171" s="60"/>
      <c r="J171" s="60"/>
      <c r="K171" s="60"/>
      <c r="L171" s="60"/>
      <c r="M171" s="229"/>
      <c r="N171" s="60"/>
      <c r="O171" s="60"/>
      <c r="P171" s="61"/>
      <c r="Q171" s="12"/>
      <c r="R171" s="12"/>
      <c r="S171" s="12"/>
      <c r="T171" s="70"/>
      <c r="U171" s="25"/>
      <c r="V171" s="33"/>
      <c r="W171" s="25"/>
      <c r="X171" s="59"/>
      <c r="Y171" s="60"/>
      <c r="Z171" s="60"/>
      <c r="AA171" s="60"/>
      <c r="AB171" s="60"/>
      <c r="AC171" s="60"/>
      <c r="AD171" s="60"/>
      <c r="AE171" s="229"/>
      <c r="AF171" s="60"/>
      <c r="AG171" s="60"/>
      <c r="AH171" s="60"/>
      <c r="AI171" s="61"/>
      <c r="AJ171" s="12"/>
      <c r="AK171" s="12"/>
      <c r="AL171" s="70"/>
      <c r="AM171" s="25"/>
      <c r="AN171" s="33"/>
      <c r="AO171" s="25"/>
      <c r="AP171" s="59"/>
      <c r="AQ171" s="60"/>
      <c r="AR171" s="60"/>
      <c r="AS171" s="60"/>
      <c r="AT171" s="60"/>
      <c r="AU171" s="60"/>
      <c r="AV171" s="60"/>
      <c r="AW171" s="229"/>
      <c r="AX171" s="60"/>
      <c r="AY171" s="60"/>
      <c r="AZ171" s="60"/>
      <c r="BA171" s="155"/>
      <c r="BC171" s="70" t="str">
        <f t="shared" si="111"/>
        <v/>
      </c>
      <c r="BD171" s="194"/>
      <c r="BE171" s="194"/>
      <c r="BF171" s="194"/>
      <c r="BG171" s="46"/>
      <c r="BH171" s="46"/>
      <c r="BI171" s="46"/>
      <c r="BJ171" s="199"/>
    </row>
    <row r="172" spans="1:62" s="10" customFormat="1" ht="14.25" customHeight="1">
      <c r="A172" s="32" t="s">
        <v>73</v>
      </c>
      <c r="B172" s="25"/>
      <c r="C172" s="33" t="s">
        <v>1</v>
      </c>
      <c r="D172" s="25"/>
      <c r="E172" s="59">
        <f t="shared" ref="E172:P172" si="192">IF(ISERROR(E273/E58),"",E273/E58)</f>
        <v>0.23902301679244259</v>
      </c>
      <c r="F172" s="60">
        <f t="shared" si="192"/>
        <v>0.36032715759619166</v>
      </c>
      <c r="G172" s="60">
        <f t="shared" si="192"/>
        <v>0.3358320839580205</v>
      </c>
      <c r="H172" s="60">
        <f t="shared" si="192"/>
        <v>0.36319402534701267</v>
      </c>
      <c r="I172" s="60">
        <f t="shared" si="192"/>
        <v>0.5828290468986389</v>
      </c>
      <c r="J172" s="60">
        <f t="shared" si="192"/>
        <v>0.39984098739257179</v>
      </c>
      <c r="K172" s="60">
        <f t="shared" si="192"/>
        <v>0.43034281546316561</v>
      </c>
      <c r="L172" s="60">
        <f t="shared" si="192"/>
        <v>0.29936437180122161</v>
      </c>
      <c r="M172" s="229">
        <f t="shared" si="192"/>
        <v>0.35042305605241492</v>
      </c>
      <c r="N172" s="60">
        <f t="shared" si="192"/>
        <v>0.3636343095997967</v>
      </c>
      <c r="O172" s="60" t="str">
        <f t="shared" si="192"/>
        <v/>
      </c>
      <c r="P172" s="61" t="str">
        <f t="shared" si="192"/>
        <v/>
      </c>
      <c r="Q172" s="12"/>
      <c r="R172" s="12"/>
      <c r="S172" s="12"/>
      <c r="T172" s="32" t="s">
        <v>73</v>
      </c>
      <c r="U172" s="25"/>
      <c r="V172" s="33" t="s">
        <v>1</v>
      </c>
      <c r="W172" s="25"/>
      <c r="X172" s="59" t="str">
        <f t="shared" ref="X172:AI173" si="193">IF(ISERROR(X273/X58),"",X273/X58)</f>
        <v/>
      </c>
      <c r="Y172" s="60" t="str">
        <f t="shared" si="193"/>
        <v/>
      </c>
      <c r="Z172" s="60" t="str">
        <f t="shared" si="193"/>
        <v/>
      </c>
      <c r="AA172" s="60" t="str">
        <f t="shared" si="193"/>
        <v/>
      </c>
      <c r="AB172" s="60" t="str">
        <f t="shared" si="193"/>
        <v/>
      </c>
      <c r="AC172" s="60" t="str">
        <f t="shared" si="193"/>
        <v/>
      </c>
      <c r="AD172" s="60" t="str">
        <f t="shared" si="193"/>
        <v/>
      </c>
      <c r="AE172" s="229" t="str">
        <f t="shared" si="193"/>
        <v/>
      </c>
      <c r="AF172" s="60" t="str">
        <f t="shared" si="193"/>
        <v/>
      </c>
      <c r="AG172" s="60" t="str">
        <f t="shared" si="193"/>
        <v/>
      </c>
      <c r="AH172" s="60" t="str">
        <f t="shared" si="193"/>
        <v/>
      </c>
      <c r="AI172" s="61" t="str">
        <f t="shared" si="193"/>
        <v/>
      </c>
      <c r="AJ172" s="12"/>
      <c r="AK172" s="12"/>
      <c r="AL172" s="32" t="s">
        <v>73</v>
      </c>
      <c r="AM172" s="25"/>
      <c r="AN172" s="33" t="s">
        <v>1</v>
      </c>
      <c r="AO172" s="25"/>
      <c r="AP172" s="59">
        <f t="shared" ref="AP172:BA172" si="194">IF(ISERROR(AP273/AP58),"",AP273/AP58)</f>
        <v>0.29955492616526885</v>
      </c>
      <c r="AQ172" s="60">
        <f t="shared" si="194"/>
        <v>0.20598012888624642</v>
      </c>
      <c r="AR172" s="60">
        <f t="shared" si="194"/>
        <v>0.35181369088942421</v>
      </c>
      <c r="AS172" s="60">
        <f t="shared" si="194"/>
        <v>0.38221844407459982</v>
      </c>
      <c r="AT172" s="60">
        <f t="shared" si="194"/>
        <v>0.37016527086686052</v>
      </c>
      <c r="AU172" s="60">
        <f t="shared" si="194"/>
        <v>0.31657915657255725</v>
      </c>
      <c r="AV172" s="60">
        <f t="shared" si="194"/>
        <v>0.41843480261014743</v>
      </c>
      <c r="AW172" s="229">
        <f t="shared" si="194"/>
        <v>0.37691448147892931</v>
      </c>
      <c r="AX172" s="60">
        <f t="shared" si="194"/>
        <v>0.40623109632683407</v>
      </c>
      <c r="AY172" s="60">
        <f t="shared" si="194"/>
        <v>0.31876126927671633</v>
      </c>
      <c r="AZ172" s="60" t="str">
        <f t="shared" si="194"/>
        <v/>
      </c>
      <c r="BA172" s="155">
        <f t="shared" si="194"/>
        <v>0.41839892840665832</v>
      </c>
      <c r="BC172" s="32" t="str">
        <f t="shared" si="111"/>
        <v>BCM COSMETIQUE</v>
      </c>
      <c r="BD172" s="194"/>
      <c r="BE172" s="194"/>
      <c r="BF172" s="194"/>
      <c r="BG172" s="46"/>
      <c r="BH172" s="46"/>
      <c r="BI172" s="46"/>
      <c r="BJ172" s="199"/>
    </row>
    <row r="173" spans="1:62" s="10" customFormat="1" ht="14.25" customHeight="1">
      <c r="A173" s="70"/>
      <c r="B173" s="25"/>
      <c r="C173" s="33" t="s">
        <v>13</v>
      </c>
      <c r="D173" s="25"/>
      <c r="E173" s="59">
        <f t="shared" ref="E173:P173" si="195">IF(ISERROR(E274/E59),"",E274/E59)</f>
        <v>0.23902301679244259</v>
      </c>
      <c r="F173" s="60">
        <f t="shared" si="195"/>
        <v>0.3333065358951684</v>
      </c>
      <c r="G173" s="60">
        <f t="shared" si="195"/>
        <v>0.33337247993736541</v>
      </c>
      <c r="H173" s="60">
        <f t="shared" si="195"/>
        <v>0.34856023205332615</v>
      </c>
      <c r="I173" s="60">
        <f t="shared" si="195"/>
        <v>0.35988373155883802</v>
      </c>
      <c r="J173" s="60">
        <f t="shared" si="195"/>
        <v>0.37289493798850998</v>
      </c>
      <c r="K173" s="60">
        <f t="shared" si="195"/>
        <v>0.38512372634643377</v>
      </c>
      <c r="L173" s="60">
        <f t="shared" si="195"/>
        <v>0.3687990068982856</v>
      </c>
      <c r="M173" s="229">
        <f t="shared" si="195"/>
        <v>0.3636343095997967</v>
      </c>
      <c r="N173" s="60" t="str">
        <f t="shared" si="195"/>
        <v/>
      </c>
      <c r="O173" s="60" t="str">
        <f t="shared" si="195"/>
        <v/>
      </c>
      <c r="P173" s="61" t="str">
        <f t="shared" si="195"/>
        <v/>
      </c>
      <c r="Q173" s="12"/>
      <c r="R173" s="12"/>
      <c r="S173" s="12"/>
      <c r="T173" s="70"/>
      <c r="U173" s="25"/>
      <c r="V173" s="33" t="s">
        <v>13</v>
      </c>
      <c r="W173" s="25"/>
      <c r="X173" s="59" t="str">
        <f t="shared" si="193"/>
        <v/>
      </c>
      <c r="Y173" s="60" t="str">
        <f t="shared" si="193"/>
        <v/>
      </c>
      <c r="Z173" s="60" t="str">
        <f t="shared" si="193"/>
        <v/>
      </c>
      <c r="AA173" s="60" t="str">
        <f t="shared" si="193"/>
        <v/>
      </c>
      <c r="AB173" s="60" t="str">
        <f t="shared" si="193"/>
        <v/>
      </c>
      <c r="AC173" s="60" t="str">
        <f t="shared" si="193"/>
        <v/>
      </c>
      <c r="AD173" s="60" t="str">
        <f t="shared" si="193"/>
        <v/>
      </c>
      <c r="AE173" s="229" t="str">
        <f t="shared" si="193"/>
        <v/>
      </c>
      <c r="AF173" s="60" t="str">
        <f t="shared" si="193"/>
        <v/>
      </c>
      <c r="AG173" s="60" t="str">
        <f t="shared" si="193"/>
        <v/>
      </c>
      <c r="AH173" s="60" t="str">
        <f t="shared" si="193"/>
        <v/>
      </c>
      <c r="AI173" s="61" t="str">
        <f t="shared" si="193"/>
        <v/>
      </c>
      <c r="AJ173" s="12"/>
      <c r="AK173" s="12"/>
      <c r="AL173" s="70"/>
      <c r="AM173" s="25"/>
      <c r="AN173" s="33" t="s">
        <v>13</v>
      </c>
      <c r="AO173" s="25"/>
      <c r="AP173" s="59">
        <f t="shared" ref="AP173:BA173" si="196">IF(ISERROR(AP274/AP59),"",AP274/AP59)</f>
        <v>0.29955492616526885</v>
      </c>
      <c r="AQ173" s="60">
        <f t="shared" si="196"/>
        <v>0.21743521372786648</v>
      </c>
      <c r="AR173" s="60">
        <f t="shared" si="196"/>
        <v>0.27204853867519235</v>
      </c>
      <c r="AS173" s="60">
        <f t="shared" si="196"/>
        <v>0.29072327873613291</v>
      </c>
      <c r="AT173" s="60">
        <f t="shared" si="196"/>
        <v>0.3111202424391929</v>
      </c>
      <c r="AU173" s="60">
        <f t="shared" si="196"/>
        <v>0.31245074363066688</v>
      </c>
      <c r="AV173" s="60">
        <f t="shared" si="196"/>
        <v>0.3192975470056526</v>
      </c>
      <c r="AW173" s="229">
        <f t="shared" si="196"/>
        <v>0.33122010201896285</v>
      </c>
      <c r="AX173" s="60">
        <f t="shared" si="196"/>
        <v>0.34043575303180074</v>
      </c>
      <c r="AY173" s="60">
        <f t="shared" si="196"/>
        <v>0.33774559926237052</v>
      </c>
      <c r="AZ173" s="60">
        <f t="shared" si="196"/>
        <v>0.33774559926237052</v>
      </c>
      <c r="BA173" s="155">
        <f t="shared" si="196"/>
        <v>0.34129764104919269</v>
      </c>
      <c r="BC173" s="70" t="str">
        <f t="shared" si="111"/>
        <v/>
      </c>
      <c r="BD173" s="194" t="e">
        <f>INDEX($E$121:$P$212,ROW()-120,#REF!)</f>
        <v>#REF!</v>
      </c>
      <c r="BE173" s="194" t="e">
        <f>INDEX($X$121:$AI$212,ROW()-120,#REF!)</f>
        <v>#REF!</v>
      </c>
      <c r="BF173" s="194" t="e">
        <f>INDEX($AP$121:$BA$212,ROW()-120,#REF!)</f>
        <v>#REF!</v>
      </c>
      <c r="BG173" s="195" t="e">
        <f>+IF(OR(BD173="",BE173=""),0,BD173-BE173)*100</f>
        <v>#REF!</v>
      </c>
      <c r="BH173" s="196" t="str">
        <f>+IF(ISERROR(BD173/BE173-1),"",BD173/BE173-1)</f>
        <v/>
      </c>
      <c r="BI173" s="197" t="e">
        <f>+IF(OR(BD173="",BF173=""),0,BD173-BF173)*100</f>
        <v>#REF!</v>
      </c>
      <c r="BJ173" s="198" t="str">
        <f>+IF(ISERROR(BD173/BF173-1),"",BD173/BF173-1)</f>
        <v/>
      </c>
    </row>
    <row r="174" spans="1:62" s="10" customFormat="1" ht="14.25" customHeight="1">
      <c r="A174" s="32"/>
      <c r="B174" s="25"/>
      <c r="C174" s="33"/>
      <c r="D174" s="25"/>
      <c r="E174" s="59"/>
      <c r="F174" s="60"/>
      <c r="G174" s="60"/>
      <c r="H174" s="60"/>
      <c r="I174" s="60"/>
      <c r="J174" s="60"/>
      <c r="K174" s="60"/>
      <c r="L174" s="60"/>
      <c r="M174" s="229"/>
      <c r="N174" s="60"/>
      <c r="O174" s="60"/>
      <c r="P174" s="61"/>
      <c r="Q174" s="12"/>
      <c r="R174" s="12"/>
      <c r="S174" s="12"/>
      <c r="T174" s="32"/>
      <c r="U174" s="25"/>
      <c r="V174" s="33"/>
      <c r="W174" s="25"/>
      <c r="X174" s="59"/>
      <c r="Y174" s="60"/>
      <c r="Z174" s="60"/>
      <c r="AA174" s="60"/>
      <c r="AB174" s="60"/>
      <c r="AC174" s="60"/>
      <c r="AD174" s="60"/>
      <c r="AE174" s="229"/>
      <c r="AF174" s="60"/>
      <c r="AG174" s="60"/>
      <c r="AH174" s="60"/>
      <c r="AI174" s="61"/>
      <c r="AJ174" s="12"/>
      <c r="AK174" s="12"/>
      <c r="AL174" s="32"/>
      <c r="AM174" s="25"/>
      <c r="AN174" s="33"/>
      <c r="AO174" s="25"/>
      <c r="AP174" s="59"/>
      <c r="AQ174" s="60"/>
      <c r="AR174" s="60"/>
      <c r="AS174" s="60"/>
      <c r="AT174" s="60"/>
      <c r="AU174" s="60"/>
      <c r="AV174" s="60"/>
      <c r="AW174" s="229"/>
      <c r="AX174" s="60"/>
      <c r="AY174" s="60"/>
      <c r="AZ174" s="60"/>
      <c r="BA174" s="155"/>
      <c r="BC174" s="33" t="str">
        <f t="shared" si="111"/>
        <v/>
      </c>
      <c r="BD174" s="183"/>
      <c r="BE174" s="183"/>
      <c r="BF174" s="183"/>
      <c r="BG174" s="25"/>
      <c r="BH174" s="25"/>
      <c r="BI174" s="25"/>
      <c r="BJ174" s="184"/>
    </row>
    <row r="175" spans="1:62" s="10" customFormat="1" ht="14.25" customHeight="1">
      <c r="A175" s="32" t="s">
        <v>74</v>
      </c>
      <c r="B175" s="25"/>
      <c r="C175" s="33" t="s">
        <v>1</v>
      </c>
      <c r="D175" s="25"/>
      <c r="E175" s="59">
        <f t="shared" ref="E175:P175" si="197">IF(ISERROR(E276/E61),"",E276/E61)</f>
        <v>0.28580391549050044</v>
      </c>
      <c r="F175" s="60">
        <f t="shared" si="197"/>
        <v>0.35516689651681094</v>
      </c>
      <c r="G175" s="60">
        <f t="shared" si="197"/>
        <v>0.40663469224620313</v>
      </c>
      <c r="H175" s="60">
        <f t="shared" si="197"/>
        <v>0.39041794087665621</v>
      </c>
      <c r="I175" s="60">
        <f t="shared" si="197"/>
        <v>0.25560897435897267</v>
      </c>
      <c r="J175" s="60">
        <f t="shared" si="197"/>
        <v>0.44930387409200973</v>
      </c>
      <c r="K175" s="60">
        <f t="shared" si="197"/>
        <v>0.36391157420444964</v>
      </c>
      <c r="L175" s="60">
        <f t="shared" si="197"/>
        <v>0.38854571126014786</v>
      </c>
      <c r="M175" s="229">
        <f t="shared" si="197"/>
        <v>0.31615990990991188</v>
      </c>
      <c r="N175" s="60">
        <f t="shared" si="197"/>
        <v>0.38539334592247948</v>
      </c>
      <c r="O175" s="60" t="str">
        <f t="shared" si="197"/>
        <v/>
      </c>
      <c r="P175" s="61" t="str">
        <f t="shared" si="197"/>
        <v/>
      </c>
      <c r="Q175" s="12"/>
      <c r="R175" s="12"/>
      <c r="S175" s="12"/>
      <c r="T175" s="32" t="s">
        <v>74</v>
      </c>
      <c r="U175" s="25"/>
      <c r="V175" s="33" t="s">
        <v>1</v>
      </c>
      <c r="W175" s="25"/>
      <c r="X175" s="59" t="str">
        <f t="shared" ref="X175:AI175" si="198">IF(ISERROR(X276/X61),"",X276/X61)</f>
        <v/>
      </c>
      <c r="Y175" s="60" t="str">
        <f t="shared" si="198"/>
        <v/>
      </c>
      <c r="Z175" s="60" t="str">
        <f t="shared" si="198"/>
        <v/>
      </c>
      <c r="AA175" s="60" t="str">
        <f t="shared" si="198"/>
        <v/>
      </c>
      <c r="AB175" s="60" t="str">
        <f t="shared" si="198"/>
        <v/>
      </c>
      <c r="AC175" s="60" t="str">
        <f t="shared" si="198"/>
        <v/>
      </c>
      <c r="AD175" s="60" t="str">
        <f t="shared" si="198"/>
        <v/>
      </c>
      <c r="AE175" s="229" t="str">
        <f t="shared" si="198"/>
        <v/>
      </c>
      <c r="AF175" s="60" t="str">
        <f t="shared" si="198"/>
        <v/>
      </c>
      <c r="AG175" s="60" t="str">
        <f t="shared" si="198"/>
        <v/>
      </c>
      <c r="AH175" s="60" t="str">
        <f t="shared" si="198"/>
        <v/>
      </c>
      <c r="AI175" s="61" t="str">
        <f t="shared" si="198"/>
        <v/>
      </c>
      <c r="AJ175" s="12"/>
      <c r="AK175" s="12"/>
      <c r="AL175" s="32" t="s">
        <v>74</v>
      </c>
      <c r="AM175" s="25"/>
      <c r="AN175" s="33" t="s">
        <v>1</v>
      </c>
      <c r="AO175" s="25"/>
      <c r="AP175" s="59">
        <f t="shared" ref="AP175:BA175" si="199">IF(ISERROR(AP276/AP61),"",AP276/AP61)</f>
        <v>0.316959613094632</v>
      </c>
      <c r="AQ175" s="60" t="str">
        <f t="shared" si="199"/>
        <v/>
      </c>
      <c r="AR175" s="60">
        <f t="shared" si="199"/>
        <v>0.37138756046125476</v>
      </c>
      <c r="AS175" s="60">
        <f t="shared" si="199"/>
        <v>0.31784029905565303</v>
      </c>
      <c r="AT175" s="60">
        <f t="shared" si="199"/>
        <v>0.28408886634485225</v>
      </c>
      <c r="AU175" s="60">
        <f t="shared" si="199"/>
        <v>0.27035705936558846</v>
      </c>
      <c r="AV175" s="60">
        <f t="shared" si="199"/>
        <v>0.3356334319788542</v>
      </c>
      <c r="AW175" s="229">
        <f t="shared" si="199"/>
        <v>0.2392857283848232</v>
      </c>
      <c r="AX175" s="60">
        <f t="shared" si="199"/>
        <v>0.35712947637724274</v>
      </c>
      <c r="AY175" s="60">
        <f t="shared" si="199"/>
        <v>0.33431954610969067</v>
      </c>
      <c r="AZ175" s="60">
        <f t="shared" si="199"/>
        <v>0.27400259068443672</v>
      </c>
      <c r="BA175" s="155">
        <f t="shared" si="199"/>
        <v>0.21813275079637628</v>
      </c>
      <c r="BC175" s="32" t="str">
        <f t="shared" si="111"/>
        <v>P&amp;B GROUP</v>
      </c>
      <c r="BD175" s="183"/>
      <c r="BE175" s="183"/>
      <c r="BF175" s="183"/>
      <c r="BG175" s="25"/>
      <c r="BH175" s="25"/>
      <c r="BI175" s="25"/>
      <c r="BJ175" s="184"/>
    </row>
    <row r="176" spans="1:62" s="10" customFormat="1" ht="14.25" customHeight="1">
      <c r="A176" s="70"/>
      <c r="B176" s="25"/>
      <c r="C176" s="33" t="s">
        <v>13</v>
      </c>
      <c r="D176" s="25"/>
      <c r="E176" s="59">
        <f t="shared" ref="E176:P176" si="200">IF(ISERROR(E277/E62),"",E277/E62)</f>
        <v>0.28580391549050044</v>
      </c>
      <c r="F176" s="60">
        <f t="shared" si="200"/>
        <v>0.33480506865645282</v>
      </c>
      <c r="G176" s="60">
        <f t="shared" si="200"/>
        <v>0.37250624095324009</v>
      </c>
      <c r="H176" s="60">
        <f t="shared" si="200"/>
        <v>0.37417735002092289</v>
      </c>
      <c r="I176" s="60">
        <f t="shared" si="200"/>
        <v>0.37142804057820222</v>
      </c>
      <c r="J176" s="60">
        <f t="shared" si="200"/>
        <v>0.39239062542432718</v>
      </c>
      <c r="K176" s="60">
        <f t="shared" si="200"/>
        <v>0.38778599886169612</v>
      </c>
      <c r="L176" s="60">
        <f t="shared" si="200"/>
        <v>0.38787279949990922</v>
      </c>
      <c r="M176" s="229">
        <f t="shared" si="200"/>
        <v>0.38539334592247948</v>
      </c>
      <c r="N176" s="60" t="str">
        <f t="shared" si="200"/>
        <v/>
      </c>
      <c r="O176" s="60" t="str">
        <f t="shared" si="200"/>
        <v/>
      </c>
      <c r="P176" s="61" t="str">
        <f t="shared" si="200"/>
        <v/>
      </c>
      <c r="Q176" s="12"/>
      <c r="R176" s="12"/>
      <c r="S176" s="12"/>
      <c r="T176" s="70"/>
      <c r="U176" s="25"/>
      <c r="V176" s="33" t="s">
        <v>13</v>
      </c>
      <c r="W176" s="25"/>
      <c r="X176" s="59" t="str">
        <f>IF(ISERROR(#REF!/X62),"",#REF!/X62)</f>
        <v/>
      </c>
      <c r="Y176" s="60" t="str">
        <f>IF(ISERROR(#REF!/Y62),"",#REF!/Y62)</f>
        <v/>
      </c>
      <c r="Z176" s="60" t="str">
        <f>IF(ISERROR(#REF!/Z62),"",#REF!/Z62)</f>
        <v/>
      </c>
      <c r="AA176" s="60" t="str">
        <f>IF(ISERROR(#REF!/AA62),"",#REF!/AA62)</f>
        <v/>
      </c>
      <c r="AB176" s="60" t="str">
        <f>IF(ISERROR(#REF!/AB62),"",#REF!/AB62)</f>
        <v/>
      </c>
      <c r="AC176" s="60" t="str">
        <f>IF(ISERROR(#REF!/AC62),"",#REF!/AC62)</f>
        <v/>
      </c>
      <c r="AD176" s="60" t="str">
        <f>IF(ISERROR(#REF!/AD62),"",#REF!/AD62)</f>
        <v/>
      </c>
      <c r="AE176" s="229" t="str">
        <f>IF(ISERROR(#REF!/AE62),"",#REF!/AE62)</f>
        <v/>
      </c>
      <c r="AF176" s="60" t="str">
        <f>IF(ISERROR(#REF!/AF62),"",#REF!/AF62)</f>
        <v/>
      </c>
      <c r="AG176" s="60" t="str">
        <f>IF(ISERROR(#REF!/AG62),"",#REF!/AG62)</f>
        <v/>
      </c>
      <c r="AH176" s="60" t="str">
        <f>IF(ISERROR(#REF!/AH62),"",#REF!/AH62)</f>
        <v/>
      </c>
      <c r="AI176" s="61" t="str">
        <f>IF(ISERROR(#REF!/AI62),"",#REF!/AI62)</f>
        <v/>
      </c>
      <c r="AJ176" s="12"/>
      <c r="AK176" s="12"/>
      <c r="AL176" s="70"/>
      <c r="AM176" s="25"/>
      <c r="AN176" s="33" t="s">
        <v>13</v>
      </c>
      <c r="AO176" s="25"/>
      <c r="AP176" s="59">
        <f t="shared" ref="AP176:BA176" si="201">IF(ISERROR(AP277/AP62),"",AP277/AP62)</f>
        <v>0.316959613094632</v>
      </c>
      <c r="AQ176" s="60">
        <f t="shared" si="201"/>
        <v>0.316959613094632</v>
      </c>
      <c r="AR176" s="60">
        <f t="shared" si="201"/>
        <v>0.35172365921498122</v>
      </c>
      <c r="AS176" s="60">
        <f t="shared" si="201"/>
        <v>0.3316742052592081</v>
      </c>
      <c r="AT176" s="60">
        <f t="shared" si="201"/>
        <v>0.32321548722946231</v>
      </c>
      <c r="AU176" s="60">
        <f t="shared" si="201"/>
        <v>0.29481983524785027</v>
      </c>
      <c r="AV176" s="60">
        <f t="shared" si="201"/>
        <v>0.30958408309463376</v>
      </c>
      <c r="AW176" s="229">
        <f t="shared" si="201"/>
        <v>0.30913231838240174</v>
      </c>
      <c r="AX176" s="60">
        <f t="shared" si="201"/>
        <v>0.31036556627317796</v>
      </c>
      <c r="AY176" s="60">
        <f t="shared" si="201"/>
        <v>0.31226476745521042</v>
      </c>
      <c r="AZ176" s="60">
        <f t="shared" si="201"/>
        <v>0.31166362988490331</v>
      </c>
      <c r="BA176" s="155">
        <f t="shared" si="201"/>
        <v>0.31121670529950013</v>
      </c>
      <c r="BC176" s="70" t="str">
        <f t="shared" si="111"/>
        <v/>
      </c>
      <c r="BD176" s="194" t="e">
        <f>INDEX($E$121:$P$212,ROW()-120,#REF!)</f>
        <v>#REF!</v>
      </c>
      <c r="BE176" s="194" t="e">
        <f>INDEX($X$121:$AI$212,ROW()-120,#REF!)</f>
        <v>#REF!</v>
      </c>
      <c r="BF176" s="194" t="e">
        <f>INDEX($AP$121:$BA$212,ROW()-120,#REF!)</f>
        <v>#REF!</v>
      </c>
      <c r="BG176" s="195" t="e">
        <f>+IF(OR(BD176="",BE176=""),0,BD176-BE176)*100</f>
        <v>#REF!</v>
      </c>
      <c r="BH176" s="196" t="str">
        <f>+IF(ISERROR(BD176/BE176-1),"",BD176/BE176-1)</f>
        <v/>
      </c>
      <c r="BI176" s="197" t="e">
        <f>+IF(OR(BD176="",BF176=""),0,BD176-BF176)*100</f>
        <v>#REF!</v>
      </c>
      <c r="BJ176" s="198" t="str">
        <f>+IF(ISERROR(BD176/BF176-1),"",BD176/BF176-1)</f>
        <v/>
      </c>
    </row>
    <row r="177" spans="1:62" s="10" customFormat="1" ht="14.25" customHeight="1">
      <c r="A177" s="32"/>
      <c r="B177" s="25"/>
      <c r="C177" s="33"/>
      <c r="D177" s="25"/>
      <c r="E177" s="59"/>
      <c r="F177" s="60"/>
      <c r="G177" s="60"/>
      <c r="H177" s="60"/>
      <c r="I177" s="60"/>
      <c r="J177" s="60"/>
      <c r="K177" s="60"/>
      <c r="L177" s="60"/>
      <c r="M177" s="229"/>
      <c r="N177" s="60"/>
      <c r="O177" s="60"/>
      <c r="P177" s="61"/>
      <c r="Q177" s="12"/>
      <c r="R177" s="12"/>
      <c r="S177" s="12"/>
      <c r="T177" s="32"/>
      <c r="U177" s="25"/>
      <c r="V177" s="33"/>
      <c r="W177" s="25"/>
      <c r="X177" s="59"/>
      <c r="Y177" s="60"/>
      <c r="Z177" s="60"/>
      <c r="AA177" s="60"/>
      <c r="AB177" s="60"/>
      <c r="AC177" s="60"/>
      <c r="AD177" s="60"/>
      <c r="AE177" s="229"/>
      <c r="AF177" s="60"/>
      <c r="AG177" s="60"/>
      <c r="AH177" s="60"/>
      <c r="AI177" s="61"/>
      <c r="AJ177" s="12"/>
      <c r="AK177" s="12"/>
      <c r="AL177" s="32"/>
      <c r="AM177" s="25"/>
      <c r="AN177" s="33"/>
      <c r="AO177" s="25"/>
      <c r="AP177" s="59"/>
      <c r="AQ177" s="60"/>
      <c r="AR177" s="60"/>
      <c r="AS177" s="60"/>
      <c r="AT177" s="60"/>
      <c r="AU177" s="60"/>
      <c r="AV177" s="60"/>
      <c r="AW177" s="229"/>
      <c r="AX177" s="60"/>
      <c r="AY177" s="60"/>
      <c r="AZ177" s="60"/>
      <c r="BA177" s="155"/>
      <c r="BC177" s="70" t="str">
        <f t="shared" si="111"/>
        <v/>
      </c>
      <c r="BD177" s="183"/>
      <c r="BE177" s="183"/>
      <c r="BF177" s="183"/>
      <c r="BG177" s="25"/>
      <c r="BH177" s="25"/>
      <c r="BI177" s="25"/>
      <c r="BJ177" s="184"/>
    </row>
    <row r="178" spans="1:62" s="10" customFormat="1" ht="14.25" customHeight="1">
      <c r="A178" s="70" t="s">
        <v>75</v>
      </c>
      <c r="B178" s="25"/>
      <c r="C178" s="33" t="s">
        <v>1</v>
      </c>
      <c r="D178" s="25"/>
      <c r="E178" s="59">
        <f t="shared" ref="E178:P178" si="202">IF(ISERROR(E279/E64),"",E279/E64)</f>
        <v>0.37780479906949699</v>
      </c>
      <c r="F178" s="60">
        <f t="shared" si="202"/>
        <v>0.51054835388630204</v>
      </c>
      <c r="G178" s="60">
        <f t="shared" si="202"/>
        <v>0.46491228070175433</v>
      </c>
      <c r="H178" s="60">
        <f t="shared" si="202"/>
        <v>0.51873935264054538</v>
      </c>
      <c r="I178" s="60">
        <f t="shared" si="202"/>
        <v>0.39700153464762106</v>
      </c>
      <c r="J178" s="60">
        <f t="shared" si="202"/>
        <v>0.50680561463207152</v>
      </c>
      <c r="K178" s="60">
        <f t="shared" si="202"/>
        <v>0.41463414634146478</v>
      </c>
      <c r="L178" s="60">
        <f t="shared" si="202"/>
        <v>0.47814910025706903</v>
      </c>
      <c r="M178" s="229">
        <f t="shared" si="202"/>
        <v>0.57251700680272022</v>
      </c>
      <c r="N178" s="60">
        <f t="shared" si="202"/>
        <v>0.46470632930628364</v>
      </c>
      <c r="O178" s="60" t="str">
        <f t="shared" si="202"/>
        <v/>
      </c>
      <c r="P178" s="61" t="str">
        <f t="shared" si="202"/>
        <v/>
      </c>
      <c r="Q178" s="12"/>
      <c r="R178" s="12"/>
      <c r="S178" s="12"/>
      <c r="T178" s="70" t="s">
        <v>75</v>
      </c>
      <c r="U178" s="25"/>
      <c r="V178" s="33" t="s">
        <v>1</v>
      </c>
      <c r="W178" s="25"/>
      <c r="X178" s="59" t="str">
        <f t="shared" ref="X178:AI179" si="203">IF(ISERROR(X309/X64),"",X309/X64)</f>
        <v/>
      </c>
      <c r="Y178" s="60" t="str">
        <f t="shared" si="203"/>
        <v/>
      </c>
      <c r="Z178" s="60" t="str">
        <f t="shared" si="203"/>
        <v/>
      </c>
      <c r="AA178" s="60" t="str">
        <f t="shared" si="203"/>
        <v/>
      </c>
      <c r="AB178" s="60" t="str">
        <f t="shared" si="203"/>
        <v/>
      </c>
      <c r="AC178" s="60" t="str">
        <f t="shared" si="203"/>
        <v/>
      </c>
      <c r="AD178" s="60" t="str">
        <f t="shared" si="203"/>
        <v/>
      </c>
      <c r="AE178" s="229" t="str">
        <f t="shared" si="203"/>
        <v/>
      </c>
      <c r="AF178" s="60" t="str">
        <f t="shared" si="203"/>
        <v/>
      </c>
      <c r="AG178" s="60" t="str">
        <f t="shared" si="203"/>
        <v/>
      </c>
      <c r="AH178" s="60" t="str">
        <f t="shared" si="203"/>
        <v/>
      </c>
      <c r="AI178" s="61" t="str">
        <f t="shared" si="203"/>
        <v/>
      </c>
      <c r="AJ178" s="12"/>
      <c r="AK178" s="12"/>
      <c r="AL178" s="70" t="s">
        <v>75</v>
      </c>
      <c r="AM178" s="25"/>
      <c r="AN178" s="33" t="s">
        <v>1</v>
      </c>
      <c r="AO178" s="25"/>
      <c r="AP178" s="59">
        <f t="shared" ref="AP178:BA178" si="204">IF(ISERROR(AP279/AP64),"",AP279/AP64)</f>
        <v>0.42325382087002628</v>
      </c>
      <c r="AQ178" s="60">
        <f t="shared" si="204"/>
        <v>0.43448448634346887</v>
      </c>
      <c r="AR178" s="60">
        <f t="shared" si="204"/>
        <v>0.58574081159420188</v>
      </c>
      <c r="AS178" s="60">
        <f t="shared" si="204"/>
        <v>0.42582702804902339</v>
      </c>
      <c r="AT178" s="60">
        <f t="shared" si="204"/>
        <v>0.44758256922466344</v>
      </c>
      <c r="AU178" s="60">
        <f t="shared" si="204"/>
        <v>0.33713359798633025</v>
      </c>
      <c r="AV178" s="60">
        <f t="shared" si="204"/>
        <v>0.52994443884127684</v>
      </c>
      <c r="AW178" s="229" t="str">
        <f t="shared" si="204"/>
        <v/>
      </c>
      <c r="AX178" s="60">
        <f t="shared" si="204"/>
        <v>0.40194053964212789</v>
      </c>
      <c r="AY178" s="60">
        <f t="shared" si="204"/>
        <v>0.40794242854154705</v>
      </c>
      <c r="AZ178" s="60" t="str">
        <f t="shared" si="204"/>
        <v/>
      </c>
      <c r="BA178" s="155">
        <f t="shared" si="204"/>
        <v>0.61455080588235034</v>
      </c>
      <c r="BC178" s="32" t="str">
        <f t="shared" si="111"/>
        <v>THALGO COSMETICS</v>
      </c>
      <c r="BD178" s="183"/>
      <c r="BE178" s="183"/>
      <c r="BF178" s="183"/>
      <c r="BG178" s="25"/>
      <c r="BH178" s="25"/>
      <c r="BI178" s="25"/>
      <c r="BJ178" s="184"/>
    </row>
    <row r="179" spans="1:62" s="10" customFormat="1" ht="14.25" customHeight="1">
      <c r="A179" s="130"/>
      <c r="B179" s="25"/>
      <c r="C179" s="33" t="s">
        <v>13</v>
      </c>
      <c r="D179" s="25"/>
      <c r="E179" s="59">
        <f t="shared" ref="E179:P179" si="205">IF(ISERROR(E280/E65),"",E280/E65)</f>
        <v>0.37780479906949699</v>
      </c>
      <c r="F179" s="60">
        <f t="shared" si="205"/>
        <v>0.448418531221079</v>
      </c>
      <c r="G179" s="60">
        <f t="shared" si="205"/>
        <v>0.45608669055317663</v>
      </c>
      <c r="H179" s="60">
        <f t="shared" si="205"/>
        <v>0.46362588084561179</v>
      </c>
      <c r="I179" s="60">
        <f t="shared" si="205"/>
        <v>0.4517433046993431</v>
      </c>
      <c r="J179" s="60">
        <f t="shared" si="205"/>
        <v>0.45670332196635882</v>
      </c>
      <c r="K179" s="60">
        <f t="shared" si="205"/>
        <v>0.45532884861288708</v>
      </c>
      <c r="L179" s="60">
        <f t="shared" si="205"/>
        <v>0.45832930951231288</v>
      </c>
      <c r="M179" s="229">
        <f t="shared" si="205"/>
        <v>0.46470632930628364</v>
      </c>
      <c r="N179" s="60" t="str">
        <f t="shared" si="205"/>
        <v/>
      </c>
      <c r="O179" s="60" t="str">
        <f t="shared" si="205"/>
        <v/>
      </c>
      <c r="P179" s="61" t="str">
        <f t="shared" si="205"/>
        <v/>
      </c>
      <c r="Q179" s="12"/>
      <c r="R179" s="12"/>
      <c r="S179" s="12"/>
      <c r="T179" s="130"/>
      <c r="U179" s="25"/>
      <c r="V179" s="33" t="s">
        <v>13</v>
      </c>
      <c r="W179" s="25"/>
      <c r="X179" s="59" t="str">
        <f t="shared" si="203"/>
        <v/>
      </c>
      <c r="Y179" s="60" t="str">
        <f t="shared" si="203"/>
        <v/>
      </c>
      <c r="Z179" s="60" t="str">
        <f t="shared" si="203"/>
        <v/>
      </c>
      <c r="AA179" s="60" t="str">
        <f t="shared" si="203"/>
        <v/>
      </c>
      <c r="AB179" s="60" t="str">
        <f t="shared" si="203"/>
        <v/>
      </c>
      <c r="AC179" s="60" t="str">
        <f t="shared" si="203"/>
        <v/>
      </c>
      <c r="AD179" s="60" t="str">
        <f t="shared" si="203"/>
        <v/>
      </c>
      <c r="AE179" s="229" t="str">
        <f t="shared" si="203"/>
        <v/>
      </c>
      <c r="AF179" s="60" t="str">
        <f t="shared" si="203"/>
        <v/>
      </c>
      <c r="AG179" s="60" t="str">
        <f t="shared" si="203"/>
        <v/>
      </c>
      <c r="AH179" s="60" t="str">
        <f t="shared" si="203"/>
        <v/>
      </c>
      <c r="AI179" s="61" t="str">
        <f t="shared" si="203"/>
        <v/>
      </c>
      <c r="AJ179" s="12"/>
      <c r="AK179" s="12"/>
      <c r="AL179" s="130"/>
      <c r="AM179" s="25"/>
      <c r="AN179" s="33" t="s">
        <v>13</v>
      </c>
      <c r="AO179" s="25"/>
      <c r="AP179" s="59">
        <f t="shared" ref="AP179:BA179" si="206">IF(ISERROR(AP280/AP65),"",AP280/AP65)</f>
        <v>0.42325382087002628</v>
      </c>
      <c r="AQ179" s="60">
        <f t="shared" si="206"/>
        <v>0.42464537156740645</v>
      </c>
      <c r="AR179" s="60">
        <f t="shared" si="206"/>
        <v>0.43006309655362712</v>
      </c>
      <c r="AS179" s="60">
        <f t="shared" si="206"/>
        <v>0.42881822110307755</v>
      </c>
      <c r="AT179" s="60">
        <f t="shared" si="206"/>
        <v>0.43165293446452313</v>
      </c>
      <c r="AU179" s="60">
        <f t="shared" si="206"/>
        <v>0.43089112640632898</v>
      </c>
      <c r="AV179" s="60">
        <f t="shared" si="206"/>
        <v>0.4389065878535372</v>
      </c>
      <c r="AW179" s="229">
        <f t="shared" si="206"/>
        <v>0.4389065878535372</v>
      </c>
      <c r="AX179" s="60">
        <f t="shared" si="206"/>
        <v>0.43046132962969874</v>
      </c>
      <c r="AY179" s="60">
        <f t="shared" si="206"/>
        <v>0.42740225295902684</v>
      </c>
      <c r="AZ179" s="60">
        <f t="shared" si="206"/>
        <v>0.42740225295902684</v>
      </c>
      <c r="BA179" s="155">
        <f t="shared" si="206"/>
        <v>0.43073204535673293</v>
      </c>
      <c r="BC179" s="70" t="str">
        <f t="shared" si="111"/>
        <v/>
      </c>
      <c r="BD179" s="194" t="e">
        <f>INDEX($E$121:$P$212,ROW()-120,#REF!)</f>
        <v>#REF!</v>
      </c>
      <c r="BE179" s="194" t="e">
        <f>INDEX($X$121:$AI$212,ROW()-120,#REF!)</f>
        <v>#REF!</v>
      </c>
      <c r="BF179" s="194" t="e">
        <f>INDEX($AP$121:$BA$212,ROW()-120,#REF!)</f>
        <v>#REF!</v>
      </c>
      <c r="BG179" s="195" t="e">
        <f>+IF(OR(BD179="",BE179=""),0,BD179-BE179)*100</f>
        <v>#REF!</v>
      </c>
      <c r="BH179" s="196" t="str">
        <f>+IF(ISERROR(BD179/BE179-1),"",BD179/BE179-1)</f>
        <v/>
      </c>
      <c r="BI179" s="197" t="e">
        <f>+IF(OR(BD179="",BF179=""),0,BD179-BF179)*100</f>
        <v>#REF!</v>
      </c>
      <c r="BJ179" s="198" t="str">
        <f>+IF(ISERROR(BD179/BF179-1),"",BD179/BF179-1)</f>
        <v/>
      </c>
    </row>
    <row r="180" spans="1:62" s="10" customFormat="1" ht="14.25" customHeight="1">
      <c r="A180" s="70"/>
      <c r="B180" s="25"/>
      <c r="C180" s="33"/>
      <c r="D180" s="25"/>
      <c r="E180" s="59"/>
      <c r="F180" s="60"/>
      <c r="G180" s="60"/>
      <c r="H180" s="60"/>
      <c r="I180" s="60"/>
      <c r="J180" s="60"/>
      <c r="K180" s="60"/>
      <c r="L180" s="60"/>
      <c r="M180" s="229"/>
      <c r="N180" s="60"/>
      <c r="O180" s="60"/>
      <c r="P180" s="61"/>
      <c r="Q180" s="12"/>
      <c r="R180" s="12"/>
      <c r="S180" s="12"/>
      <c r="T180" s="70"/>
      <c r="U180" s="25"/>
      <c r="V180" s="33"/>
      <c r="W180" s="25"/>
      <c r="X180" s="59"/>
      <c r="Y180" s="60"/>
      <c r="Z180" s="60"/>
      <c r="AA180" s="60"/>
      <c r="AB180" s="60"/>
      <c r="AC180" s="60"/>
      <c r="AD180" s="60"/>
      <c r="AE180" s="229"/>
      <c r="AF180" s="60"/>
      <c r="AG180" s="60"/>
      <c r="AH180" s="60"/>
      <c r="AI180" s="61"/>
      <c r="AJ180" s="12"/>
      <c r="AK180" s="12"/>
      <c r="AL180" s="70"/>
      <c r="AM180" s="25"/>
      <c r="AN180" s="33"/>
      <c r="AO180" s="25"/>
      <c r="AP180" s="59"/>
      <c r="AQ180" s="60"/>
      <c r="AR180" s="60"/>
      <c r="AS180" s="60"/>
      <c r="AT180" s="60"/>
      <c r="AU180" s="60"/>
      <c r="AV180" s="60"/>
      <c r="AW180" s="229"/>
      <c r="AX180" s="60"/>
      <c r="AY180" s="60"/>
      <c r="AZ180" s="60"/>
      <c r="BA180" s="155"/>
      <c r="BC180" s="70" t="str">
        <f t="shared" si="111"/>
        <v/>
      </c>
      <c r="BD180" s="183"/>
      <c r="BE180" s="183"/>
      <c r="BF180" s="183"/>
      <c r="BG180" s="25"/>
      <c r="BH180" s="25"/>
      <c r="BI180" s="25"/>
      <c r="BJ180" s="184"/>
    </row>
    <row r="181" spans="1:62" s="10" customFormat="1" ht="14.25" customHeight="1">
      <c r="A181" s="70" t="s">
        <v>76</v>
      </c>
      <c r="B181" s="25"/>
      <c r="C181" s="33" t="s">
        <v>1</v>
      </c>
      <c r="D181" s="25"/>
      <c r="E181" s="59">
        <f t="shared" ref="E181:P181" si="207">IF(ISERROR(E282/E67),"",E282/E67)</f>
        <v>0.27192893248170985</v>
      </c>
      <c r="F181" s="60">
        <f t="shared" si="207"/>
        <v>0.3642536160443392</v>
      </c>
      <c r="G181" s="60">
        <f t="shared" si="207"/>
        <v>0.25313496280552589</v>
      </c>
      <c r="H181" s="60">
        <f t="shared" si="207"/>
        <v>0.27046854734111553</v>
      </c>
      <c r="I181" s="60">
        <f t="shared" si="207"/>
        <v>0.33135467458130152</v>
      </c>
      <c r="J181" s="60">
        <f t="shared" si="207"/>
        <v>0.23514211886304828</v>
      </c>
      <c r="K181" s="60">
        <f t="shared" si="207"/>
        <v>0.28973078328663671</v>
      </c>
      <c r="L181" s="60">
        <f t="shared" si="207"/>
        <v>0.30540126831401698</v>
      </c>
      <c r="M181" s="229">
        <f t="shared" si="207"/>
        <v>0.28123850076223533</v>
      </c>
      <c r="N181" s="60">
        <f t="shared" si="207"/>
        <v>0.29597286032302372</v>
      </c>
      <c r="O181" s="60" t="str">
        <f t="shared" si="207"/>
        <v/>
      </c>
      <c r="P181" s="61" t="str">
        <f t="shared" si="207"/>
        <v/>
      </c>
      <c r="Q181" s="12"/>
      <c r="R181" s="12"/>
      <c r="S181" s="12"/>
      <c r="T181" s="70" t="s">
        <v>76</v>
      </c>
      <c r="U181" s="25"/>
      <c r="V181" s="33" t="s">
        <v>1</v>
      </c>
      <c r="W181" s="25"/>
      <c r="X181" s="59" t="str">
        <f t="shared" ref="X181:AI182" si="208">IF(ISERROR(X312/X67),"",X312/X67)</f>
        <v/>
      </c>
      <c r="Y181" s="60" t="str">
        <f t="shared" si="208"/>
        <v/>
      </c>
      <c r="Z181" s="60" t="str">
        <f t="shared" si="208"/>
        <v/>
      </c>
      <c r="AA181" s="60" t="str">
        <f t="shared" si="208"/>
        <v/>
      </c>
      <c r="AB181" s="60" t="str">
        <f t="shared" si="208"/>
        <v/>
      </c>
      <c r="AC181" s="60" t="str">
        <f t="shared" si="208"/>
        <v/>
      </c>
      <c r="AD181" s="60" t="str">
        <f t="shared" si="208"/>
        <v/>
      </c>
      <c r="AE181" s="229" t="str">
        <f t="shared" si="208"/>
        <v/>
      </c>
      <c r="AF181" s="60" t="str">
        <f t="shared" si="208"/>
        <v/>
      </c>
      <c r="AG181" s="60" t="str">
        <f t="shared" si="208"/>
        <v/>
      </c>
      <c r="AH181" s="60" t="str">
        <f t="shared" si="208"/>
        <v/>
      </c>
      <c r="AI181" s="61" t="str">
        <f t="shared" si="208"/>
        <v/>
      </c>
      <c r="AJ181" s="12"/>
      <c r="AK181" s="12"/>
      <c r="AL181" s="70" t="s">
        <v>76</v>
      </c>
      <c r="AM181" s="25"/>
      <c r="AN181" s="33" t="s">
        <v>1</v>
      </c>
      <c r="AO181" s="25"/>
      <c r="AP181" s="59">
        <f t="shared" ref="AP181:BA181" si="209">IF(ISERROR(AP282/AP67),"",AP282/AP67)</f>
        <v>0.30602687943168938</v>
      </c>
      <c r="AQ181" s="60">
        <f t="shared" si="209"/>
        <v>0.32692739620855871</v>
      </c>
      <c r="AR181" s="60">
        <f t="shared" si="209"/>
        <v>0.33160775929135894</v>
      </c>
      <c r="AS181" s="60">
        <f t="shared" si="209"/>
        <v>0.25928284658040657</v>
      </c>
      <c r="AT181" s="60">
        <f t="shared" si="209"/>
        <v>0.3368269384032534</v>
      </c>
      <c r="AU181" s="60">
        <f t="shared" si="209"/>
        <v>0.32276761565836448</v>
      </c>
      <c r="AV181" s="60">
        <f t="shared" si="209"/>
        <v>0.28746094071784306</v>
      </c>
      <c r="AW181" s="229">
        <f t="shared" si="209"/>
        <v>0.30119470033355139</v>
      </c>
      <c r="AX181" s="60">
        <f t="shared" si="209"/>
        <v>0.28062261230964458</v>
      </c>
      <c r="AY181" s="60">
        <f t="shared" si="209"/>
        <v>0.67326002070396518</v>
      </c>
      <c r="AZ181" s="60">
        <f t="shared" si="209"/>
        <v>0.28948653338761082</v>
      </c>
      <c r="BA181" s="155">
        <f t="shared" si="209"/>
        <v>0.34854604881137413</v>
      </c>
      <c r="BC181" s="32" t="str">
        <f t="shared" si="111"/>
        <v>STRAND COSMETICS EUROPE</v>
      </c>
      <c r="BD181" s="183"/>
      <c r="BE181" s="183"/>
      <c r="BF181" s="183"/>
      <c r="BG181" s="25"/>
      <c r="BH181" s="25"/>
      <c r="BI181" s="25"/>
      <c r="BJ181" s="184"/>
    </row>
    <row r="182" spans="1:62" s="10" customFormat="1" ht="14.25" customHeight="1">
      <c r="A182" s="32"/>
      <c r="B182" s="25"/>
      <c r="C182" s="33" t="s">
        <v>13</v>
      </c>
      <c r="D182" s="25"/>
      <c r="E182" s="59">
        <f t="shared" ref="E182:P182" si="210">IF(ISERROR(E283/E68),"",E283/E68)</f>
        <v>0.27192893248170985</v>
      </c>
      <c r="F182" s="60">
        <f t="shared" si="210"/>
        <v>0.32209155816883661</v>
      </c>
      <c r="G182" s="60">
        <f t="shared" si="210"/>
        <v>0.31589106545628282</v>
      </c>
      <c r="H182" s="60">
        <f t="shared" si="210"/>
        <v>0.30133641570450798</v>
      </c>
      <c r="I182" s="60">
        <f t="shared" si="210"/>
        <v>0.30306924150084441</v>
      </c>
      <c r="J182" s="60">
        <f t="shared" si="210"/>
        <v>0.29970571471775365</v>
      </c>
      <c r="K182" s="60">
        <f t="shared" si="210"/>
        <v>0.29648233293443343</v>
      </c>
      <c r="L182" s="60">
        <f t="shared" si="210"/>
        <v>0.29784295541129296</v>
      </c>
      <c r="M182" s="229">
        <f t="shared" si="210"/>
        <v>0.29597286032302372</v>
      </c>
      <c r="N182" s="60" t="str">
        <f t="shared" si="210"/>
        <v/>
      </c>
      <c r="O182" s="60" t="str">
        <f t="shared" si="210"/>
        <v/>
      </c>
      <c r="P182" s="61" t="str">
        <f t="shared" si="210"/>
        <v/>
      </c>
      <c r="Q182" s="12"/>
      <c r="R182" s="12"/>
      <c r="S182" s="12"/>
      <c r="T182" s="32"/>
      <c r="U182" s="25"/>
      <c r="V182" s="33" t="s">
        <v>13</v>
      </c>
      <c r="W182" s="25"/>
      <c r="X182" s="59" t="str">
        <f t="shared" si="208"/>
        <v/>
      </c>
      <c r="Y182" s="60" t="str">
        <f t="shared" si="208"/>
        <v/>
      </c>
      <c r="Z182" s="60" t="str">
        <f t="shared" si="208"/>
        <v/>
      </c>
      <c r="AA182" s="60" t="str">
        <f t="shared" si="208"/>
        <v/>
      </c>
      <c r="AB182" s="60" t="str">
        <f t="shared" si="208"/>
        <v/>
      </c>
      <c r="AC182" s="60" t="str">
        <f t="shared" si="208"/>
        <v/>
      </c>
      <c r="AD182" s="60" t="str">
        <f t="shared" si="208"/>
        <v/>
      </c>
      <c r="AE182" s="229" t="str">
        <f t="shared" si="208"/>
        <v/>
      </c>
      <c r="AF182" s="60" t="str">
        <f t="shared" si="208"/>
        <v/>
      </c>
      <c r="AG182" s="60" t="str">
        <f t="shared" si="208"/>
        <v/>
      </c>
      <c r="AH182" s="60" t="str">
        <f t="shared" si="208"/>
        <v/>
      </c>
      <c r="AI182" s="61" t="str">
        <f t="shared" si="208"/>
        <v/>
      </c>
      <c r="AJ182" s="12"/>
      <c r="AK182" s="12"/>
      <c r="AL182" s="32"/>
      <c r="AM182" s="25"/>
      <c r="AN182" s="33" t="s">
        <v>13</v>
      </c>
      <c r="AO182" s="25"/>
      <c r="AP182" s="59">
        <f t="shared" ref="AP182:BA182" si="211">IF(ISERROR(AP283/AP68),"",AP283/AP68)</f>
        <v>0.30602687943168938</v>
      </c>
      <c r="AQ182" s="60">
        <f t="shared" si="211"/>
        <v>0.31550640060986657</v>
      </c>
      <c r="AR182" s="60">
        <f t="shared" si="211"/>
        <v>0.3240014853177961</v>
      </c>
      <c r="AS182" s="60">
        <f t="shared" si="211"/>
        <v>0.3167552772399338</v>
      </c>
      <c r="AT182" s="60">
        <f t="shared" si="211"/>
        <v>0.32255890503903395</v>
      </c>
      <c r="AU182" s="60">
        <f t="shared" si="211"/>
        <v>0.32256394461339577</v>
      </c>
      <c r="AV182" s="60">
        <f t="shared" si="211"/>
        <v>0.314357679281356</v>
      </c>
      <c r="AW182" s="229">
        <f t="shared" si="211"/>
        <v>0.31300165000806296</v>
      </c>
      <c r="AX182" s="60">
        <f t="shared" si="211"/>
        <v>0.30970103369046692</v>
      </c>
      <c r="AY182" s="60">
        <f t="shared" si="211"/>
        <v>0.31840634178800525</v>
      </c>
      <c r="AZ182" s="60">
        <f t="shared" si="211"/>
        <v>0.31598201369353579</v>
      </c>
      <c r="BA182" s="155">
        <f t="shared" si="211"/>
        <v>0.31696291848482239</v>
      </c>
      <c r="BC182" s="70" t="str">
        <f t="shared" si="111"/>
        <v/>
      </c>
      <c r="BD182" s="194" t="e">
        <f>INDEX($E$121:$P$212,ROW()-120,#REF!)</f>
        <v>#REF!</v>
      </c>
      <c r="BE182" s="194" t="e">
        <f>INDEX($X$121:$AI$212,ROW()-120,#REF!)</f>
        <v>#REF!</v>
      </c>
      <c r="BF182" s="194" t="e">
        <f>INDEX($AP$121:$BA$212,ROW()-120,#REF!)</f>
        <v>#REF!</v>
      </c>
      <c r="BG182" s="195" t="e">
        <f>+IF(OR(BD182="",BE182=""),0,BD182-BE182)*100</f>
        <v>#REF!</v>
      </c>
      <c r="BH182" s="196" t="str">
        <f>+IF(ISERROR(BD182/BE182-1),"",BD182/BE182-1)</f>
        <v/>
      </c>
      <c r="BI182" s="197" t="e">
        <f>+IF(OR(BD182="",BF182=""),0,BD182-BF182)*100</f>
        <v>#REF!</v>
      </c>
      <c r="BJ182" s="198" t="str">
        <f>+IF(ISERROR(BD182/BF182-1),"",BD182/BF182-1)</f>
        <v/>
      </c>
    </row>
    <row r="183" spans="1:62" s="10" customFormat="1" ht="14.25" customHeight="1">
      <c r="A183" s="70"/>
      <c r="B183" s="25"/>
      <c r="C183" s="33"/>
      <c r="D183" s="25"/>
      <c r="E183" s="59"/>
      <c r="F183" s="60"/>
      <c r="G183" s="60"/>
      <c r="H183" s="60"/>
      <c r="I183" s="60"/>
      <c r="J183" s="60"/>
      <c r="K183" s="60"/>
      <c r="L183" s="60"/>
      <c r="M183" s="229"/>
      <c r="N183" s="60"/>
      <c r="O183" s="60"/>
      <c r="P183" s="61"/>
      <c r="Q183" s="12"/>
      <c r="R183" s="12"/>
      <c r="S183" s="12"/>
      <c r="T183" s="70"/>
      <c r="U183" s="25"/>
      <c r="V183" s="33"/>
      <c r="W183" s="25"/>
      <c r="X183" s="59"/>
      <c r="Y183" s="60"/>
      <c r="Z183" s="60"/>
      <c r="AA183" s="60"/>
      <c r="AB183" s="60"/>
      <c r="AC183" s="60"/>
      <c r="AD183" s="60"/>
      <c r="AE183" s="229"/>
      <c r="AF183" s="60"/>
      <c r="AG183" s="60"/>
      <c r="AH183" s="60"/>
      <c r="AI183" s="61"/>
      <c r="AJ183" s="12"/>
      <c r="AK183" s="12"/>
      <c r="AL183" s="70"/>
      <c r="AM183" s="25"/>
      <c r="AN183" s="33"/>
      <c r="AO183" s="25"/>
      <c r="AP183" s="59"/>
      <c r="AQ183" s="60"/>
      <c r="AR183" s="60"/>
      <c r="AS183" s="60"/>
      <c r="AT183" s="60"/>
      <c r="AU183" s="60"/>
      <c r="AV183" s="60"/>
      <c r="AW183" s="229"/>
      <c r="AX183" s="60"/>
      <c r="AY183" s="60"/>
      <c r="AZ183" s="60"/>
      <c r="BA183" s="155"/>
      <c r="BC183" s="70" t="str">
        <f t="shared" si="111"/>
        <v/>
      </c>
      <c r="BD183" s="183"/>
      <c r="BE183" s="183"/>
      <c r="BF183" s="183"/>
      <c r="BG183" s="25"/>
      <c r="BH183" s="25"/>
      <c r="BI183" s="25"/>
      <c r="BJ183" s="184"/>
    </row>
    <row r="184" spans="1:62" s="10" customFormat="1" ht="14.25" customHeight="1">
      <c r="A184" s="32" t="s">
        <v>77</v>
      </c>
      <c r="B184" s="25"/>
      <c r="C184" s="33" t="s">
        <v>1</v>
      </c>
      <c r="D184" s="25"/>
      <c r="E184" s="59">
        <f t="shared" ref="E184:P184" si="212">IF(ISERROR(E285/E70),"",E285/E70)</f>
        <v>0.26748574754741666</v>
      </c>
      <c r="F184" s="60">
        <f t="shared" si="212"/>
        <v>0.29442886983471073</v>
      </c>
      <c r="G184" s="60">
        <f t="shared" si="212"/>
        <v>0.31372020096435915</v>
      </c>
      <c r="H184" s="60">
        <f t="shared" si="212"/>
        <v>0.28636461241142369</v>
      </c>
      <c r="I184" s="60">
        <f t="shared" si="212"/>
        <v>0.27378692608850386</v>
      </c>
      <c r="J184" s="60">
        <f t="shared" si="212"/>
        <v>0.2984962406015047</v>
      </c>
      <c r="K184" s="60">
        <f t="shared" si="212"/>
        <v>0.2483881725211203</v>
      </c>
      <c r="L184" s="60">
        <f t="shared" si="212"/>
        <v>0.2794073437835517</v>
      </c>
      <c r="M184" s="229">
        <f t="shared" si="212"/>
        <v>0.29175900277008321</v>
      </c>
      <c r="N184" s="60">
        <f t="shared" si="212"/>
        <v>0.28388557213930349</v>
      </c>
      <c r="O184" s="60" t="str">
        <f t="shared" si="212"/>
        <v/>
      </c>
      <c r="P184" s="61" t="str">
        <f t="shared" si="212"/>
        <v/>
      </c>
      <c r="Q184" s="12"/>
      <c r="R184" s="12"/>
      <c r="S184" s="12"/>
      <c r="T184" s="32" t="s">
        <v>77</v>
      </c>
      <c r="U184" s="25"/>
      <c r="V184" s="33" t="s">
        <v>1</v>
      </c>
      <c r="W184" s="25"/>
      <c r="X184" s="59" t="str">
        <f t="shared" ref="X184:AI185" si="213">IF(ISERROR(X315/X70),"",X315/X70)</f>
        <v/>
      </c>
      <c r="Y184" s="60" t="str">
        <f t="shared" si="213"/>
        <v/>
      </c>
      <c r="Z184" s="60" t="str">
        <f t="shared" si="213"/>
        <v/>
      </c>
      <c r="AA184" s="60" t="str">
        <f t="shared" si="213"/>
        <v/>
      </c>
      <c r="AB184" s="60" t="str">
        <f t="shared" si="213"/>
        <v/>
      </c>
      <c r="AC184" s="60" t="str">
        <f t="shared" si="213"/>
        <v/>
      </c>
      <c r="AD184" s="60" t="str">
        <f t="shared" si="213"/>
        <v/>
      </c>
      <c r="AE184" s="229" t="str">
        <f t="shared" si="213"/>
        <v/>
      </c>
      <c r="AF184" s="60" t="str">
        <f t="shared" si="213"/>
        <v/>
      </c>
      <c r="AG184" s="60" t="str">
        <f t="shared" si="213"/>
        <v/>
      </c>
      <c r="AH184" s="60" t="str">
        <f t="shared" si="213"/>
        <v/>
      </c>
      <c r="AI184" s="61" t="str">
        <f t="shared" si="213"/>
        <v/>
      </c>
      <c r="AJ184" s="12"/>
      <c r="AK184" s="12"/>
      <c r="AL184" s="32" t="s">
        <v>77</v>
      </c>
      <c r="AM184" s="25"/>
      <c r="AN184" s="33" t="s">
        <v>1</v>
      </c>
      <c r="AO184" s="25"/>
      <c r="AP184" s="59" t="str">
        <f t="shared" ref="AP184:BA184" si="214">IF(ISERROR(AP285/AP70),"",AP285/AP70)</f>
        <v/>
      </c>
      <c r="AQ184" s="60">
        <f t="shared" si="214"/>
        <v>0.18925445544554453</v>
      </c>
      <c r="AR184" s="60">
        <f t="shared" si="214"/>
        <v>0.10144201474201474</v>
      </c>
      <c r="AS184" s="60">
        <f t="shared" si="214"/>
        <v>0.24595550934967797</v>
      </c>
      <c r="AT184" s="60">
        <f t="shared" si="214"/>
        <v>0.32415974665281622</v>
      </c>
      <c r="AU184" s="60">
        <f t="shared" si="214"/>
        <v>0.27201320121004441</v>
      </c>
      <c r="AV184" s="60">
        <f t="shared" si="214"/>
        <v>0.30108375576864838</v>
      </c>
      <c r="AW184" s="229">
        <f t="shared" si="214"/>
        <v>0.30626696623981381</v>
      </c>
      <c r="AX184" s="60">
        <f t="shared" si="214"/>
        <v>0.2876355189583587</v>
      </c>
      <c r="AY184" s="60">
        <f t="shared" si="214"/>
        <v>0.29136674341404967</v>
      </c>
      <c r="AZ184" s="60">
        <f t="shared" si="214"/>
        <v>0.29250214260679092</v>
      </c>
      <c r="BA184" s="155">
        <f t="shared" si="214"/>
        <v>0.23715322158985494</v>
      </c>
      <c r="BC184" s="32" t="str">
        <f t="shared" si="111"/>
        <v>ROVAL SAS</v>
      </c>
      <c r="BD184" s="183"/>
      <c r="BE184" s="183"/>
      <c r="BF184" s="183"/>
      <c r="BG184" s="25"/>
      <c r="BH184" s="25"/>
      <c r="BI184" s="25"/>
      <c r="BJ184" s="184"/>
    </row>
    <row r="185" spans="1:62" s="10" customFormat="1" ht="14.25" customHeight="1">
      <c r="A185" s="70"/>
      <c r="B185" s="25"/>
      <c r="C185" s="33" t="s">
        <v>13</v>
      </c>
      <c r="D185" s="25"/>
      <c r="E185" s="59">
        <f t="shared" ref="E185:P185" si="215">IF(ISERROR(E286/E71),"",E286/E71)</f>
        <v>0.26748574754741666</v>
      </c>
      <c r="F185" s="60">
        <f t="shared" si="215"/>
        <v>0.28253968253968254</v>
      </c>
      <c r="G185" s="60">
        <f t="shared" si="215"/>
        <v>0.29386760094080749</v>
      </c>
      <c r="H185" s="60">
        <f t="shared" si="215"/>
        <v>0.29220240761744998</v>
      </c>
      <c r="I185" s="60">
        <f t="shared" si="215"/>
        <v>0.28772370214883897</v>
      </c>
      <c r="J185" s="60">
        <f t="shared" si="215"/>
        <v>0.28821679067750527</v>
      </c>
      <c r="K185" s="60">
        <f t="shared" si="215"/>
        <v>0.28382789771857292</v>
      </c>
      <c r="L185" s="60">
        <f t="shared" si="215"/>
        <v>0.28327615780445969</v>
      </c>
      <c r="M185" s="229">
        <f t="shared" si="215"/>
        <v>0.28388557213930349</v>
      </c>
      <c r="N185" s="60" t="str">
        <f t="shared" si="215"/>
        <v/>
      </c>
      <c r="O185" s="60" t="str">
        <f t="shared" si="215"/>
        <v/>
      </c>
      <c r="P185" s="61" t="str">
        <f t="shared" si="215"/>
        <v/>
      </c>
      <c r="Q185" s="12"/>
      <c r="R185" s="12"/>
      <c r="S185" s="12"/>
      <c r="T185" s="70"/>
      <c r="U185" s="25"/>
      <c r="V185" s="33" t="s">
        <v>13</v>
      </c>
      <c r="W185" s="25"/>
      <c r="X185" s="59" t="str">
        <f t="shared" si="213"/>
        <v/>
      </c>
      <c r="Y185" s="60" t="str">
        <f t="shared" si="213"/>
        <v/>
      </c>
      <c r="Z185" s="60" t="str">
        <f t="shared" si="213"/>
        <v/>
      </c>
      <c r="AA185" s="60" t="str">
        <f t="shared" si="213"/>
        <v/>
      </c>
      <c r="AB185" s="60" t="str">
        <f t="shared" si="213"/>
        <v/>
      </c>
      <c r="AC185" s="60" t="str">
        <f t="shared" si="213"/>
        <v/>
      </c>
      <c r="AD185" s="60" t="str">
        <f t="shared" si="213"/>
        <v/>
      </c>
      <c r="AE185" s="229" t="str">
        <f t="shared" si="213"/>
        <v/>
      </c>
      <c r="AF185" s="60" t="str">
        <f t="shared" si="213"/>
        <v/>
      </c>
      <c r="AG185" s="60" t="str">
        <f t="shared" si="213"/>
        <v/>
      </c>
      <c r="AH185" s="60" t="str">
        <f t="shared" si="213"/>
        <v/>
      </c>
      <c r="AI185" s="61" t="str">
        <f t="shared" si="213"/>
        <v/>
      </c>
      <c r="AJ185" s="12"/>
      <c r="AK185" s="12"/>
      <c r="AL185" s="70"/>
      <c r="AM185" s="25"/>
      <c r="AN185" s="33" t="s">
        <v>13</v>
      </c>
      <c r="AO185" s="25"/>
      <c r="AP185" s="59" t="str">
        <f t="shared" ref="AP185:BA185" si="216">IF(ISERROR(AP286/AP71),"",AP286/AP71)</f>
        <v/>
      </c>
      <c r="AQ185" s="60">
        <f t="shared" si="216"/>
        <v>0.18925445544554453</v>
      </c>
      <c r="AR185" s="60">
        <f t="shared" si="216"/>
        <v>0.14856413662239087</v>
      </c>
      <c r="AS185" s="60">
        <f t="shared" si="216"/>
        <v>0.18968028739967543</v>
      </c>
      <c r="AT185" s="60">
        <f t="shared" si="216"/>
        <v>0.24774951588626679</v>
      </c>
      <c r="AU185" s="60">
        <f t="shared" si="216"/>
        <v>0.25545575080774069</v>
      </c>
      <c r="AV185" s="60">
        <f t="shared" si="216"/>
        <v>0.27303411632300145</v>
      </c>
      <c r="AW185" s="229">
        <f t="shared" si="216"/>
        <v>0.27809389495956183</v>
      </c>
      <c r="AX185" s="60">
        <f t="shared" si="216"/>
        <v>0.2802405719450668</v>
      </c>
      <c r="AY185" s="60">
        <f t="shared" si="216"/>
        <v>0.28128179545992887</v>
      </c>
      <c r="AZ185" s="60">
        <f t="shared" si="216"/>
        <v>0.28242711926155617</v>
      </c>
      <c r="BA185" s="155">
        <f t="shared" si="216"/>
        <v>0.27867502978868197</v>
      </c>
      <c r="BC185" s="70" t="str">
        <f t="shared" si="111"/>
        <v/>
      </c>
      <c r="BD185" s="194" t="e">
        <f>INDEX($E$121:$P$212,ROW()-120,#REF!)</f>
        <v>#REF!</v>
      </c>
      <c r="BE185" s="194" t="e">
        <f>INDEX($X$121:$AI$212,ROW()-120,#REF!)</f>
        <v>#REF!</v>
      </c>
      <c r="BF185" s="194" t="e">
        <f>INDEX($AP$121:$BA$212,ROW()-120,#REF!)</f>
        <v>#REF!</v>
      </c>
      <c r="BG185" s="195" t="e">
        <f>+IF(OR(BD185="",BE185=""),0,BD185-BE185)*100</f>
        <v>#REF!</v>
      </c>
      <c r="BH185" s="196" t="str">
        <f>+IF(ISERROR(BD185/BE185-1),"",BD185/BE185-1)</f>
        <v/>
      </c>
      <c r="BI185" s="197" t="e">
        <f>+IF(OR(BD185="",BF185=""),0,BD185-BF185)*100</f>
        <v>#REF!</v>
      </c>
      <c r="BJ185" s="198" t="str">
        <f>+IF(ISERROR(BD185/BF185-1),"",BD185/BF185-1)</f>
        <v/>
      </c>
    </row>
    <row r="186" spans="1:62" s="10" customFormat="1" ht="14.25" customHeight="1">
      <c r="A186" s="70"/>
      <c r="B186" s="25"/>
      <c r="C186" s="33"/>
      <c r="D186" s="25"/>
      <c r="E186" s="59"/>
      <c r="F186" s="60"/>
      <c r="G186" s="60"/>
      <c r="H186" s="60"/>
      <c r="I186" s="60"/>
      <c r="J186" s="60"/>
      <c r="K186" s="60"/>
      <c r="L186" s="60"/>
      <c r="M186" s="229"/>
      <c r="N186" s="60"/>
      <c r="O186" s="60"/>
      <c r="P186" s="61"/>
      <c r="Q186" s="12"/>
      <c r="R186" s="12"/>
      <c r="S186" s="12"/>
      <c r="T186" s="70"/>
      <c r="U186" s="25"/>
      <c r="V186" s="33"/>
      <c r="W186" s="25"/>
      <c r="X186" s="59"/>
      <c r="Y186" s="60"/>
      <c r="Z186" s="60"/>
      <c r="AA186" s="60"/>
      <c r="AB186" s="60"/>
      <c r="AC186" s="60"/>
      <c r="AD186" s="60"/>
      <c r="AE186" s="229"/>
      <c r="AF186" s="60"/>
      <c r="AG186" s="60"/>
      <c r="AH186" s="60"/>
      <c r="AI186" s="61"/>
      <c r="AJ186" s="12"/>
      <c r="AK186" s="12"/>
      <c r="AL186" s="70"/>
      <c r="AM186" s="25"/>
      <c r="AN186" s="33"/>
      <c r="AO186" s="25"/>
      <c r="AP186" s="59"/>
      <c r="AQ186" s="60"/>
      <c r="AR186" s="60"/>
      <c r="AS186" s="60"/>
      <c r="AT186" s="60"/>
      <c r="AU186" s="60"/>
      <c r="AV186" s="60"/>
      <c r="AW186" s="229"/>
      <c r="AX186" s="60"/>
      <c r="AY186" s="60"/>
      <c r="AZ186" s="60"/>
      <c r="BA186" s="155"/>
      <c r="BC186" s="70" t="str">
        <f t="shared" ref="BC186:BC210" si="217">+IF(ISBLANK(A186),"",A186)</f>
        <v/>
      </c>
      <c r="BD186" s="183"/>
      <c r="BE186" s="183"/>
      <c r="BF186" s="183"/>
      <c r="BG186" s="25"/>
      <c r="BH186" s="25"/>
      <c r="BI186" s="25"/>
      <c r="BJ186" s="184"/>
    </row>
    <row r="187" spans="1:62" s="10" customFormat="1" ht="14.25" customHeight="1">
      <c r="A187" s="70" t="s">
        <v>78</v>
      </c>
      <c r="B187" s="25"/>
      <c r="C187" s="33" t="s">
        <v>1</v>
      </c>
      <c r="D187" s="25"/>
      <c r="E187" s="59">
        <f t="shared" ref="E187:P187" si="218">IF(ISERROR(E288/E73),"",E288/E73)</f>
        <v>0.17669912741578861</v>
      </c>
      <c r="F187" s="60">
        <f t="shared" si="218"/>
        <v>0.37341491236505603</v>
      </c>
      <c r="G187" s="60">
        <f t="shared" si="218"/>
        <v>0.26421011368090946</v>
      </c>
      <c r="H187" s="60">
        <f t="shared" si="218"/>
        <v>0.54963663826270348</v>
      </c>
      <c r="I187" s="60">
        <f t="shared" si="218"/>
        <v>0.1762464879279963</v>
      </c>
      <c r="J187" s="60">
        <f t="shared" si="218"/>
        <v>0.2064021298174443</v>
      </c>
      <c r="K187" s="60">
        <f t="shared" si="218"/>
        <v>0.21268426465546769</v>
      </c>
      <c r="L187" s="60">
        <f t="shared" si="218"/>
        <v>0.2736690865093771</v>
      </c>
      <c r="M187" s="229">
        <f t="shared" si="218"/>
        <v>0.22598378889769613</v>
      </c>
      <c r="N187" s="60">
        <f t="shared" si="218"/>
        <v>0.36885267707071223</v>
      </c>
      <c r="O187" s="60" t="str">
        <f t="shared" si="218"/>
        <v/>
      </c>
      <c r="P187" s="61" t="str">
        <f t="shared" si="218"/>
        <v/>
      </c>
      <c r="Q187" s="12"/>
      <c r="R187" s="12"/>
      <c r="S187" s="12"/>
      <c r="T187" s="70" t="s">
        <v>78</v>
      </c>
      <c r="U187" s="25"/>
      <c r="V187" s="33" t="s">
        <v>1</v>
      </c>
      <c r="W187" s="25"/>
      <c r="X187" s="59" t="str">
        <f t="shared" ref="X187:AI188" si="219">IF(ISERROR(X318/X73),"",X318/X73)</f>
        <v/>
      </c>
      <c r="Y187" s="60" t="str">
        <f t="shared" si="219"/>
        <v/>
      </c>
      <c r="Z187" s="60" t="str">
        <f t="shared" si="219"/>
        <v/>
      </c>
      <c r="AA187" s="60" t="str">
        <f t="shared" si="219"/>
        <v/>
      </c>
      <c r="AB187" s="60" t="str">
        <f t="shared" si="219"/>
        <v/>
      </c>
      <c r="AC187" s="60" t="str">
        <f t="shared" si="219"/>
        <v/>
      </c>
      <c r="AD187" s="60" t="str">
        <f t="shared" si="219"/>
        <v/>
      </c>
      <c r="AE187" s="229" t="str">
        <f t="shared" si="219"/>
        <v/>
      </c>
      <c r="AF187" s="60" t="str">
        <f t="shared" si="219"/>
        <v/>
      </c>
      <c r="AG187" s="60" t="str">
        <f t="shared" si="219"/>
        <v/>
      </c>
      <c r="AH187" s="60" t="str">
        <f t="shared" si="219"/>
        <v/>
      </c>
      <c r="AI187" s="61" t="str">
        <f t="shared" si="219"/>
        <v/>
      </c>
      <c r="AJ187" s="12"/>
      <c r="AK187" s="12"/>
      <c r="AL187" s="70" t="s">
        <v>78</v>
      </c>
      <c r="AM187" s="25"/>
      <c r="AN187" s="33" t="s">
        <v>1</v>
      </c>
      <c r="AO187" s="25"/>
      <c r="AP187" s="59">
        <f t="shared" ref="AP187:BA187" si="220">IF(ISERROR(AP288/AP73),"",AP288/AP73)</f>
        <v>0.22418848131313918</v>
      </c>
      <c r="AQ187" s="60">
        <f t="shared" si="220"/>
        <v>0.20373314887929816</v>
      </c>
      <c r="AR187" s="60">
        <f t="shared" si="220"/>
        <v>0.16880775041050911</v>
      </c>
      <c r="AS187" s="60">
        <f t="shared" si="220"/>
        <v>0.12546156583629892</v>
      </c>
      <c r="AT187" s="60">
        <f t="shared" si="220"/>
        <v>0.14079204652951441</v>
      </c>
      <c r="AU187" s="60">
        <f t="shared" si="220"/>
        <v>0.20950717599643481</v>
      </c>
      <c r="AV187" s="60">
        <f t="shared" si="220"/>
        <v>0.41639618339814499</v>
      </c>
      <c r="AW187" s="229">
        <f t="shared" si="220"/>
        <v>0.22976736927399571</v>
      </c>
      <c r="AX187" s="60">
        <f t="shared" si="220"/>
        <v>0.24823082111487216</v>
      </c>
      <c r="AY187" s="60">
        <f t="shared" si="220"/>
        <v>0.29640142640390826</v>
      </c>
      <c r="AZ187" s="60">
        <f t="shared" si="220"/>
        <v>8.064622498554036E-2</v>
      </c>
      <c r="BA187" s="155">
        <f t="shared" si="220"/>
        <v>0.48160493511540231</v>
      </c>
      <c r="BC187" s="32" t="str">
        <f t="shared" si="217"/>
        <v>PIERRE FABRE DERMOCOSMETIQUE</v>
      </c>
      <c r="BD187" s="183"/>
      <c r="BE187" s="183"/>
      <c r="BF187" s="183"/>
      <c r="BG187" s="25"/>
      <c r="BH187" s="25"/>
      <c r="BI187" s="25"/>
      <c r="BJ187" s="184"/>
    </row>
    <row r="188" spans="1:62" s="10" customFormat="1" ht="14.25" customHeight="1">
      <c r="A188" s="32"/>
      <c r="B188" s="25"/>
      <c r="C188" s="33" t="s">
        <v>13</v>
      </c>
      <c r="D188" s="25"/>
      <c r="E188" s="59">
        <f t="shared" ref="E188:P188" si="221">IF(ISERROR(E289/E74),"",E289/E74)</f>
        <v>0.17669912741578861</v>
      </c>
      <c r="F188" s="60">
        <f t="shared" si="221"/>
        <v>0.29362691466083146</v>
      </c>
      <c r="G188" s="60">
        <f t="shared" si="221"/>
        <v>0.28836086511066511</v>
      </c>
      <c r="H188" s="60">
        <f t="shared" si="221"/>
        <v>0.47417469273924184</v>
      </c>
      <c r="I188" s="60">
        <f t="shared" si="221"/>
        <v>0.45080408674050693</v>
      </c>
      <c r="J188" s="60">
        <f t="shared" si="221"/>
        <v>0.39517853278511145</v>
      </c>
      <c r="K188" s="60">
        <f t="shared" si="221"/>
        <v>0.38780872743382433</v>
      </c>
      <c r="L188" s="60">
        <f t="shared" si="221"/>
        <v>0.38377708449079023</v>
      </c>
      <c r="M188" s="229">
        <f t="shared" si="221"/>
        <v>0.36885267707071223</v>
      </c>
      <c r="N188" s="60" t="str">
        <f t="shared" si="221"/>
        <v/>
      </c>
      <c r="O188" s="60" t="str">
        <f t="shared" si="221"/>
        <v/>
      </c>
      <c r="P188" s="61" t="str">
        <f t="shared" si="221"/>
        <v/>
      </c>
      <c r="Q188" s="12"/>
      <c r="R188" s="12"/>
      <c r="S188" s="12"/>
      <c r="T188" s="32"/>
      <c r="U188" s="25"/>
      <c r="V188" s="33" t="s">
        <v>13</v>
      </c>
      <c r="W188" s="25"/>
      <c r="X188" s="59" t="str">
        <f t="shared" si="219"/>
        <v/>
      </c>
      <c r="Y188" s="60" t="str">
        <f t="shared" si="219"/>
        <v/>
      </c>
      <c r="Z188" s="60" t="str">
        <f t="shared" si="219"/>
        <v/>
      </c>
      <c r="AA188" s="60" t="str">
        <f t="shared" si="219"/>
        <v/>
      </c>
      <c r="AB188" s="60" t="str">
        <f t="shared" si="219"/>
        <v/>
      </c>
      <c r="AC188" s="60" t="str">
        <f t="shared" si="219"/>
        <v/>
      </c>
      <c r="AD188" s="60" t="str">
        <f t="shared" si="219"/>
        <v/>
      </c>
      <c r="AE188" s="229" t="str">
        <f t="shared" si="219"/>
        <v/>
      </c>
      <c r="AF188" s="60" t="str">
        <f t="shared" si="219"/>
        <v/>
      </c>
      <c r="AG188" s="60" t="str">
        <f t="shared" si="219"/>
        <v/>
      </c>
      <c r="AH188" s="60" t="str">
        <f t="shared" si="219"/>
        <v/>
      </c>
      <c r="AI188" s="61" t="str">
        <f t="shared" si="219"/>
        <v/>
      </c>
      <c r="AJ188" s="12"/>
      <c r="AK188" s="12"/>
      <c r="AL188" s="32"/>
      <c r="AM188" s="25"/>
      <c r="AN188" s="33" t="s">
        <v>13</v>
      </c>
      <c r="AO188" s="25"/>
      <c r="AP188" s="59">
        <f t="shared" ref="AP188:BA188" si="222">IF(ISERROR(AP289/AP74),"",AP289/AP74)</f>
        <v>0.22418848131313918</v>
      </c>
      <c r="AQ188" s="60">
        <f t="shared" si="222"/>
        <v>0.21064730170587023</v>
      </c>
      <c r="AR188" s="60">
        <f t="shared" si="222"/>
        <v>0.19740310633424779</v>
      </c>
      <c r="AS188" s="60">
        <f t="shared" si="222"/>
        <v>0.18331883799182921</v>
      </c>
      <c r="AT188" s="60">
        <f t="shared" si="222"/>
        <v>0.16972992715218552</v>
      </c>
      <c r="AU188" s="60">
        <f t="shared" si="222"/>
        <v>0.17560255215727094</v>
      </c>
      <c r="AV188" s="60">
        <f t="shared" si="222"/>
        <v>0.1885579028611328</v>
      </c>
      <c r="AW188" s="229">
        <f t="shared" si="222"/>
        <v>0.19358523248822512</v>
      </c>
      <c r="AX188" s="60">
        <f t="shared" si="222"/>
        <v>0.19862715753714213</v>
      </c>
      <c r="AY188" s="60">
        <f t="shared" si="222"/>
        <v>0.20594467839069922</v>
      </c>
      <c r="AZ188" s="60">
        <f t="shared" si="222"/>
        <v>0.20124197623966339</v>
      </c>
      <c r="BA188" s="155">
        <f t="shared" si="222"/>
        <v>0.24676278409103869</v>
      </c>
      <c r="BC188" s="70" t="str">
        <f t="shared" si="217"/>
        <v/>
      </c>
      <c r="BD188" s="194" t="e">
        <f>INDEX($E$121:$P$212,ROW()-120,#REF!)</f>
        <v>#REF!</v>
      </c>
      <c r="BE188" s="194" t="e">
        <f>INDEX($X$121:$AI$212,ROW()-120,#REF!)</f>
        <v>#REF!</v>
      </c>
      <c r="BF188" s="194" t="e">
        <f>INDEX($AP$121:$BA$212,ROW()-120,#REF!)</f>
        <v>#REF!</v>
      </c>
      <c r="BG188" s="195" t="e">
        <f>+IF(OR(BD188="",BE188=""),0,BD188-BE188)*100</f>
        <v>#REF!</v>
      </c>
      <c r="BH188" s="196" t="str">
        <f>+IF(ISERROR(BD188/BE188-1),"",BD188/BE188-1)</f>
        <v/>
      </c>
      <c r="BI188" s="197" t="e">
        <f>+IF(OR(BD188="",BF188=""),0,BD188-BF188)*100</f>
        <v>#REF!</v>
      </c>
      <c r="BJ188" s="198" t="str">
        <f>+IF(ISERROR(BD188/BF188-1),"",BD188/BF188-1)</f>
        <v/>
      </c>
    </row>
    <row r="189" spans="1:62" s="10" customFormat="1" ht="14.25" customHeight="1">
      <c r="A189" s="70"/>
      <c r="B189" s="25"/>
      <c r="C189" s="33"/>
      <c r="D189" s="25"/>
      <c r="E189" s="59"/>
      <c r="F189" s="60"/>
      <c r="G189" s="60"/>
      <c r="H189" s="60"/>
      <c r="I189" s="60"/>
      <c r="J189" s="60"/>
      <c r="K189" s="60"/>
      <c r="L189" s="60"/>
      <c r="M189" s="229"/>
      <c r="N189" s="60"/>
      <c r="O189" s="60"/>
      <c r="P189" s="61"/>
      <c r="Q189" s="12"/>
      <c r="R189" s="12"/>
      <c r="S189" s="12"/>
      <c r="T189" s="70"/>
      <c r="U189" s="25"/>
      <c r="V189" s="33"/>
      <c r="W189" s="25"/>
      <c r="X189" s="59"/>
      <c r="Y189" s="60"/>
      <c r="Z189" s="60"/>
      <c r="AA189" s="60"/>
      <c r="AB189" s="60"/>
      <c r="AC189" s="60"/>
      <c r="AD189" s="60"/>
      <c r="AE189" s="229"/>
      <c r="AF189" s="60"/>
      <c r="AG189" s="60"/>
      <c r="AH189" s="60"/>
      <c r="AI189" s="61"/>
      <c r="AJ189" s="12"/>
      <c r="AK189" s="12"/>
      <c r="AL189" s="70"/>
      <c r="AM189" s="25"/>
      <c r="AN189" s="33"/>
      <c r="AO189" s="25"/>
      <c r="AP189" s="59"/>
      <c r="AQ189" s="60"/>
      <c r="AR189" s="60"/>
      <c r="AS189" s="60"/>
      <c r="AT189" s="60"/>
      <c r="AU189" s="60"/>
      <c r="AV189" s="60"/>
      <c r="AW189" s="229"/>
      <c r="AX189" s="60"/>
      <c r="AY189" s="60"/>
      <c r="AZ189" s="60"/>
      <c r="BA189" s="155"/>
      <c r="BC189" s="70" t="str">
        <f t="shared" si="217"/>
        <v/>
      </c>
      <c r="BD189" s="183"/>
      <c r="BE189" s="183"/>
      <c r="BF189" s="183"/>
      <c r="BG189" s="25"/>
      <c r="BH189" s="25"/>
      <c r="BI189" s="25"/>
      <c r="BJ189" s="184"/>
    </row>
    <row r="190" spans="1:62" s="10" customFormat="1" ht="14.25" customHeight="1">
      <c r="A190" s="32" t="s">
        <v>79</v>
      </c>
      <c r="B190" s="25"/>
      <c r="C190" s="33" t="s">
        <v>1</v>
      </c>
      <c r="D190" s="25"/>
      <c r="E190" s="59" t="str">
        <f t="shared" ref="E190:P190" si="223">IF(ISERROR(E291/E76),"",E291/E76)</f>
        <v/>
      </c>
      <c r="F190" s="60" t="str">
        <f t="shared" si="223"/>
        <v/>
      </c>
      <c r="G190" s="60">
        <f t="shared" si="223"/>
        <v>0.39123530527114148</v>
      </c>
      <c r="H190" s="60" t="str">
        <f t="shared" si="223"/>
        <v/>
      </c>
      <c r="I190" s="60" t="str">
        <f t="shared" si="223"/>
        <v/>
      </c>
      <c r="J190" s="60" t="str">
        <f t="shared" si="223"/>
        <v/>
      </c>
      <c r="K190" s="60" t="str">
        <f t="shared" si="223"/>
        <v/>
      </c>
      <c r="L190" s="60">
        <f t="shared" si="223"/>
        <v>0.44432593856655284</v>
      </c>
      <c r="M190" s="229" t="str">
        <f t="shared" si="223"/>
        <v/>
      </c>
      <c r="N190" s="60">
        <f t="shared" si="223"/>
        <v>0.41778062191884713</v>
      </c>
      <c r="O190" s="60" t="str">
        <f t="shared" si="223"/>
        <v/>
      </c>
      <c r="P190" s="61" t="str">
        <f t="shared" si="223"/>
        <v/>
      </c>
      <c r="Q190" s="12"/>
      <c r="R190" s="12"/>
      <c r="S190" s="12"/>
      <c r="T190" s="32" t="s">
        <v>79</v>
      </c>
      <c r="U190" s="25"/>
      <c r="V190" s="33" t="s">
        <v>1</v>
      </c>
      <c r="W190" s="25"/>
      <c r="X190" s="59" t="str">
        <f t="shared" ref="X190:AI191" si="224">IF(ISERROR(X321/X76),"",X321/X76)</f>
        <v/>
      </c>
      <c r="Y190" s="60" t="str">
        <f t="shared" si="224"/>
        <v/>
      </c>
      <c r="Z190" s="60" t="str">
        <f t="shared" si="224"/>
        <v/>
      </c>
      <c r="AA190" s="60" t="str">
        <f t="shared" si="224"/>
        <v/>
      </c>
      <c r="AB190" s="60" t="str">
        <f t="shared" si="224"/>
        <v/>
      </c>
      <c r="AC190" s="60" t="str">
        <f t="shared" si="224"/>
        <v/>
      </c>
      <c r="AD190" s="60" t="str">
        <f t="shared" si="224"/>
        <v/>
      </c>
      <c r="AE190" s="229" t="str">
        <f t="shared" si="224"/>
        <v/>
      </c>
      <c r="AF190" s="60" t="str">
        <f t="shared" si="224"/>
        <v/>
      </c>
      <c r="AG190" s="60" t="str">
        <f t="shared" si="224"/>
        <v/>
      </c>
      <c r="AH190" s="60" t="str">
        <f t="shared" si="224"/>
        <v/>
      </c>
      <c r="AI190" s="61" t="str">
        <f t="shared" si="224"/>
        <v/>
      </c>
      <c r="AJ190" s="12"/>
      <c r="AK190" s="12"/>
      <c r="AL190" s="32" t="s">
        <v>79</v>
      </c>
      <c r="AM190" s="25"/>
      <c r="AN190" s="33" t="s">
        <v>1</v>
      </c>
      <c r="AO190" s="25"/>
      <c r="AP190" s="59">
        <f t="shared" ref="AP190:BA190" si="225">IF(ISERROR(AP291/AP76),"",AP291/AP76)</f>
        <v>0.35797303754266208</v>
      </c>
      <c r="AQ190" s="60" t="str">
        <f t="shared" si="225"/>
        <v/>
      </c>
      <c r="AR190" s="60" t="str">
        <f t="shared" si="225"/>
        <v/>
      </c>
      <c r="AS190" s="60" t="str">
        <f t="shared" si="225"/>
        <v/>
      </c>
      <c r="AT190" s="60" t="str">
        <f t="shared" si="225"/>
        <v/>
      </c>
      <c r="AU190" s="60" t="str">
        <f t="shared" si="225"/>
        <v/>
      </c>
      <c r="AV190" s="60" t="str">
        <f t="shared" si="225"/>
        <v/>
      </c>
      <c r="AW190" s="229">
        <f t="shared" si="225"/>
        <v>0.40342110682119836</v>
      </c>
      <c r="AX190" s="60" t="str">
        <f t="shared" si="225"/>
        <v/>
      </c>
      <c r="AY190" s="60" t="str">
        <f t="shared" si="225"/>
        <v/>
      </c>
      <c r="AZ190" s="60" t="str">
        <f t="shared" si="225"/>
        <v/>
      </c>
      <c r="BA190" s="155">
        <f t="shared" si="225"/>
        <v>0.41106228732650746</v>
      </c>
      <c r="BC190" s="32" t="str">
        <f t="shared" si="217"/>
        <v>BARNET PRODUCTS CORP.</v>
      </c>
      <c r="BD190" s="183"/>
      <c r="BE190" s="183"/>
      <c r="BF190" s="183"/>
      <c r="BG190" s="25"/>
      <c r="BH190" s="25"/>
      <c r="BI190" s="25"/>
      <c r="BJ190" s="184"/>
    </row>
    <row r="191" spans="1:62" s="10" customFormat="1" ht="14.25" customHeight="1">
      <c r="A191" s="70"/>
      <c r="B191" s="25"/>
      <c r="C191" s="33" t="s">
        <v>13</v>
      </c>
      <c r="D191" s="25"/>
      <c r="E191" s="59" t="str">
        <f t="shared" ref="E191:P191" si="226">IF(ISERROR(E292/E77),"",E292/E77)</f>
        <v/>
      </c>
      <c r="F191" s="60" t="str">
        <f t="shared" si="226"/>
        <v/>
      </c>
      <c r="G191" s="60">
        <f t="shared" si="226"/>
        <v>0.39123530527114148</v>
      </c>
      <c r="H191" s="60">
        <f t="shared" si="226"/>
        <v>0.39123530527114148</v>
      </c>
      <c r="I191" s="60">
        <f t="shared" si="226"/>
        <v>0.39123530527114148</v>
      </c>
      <c r="J191" s="60">
        <f t="shared" si="226"/>
        <v>0.39123530527114148</v>
      </c>
      <c r="K191" s="60">
        <f t="shared" si="226"/>
        <v>0.39123530527114148</v>
      </c>
      <c r="L191" s="60">
        <f t="shared" si="226"/>
        <v>0.41778062191884713</v>
      </c>
      <c r="M191" s="229">
        <f t="shared" si="226"/>
        <v>0.41778062191884713</v>
      </c>
      <c r="N191" s="60" t="str">
        <f t="shared" si="226"/>
        <v/>
      </c>
      <c r="O191" s="60" t="str">
        <f t="shared" si="226"/>
        <v/>
      </c>
      <c r="P191" s="61" t="str">
        <f t="shared" si="226"/>
        <v/>
      </c>
      <c r="Q191" s="12"/>
      <c r="R191" s="12"/>
      <c r="S191" s="12"/>
      <c r="T191" s="70"/>
      <c r="U191" s="25"/>
      <c r="V191" s="33" t="s">
        <v>13</v>
      </c>
      <c r="W191" s="25"/>
      <c r="X191" s="59" t="str">
        <f t="shared" si="224"/>
        <v/>
      </c>
      <c r="Y191" s="60" t="str">
        <f t="shared" si="224"/>
        <v/>
      </c>
      <c r="Z191" s="60" t="str">
        <f t="shared" si="224"/>
        <v/>
      </c>
      <c r="AA191" s="60" t="str">
        <f t="shared" si="224"/>
        <v/>
      </c>
      <c r="AB191" s="60" t="str">
        <f t="shared" si="224"/>
        <v/>
      </c>
      <c r="AC191" s="60" t="str">
        <f t="shared" si="224"/>
        <v/>
      </c>
      <c r="AD191" s="60" t="str">
        <f t="shared" si="224"/>
        <v/>
      </c>
      <c r="AE191" s="229" t="str">
        <f t="shared" si="224"/>
        <v/>
      </c>
      <c r="AF191" s="60" t="str">
        <f t="shared" si="224"/>
        <v/>
      </c>
      <c r="AG191" s="60" t="str">
        <f t="shared" si="224"/>
        <v/>
      </c>
      <c r="AH191" s="60" t="str">
        <f t="shared" si="224"/>
        <v/>
      </c>
      <c r="AI191" s="61" t="str">
        <f t="shared" si="224"/>
        <v/>
      </c>
      <c r="AJ191" s="12"/>
      <c r="AK191" s="12"/>
      <c r="AL191" s="70"/>
      <c r="AM191" s="25"/>
      <c r="AN191" s="33" t="s">
        <v>13</v>
      </c>
      <c r="AO191" s="25"/>
      <c r="AP191" s="59">
        <f t="shared" ref="AP191:BA191" si="227">IF(ISERROR(AP292/AP77),"",AP292/AP77)</f>
        <v>0.35797303754266208</v>
      </c>
      <c r="AQ191" s="60">
        <f t="shared" si="227"/>
        <v>0.35797303754266208</v>
      </c>
      <c r="AR191" s="60">
        <f t="shared" si="227"/>
        <v>0.35797303754266208</v>
      </c>
      <c r="AS191" s="60">
        <f t="shared" si="227"/>
        <v>0.35797303754266208</v>
      </c>
      <c r="AT191" s="60">
        <f t="shared" si="227"/>
        <v>0.35797303754266208</v>
      </c>
      <c r="AU191" s="60">
        <f t="shared" si="227"/>
        <v>0.35797303754266208</v>
      </c>
      <c r="AV191" s="60">
        <f t="shared" si="227"/>
        <v>0.35797303754266208</v>
      </c>
      <c r="AW191" s="229">
        <f t="shared" si="227"/>
        <v>0.38069707218193022</v>
      </c>
      <c r="AX191" s="60">
        <f t="shared" si="227"/>
        <v>0.38069707218193022</v>
      </c>
      <c r="AY191" s="60">
        <f t="shared" si="227"/>
        <v>0.38069707218193022</v>
      </c>
      <c r="AZ191" s="60">
        <f t="shared" si="227"/>
        <v>0.38069707218193022</v>
      </c>
      <c r="BA191" s="155">
        <f t="shared" si="227"/>
        <v>0.39081881056345597</v>
      </c>
      <c r="BC191" s="70" t="str">
        <f t="shared" si="217"/>
        <v/>
      </c>
      <c r="BD191" s="194" t="e">
        <f>INDEX($E$121:$P$212,ROW()-120,#REF!)</f>
        <v>#REF!</v>
      </c>
      <c r="BE191" s="194" t="e">
        <f>INDEX($X$121:$AI$212,ROW()-120,#REF!)</f>
        <v>#REF!</v>
      </c>
      <c r="BF191" s="194" t="e">
        <f>INDEX($AP$121:$BA$212,ROW()-120,#REF!)</f>
        <v>#REF!</v>
      </c>
      <c r="BG191" s="195" t="e">
        <f>+IF(OR(BD191="",BE191=""),0,BD191-BE191)*100</f>
        <v>#REF!</v>
      </c>
      <c r="BH191" s="196" t="str">
        <f>+IF(ISERROR(BD191/BE191-1),"",BD191/BE191-1)</f>
        <v/>
      </c>
      <c r="BI191" s="197" t="e">
        <f>+IF(OR(BD191="",BF191=""),0,BD191-BF191)*100</f>
        <v>#REF!</v>
      </c>
      <c r="BJ191" s="198" t="str">
        <f>+IF(ISERROR(BD191/BF191-1),"",BD191/BF191-1)</f>
        <v/>
      </c>
    </row>
    <row r="192" spans="1:62" s="10" customFormat="1" ht="14.25" customHeight="1">
      <c r="A192" s="32"/>
      <c r="B192" s="25"/>
      <c r="C192" s="33"/>
      <c r="D192" s="25"/>
      <c r="E192" s="59"/>
      <c r="F192" s="60"/>
      <c r="G192" s="60"/>
      <c r="H192" s="60"/>
      <c r="I192" s="60"/>
      <c r="J192" s="60"/>
      <c r="K192" s="60"/>
      <c r="L192" s="60"/>
      <c r="M192" s="229"/>
      <c r="N192" s="60"/>
      <c r="O192" s="60"/>
      <c r="P192" s="61"/>
      <c r="Q192" s="12"/>
      <c r="R192" s="12"/>
      <c r="S192" s="12"/>
      <c r="T192" s="32"/>
      <c r="U192" s="25"/>
      <c r="V192" s="33"/>
      <c r="W192" s="25"/>
      <c r="X192" s="59"/>
      <c r="Y192" s="60"/>
      <c r="Z192" s="60"/>
      <c r="AA192" s="60"/>
      <c r="AB192" s="60"/>
      <c r="AC192" s="60"/>
      <c r="AD192" s="60"/>
      <c r="AE192" s="229"/>
      <c r="AF192" s="60"/>
      <c r="AG192" s="60"/>
      <c r="AH192" s="60"/>
      <c r="AI192" s="61"/>
      <c r="AJ192" s="12"/>
      <c r="AK192" s="12"/>
      <c r="AL192" s="32"/>
      <c r="AM192" s="25"/>
      <c r="AN192" s="33"/>
      <c r="AO192" s="25"/>
      <c r="AP192" s="59"/>
      <c r="AQ192" s="60"/>
      <c r="AR192" s="60"/>
      <c r="AS192" s="60"/>
      <c r="AT192" s="60"/>
      <c r="AU192" s="60"/>
      <c r="AV192" s="60"/>
      <c r="AW192" s="229"/>
      <c r="AX192" s="60"/>
      <c r="AY192" s="60"/>
      <c r="AZ192" s="60"/>
      <c r="BA192" s="155"/>
      <c r="BC192" s="70" t="str">
        <f t="shared" si="217"/>
        <v/>
      </c>
      <c r="BD192" s="183"/>
      <c r="BE192" s="183"/>
      <c r="BF192" s="183"/>
      <c r="BG192" s="25"/>
      <c r="BH192" s="25"/>
      <c r="BI192" s="25"/>
      <c r="BJ192" s="184"/>
    </row>
    <row r="193" spans="1:62" s="10" customFormat="1" ht="14.25" customHeight="1">
      <c r="A193" s="32" t="s">
        <v>80</v>
      </c>
      <c r="B193" s="25"/>
      <c r="C193" s="33" t="s">
        <v>1</v>
      </c>
      <c r="D193" s="25"/>
      <c r="E193" s="59">
        <f t="shared" ref="E193:P193" si="228">IF(ISERROR(E294/E79),"",E294/E79)</f>
        <v>0.63575163480294905</v>
      </c>
      <c r="F193" s="60">
        <f t="shared" si="228"/>
        <v>0.34465845592543953</v>
      </c>
      <c r="G193" s="60">
        <f t="shared" si="228"/>
        <v>0.35429176969268822</v>
      </c>
      <c r="H193" s="60">
        <f t="shared" si="228"/>
        <v>0.55183883519517996</v>
      </c>
      <c r="I193" s="60">
        <f t="shared" si="228"/>
        <v>0.33893531123838144</v>
      </c>
      <c r="J193" s="60">
        <f t="shared" si="228"/>
        <v>0.54144273259285836</v>
      </c>
      <c r="K193" s="60">
        <f t="shared" si="228"/>
        <v>0.33108290575209237</v>
      </c>
      <c r="L193" s="60">
        <f t="shared" si="228"/>
        <v>0.24740024183796733</v>
      </c>
      <c r="M193" s="229">
        <f t="shared" si="228"/>
        <v>0.54512591878539596</v>
      </c>
      <c r="N193" s="60">
        <f t="shared" si="228"/>
        <v>0.48926116838487971</v>
      </c>
      <c r="O193" s="60" t="str">
        <f t="shared" si="228"/>
        <v/>
      </c>
      <c r="P193" s="61" t="str">
        <f t="shared" si="228"/>
        <v/>
      </c>
      <c r="Q193" s="12"/>
      <c r="R193" s="12"/>
      <c r="S193" s="12"/>
      <c r="T193" s="32" t="s">
        <v>80</v>
      </c>
      <c r="U193" s="25"/>
      <c r="V193" s="33" t="s">
        <v>1</v>
      </c>
      <c r="W193" s="25"/>
      <c r="X193" s="59" t="str">
        <f t="shared" ref="X193:AI194" si="229">IF(ISERROR(X324/X79),"",X324/X79)</f>
        <v/>
      </c>
      <c r="Y193" s="60" t="str">
        <f t="shared" si="229"/>
        <v/>
      </c>
      <c r="Z193" s="60" t="str">
        <f t="shared" si="229"/>
        <v/>
      </c>
      <c r="AA193" s="60" t="str">
        <f t="shared" si="229"/>
        <v/>
      </c>
      <c r="AB193" s="60" t="str">
        <f t="shared" si="229"/>
        <v/>
      </c>
      <c r="AC193" s="60" t="str">
        <f t="shared" si="229"/>
        <v/>
      </c>
      <c r="AD193" s="60" t="str">
        <f t="shared" si="229"/>
        <v/>
      </c>
      <c r="AE193" s="229" t="str">
        <f t="shared" si="229"/>
        <v/>
      </c>
      <c r="AF193" s="60" t="str">
        <f t="shared" si="229"/>
        <v/>
      </c>
      <c r="AG193" s="60" t="str">
        <f t="shared" si="229"/>
        <v/>
      </c>
      <c r="AH193" s="60" t="str">
        <f t="shared" si="229"/>
        <v/>
      </c>
      <c r="AI193" s="61" t="str">
        <f t="shared" si="229"/>
        <v/>
      </c>
      <c r="AJ193" s="12"/>
      <c r="AK193" s="12"/>
      <c r="AL193" s="32" t="s">
        <v>80</v>
      </c>
      <c r="AM193" s="25"/>
      <c r="AN193" s="33" t="s">
        <v>1</v>
      </c>
      <c r="AO193" s="25"/>
      <c r="AP193" s="59" t="str">
        <f t="shared" ref="AP193:BA193" si="230">IF(ISERROR(AP294/AP79),"",AP294/AP79)</f>
        <v/>
      </c>
      <c r="AQ193" s="60">
        <f t="shared" si="230"/>
        <v>0.43950221323529415</v>
      </c>
      <c r="AR193" s="60">
        <f t="shared" si="230"/>
        <v>0.59110151985839421</v>
      </c>
      <c r="AS193" s="60">
        <f t="shared" si="230"/>
        <v>0.33051603310040462</v>
      </c>
      <c r="AT193" s="60">
        <f t="shared" si="230"/>
        <v>0.53872073149557742</v>
      </c>
      <c r="AU193" s="60" t="str">
        <f t="shared" si="230"/>
        <v/>
      </c>
      <c r="AV193" s="60">
        <f t="shared" si="230"/>
        <v>0.5591041442536947</v>
      </c>
      <c r="AW193" s="229" t="str">
        <f t="shared" si="230"/>
        <v/>
      </c>
      <c r="AX193" s="60">
        <f t="shared" si="230"/>
        <v>0.2715188800000003</v>
      </c>
      <c r="AY193" s="60">
        <f t="shared" si="230"/>
        <v>0.51221938792172395</v>
      </c>
      <c r="AZ193" s="60">
        <f t="shared" si="230"/>
        <v>0.64329130764141762</v>
      </c>
      <c r="BA193" s="155">
        <f t="shared" si="230"/>
        <v>0.2627534480392133</v>
      </c>
      <c r="BC193" s="32" t="str">
        <f t="shared" si="217"/>
        <v>LABORATOIRES ASEPTA</v>
      </c>
      <c r="BD193" s="183"/>
      <c r="BE193" s="183"/>
      <c r="BF193" s="183"/>
      <c r="BG193" s="25"/>
      <c r="BH193" s="25"/>
      <c r="BI193" s="25"/>
      <c r="BJ193" s="184"/>
    </row>
    <row r="194" spans="1:62" s="10" customFormat="1" ht="14.25" customHeight="1">
      <c r="A194" s="70"/>
      <c r="B194" s="25"/>
      <c r="C194" s="33" t="s">
        <v>13</v>
      </c>
      <c r="D194" s="25"/>
      <c r="E194" s="59">
        <f t="shared" ref="E194:P194" si="231">IF(ISERROR(E295/E80),"",E295/E80)</f>
        <v>0.63575163480294905</v>
      </c>
      <c r="F194" s="60">
        <f t="shared" si="231"/>
        <v>0.59489402697495175</v>
      </c>
      <c r="G194" s="60">
        <f t="shared" si="231"/>
        <v>0.50614549402823017</v>
      </c>
      <c r="H194" s="60">
        <f t="shared" si="231"/>
        <v>0.52483379963551424</v>
      </c>
      <c r="I194" s="60">
        <f t="shared" si="231"/>
        <v>0.48492239467849224</v>
      </c>
      <c r="J194" s="60">
        <f t="shared" si="231"/>
        <v>0.49918620772801259</v>
      </c>
      <c r="K194" s="60">
        <f t="shared" si="231"/>
        <v>0.490301031987325</v>
      </c>
      <c r="L194" s="60">
        <f t="shared" si="231"/>
        <v>0.4767636196997061</v>
      </c>
      <c r="M194" s="229">
        <f t="shared" si="231"/>
        <v>0.48926116838487971</v>
      </c>
      <c r="N194" s="60" t="str">
        <f t="shared" si="231"/>
        <v/>
      </c>
      <c r="O194" s="60" t="str">
        <f t="shared" si="231"/>
        <v/>
      </c>
      <c r="P194" s="61" t="str">
        <f t="shared" si="231"/>
        <v/>
      </c>
      <c r="Q194" s="12"/>
      <c r="R194" s="12"/>
      <c r="S194" s="12"/>
      <c r="T194" s="70"/>
      <c r="U194" s="25"/>
      <c r="V194" s="33" t="s">
        <v>13</v>
      </c>
      <c r="W194" s="25"/>
      <c r="X194" s="59" t="str">
        <f t="shared" si="229"/>
        <v/>
      </c>
      <c r="Y194" s="60" t="str">
        <f t="shared" si="229"/>
        <v/>
      </c>
      <c r="Z194" s="60" t="str">
        <f t="shared" si="229"/>
        <v/>
      </c>
      <c r="AA194" s="60" t="str">
        <f t="shared" si="229"/>
        <v/>
      </c>
      <c r="AB194" s="60" t="str">
        <f t="shared" si="229"/>
        <v/>
      </c>
      <c r="AC194" s="60" t="str">
        <f t="shared" si="229"/>
        <v/>
      </c>
      <c r="AD194" s="60" t="str">
        <f t="shared" si="229"/>
        <v/>
      </c>
      <c r="AE194" s="229" t="str">
        <f t="shared" si="229"/>
        <v/>
      </c>
      <c r="AF194" s="60" t="str">
        <f t="shared" si="229"/>
        <v/>
      </c>
      <c r="AG194" s="60" t="str">
        <f t="shared" si="229"/>
        <v/>
      </c>
      <c r="AH194" s="60" t="str">
        <f t="shared" si="229"/>
        <v/>
      </c>
      <c r="AI194" s="61" t="str">
        <f t="shared" si="229"/>
        <v/>
      </c>
      <c r="AJ194" s="12"/>
      <c r="AK194" s="12"/>
      <c r="AL194" s="70"/>
      <c r="AM194" s="25"/>
      <c r="AN194" s="33" t="s">
        <v>13</v>
      </c>
      <c r="AO194" s="25"/>
      <c r="AP194" s="59" t="str">
        <f t="shared" ref="AP194:BA194" si="232">IF(ISERROR(AP295/AP80),"",AP295/AP80)</f>
        <v/>
      </c>
      <c r="AQ194" s="60">
        <f t="shared" si="232"/>
        <v>0.43950221323529415</v>
      </c>
      <c r="AR194" s="60">
        <f t="shared" si="232"/>
        <v>0.5741948112700197</v>
      </c>
      <c r="AS194" s="60">
        <f t="shared" si="232"/>
        <v>0.50817569216153902</v>
      </c>
      <c r="AT194" s="60">
        <f t="shared" si="232"/>
        <v>0.51953964185630974</v>
      </c>
      <c r="AU194" s="60">
        <f t="shared" si="232"/>
        <v>0.51953964185630974</v>
      </c>
      <c r="AV194" s="60">
        <f t="shared" si="232"/>
        <v>0.53113902414963632</v>
      </c>
      <c r="AW194" s="229">
        <f t="shared" si="232"/>
        <v>0.53116381332006368</v>
      </c>
      <c r="AX194" s="60">
        <f t="shared" si="232"/>
        <v>0.52659491950529802</v>
      </c>
      <c r="AY194" s="60">
        <f t="shared" si="232"/>
        <v>0.52308137470981853</v>
      </c>
      <c r="AZ194" s="60">
        <f t="shared" si="232"/>
        <v>0.54002219341526003</v>
      </c>
      <c r="BA194" s="155">
        <f t="shared" si="232"/>
        <v>0.53378482532341631</v>
      </c>
      <c r="BC194" s="70" t="str">
        <f t="shared" si="217"/>
        <v/>
      </c>
      <c r="BD194" s="194" t="e">
        <f>INDEX($E$121:$P$212,ROW()-120,#REF!)</f>
        <v>#REF!</v>
      </c>
      <c r="BE194" s="194" t="e">
        <f>INDEX($X$121:$AI$212,ROW()-120,#REF!)</f>
        <v>#REF!</v>
      </c>
      <c r="BF194" s="194" t="e">
        <f>INDEX($AP$121:$BA$212,ROW()-120,#REF!)</f>
        <v>#REF!</v>
      </c>
      <c r="BG194" s="195" t="e">
        <f>+IF(OR(BD194="",BE194=""),0,BD194-BE194)*100</f>
        <v>#REF!</v>
      </c>
      <c r="BH194" s="196" t="str">
        <f>+IF(ISERROR(BD194/BE194-1),"",BD194/BE194-1)</f>
        <v/>
      </c>
      <c r="BI194" s="197" t="e">
        <f>+IF(OR(BD194="",BF194=""),0,BD194-BF194)*100</f>
        <v>#REF!</v>
      </c>
      <c r="BJ194" s="198" t="str">
        <f>+IF(ISERROR(BD194/BF194-1),"",BD194/BF194-1)</f>
        <v/>
      </c>
    </row>
    <row r="195" spans="1:62" s="10" customFormat="1" ht="14.25" customHeight="1">
      <c r="A195" s="70"/>
      <c r="B195" s="25"/>
      <c r="C195" s="33"/>
      <c r="D195" s="25"/>
      <c r="E195" s="59"/>
      <c r="F195" s="60"/>
      <c r="G195" s="60"/>
      <c r="H195" s="60"/>
      <c r="I195" s="60"/>
      <c r="J195" s="60"/>
      <c r="K195" s="60"/>
      <c r="L195" s="60"/>
      <c r="M195" s="229"/>
      <c r="N195" s="60"/>
      <c r="O195" s="60"/>
      <c r="P195" s="61"/>
      <c r="Q195" s="12"/>
      <c r="R195" s="12"/>
      <c r="S195" s="12"/>
      <c r="T195" s="70"/>
      <c r="U195" s="25"/>
      <c r="V195" s="33"/>
      <c r="W195" s="25"/>
      <c r="X195" s="59"/>
      <c r="Y195" s="60"/>
      <c r="Z195" s="60"/>
      <c r="AA195" s="60"/>
      <c r="AB195" s="60"/>
      <c r="AC195" s="60"/>
      <c r="AD195" s="60"/>
      <c r="AE195" s="229"/>
      <c r="AF195" s="60"/>
      <c r="AG195" s="60"/>
      <c r="AH195" s="60"/>
      <c r="AI195" s="61"/>
      <c r="AJ195" s="12"/>
      <c r="AK195" s="12"/>
      <c r="AL195" s="70"/>
      <c r="AM195" s="25"/>
      <c r="AN195" s="33"/>
      <c r="AO195" s="25"/>
      <c r="AP195" s="59"/>
      <c r="AQ195" s="60"/>
      <c r="AR195" s="60"/>
      <c r="AS195" s="60"/>
      <c r="AT195" s="60"/>
      <c r="AU195" s="60"/>
      <c r="AV195" s="60"/>
      <c r="AW195" s="229"/>
      <c r="AX195" s="60"/>
      <c r="AY195" s="60"/>
      <c r="AZ195" s="60"/>
      <c r="BA195" s="155"/>
      <c r="BC195" s="70" t="str">
        <f t="shared" si="217"/>
        <v/>
      </c>
      <c r="BD195" s="183"/>
      <c r="BE195" s="183"/>
      <c r="BF195" s="183"/>
      <c r="BG195" s="25"/>
      <c r="BH195" s="25"/>
      <c r="BI195" s="25"/>
      <c r="BJ195" s="184"/>
    </row>
    <row r="196" spans="1:62" s="10" customFormat="1" ht="14.25" customHeight="1">
      <c r="A196" s="70" t="s">
        <v>40</v>
      </c>
      <c r="B196" s="25"/>
      <c r="C196" s="33" t="s">
        <v>1</v>
      </c>
      <c r="D196" s="25"/>
      <c r="E196" s="59">
        <f t="shared" ref="E196:P196" si="233">IF(ISERROR(E297/E82),"",E297/E82)</f>
        <v>0.24475233992636325</v>
      </c>
      <c r="F196" s="60">
        <f t="shared" si="233"/>
        <v>0.2551131407239523</v>
      </c>
      <c r="G196" s="60">
        <f t="shared" si="233"/>
        <v>0.19927698858466922</v>
      </c>
      <c r="H196" s="60">
        <f t="shared" si="233"/>
        <v>0.21709350847063455</v>
      </c>
      <c r="I196" s="60">
        <f t="shared" si="233"/>
        <v>0.22840670713365058</v>
      </c>
      <c r="J196" s="60">
        <f t="shared" si="233"/>
        <v>0.2376841160247532</v>
      </c>
      <c r="K196" s="60">
        <f t="shared" si="233"/>
        <v>0.2131739169636537</v>
      </c>
      <c r="L196" s="60">
        <f t="shared" si="233"/>
        <v>0.18502145737947329</v>
      </c>
      <c r="M196" s="229">
        <f t="shared" si="233"/>
        <v>0.22535853727936975</v>
      </c>
      <c r="N196" s="60">
        <f t="shared" si="233"/>
        <v>0.22494568145354651</v>
      </c>
      <c r="O196" s="60" t="str">
        <f t="shared" si="233"/>
        <v/>
      </c>
      <c r="P196" s="61" t="str">
        <f t="shared" si="233"/>
        <v/>
      </c>
      <c r="Q196" s="12"/>
      <c r="R196" s="12"/>
      <c r="S196" s="12"/>
      <c r="T196" s="70" t="s">
        <v>40</v>
      </c>
      <c r="U196" s="25"/>
      <c r="V196" s="33" t="s">
        <v>1</v>
      </c>
      <c r="W196" s="25"/>
      <c r="X196" s="59" t="str">
        <f t="shared" ref="X196:AI197" si="234">IF(ISERROR(X327/X82),"",X327/X82)</f>
        <v/>
      </c>
      <c r="Y196" s="60" t="str">
        <f t="shared" si="234"/>
        <v/>
      </c>
      <c r="Z196" s="60" t="str">
        <f t="shared" si="234"/>
        <v/>
      </c>
      <c r="AA196" s="60" t="str">
        <f t="shared" si="234"/>
        <v/>
      </c>
      <c r="AB196" s="60" t="str">
        <f t="shared" si="234"/>
        <v/>
      </c>
      <c r="AC196" s="60" t="str">
        <f t="shared" si="234"/>
        <v/>
      </c>
      <c r="AD196" s="60" t="str">
        <f t="shared" si="234"/>
        <v/>
      </c>
      <c r="AE196" s="229" t="str">
        <f t="shared" si="234"/>
        <v/>
      </c>
      <c r="AF196" s="60" t="str">
        <f t="shared" si="234"/>
        <v/>
      </c>
      <c r="AG196" s="60" t="str">
        <f t="shared" si="234"/>
        <v/>
      </c>
      <c r="AH196" s="60" t="str">
        <f t="shared" si="234"/>
        <v/>
      </c>
      <c r="AI196" s="61" t="str">
        <f t="shared" si="234"/>
        <v/>
      </c>
      <c r="AJ196" s="12"/>
      <c r="AK196" s="12"/>
      <c r="AL196" s="70" t="s">
        <v>40</v>
      </c>
      <c r="AM196" s="25"/>
      <c r="AN196" s="33" t="s">
        <v>1</v>
      </c>
      <c r="AO196" s="25"/>
      <c r="AP196" s="59">
        <f t="shared" ref="AP196:BA196" si="235">IF(ISERROR(AP297/AP82),"",AP297/AP82)</f>
        <v>0.26243273214295315</v>
      </c>
      <c r="AQ196" s="60">
        <f t="shared" si="235"/>
        <v>0.25015752016647547</v>
      </c>
      <c r="AR196" s="60">
        <f t="shared" si="235"/>
        <v>0.17932374161746237</v>
      </c>
      <c r="AS196" s="60">
        <f t="shared" si="235"/>
        <v>0.23185985577835883</v>
      </c>
      <c r="AT196" s="60">
        <f t="shared" si="235"/>
        <v>0.24059188767413048</v>
      </c>
      <c r="AU196" s="60">
        <f t="shared" si="235"/>
        <v>0.31864646702764354</v>
      </c>
      <c r="AV196" s="60">
        <f t="shared" si="235"/>
        <v>0.20140928868800342</v>
      </c>
      <c r="AW196" s="229">
        <f t="shared" si="235"/>
        <v>0.20314856375221876</v>
      </c>
      <c r="AX196" s="60">
        <f t="shared" si="235"/>
        <v>0.24222779365138428</v>
      </c>
      <c r="AY196" s="60">
        <f t="shared" si="235"/>
        <v>0.30468724181247769</v>
      </c>
      <c r="AZ196" s="60">
        <f t="shared" si="235"/>
        <v>0.20283665832260769</v>
      </c>
      <c r="BA196" s="155">
        <f t="shared" si="235"/>
        <v>0.27147151238184758</v>
      </c>
      <c r="BC196" s="32" t="str">
        <f t="shared" si="217"/>
        <v>AUTRES</v>
      </c>
      <c r="BD196" s="183"/>
      <c r="BE196" s="183"/>
      <c r="BF196" s="183"/>
      <c r="BG196" s="25"/>
      <c r="BH196" s="25"/>
      <c r="BI196" s="25"/>
      <c r="BJ196" s="184"/>
    </row>
    <row r="197" spans="1:62" s="10" customFormat="1" ht="14.25" customHeight="1">
      <c r="A197" s="70"/>
      <c r="B197" s="25"/>
      <c r="C197" s="33" t="s">
        <v>13</v>
      </c>
      <c r="D197" s="25"/>
      <c r="E197" s="59">
        <f t="shared" ref="E197:P197" si="236">IF(ISERROR(E298/E83),"",E298/E83)</f>
        <v>0.24475233992636325</v>
      </c>
      <c r="F197" s="60">
        <f t="shared" si="236"/>
        <v>0.24866593025238148</v>
      </c>
      <c r="G197" s="60">
        <f t="shared" si="236"/>
        <v>0.2349363562632891</v>
      </c>
      <c r="H197" s="60">
        <f t="shared" si="236"/>
        <v>0.22993816795560978</v>
      </c>
      <c r="I197" s="60">
        <f t="shared" si="236"/>
        <v>0.22967963418280166</v>
      </c>
      <c r="J197" s="60">
        <f t="shared" si="236"/>
        <v>0.23097201385207164</v>
      </c>
      <c r="K197" s="60">
        <f t="shared" si="236"/>
        <v>0.22908137983321455</v>
      </c>
      <c r="L197" s="60">
        <f t="shared" si="236"/>
        <v>0.22488149670325061</v>
      </c>
      <c r="M197" s="229">
        <f t="shared" si="236"/>
        <v>0.22494568145354651</v>
      </c>
      <c r="N197" s="60" t="str">
        <f t="shared" si="236"/>
        <v/>
      </c>
      <c r="O197" s="60" t="str">
        <f t="shared" si="236"/>
        <v/>
      </c>
      <c r="P197" s="61" t="str">
        <f t="shared" si="236"/>
        <v/>
      </c>
      <c r="Q197" s="12"/>
      <c r="R197" s="12"/>
      <c r="S197" s="12"/>
      <c r="T197" s="70"/>
      <c r="U197" s="25"/>
      <c r="V197" s="33" t="s">
        <v>13</v>
      </c>
      <c r="W197" s="25"/>
      <c r="X197" s="59" t="str">
        <f t="shared" si="234"/>
        <v/>
      </c>
      <c r="Y197" s="60" t="str">
        <f t="shared" si="234"/>
        <v/>
      </c>
      <c r="Z197" s="60" t="str">
        <f t="shared" si="234"/>
        <v/>
      </c>
      <c r="AA197" s="60" t="str">
        <f t="shared" si="234"/>
        <v/>
      </c>
      <c r="AB197" s="60" t="str">
        <f t="shared" si="234"/>
        <v/>
      </c>
      <c r="AC197" s="60" t="str">
        <f t="shared" si="234"/>
        <v/>
      </c>
      <c r="AD197" s="60" t="str">
        <f t="shared" si="234"/>
        <v/>
      </c>
      <c r="AE197" s="229" t="str">
        <f t="shared" si="234"/>
        <v/>
      </c>
      <c r="AF197" s="60" t="str">
        <f t="shared" si="234"/>
        <v/>
      </c>
      <c r="AG197" s="60" t="str">
        <f t="shared" si="234"/>
        <v/>
      </c>
      <c r="AH197" s="60" t="str">
        <f t="shared" si="234"/>
        <v/>
      </c>
      <c r="AI197" s="61" t="str">
        <f t="shared" si="234"/>
        <v/>
      </c>
      <c r="AJ197" s="12"/>
      <c r="AK197" s="12"/>
      <c r="AL197" s="70"/>
      <c r="AM197" s="25"/>
      <c r="AN197" s="33" t="s">
        <v>13</v>
      </c>
      <c r="AO197" s="25"/>
      <c r="AP197" s="59">
        <f t="shared" ref="AP197:BA197" si="237">IF(ISERROR(AP298/AP83),"",AP298/AP83)</f>
        <v>0.26243273214295315</v>
      </c>
      <c r="AQ197" s="60">
        <f t="shared" si="237"/>
        <v>0.25606080038059886</v>
      </c>
      <c r="AR197" s="60">
        <f t="shared" si="237"/>
        <v>0.23168928126628122</v>
      </c>
      <c r="AS197" s="60">
        <f t="shared" si="237"/>
        <v>0.23173623243607053</v>
      </c>
      <c r="AT197" s="60">
        <f t="shared" si="237"/>
        <v>0.23306017004263965</v>
      </c>
      <c r="AU197" s="60">
        <f t="shared" si="237"/>
        <v>0.243133993982911</v>
      </c>
      <c r="AV197" s="60">
        <f t="shared" si="237"/>
        <v>0.23782788557695717</v>
      </c>
      <c r="AW197" s="229">
        <f t="shared" si="237"/>
        <v>0.23451331336907119</v>
      </c>
      <c r="AX197" s="60">
        <f t="shared" si="237"/>
        <v>0.23545812391464155</v>
      </c>
      <c r="AY197" s="60">
        <f t="shared" si="237"/>
        <v>0.24085470698228351</v>
      </c>
      <c r="AZ197" s="60">
        <f t="shared" si="237"/>
        <v>0.23768462200619064</v>
      </c>
      <c r="BA197" s="155">
        <f t="shared" si="237"/>
        <v>0.23969310097902585</v>
      </c>
      <c r="BC197" s="70" t="str">
        <f t="shared" si="217"/>
        <v/>
      </c>
      <c r="BD197" s="194" t="e">
        <f>INDEX($E$121:$P$212,ROW()-120,#REF!)</f>
        <v>#REF!</v>
      </c>
      <c r="BE197" s="194" t="e">
        <f>INDEX($X$121:$AI$212,ROW()-120,#REF!)</f>
        <v>#REF!</v>
      </c>
      <c r="BF197" s="194" t="e">
        <f>INDEX($AP$121:$BA$212,ROW()-120,#REF!)</f>
        <v>#REF!</v>
      </c>
      <c r="BG197" s="195" t="e">
        <f>+IF(OR(BD197="",BE197=""),0,BD197-BE197)*100</f>
        <v>#REF!</v>
      </c>
      <c r="BH197" s="196" t="str">
        <f>+IF(ISERROR(BD197/BE197-1),"",BD197/BE197-1)</f>
        <v/>
      </c>
      <c r="BI197" s="197" t="e">
        <f>+IF(OR(BD197="",BF197=""),0,BD197-BF197)*100</f>
        <v>#REF!</v>
      </c>
      <c r="BJ197" s="198" t="str">
        <f>+IF(ISERROR(BD197/BF197-1),"",BD197/BF197-1)</f>
        <v/>
      </c>
    </row>
    <row r="198" spans="1:62" s="10" customFormat="1" ht="14.25" customHeight="1">
      <c r="A198" s="32"/>
      <c r="B198" s="25"/>
      <c r="C198" s="33"/>
      <c r="D198" s="25"/>
      <c r="E198" s="59"/>
      <c r="F198" s="60"/>
      <c r="G198" s="60"/>
      <c r="H198" s="60"/>
      <c r="I198" s="60"/>
      <c r="J198" s="60"/>
      <c r="K198" s="60"/>
      <c r="L198" s="60"/>
      <c r="M198" s="229"/>
      <c r="N198" s="60"/>
      <c r="O198" s="60"/>
      <c r="P198" s="61"/>
      <c r="Q198" s="12"/>
      <c r="R198" s="12"/>
      <c r="S198" s="12"/>
      <c r="T198" s="32"/>
      <c r="U198" s="25"/>
      <c r="V198" s="33"/>
      <c r="W198" s="25"/>
      <c r="X198" s="59"/>
      <c r="Y198" s="60"/>
      <c r="Z198" s="60"/>
      <c r="AA198" s="60"/>
      <c r="AB198" s="60"/>
      <c r="AC198" s="60"/>
      <c r="AD198" s="60"/>
      <c r="AE198" s="229"/>
      <c r="AF198" s="60"/>
      <c r="AG198" s="60"/>
      <c r="AH198" s="60"/>
      <c r="AI198" s="61"/>
      <c r="AJ198" s="12"/>
      <c r="AK198" s="12"/>
      <c r="AL198" s="32"/>
      <c r="AM198" s="25"/>
      <c r="AN198" s="33"/>
      <c r="AO198" s="25"/>
      <c r="AP198" s="59"/>
      <c r="AQ198" s="60"/>
      <c r="AR198" s="60"/>
      <c r="AS198" s="60"/>
      <c r="AT198" s="60"/>
      <c r="AU198" s="60"/>
      <c r="AV198" s="60"/>
      <c r="AW198" s="229"/>
      <c r="AX198" s="60"/>
      <c r="AY198" s="60"/>
      <c r="AZ198" s="60"/>
      <c r="BA198" s="155"/>
      <c r="BC198" s="70" t="str">
        <f t="shared" si="217"/>
        <v/>
      </c>
      <c r="BD198" s="183"/>
      <c r="BE198" s="183"/>
      <c r="BF198" s="183"/>
      <c r="BG198" s="25"/>
      <c r="BH198" s="25"/>
      <c r="BI198" s="25"/>
      <c r="BJ198" s="184"/>
    </row>
    <row r="199" spans="1:62" s="10" customFormat="1" ht="14.25" hidden="1" customHeight="1">
      <c r="A199" s="32">
        <v>27</v>
      </c>
      <c r="B199" s="25"/>
      <c r="C199" s="33" t="s">
        <v>1</v>
      </c>
      <c r="D199" s="25"/>
      <c r="E199" s="59" t="str">
        <f t="shared" ref="E199:P199" si="238">IF(ISERROR(E300/E85),"",E300/E85)</f>
        <v/>
      </c>
      <c r="F199" s="60" t="str">
        <f t="shared" si="238"/>
        <v/>
      </c>
      <c r="G199" s="60" t="str">
        <f t="shared" si="238"/>
        <v/>
      </c>
      <c r="H199" s="60" t="str">
        <f t="shared" si="238"/>
        <v/>
      </c>
      <c r="I199" s="60" t="str">
        <f t="shared" si="238"/>
        <v/>
      </c>
      <c r="J199" s="60" t="str">
        <f t="shared" si="238"/>
        <v/>
      </c>
      <c r="K199" s="60" t="str">
        <f t="shared" si="238"/>
        <v/>
      </c>
      <c r="L199" s="60" t="str">
        <f t="shared" si="238"/>
        <v/>
      </c>
      <c r="M199" s="229" t="str">
        <f t="shared" si="238"/>
        <v/>
      </c>
      <c r="N199" s="60" t="str">
        <f t="shared" si="238"/>
        <v/>
      </c>
      <c r="O199" s="60" t="str">
        <f t="shared" si="238"/>
        <v/>
      </c>
      <c r="P199" s="61" t="str">
        <f t="shared" si="238"/>
        <v/>
      </c>
      <c r="Q199" s="12"/>
      <c r="R199" s="12"/>
      <c r="S199" s="12"/>
      <c r="T199" s="32">
        <v>27</v>
      </c>
      <c r="U199" s="25"/>
      <c r="V199" s="33" t="s">
        <v>1</v>
      </c>
      <c r="W199" s="25"/>
      <c r="X199" s="59" t="str">
        <f t="shared" ref="X199:AI200" si="239">IF(ISERROR(X330/X85),"",X330/X85)</f>
        <v/>
      </c>
      <c r="Y199" s="60" t="str">
        <f t="shared" si="239"/>
        <v/>
      </c>
      <c r="Z199" s="60" t="str">
        <f t="shared" si="239"/>
        <v/>
      </c>
      <c r="AA199" s="60" t="str">
        <f t="shared" si="239"/>
        <v/>
      </c>
      <c r="AB199" s="60" t="str">
        <f t="shared" si="239"/>
        <v/>
      </c>
      <c r="AC199" s="60" t="str">
        <f t="shared" si="239"/>
        <v/>
      </c>
      <c r="AD199" s="60" t="str">
        <f t="shared" si="239"/>
        <v/>
      </c>
      <c r="AE199" s="229" t="str">
        <f t="shared" si="239"/>
        <v/>
      </c>
      <c r="AF199" s="60" t="str">
        <f t="shared" si="239"/>
        <v/>
      </c>
      <c r="AG199" s="60" t="str">
        <f t="shared" si="239"/>
        <v/>
      </c>
      <c r="AH199" s="60" t="str">
        <f t="shared" si="239"/>
        <v/>
      </c>
      <c r="AI199" s="61" t="str">
        <f t="shared" si="239"/>
        <v/>
      </c>
      <c r="AJ199" s="12"/>
      <c r="AK199" s="12"/>
      <c r="AL199" s="32">
        <v>27</v>
      </c>
      <c r="AM199" s="25"/>
      <c r="AN199" s="33" t="s">
        <v>1</v>
      </c>
      <c r="AO199" s="25"/>
      <c r="AP199" s="59" t="str">
        <f t="shared" ref="AP199:BA199" si="240">IF(ISERROR(AP300/AP85),"",AP300/AP85)</f>
        <v/>
      </c>
      <c r="AQ199" s="60" t="str">
        <f t="shared" si="240"/>
        <v/>
      </c>
      <c r="AR199" s="60" t="str">
        <f t="shared" si="240"/>
        <v/>
      </c>
      <c r="AS199" s="60" t="str">
        <f t="shared" si="240"/>
        <v/>
      </c>
      <c r="AT199" s="60" t="str">
        <f t="shared" si="240"/>
        <v/>
      </c>
      <c r="AU199" s="60" t="str">
        <f t="shared" si="240"/>
        <v/>
      </c>
      <c r="AV199" s="60" t="str">
        <f t="shared" si="240"/>
        <v/>
      </c>
      <c r="AW199" s="229" t="str">
        <f t="shared" si="240"/>
        <v/>
      </c>
      <c r="AX199" s="60" t="str">
        <f t="shared" si="240"/>
        <v/>
      </c>
      <c r="AY199" s="60" t="str">
        <f t="shared" si="240"/>
        <v/>
      </c>
      <c r="AZ199" s="60" t="str">
        <f t="shared" si="240"/>
        <v/>
      </c>
      <c r="BA199" s="155" t="str">
        <f t="shared" si="240"/>
        <v/>
      </c>
      <c r="BC199" s="32">
        <f t="shared" si="217"/>
        <v>27</v>
      </c>
      <c r="BD199" s="183"/>
      <c r="BE199" s="183"/>
      <c r="BF199" s="183"/>
      <c r="BG199" s="25"/>
      <c r="BH199" s="25"/>
      <c r="BI199" s="25"/>
      <c r="BJ199" s="184"/>
    </row>
    <row r="200" spans="1:62" s="10" customFormat="1" ht="14.25" hidden="1" customHeight="1">
      <c r="A200" s="70"/>
      <c r="B200" s="25"/>
      <c r="C200" s="33" t="s">
        <v>13</v>
      </c>
      <c r="D200" s="25"/>
      <c r="E200" s="59" t="str">
        <f t="shared" ref="E200:P200" si="241">IF(ISERROR(E301/E86),"",E301/E86)</f>
        <v/>
      </c>
      <c r="F200" s="60" t="str">
        <f t="shared" si="241"/>
        <v/>
      </c>
      <c r="G200" s="60" t="str">
        <f t="shared" si="241"/>
        <v/>
      </c>
      <c r="H200" s="60" t="str">
        <f t="shared" si="241"/>
        <v/>
      </c>
      <c r="I200" s="60" t="str">
        <f t="shared" si="241"/>
        <v/>
      </c>
      <c r="J200" s="60" t="str">
        <f t="shared" si="241"/>
        <v/>
      </c>
      <c r="K200" s="60" t="str">
        <f t="shared" si="241"/>
        <v/>
      </c>
      <c r="L200" s="60" t="str">
        <f t="shared" si="241"/>
        <v/>
      </c>
      <c r="M200" s="229" t="str">
        <f t="shared" si="241"/>
        <v/>
      </c>
      <c r="N200" s="60" t="str">
        <f t="shared" si="241"/>
        <v/>
      </c>
      <c r="O200" s="60" t="str">
        <f t="shared" si="241"/>
        <v/>
      </c>
      <c r="P200" s="61" t="str">
        <f t="shared" si="241"/>
        <v/>
      </c>
      <c r="Q200" s="12"/>
      <c r="R200" s="12"/>
      <c r="S200" s="12"/>
      <c r="T200" s="70"/>
      <c r="U200" s="25"/>
      <c r="V200" s="33" t="s">
        <v>13</v>
      </c>
      <c r="W200" s="25"/>
      <c r="X200" s="59" t="str">
        <f t="shared" si="239"/>
        <v/>
      </c>
      <c r="Y200" s="60" t="str">
        <f t="shared" si="239"/>
        <v/>
      </c>
      <c r="Z200" s="60" t="str">
        <f t="shared" si="239"/>
        <v/>
      </c>
      <c r="AA200" s="60" t="str">
        <f t="shared" si="239"/>
        <v/>
      </c>
      <c r="AB200" s="60" t="str">
        <f t="shared" si="239"/>
        <v/>
      </c>
      <c r="AC200" s="60" t="str">
        <f t="shared" si="239"/>
        <v/>
      </c>
      <c r="AD200" s="60" t="str">
        <f t="shared" si="239"/>
        <v/>
      </c>
      <c r="AE200" s="229" t="str">
        <f t="shared" si="239"/>
        <v/>
      </c>
      <c r="AF200" s="60" t="str">
        <f t="shared" si="239"/>
        <v/>
      </c>
      <c r="AG200" s="60" t="str">
        <f t="shared" si="239"/>
        <v/>
      </c>
      <c r="AH200" s="60" t="str">
        <f t="shared" si="239"/>
        <v/>
      </c>
      <c r="AI200" s="61" t="str">
        <f t="shared" si="239"/>
        <v/>
      </c>
      <c r="AJ200" s="12"/>
      <c r="AK200" s="12"/>
      <c r="AL200" s="70"/>
      <c r="AM200" s="25"/>
      <c r="AN200" s="33" t="s">
        <v>13</v>
      </c>
      <c r="AO200" s="25"/>
      <c r="AP200" s="59" t="str">
        <f t="shared" ref="AP200:BA200" si="242">IF(ISERROR(AP301/AP86),"",AP301/AP86)</f>
        <v/>
      </c>
      <c r="AQ200" s="60" t="str">
        <f t="shared" si="242"/>
        <v/>
      </c>
      <c r="AR200" s="60" t="str">
        <f t="shared" si="242"/>
        <v/>
      </c>
      <c r="AS200" s="60" t="str">
        <f t="shared" si="242"/>
        <v/>
      </c>
      <c r="AT200" s="60" t="str">
        <f t="shared" si="242"/>
        <v/>
      </c>
      <c r="AU200" s="60" t="str">
        <f t="shared" si="242"/>
        <v/>
      </c>
      <c r="AV200" s="60" t="str">
        <f t="shared" si="242"/>
        <v/>
      </c>
      <c r="AW200" s="229" t="str">
        <f t="shared" si="242"/>
        <v/>
      </c>
      <c r="AX200" s="60" t="str">
        <f t="shared" si="242"/>
        <v/>
      </c>
      <c r="AY200" s="60" t="str">
        <f t="shared" si="242"/>
        <v/>
      </c>
      <c r="AZ200" s="60" t="str">
        <f t="shared" si="242"/>
        <v/>
      </c>
      <c r="BA200" s="155" t="str">
        <f t="shared" si="242"/>
        <v/>
      </c>
      <c r="BC200" s="70" t="str">
        <f t="shared" si="217"/>
        <v/>
      </c>
      <c r="BD200" s="194" t="e">
        <f>INDEX($E$121:$P$212,ROW()-120,#REF!)</f>
        <v>#REF!</v>
      </c>
      <c r="BE200" s="194" t="e">
        <f>INDEX($X$121:$AI$212,ROW()-120,#REF!)</f>
        <v>#REF!</v>
      </c>
      <c r="BF200" s="194" t="e">
        <f>INDEX($AP$121:$BA$212,ROW()-120,#REF!)</f>
        <v>#REF!</v>
      </c>
      <c r="BG200" s="195" t="e">
        <f>+IF(OR(BD200="",BE200=""),0,BD200-BE200)*100</f>
        <v>#REF!</v>
      </c>
      <c r="BH200" s="196" t="str">
        <f>+IF(ISERROR(BD200/BE200-1),"",BD200/BE200-1)</f>
        <v/>
      </c>
      <c r="BI200" s="197" t="e">
        <f>+IF(OR(BD200="",BF200=""),0,BD200-BF200)*100</f>
        <v>#REF!</v>
      </c>
      <c r="BJ200" s="198" t="str">
        <f>+IF(ISERROR(BD200/BF200-1),"",BD200/BF200-1)</f>
        <v/>
      </c>
    </row>
    <row r="201" spans="1:62" s="10" customFormat="1" ht="14.25" hidden="1" customHeight="1">
      <c r="A201" s="32"/>
      <c r="B201" s="25"/>
      <c r="C201" s="33"/>
      <c r="D201" s="25"/>
      <c r="E201" s="59"/>
      <c r="F201" s="60"/>
      <c r="G201" s="60"/>
      <c r="H201" s="60"/>
      <c r="I201" s="60"/>
      <c r="J201" s="60"/>
      <c r="K201" s="60"/>
      <c r="L201" s="60"/>
      <c r="M201" s="229"/>
      <c r="N201" s="60"/>
      <c r="O201" s="60"/>
      <c r="P201" s="61"/>
      <c r="Q201" s="12"/>
      <c r="R201" s="12"/>
      <c r="S201" s="12"/>
      <c r="T201" s="32"/>
      <c r="U201" s="25"/>
      <c r="V201" s="33"/>
      <c r="W201" s="25"/>
      <c r="X201" s="59"/>
      <c r="Y201" s="60"/>
      <c r="Z201" s="60"/>
      <c r="AA201" s="60"/>
      <c r="AB201" s="60"/>
      <c r="AC201" s="60"/>
      <c r="AD201" s="60"/>
      <c r="AE201" s="229"/>
      <c r="AF201" s="60"/>
      <c r="AG201" s="60"/>
      <c r="AH201" s="60"/>
      <c r="AI201" s="61"/>
      <c r="AJ201" s="12"/>
      <c r="AK201" s="12"/>
      <c r="AL201" s="32"/>
      <c r="AM201" s="25"/>
      <c r="AN201" s="33"/>
      <c r="AO201" s="25"/>
      <c r="AP201" s="59"/>
      <c r="AQ201" s="60"/>
      <c r="AR201" s="60"/>
      <c r="AS201" s="60"/>
      <c r="AT201" s="60"/>
      <c r="AU201" s="60"/>
      <c r="AV201" s="60"/>
      <c r="AW201" s="229"/>
      <c r="AX201" s="60"/>
      <c r="AY201" s="60"/>
      <c r="AZ201" s="60"/>
      <c r="BA201" s="155"/>
      <c r="BC201" s="70" t="str">
        <f t="shared" si="217"/>
        <v/>
      </c>
      <c r="BD201" s="183"/>
      <c r="BE201" s="183"/>
      <c r="BF201" s="183"/>
      <c r="BG201" s="25"/>
      <c r="BH201" s="25"/>
      <c r="BI201" s="25"/>
      <c r="BJ201" s="184"/>
    </row>
    <row r="202" spans="1:62" s="10" customFormat="1" ht="14.25" hidden="1" customHeight="1">
      <c r="A202" s="32">
        <v>28</v>
      </c>
      <c r="B202" s="25"/>
      <c r="C202" s="33" t="s">
        <v>1</v>
      </c>
      <c r="D202" s="25"/>
      <c r="E202" s="59" t="str">
        <f t="shared" ref="E202:P202" si="243">IF(ISERROR(E303/E88),"",E303/E88)</f>
        <v/>
      </c>
      <c r="F202" s="60" t="str">
        <f t="shared" si="243"/>
        <v/>
      </c>
      <c r="G202" s="60" t="str">
        <f t="shared" si="243"/>
        <v/>
      </c>
      <c r="H202" s="60" t="str">
        <f t="shared" si="243"/>
        <v/>
      </c>
      <c r="I202" s="60" t="str">
        <f t="shared" si="243"/>
        <v/>
      </c>
      <c r="J202" s="60" t="str">
        <f t="shared" si="243"/>
        <v/>
      </c>
      <c r="K202" s="60" t="str">
        <f t="shared" si="243"/>
        <v/>
      </c>
      <c r="L202" s="60" t="str">
        <f t="shared" si="243"/>
        <v/>
      </c>
      <c r="M202" s="229" t="str">
        <f t="shared" si="243"/>
        <v/>
      </c>
      <c r="N202" s="60" t="str">
        <f t="shared" si="243"/>
        <v/>
      </c>
      <c r="O202" s="60" t="str">
        <f t="shared" si="243"/>
        <v/>
      </c>
      <c r="P202" s="61" t="str">
        <f t="shared" si="243"/>
        <v/>
      </c>
      <c r="Q202" s="12"/>
      <c r="R202" s="12"/>
      <c r="S202" s="12"/>
      <c r="T202" s="32">
        <v>28</v>
      </c>
      <c r="U202" s="25"/>
      <c r="V202" s="33" t="s">
        <v>1</v>
      </c>
      <c r="W202" s="25"/>
      <c r="X202" s="59" t="str">
        <f t="shared" ref="X202:AI203" si="244">IF(ISERROR(X333/X88),"",X333/X88)</f>
        <v/>
      </c>
      <c r="Y202" s="60" t="str">
        <f t="shared" si="244"/>
        <v/>
      </c>
      <c r="Z202" s="60" t="str">
        <f t="shared" si="244"/>
        <v/>
      </c>
      <c r="AA202" s="60" t="str">
        <f t="shared" si="244"/>
        <v/>
      </c>
      <c r="AB202" s="60" t="str">
        <f t="shared" si="244"/>
        <v/>
      </c>
      <c r="AC202" s="60" t="str">
        <f t="shared" si="244"/>
        <v/>
      </c>
      <c r="AD202" s="60" t="str">
        <f t="shared" si="244"/>
        <v/>
      </c>
      <c r="AE202" s="229" t="str">
        <f t="shared" si="244"/>
        <v/>
      </c>
      <c r="AF202" s="60" t="str">
        <f t="shared" si="244"/>
        <v/>
      </c>
      <c r="AG202" s="60" t="str">
        <f t="shared" si="244"/>
        <v/>
      </c>
      <c r="AH202" s="60" t="str">
        <f t="shared" si="244"/>
        <v/>
      </c>
      <c r="AI202" s="61" t="str">
        <f t="shared" si="244"/>
        <v/>
      </c>
      <c r="AJ202" s="12"/>
      <c r="AK202" s="12"/>
      <c r="AL202" s="32">
        <v>28</v>
      </c>
      <c r="AM202" s="25"/>
      <c r="AN202" s="33" t="s">
        <v>1</v>
      </c>
      <c r="AO202" s="25"/>
      <c r="AP202" s="59" t="str">
        <f t="shared" ref="AP202:BA202" si="245">IF(ISERROR(AP303/AP88),"",AP303/AP88)</f>
        <v/>
      </c>
      <c r="AQ202" s="60" t="str">
        <f t="shared" si="245"/>
        <v/>
      </c>
      <c r="AR202" s="60" t="str">
        <f t="shared" si="245"/>
        <v/>
      </c>
      <c r="AS202" s="60" t="str">
        <f t="shared" si="245"/>
        <v/>
      </c>
      <c r="AT202" s="60" t="str">
        <f t="shared" si="245"/>
        <v/>
      </c>
      <c r="AU202" s="60" t="str">
        <f t="shared" si="245"/>
        <v/>
      </c>
      <c r="AV202" s="60" t="str">
        <f t="shared" si="245"/>
        <v/>
      </c>
      <c r="AW202" s="229" t="str">
        <f t="shared" si="245"/>
        <v/>
      </c>
      <c r="AX202" s="60" t="str">
        <f t="shared" si="245"/>
        <v/>
      </c>
      <c r="AY202" s="60" t="str">
        <f t="shared" si="245"/>
        <v/>
      </c>
      <c r="AZ202" s="60" t="str">
        <f t="shared" si="245"/>
        <v/>
      </c>
      <c r="BA202" s="155" t="str">
        <f t="shared" si="245"/>
        <v/>
      </c>
      <c r="BC202" s="32">
        <f t="shared" si="217"/>
        <v>28</v>
      </c>
      <c r="BD202" s="183"/>
      <c r="BE202" s="183"/>
      <c r="BF202" s="183"/>
      <c r="BG202" s="25"/>
      <c r="BH202" s="25"/>
      <c r="BI202" s="25"/>
      <c r="BJ202" s="184"/>
    </row>
    <row r="203" spans="1:62" s="10" customFormat="1" ht="14.25" hidden="1" customHeight="1">
      <c r="A203" s="70"/>
      <c r="B203" s="25"/>
      <c r="C203" s="33" t="s">
        <v>13</v>
      </c>
      <c r="D203" s="25"/>
      <c r="E203" s="59" t="str">
        <f t="shared" ref="E203:P203" si="246">IF(ISERROR(E304/E89),"",E304/E89)</f>
        <v/>
      </c>
      <c r="F203" s="60" t="str">
        <f t="shared" si="246"/>
        <v/>
      </c>
      <c r="G203" s="60" t="str">
        <f t="shared" si="246"/>
        <v/>
      </c>
      <c r="H203" s="60" t="str">
        <f t="shared" si="246"/>
        <v/>
      </c>
      <c r="I203" s="60" t="str">
        <f t="shared" si="246"/>
        <v/>
      </c>
      <c r="J203" s="60" t="str">
        <f t="shared" si="246"/>
        <v/>
      </c>
      <c r="K203" s="60" t="str">
        <f t="shared" si="246"/>
        <v/>
      </c>
      <c r="L203" s="60" t="str">
        <f t="shared" si="246"/>
        <v/>
      </c>
      <c r="M203" s="229" t="str">
        <f t="shared" si="246"/>
        <v/>
      </c>
      <c r="N203" s="60" t="str">
        <f t="shared" si="246"/>
        <v/>
      </c>
      <c r="O203" s="60" t="str">
        <f t="shared" si="246"/>
        <v/>
      </c>
      <c r="P203" s="61" t="str">
        <f t="shared" si="246"/>
        <v/>
      </c>
      <c r="Q203" s="12"/>
      <c r="R203" s="12"/>
      <c r="S203" s="12"/>
      <c r="T203" s="70"/>
      <c r="U203" s="25"/>
      <c r="V203" s="33" t="s">
        <v>13</v>
      </c>
      <c r="W203" s="25"/>
      <c r="X203" s="59" t="str">
        <f t="shared" si="244"/>
        <v/>
      </c>
      <c r="Y203" s="60" t="str">
        <f t="shared" si="244"/>
        <v/>
      </c>
      <c r="Z203" s="60" t="str">
        <f t="shared" si="244"/>
        <v/>
      </c>
      <c r="AA203" s="60" t="str">
        <f t="shared" si="244"/>
        <v/>
      </c>
      <c r="AB203" s="60" t="str">
        <f t="shared" si="244"/>
        <v/>
      </c>
      <c r="AC203" s="60" t="str">
        <f t="shared" si="244"/>
        <v/>
      </c>
      <c r="AD203" s="60" t="str">
        <f t="shared" si="244"/>
        <v/>
      </c>
      <c r="AE203" s="229" t="str">
        <f t="shared" si="244"/>
        <v/>
      </c>
      <c r="AF203" s="60" t="str">
        <f t="shared" si="244"/>
        <v/>
      </c>
      <c r="AG203" s="60" t="str">
        <f t="shared" si="244"/>
        <v/>
      </c>
      <c r="AH203" s="60" t="str">
        <f t="shared" si="244"/>
        <v/>
      </c>
      <c r="AI203" s="61" t="str">
        <f t="shared" si="244"/>
        <v/>
      </c>
      <c r="AJ203" s="12"/>
      <c r="AK203" s="12"/>
      <c r="AL203" s="70"/>
      <c r="AM203" s="25"/>
      <c r="AN203" s="33" t="s">
        <v>13</v>
      </c>
      <c r="AO203" s="25"/>
      <c r="AP203" s="59" t="str">
        <f t="shared" ref="AP203:BA203" si="247">IF(ISERROR(AP304/AP89),"",AP304/AP89)</f>
        <v/>
      </c>
      <c r="AQ203" s="60" t="str">
        <f t="shared" si="247"/>
        <v/>
      </c>
      <c r="AR203" s="60" t="str">
        <f t="shared" si="247"/>
        <v/>
      </c>
      <c r="AS203" s="60" t="str">
        <f t="shared" si="247"/>
        <v/>
      </c>
      <c r="AT203" s="60" t="str">
        <f t="shared" si="247"/>
        <v/>
      </c>
      <c r="AU203" s="60" t="str">
        <f t="shared" si="247"/>
        <v/>
      </c>
      <c r="AV203" s="60" t="str">
        <f t="shared" si="247"/>
        <v/>
      </c>
      <c r="AW203" s="229" t="str">
        <f t="shared" si="247"/>
        <v/>
      </c>
      <c r="AX203" s="60" t="str">
        <f t="shared" si="247"/>
        <v/>
      </c>
      <c r="AY203" s="60" t="str">
        <f t="shared" si="247"/>
        <v/>
      </c>
      <c r="AZ203" s="60" t="str">
        <f t="shared" si="247"/>
        <v/>
      </c>
      <c r="BA203" s="155" t="str">
        <f t="shared" si="247"/>
        <v/>
      </c>
      <c r="BC203" s="70" t="str">
        <f t="shared" si="217"/>
        <v/>
      </c>
      <c r="BD203" s="194" t="e">
        <f>INDEX($E$121:$P$212,ROW()-120,#REF!)</f>
        <v>#REF!</v>
      </c>
      <c r="BE203" s="194" t="e">
        <f>INDEX($X$121:$AI$212,ROW()-120,#REF!)</f>
        <v>#REF!</v>
      </c>
      <c r="BF203" s="194" t="e">
        <f>INDEX($AP$121:$BA$212,ROW()-120,#REF!)</f>
        <v>#REF!</v>
      </c>
      <c r="BG203" s="195" t="e">
        <f>+IF(OR(BD203="",BE203=""),0,BD203-BE203)*100</f>
        <v>#REF!</v>
      </c>
      <c r="BH203" s="196" t="str">
        <f>+IF(ISERROR(BD203/BE203-1),"",BD203/BE203-1)</f>
        <v/>
      </c>
      <c r="BI203" s="197" t="e">
        <f>+IF(OR(BD203="",BF203=""),0,BD203-BF203)*100</f>
        <v>#REF!</v>
      </c>
      <c r="BJ203" s="198" t="str">
        <f>+IF(ISERROR(BD203/BF203-1),"",BD203/BF203-1)</f>
        <v/>
      </c>
    </row>
    <row r="204" spans="1:62" s="10" customFormat="1" ht="14.25" hidden="1" customHeight="1">
      <c r="A204" s="32"/>
      <c r="B204" s="25"/>
      <c r="C204" s="33"/>
      <c r="D204" s="25"/>
      <c r="E204" s="59"/>
      <c r="F204" s="60"/>
      <c r="G204" s="60"/>
      <c r="H204" s="60"/>
      <c r="I204" s="60"/>
      <c r="J204" s="60"/>
      <c r="K204" s="60"/>
      <c r="L204" s="60"/>
      <c r="M204" s="229"/>
      <c r="N204" s="60"/>
      <c r="O204" s="60"/>
      <c r="P204" s="61"/>
      <c r="Q204" s="12"/>
      <c r="R204" s="12"/>
      <c r="S204" s="12"/>
      <c r="T204" s="32"/>
      <c r="U204" s="25"/>
      <c r="V204" s="33"/>
      <c r="W204" s="25"/>
      <c r="X204" s="59"/>
      <c r="Y204" s="60"/>
      <c r="Z204" s="60"/>
      <c r="AA204" s="60"/>
      <c r="AB204" s="60"/>
      <c r="AC204" s="60"/>
      <c r="AD204" s="60"/>
      <c r="AE204" s="229"/>
      <c r="AF204" s="60"/>
      <c r="AG204" s="60"/>
      <c r="AH204" s="60"/>
      <c r="AI204" s="61"/>
      <c r="AJ204" s="12"/>
      <c r="AK204" s="12"/>
      <c r="AL204" s="32"/>
      <c r="AM204" s="25"/>
      <c r="AN204" s="33"/>
      <c r="AO204" s="25"/>
      <c r="AP204" s="59"/>
      <c r="AQ204" s="60"/>
      <c r="AR204" s="60"/>
      <c r="AS204" s="60"/>
      <c r="AT204" s="60"/>
      <c r="AU204" s="60"/>
      <c r="AV204" s="60"/>
      <c r="AW204" s="229"/>
      <c r="AX204" s="60"/>
      <c r="AY204" s="60"/>
      <c r="AZ204" s="60"/>
      <c r="BA204" s="155"/>
      <c r="BC204" s="70" t="str">
        <f t="shared" si="217"/>
        <v/>
      </c>
      <c r="BD204" s="183"/>
      <c r="BE204" s="183"/>
      <c r="BF204" s="183"/>
      <c r="BG204" s="25"/>
      <c r="BH204" s="25"/>
      <c r="BI204" s="25"/>
      <c r="BJ204" s="184"/>
    </row>
    <row r="205" spans="1:62" s="10" customFormat="1" ht="14.25" hidden="1" customHeight="1">
      <c r="A205" s="32">
        <v>29</v>
      </c>
      <c r="B205" s="25"/>
      <c r="C205" s="33" t="s">
        <v>1</v>
      </c>
      <c r="D205" s="25"/>
      <c r="E205" s="59" t="str">
        <f t="shared" ref="E205:P205" si="248">IF(ISERROR(E306/E91),"",E306/E91)</f>
        <v/>
      </c>
      <c r="F205" s="60" t="str">
        <f t="shared" si="248"/>
        <v/>
      </c>
      <c r="G205" s="60" t="str">
        <f t="shared" si="248"/>
        <v/>
      </c>
      <c r="H205" s="60" t="str">
        <f t="shared" si="248"/>
        <v/>
      </c>
      <c r="I205" s="60" t="str">
        <f t="shared" si="248"/>
        <v/>
      </c>
      <c r="J205" s="60" t="str">
        <f t="shared" si="248"/>
        <v/>
      </c>
      <c r="K205" s="60" t="str">
        <f t="shared" si="248"/>
        <v/>
      </c>
      <c r="L205" s="60" t="str">
        <f t="shared" si="248"/>
        <v/>
      </c>
      <c r="M205" s="229" t="str">
        <f t="shared" si="248"/>
        <v/>
      </c>
      <c r="N205" s="60" t="str">
        <f t="shared" si="248"/>
        <v/>
      </c>
      <c r="O205" s="60" t="str">
        <f t="shared" si="248"/>
        <v/>
      </c>
      <c r="P205" s="61" t="str">
        <f t="shared" si="248"/>
        <v/>
      </c>
      <c r="Q205" s="12"/>
      <c r="R205" s="12"/>
      <c r="S205" s="12"/>
      <c r="T205" s="32">
        <v>29</v>
      </c>
      <c r="U205" s="25"/>
      <c r="V205" s="33" t="s">
        <v>1</v>
      </c>
      <c r="W205" s="25"/>
      <c r="X205" s="59" t="str">
        <f t="shared" ref="X205:AI206" si="249">IF(ISERROR(X336/X91),"",X336/X91)</f>
        <v/>
      </c>
      <c r="Y205" s="60" t="str">
        <f t="shared" si="249"/>
        <v/>
      </c>
      <c r="Z205" s="60" t="str">
        <f t="shared" si="249"/>
        <v/>
      </c>
      <c r="AA205" s="60" t="str">
        <f t="shared" si="249"/>
        <v/>
      </c>
      <c r="AB205" s="60" t="str">
        <f t="shared" si="249"/>
        <v/>
      </c>
      <c r="AC205" s="60" t="str">
        <f t="shared" si="249"/>
        <v/>
      </c>
      <c r="AD205" s="60" t="str">
        <f t="shared" si="249"/>
        <v/>
      </c>
      <c r="AE205" s="229" t="str">
        <f t="shared" si="249"/>
        <v/>
      </c>
      <c r="AF205" s="60" t="str">
        <f t="shared" si="249"/>
        <v/>
      </c>
      <c r="AG205" s="60" t="str">
        <f t="shared" si="249"/>
        <v/>
      </c>
      <c r="AH205" s="60" t="str">
        <f t="shared" si="249"/>
        <v/>
      </c>
      <c r="AI205" s="61" t="str">
        <f t="shared" si="249"/>
        <v/>
      </c>
      <c r="AJ205" s="12"/>
      <c r="AK205" s="12"/>
      <c r="AL205" s="32">
        <v>29</v>
      </c>
      <c r="AM205" s="25"/>
      <c r="AN205" s="33" t="s">
        <v>1</v>
      </c>
      <c r="AO205" s="25"/>
      <c r="AP205" s="59" t="str">
        <f t="shared" ref="AP205:BA205" si="250">IF(ISERROR(AP306/AP91),"",AP306/AP91)</f>
        <v/>
      </c>
      <c r="AQ205" s="60" t="str">
        <f t="shared" si="250"/>
        <v/>
      </c>
      <c r="AR205" s="60" t="str">
        <f t="shared" si="250"/>
        <v/>
      </c>
      <c r="AS205" s="60" t="str">
        <f t="shared" si="250"/>
        <v/>
      </c>
      <c r="AT205" s="60" t="str">
        <f t="shared" si="250"/>
        <v/>
      </c>
      <c r="AU205" s="60" t="str">
        <f t="shared" si="250"/>
        <v/>
      </c>
      <c r="AV205" s="60" t="str">
        <f t="shared" si="250"/>
        <v/>
      </c>
      <c r="AW205" s="229" t="str">
        <f t="shared" si="250"/>
        <v/>
      </c>
      <c r="AX205" s="60" t="str">
        <f t="shared" si="250"/>
        <v/>
      </c>
      <c r="AY205" s="60" t="str">
        <f t="shared" si="250"/>
        <v/>
      </c>
      <c r="AZ205" s="60" t="str">
        <f t="shared" si="250"/>
        <v/>
      </c>
      <c r="BA205" s="155" t="str">
        <f t="shared" si="250"/>
        <v/>
      </c>
      <c r="BC205" s="32">
        <f t="shared" si="217"/>
        <v>29</v>
      </c>
      <c r="BD205" s="183"/>
      <c r="BE205" s="183"/>
      <c r="BF205" s="183"/>
      <c r="BG205" s="25"/>
      <c r="BH205" s="25"/>
      <c r="BI205" s="25"/>
      <c r="BJ205" s="184"/>
    </row>
    <row r="206" spans="1:62" s="10" customFormat="1" ht="14.25" hidden="1" customHeight="1">
      <c r="A206" s="70"/>
      <c r="B206" s="25"/>
      <c r="C206" s="33" t="s">
        <v>13</v>
      </c>
      <c r="D206" s="25"/>
      <c r="E206" s="59" t="str">
        <f t="shared" ref="E206:P206" si="251">IF(ISERROR(E307/E92),"",E307/E92)</f>
        <v/>
      </c>
      <c r="F206" s="60" t="str">
        <f t="shared" si="251"/>
        <v/>
      </c>
      <c r="G206" s="60" t="str">
        <f t="shared" si="251"/>
        <v/>
      </c>
      <c r="H206" s="60" t="str">
        <f t="shared" si="251"/>
        <v/>
      </c>
      <c r="I206" s="60" t="str">
        <f t="shared" si="251"/>
        <v/>
      </c>
      <c r="J206" s="60" t="str">
        <f t="shared" si="251"/>
        <v/>
      </c>
      <c r="K206" s="60" t="str">
        <f t="shared" si="251"/>
        <v/>
      </c>
      <c r="L206" s="60" t="str">
        <f t="shared" si="251"/>
        <v/>
      </c>
      <c r="M206" s="229" t="str">
        <f t="shared" si="251"/>
        <v/>
      </c>
      <c r="N206" s="60" t="str">
        <f t="shared" si="251"/>
        <v/>
      </c>
      <c r="O206" s="60" t="str">
        <f t="shared" si="251"/>
        <v/>
      </c>
      <c r="P206" s="61" t="str">
        <f t="shared" si="251"/>
        <v/>
      </c>
      <c r="Q206" s="12"/>
      <c r="R206" s="12"/>
      <c r="S206" s="12"/>
      <c r="T206" s="70"/>
      <c r="U206" s="25"/>
      <c r="V206" s="33" t="s">
        <v>13</v>
      </c>
      <c r="W206" s="25"/>
      <c r="X206" s="59" t="str">
        <f t="shared" si="249"/>
        <v/>
      </c>
      <c r="Y206" s="60" t="str">
        <f t="shared" si="249"/>
        <v/>
      </c>
      <c r="Z206" s="60" t="str">
        <f t="shared" si="249"/>
        <v/>
      </c>
      <c r="AA206" s="60" t="str">
        <f t="shared" si="249"/>
        <v/>
      </c>
      <c r="AB206" s="60" t="str">
        <f t="shared" si="249"/>
        <v/>
      </c>
      <c r="AC206" s="60" t="str">
        <f t="shared" si="249"/>
        <v/>
      </c>
      <c r="AD206" s="60" t="str">
        <f t="shared" si="249"/>
        <v/>
      </c>
      <c r="AE206" s="229" t="str">
        <f t="shared" si="249"/>
        <v/>
      </c>
      <c r="AF206" s="60" t="str">
        <f t="shared" si="249"/>
        <v/>
      </c>
      <c r="AG206" s="60" t="str">
        <f t="shared" si="249"/>
        <v/>
      </c>
      <c r="AH206" s="60" t="str">
        <f t="shared" si="249"/>
        <v/>
      </c>
      <c r="AI206" s="61" t="str">
        <f t="shared" si="249"/>
        <v/>
      </c>
      <c r="AJ206" s="12"/>
      <c r="AK206" s="12"/>
      <c r="AL206" s="70"/>
      <c r="AM206" s="25"/>
      <c r="AN206" s="33" t="s">
        <v>13</v>
      </c>
      <c r="AO206" s="25"/>
      <c r="AP206" s="59" t="str">
        <f t="shared" ref="AP206:BA206" si="252">IF(ISERROR(AP307/AP92),"",AP307/AP92)</f>
        <v/>
      </c>
      <c r="AQ206" s="60" t="str">
        <f t="shared" si="252"/>
        <v/>
      </c>
      <c r="AR206" s="60" t="str">
        <f t="shared" si="252"/>
        <v/>
      </c>
      <c r="AS206" s="60" t="str">
        <f t="shared" si="252"/>
        <v/>
      </c>
      <c r="AT206" s="60" t="str">
        <f t="shared" si="252"/>
        <v/>
      </c>
      <c r="AU206" s="60" t="str">
        <f t="shared" si="252"/>
        <v/>
      </c>
      <c r="AV206" s="60" t="str">
        <f t="shared" si="252"/>
        <v/>
      </c>
      <c r="AW206" s="229" t="str">
        <f t="shared" si="252"/>
        <v/>
      </c>
      <c r="AX206" s="60" t="str">
        <f t="shared" si="252"/>
        <v/>
      </c>
      <c r="AY206" s="60" t="str">
        <f t="shared" si="252"/>
        <v/>
      </c>
      <c r="AZ206" s="60" t="str">
        <f t="shared" si="252"/>
        <v/>
      </c>
      <c r="BA206" s="155" t="str">
        <f t="shared" si="252"/>
        <v/>
      </c>
      <c r="BC206" s="70" t="str">
        <f t="shared" si="217"/>
        <v/>
      </c>
      <c r="BD206" s="194" t="e">
        <f>INDEX($E$121:$P$212,ROW()-120,#REF!)</f>
        <v>#REF!</v>
      </c>
      <c r="BE206" s="194" t="e">
        <f>INDEX($X$121:$AI$212,ROW()-120,#REF!)</f>
        <v>#REF!</v>
      </c>
      <c r="BF206" s="194" t="e">
        <f>INDEX($AP$121:$BA$212,ROW()-120,#REF!)</f>
        <v>#REF!</v>
      </c>
      <c r="BG206" s="195" t="e">
        <f>+IF(OR(BD206="",BE206=""),0,BD206-BE206)*100</f>
        <v>#REF!</v>
      </c>
      <c r="BH206" s="196" t="str">
        <f>+IF(ISERROR(BD206/BE206-1),"",BD206/BE206-1)</f>
        <v/>
      </c>
      <c r="BI206" s="197" t="e">
        <f>+IF(OR(BD206="",BF206=""),0,BD206-BF206)*100</f>
        <v>#REF!</v>
      </c>
      <c r="BJ206" s="198" t="str">
        <f>+IF(ISERROR(BD206/BF206-1),"",BD206/BF206-1)</f>
        <v/>
      </c>
    </row>
    <row r="207" spans="1:62" s="10" customFormat="1" ht="14.25" hidden="1" customHeight="1">
      <c r="A207" s="40"/>
      <c r="B207" s="25"/>
      <c r="C207" s="33"/>
      <c r="D207" s="25"/>
      <c r="E207" s="59"/>
      <c r="F207" s="60"/>
      <c r="G207" s="60"/>
      <c r="H207" s="60"/>
      <c r="I207" s="60"/>
      <c r="J207" s="60"/>
      <c r="K207" s="60"/>
      <c r="L207" s="60"/>
      <c r="M207" s="229"/>
      <c r="N207" s="60"/>
      <c r="O207" s="60"/>
      <c r="P207" s="61"/>
      <c r="Q207" s="12"/>
      <c r="R207" s="12"/>
      <c r="S207" s="12"/>
      <c r="T207" s="40"/>
      <c r="U207" s="25"/>
      <c r="V207" s="33"/>
      <c r="W207" s="25"/>
      <c r="X207" s="59"/>
      <c r="Y207" s="60"/>
      <c r="Z207" s="60"/>
      <c r="AA207" s="60"/>
      <c r="AB207" s="60"/>
      <c r="AC207" s="60"/>
      <c r="AD207" s="60"/>
      <c r="AE207" s="229"/>
      <c r="AF207" s="60"/>
      <c r="AG207" s="60"/>
      <c r="AH207" s="60"/>
      <c r="AI207" s="61"/>
      <c r="AJ207" s="12"/>
      <c r="AK207" s="12"/>
      <c r="AL207" s="40"/>
      <c r="AM207" s="25"/>
      <c r="AN207" s="33"/>
      <c r="AO207" s="25"/>
      <c r="AP207" s="59"/>
      <c r="AQ207" s="60"/>
      <c r="AR207" s="60"/>
      <c r="AS207" s="60"/>
      <c r="AT207" s="60"/>
      <c r="AU207" s="60"/>
      <c r="AV207" s="60"/>
      <c r="AW207" s="229"/>
      <c r="AX207" s="60"/>
      <c r="AY207" s="60"/>
      <c r="AZ207" s="60"/>
      <c r="BA207" s="155"/>
      <c r="BC207" s="70" t="str">
        <f t="shared" si="217"/>
        <v/>
      </c>
      <c r="BD207" s="183"/>
      <c r="BE207" s="183"/>
      <c r="BF207" s="183"/>
      <c r="BG207" s="25"/>
      <c r="BH207" s="25"/>
      <c r="BI207" s="25"/>
      <c r="BJ207" s="184"/>
    </row>
    <row r="208" spans="1:62" s="10" customFormat="1" ht="14.25" hidden="1" customHeight="1">
      <c r="A208" s="32">
        <v>30</v>
      </c>
      <c r="B208" s="25"/>
      <c r="C208" s="33" t="s">
        <v>1</v>
      </c>
      <c r="D208" s="25"/>
      <c r="E208" s="59" t="str">
        <f t="shared" ref="E208:P208" si="253">IF(ISERROR(E309/E94),"",E309/E94)</f>
        <v/>
      </c>
      <c r="F208" s="60" t="str">
        <f t="shared" si="253"/>
        <v/>
      </c>
      <c r="G208" s="60" t="str">
        <f t="shared" si="253"/>
        <v/>
      </c>
      <c r="H208" s="60" t="str">
        <f t="shared" si="253"/>
        <v/>
      </c>
      <c r="I208" s="60" t="str">
        <f t="shared" si="253"/>
        <v/>
      </c>
      <c r="J208" s="60" t="str">
        <f t="shared" si="253"/>
        <v/>
      </c>
      <c r="K208" s="60" t="str">
        <f t="shared" si="253"/>
        <v/>
      </c>
      <c r="L208" s="60" t="str">
        <f t="shared" si="253"/>
        <v/>
      </c>
      <c r="M208" s="229" t="str">
        <f t="shared" si="253"/>
        <v/>
      </c>
      <c r="N208" s="60" t="str">
        <f t="shared" si="253"/>
        <v/>
      </c>
      <c r="O208" s="60" t="str">
        <f t="shared" si="253"/>
        <v/>
      </c>
      <c r="P208" s="61" t="str">
        <f t="shared" si="253"/>
        <v/>
      </c>
      <c r="Q208" s="12"/>
      <c r="R208" s="12"/>
      <c r="S208" s="12"/>
      <c r="T208" s="32">
        <v>30</v>
      </c>
      <c r="U208" s="25"/>
      <c r="V208" s="33" t="s">
        <v>1</v>
      </c>
      <c r="W208" s="25"/>
      <c r="X208" s="59" t="str">
        <f t="shared" ref="X208:AI209" si="254">IF(ISERROR(X309/X94),"",X309/X94)</f>
        <v/>
      </c>
      <c r="Y208" s="60" t="str">
        <f t="shared" si="254"/>
        <v/>
      </c>
      <c r="Z208" s="60" t="str">
        <f t="shared" si="254"/>
        <v/>
      </c>
      <c r="AA208" s="60" t="str">
        <f t="shared" si="254"/>
        <v/>
      </c>
      <c r="AB208" s="60" t="str">
        <f t="shared" si="254"/>
        <v/>
      </c>
      <c r="AC208" s="60" t="str">
        <f t="shared" si="254"/>
        <v/>
      </c>
      <c r="AD208" s="60" t="str">
        <f t="shared" si="254"/>
        <v/>
      </c>
      <c r="AE208" s="229" t="str">
        <f t="shared" si="254"/>
        <v/>
      </c>
      <c r="AF208" s="60" t="str">
        <f t="shared" si="254"/>
        <v/>
      </c>
      <c r="AG208" s="60" t="str">
        <f t="shared" si="254"/>
        <v/>
      </c>
      <c r="AH208" s="60" t="str">
        <f t="shared" si="254"/>
        <v/>
      </c>
      <c r="AI208" s="61" t="str">
        <f t="shared" si="254"/>
        <v/>
      </c>
      <c r="AJ208" s="12"/>
      <c r="AK208" s="12"/>
      <c r="AL208" s="32">
        <v>30</v>
      </c>
      <c r="AM208" s="25"/>
      <c r="AN208" s="33" t="s">
        <v>1</v>
      </c>
      <c r="AO208" s="25"/>
      <c r="AP208" s="59" t="str">
        <f t="shared" ref="AP208:BA208" si="255">IF(ISERROR(AP309/AP94),"",AP309/AP94)</f>
        <v/>
      </c>
      <c r="AQ208" s="60" t="str">
        <f t="shared" si="255"/>
        <v/>
      </c>
      <c r="AR208" s="60" t="str">
        <f t="shared" si="255"/>
        <v/>
      </c>
      <c r="AS208" s="60" t="str">
        <f t="shared" si="255"/>
        <v/>
      </c>
      <c r="AT208" s="60" t="str">
        <f t="shared" si="255"/>
        <v/>
      </c>
      <c r="AU208" s="60" t="str">
        <f t="shared" si="255"/>
        <v/>
      </c>
      <c r="AV208" s="60" t="str">
        <f t="shared" si="255"/>
        <v/>
      </c>
      <c r="AW208" s="229" t="str">
        <f t="shared" si="255"/>
        <v/>
      </c>
      <c r="AX208" s="60" t="str">
        <f t="shared" si="255"/>
        <v/>
      </c>
      <c r="AY208" s="60" t="str">
        <f t="shared" si="255"/>
        <v/>
      </c>
      <c r="AZ208" s="60" t="str">
        <f t="shared" si="255"/>
        <v/>
      </c>
      <c r="BA208" s="155" t="str">
        <f t="shared" si="255"/>
        <v/>
      </c>
      <c r="BC208" s="32">
        <f t="shared" si="217"/>
        <v>30</v>
      </c>
      <c r="BD208" s="183"/>
      <c r="BE208" s="183"/>
      <c r="BF208" s="183"/>
      <c r="BG208" s="25"/>
      <c r="BH208" s="25"/>
      <c r="BI208" s="25"/>
      <c r="BJ208" s="184"/>
    </row>
    <row r="209" spans="1:62" s="10" customFormat="1" ht="14.25" hidden="1" customHeight="1">
      <c r="A209" s="70"/>
      <c r="B209" s="25"/>
      <c r="C209" s="33" t="s">
        <v>13</v>
      </c>
      <c r="D209" s="25"/>
      <c r="E209" s="59" t="str">
        <f t="shared" ref="E209:P209" si="256">IF(ISERROR(E310/E95),"",E310/E95)</f>
        <v/>
      </c>
      <c r="F209" s="60" t="str">
        <f t="shared" si="256"/>
        <v/>
      </c>
      <c r="G209" s="60" t="str">
        <f t="shared" si="256"/>
        <v/>
      </c>
      <c r="H209" s="60" t="str">
        <f t="shared" si="256"/>
        <v/>
      </c>
      <c r="I209" s="60" t="str">
        <f t="shared" si="256"/>
        <v/>
      </c>
      <c r="J209" s="60" t="str">
        <f t="shared" si="256"/>
        <v/>
      </c>
      <c r="K209" s="60" t="str">
        <f t="shared" si="256"/>
        <v/>
      </c>
      <c r="L209" s="60" t="str">
        <f t="shared" si="256"/>
        <v/>
      </c>
      <c r="M209" s="229" t="str">
        <f t="shared" si="256"/>
        <v/>
      </c>
      <c r="N209" s="60" t="str">
        <f t="shared" si="256"/>
        <v/>
      </c>
      <c r="O209" s="60" t="str">
        <f t="shared" si="256"/>
        <v/>
      </c>
      <c r="P209" s="61" t="str">
        <f t="shared" si="256"/>
        <v/>
      </c>
      <c r="Q209" s="12"/>
      <c r="R209" s="12"/>
      <c r="S209" s="12"/>
      <c r="T209" s="70"/>
      <c r="U209" s="25"/>
      <c r="V209" s="33" t="s">
        <v>13</v>
      </c>
      <c r="W209" s="25"/>
      <c r="X209" s="59" t="str">
        <f t="shared" si="254"/>
        <v/>
      </c>
      <c r="Y209" s="60" t="str">
        <f t="shared" si="254"/>
        <v/>
      </c>
      <c r="Z209" s="60" t="str">
        <f t="shared" si="254"/>
        <v/>
      </c>
      <c r="AA209" s="60" t="str">
        <f t="shared" si="254"/>
        <v/>
      </c>
      <c r="AB209" s="60" t="str">
        <f t="shared" si="254"/>
        <v/>
      </c>
      <c r="AC209" s="60" t="str">
        <f t="shared" si="254"/>
        <v/>
      </c>
      <c r="AD209" s="60" t="str">
        <f t="shared" si="254"/>
        <v/>
      </c>
      <c r="AE209" s="229" t="str">
        <f t="shared" si="254"/>
        <v/>
      </c>
      <c r="AF209" s="60" t="str">
        <f t="shared" si="254"/>
        <v/>
      </c>
      <c r="AG209" s="60" t="str">
        <f t="shared" si="254"/>
        <v/>
      </c>
      <c r="AH209" s="60" t="str">
        <f t="shared" si="254"/>
        <v/>
      </c>
      <c r="AI209" s="61" t="str">
        <f t="shared" si="254"/>
        <v/>
      </c>
      <c r="AJ209" s="12"/>
      <c r="AK209" s="12"/>
      <c r="AL209" s="70"/>
      <c r="AM209" s="25"/>
      <c r="AN209" s="33" t="s">
        <v>13</v>
      </c>
      <c r="AO209" s="25"/>
      <c r="AP209" s="59" t="str">
        <f t="shared" ref="AP209:BA209" si="257">IF(ISERROR(AP310/AP95),"",AP310/AP95)</f>
        <v/>
      </c>
      <c r="AQ209" s="60" t="str">
        <f t="shared" si="257"/>
        <v/>
      </c>
      <c r="AR209" s="60" t="str">
        <f t="shared" si="257"/>
        <v/>
      </c>
      <c r="AS209" s="60" t="str">
        <f t="shared" si="257"/>
        <v/>
      </c>
      <c r="AT209" s="60" t="str">
        <f t="shared" si="257"/>
        <v/>
      </c>
      <c r="AU209" s="60" t="str">
        <f t="shared" si="257"/>
        <v/>
      </c>
      <c r="AV209" s="60" t="str">
        <f t="shared" si="257"/>
        <v/>
      </c>
      <c r="AW209" s="229" t="str">
        <f t="shared" si="257"/>
        <v/>
      </c>
      <c r="AX209" s="60" t="str">
        <f t="shared" si="257"/>
        <v/>
      </c>
      <c r="AY209" s="60" t="str">
        <f t="shared" si="257"/>
        <v/>
      </c>
      <c r="AZ209" s="60" t="str">
        <f t="shared" si="257"/>
        <v/>
      </c>
      <c r="BA209" s="155" t="str">
        <f t="shared" si="257"/>
        <v/>
      </c>
      <c r="BC209" s="70" t="str">
        <f t="shared" si="217"/>
        <v/>
      </c>
      <c r="BD209" s="194" t="e">
        <f>INDEX($E$121:$P$212,ROW()-120,#REF!)</f>
        <v>#REF!</v>
      </c>
      <c r="BE209" s="194" t="e">
        <f>INDEX($X$121:$AI$212,ROW()-120,#REF!)</f>
        <v>#REF!</v>
      </c>
      <c r="BF209" s="194" t="e">
        <f>INDEX($AP$121:$BA$212,ROW()-120,#REF!)</f>
        <v>#REF!</v>
      </c>
      <c r="BG209" s="195" t="e">
        <f>+IF(OR(BD209="",BE209=""),0,BD209-BE209)*100</f>
        <v>#REF!</v>
      </c>
      <c r="BH209" s="196" t="str">
        <f>+IF(ISERROR(BD209/BE209-1),"",BD209/BE209-1)</f>
        <v/>
      </c>
      <c r="BI209" s="197" t="e">
        <f>+IF(OR(BD209="",BF209=""),0,BD209-BF209)*100</f>
        <v>#REF!</v>
      </c>
      <c r="BJ209" s="198" t="str">
        <f>+IF(ISERROR(BD209/BF209-1),"",BD209/BF209-1)</f>
        <v/>
      </c>
    </row>
    <row r="210" spans="1:62" s="10" customFormat="1" ht="14.25" hidden="1" customHeight="1">
      <c r="A210" s="41"/>
      <c r="B210" s="25"/>
      <c r="C210" s="33"/>
      <c r="D210" s="25"/>
      <c r="E210" s="106"/>
      <c r="F210" s="107"/>
      <c r="G210" s="107"/>
      <c r="H210" s="107"/>
      <c r="I210" s="107"/>
      <c r="J210" s="107"/>
      <c r="K210" s="107"/>
      <c r="L210" s="107"/>
      <c r="M210" s="230"/>
      <c r="N210" s="107"/>
      <c r="O210" s="107"/>
      <c r="P210" s="121"/>
      <c r="Q210" s="12"/>
      <c r="R210" s="12"/>
      <c r="S210" s="12"/>
      <c r="T210" s="41"/>
      <c r="U210" s="25"/>
      <c r="V210" s="33"/>
      <c r="W210" s="25"/>
      <c r="X210" s="106"/>
      <c r="Y210" s="107"/>
      <c r="Z210" s="107"/>
      <c r="AA210" s="107"/>
      <c r="AB210" s="107"/>
      <c r="AC210" s="107"/>
      <c r="AD210" s="107"/>
      <c r="AE210" s="230"/>
      <c r="AF210" s="107"/>
      <c r="AG210" s="107"/>
      <c r="AH210" s="107"/>
      <c r="AI210" s="121"/>
      <c r="AJ210" s="12"/>
      <c r="AK210" s="12"/>
      <c r="AL210" s="41"/>
      <c r="AM210" s="25"/>
      <c r="AN210" s="33"/>
      <c r="AO210" s="25"/>
      <c r="AP210" s="106"/>
      <c r="AQ210" s="107"/>
      <c r="AR210" s="107"/>
      <c r="AS210" s="107"/>
      <c r="AT210" s="107"/>
      <c r="AU210" s="107"/>
      <c r="AV210" s="107"/>
      <c r="AW210" s="230"/>
      <c r="AX210" s="107"/>
      <c r="AY210" s="107"/>
      <c r="AZ210" s="107"/>
      <c r="BA210" s="156"/>
      <c r="BC210" s="33" t="str">
        <f t="shared" si="217"/>
        <v/>
      </c>
      <c r="BD210" s="183"/>
      <c r="BE210" s="183"/>
      <c r="BF210" s="183"/>
      <c r="BG210" s="25"/>
      <c r="BH210" s="25"/>
      <c r="BI210" s="25"/>
      <c r="BJ210" s="184"/>
    </row>
    <row r="211" spans="1:62" s="10" customFormat="1" ht="14.25" customHeight="1">
      <c r="A211" s="309" t="s">
        <v>31</v>
      </c>
      <c r="B211" s="46"/>
      <c r="C211" s="47" t="s">
        <v>1</v>
      </c>
      <c r="D211" s="46"/>
      <c r="E211" s="115">
        <f t="shared" ref="E211:P212" si="258">IF(ISERROR(E312/E97),"",E312/E97)</f>
        <v>0.24905288394482786</v>
      </c>
      <c r="F211" s="116">
        <f t="shared" si="258"/>
        <v>0.26965622728621047</v>
      </c>
      <c r="G211" s="116">
        <f t="shared" si="258"/>
        <v>0.26953235825315963</v>
      </c>
      <c r="H211" s="116">
        <f t="shared" si="258"/>
        <v>0.29082922015229501</v>
      </c>
      <c r="I211" s="116">
        <f t="shared" si="258"/>
        <v>0.24121868834877105</v>
      </c>
      <c r="J211" s="116">
        <f t="shared" si="258"/>
        <v>0.2621475750317544</v>
      </c>
      <c r="K211" s="116">
        <f t="shared" si="258"/>
        <v>0.2488712836020682</v>
      </c>
      <c r="L211" s="116">
        <f t="shared" si="258"/>
        <v>0.2358489672610877</v>
      </c>
      <c r="M211" s="231">
        <f t="shared" si="258"/>
        <v>0.2442224798250372</v>
      </c>
      <c r="N211" s="116">
        <f t="shared" si="258"/>
        <v>0.25807387163376527</v>
      </c>
      <c r="O211" s="116" t="str">
        <f t="shared" si="258"/>
        <v/>
      </c>
      <c r="P211" s="117" t="str">
        <f t="shared" si="258"/>
        <v/>
      </c>
      <c r="Q211" s="12"/>
      <c r="R211" s="12"/>
      <c r="S211" s="12"/>
      <c r="T211" s="309" t="s">
        <v>31</v>
      </c>
      <c r="U211" s="46"/>
      <c r="V211" s="47" t="s">
        <v>1</v>
      </c>
      <c r="W211" s="46"/>
      <c r="X211" s="115" t="str">
        <f t="shared" ref="X211:AI212" si="259">IF(ISERROR(X312/X97),"",X312/X97)</f>
        <v/>
      </c>
      <c r="Y211" s="116" t="str">
        <f t="shared" si="259"/>
        <v/>
      </c>
      <c r="Z211" s="116" t="str">
        <f t="shared" si="259"/>
        <v/>
      </c>
      <c r="AA211" s="116" t="str">
        <f t="shared" si="259"/>
        <v/>
      </c>
      <c r="AB211" s="116" t="str">
        <f t="shared" si="259"/>
        <v/>
      </c>
      <c r="AC211" s="116" t="str">
        <f t="shared" si="259"/>
        <v/>
      </c>
      <c r="AD211" s="116" t="str">
        <f t="shared" si="259"/>
        <v/>
      </c>
      <c r="AE211" s="231" t="str">
        <f t="shared" si="259"/>
        <v/>
      </c>
      <c r="AF211" s="116" t="str">
        <f t="shared" si="259"/>
        <v/>
      </c>
      <c r="AG211" s="116" t="str">
        <f t="shared" si="259"/>
        <v/>
      </c>
      <c r="AH211" s="116" t="str">
        <f t="shared" si="259"/>
        <v/>
      </c>
      <c r="AI211" s="117" t="str">
        <f t="shared" si="259"/>
        <v/>
      </c>
      <c r="AJ211" s="12"/>
      <c r="AK211" s="12"/>
      <c r="AL211" s="309" t="s">
        <v>31</v>
      </c>
      <c r="AM211" s="46"/>
      <c r="AN211" s="47" t="s">
        <v>1</v>
      </c>
      <c r="AO211" s="46"/>
      <c r="AP211" s="115">
        <f t="shared" ref="AP211:BA212" si="260">IF(ISERROR(AP312/AP97),"",AP312/AP97)</f>
        <v>0.25422375885078308</v>
      </c>
      <c r="AQ211" s="116">
        <f t="shared" si="260"/>
        <v>0.22674077613526356</v>
      </c>
      <c r="AR211" s="116">
        <f t="shared" si="260"/>
        <v>0.22393814824006619</v>
      </c>
      <c r="AS211" s="116">
        <f t="shared" si="260"/>
        <v>0.26034753702765234</v>
      </c>
      <c r="AT211" s="116">
        <f t="shared" si="260"/>
        <v>0.25936699261134949</v>
      </c>
      <c r="AU211" s="116">
        <f t="shared" si="260"/>
        <v>0.27811780103049405</v>
      </c>
      <c r="AV211" s="116">
        <f t="shared" si="260"/>
        <v>0.27232412195333044</v>
      </c>
      <c r="AW211" s="231">
        <f t="shared" si="260"/>
        <v>0.24771028440458145</v>
      </c>
      <c r="AX211" s="116">
        <f t="shared" si="260"/>
        <v>0.24786092507831059</v>
      </c>
      <c r="AY211" s="116">
        <f t="shared" si="260"/>
        <v>0.31565116255942488</v>
      </c>
      <c r="AZ211" s="116">
        <f t="shared" si="260"/>
        <v>0.23400351048763529</v>
      </c>
      <c r="BA211" s="157">
        <f t="shared" si="260"/>
        <v>0.29870639207073651</v>
      </c>
      <c r="BC211" s="309" t="s">
        <v>31</v>
      </c>
      <c r="BD211" s="186"/>
      <c r="BE211" s="187"/>
      <c r="BF211" s="187"/>
      <c r="BG211" s="188"/>
      <c r="BH211" s="188"/>
      <c r="BI211" s="188"/>
      <c r="BJ211" s="189"/>
    </row>
    <row r="212" spans="1:62" s="10" customFormat="1" ht="14.25" customHeight="1">
      <c r="A212" s="310"/>
      <c r="B212" s="46"/>
      <c r="C212" s="51" t="s">
        <v>13</v>
      </c>
      <c r="D212" s="46"/>
      <c r="E212" s="118">
        <f t="shared" si="258"/>
        <v>0.24905288394482786</v>
      </c>
      <c r="F212" s="119">
        <f t="shared" si="258"/>
        <v>0.25789206476641346</v>
      </c>
      <c r="G212" s="119">
        <f t="shared" si="258"/>
        <v>0.26159527025651119</v>
      </c>
      <c r="H212" s="119">
        <f t="shared" si="258"/>
        <v>0.26972995002468042</v>
      </c>
      <c r="I212" s="119">
        <f t="shared" si="258"/>
        <v>0.26496344481192668</v>
      </c>
      <c r="J212" s="119">
        <f t="shared" si="258"/>
        <v>0.26451550445822025</v>
      </c>
      <c r="K212" s="119">
        <f t="shared" si="258"/>
        <v>0.2627264428965802</v>
      </c>
      <c r="L212" s="119">
        <f t="shared" si="258"/>
        <v>0.26000343632872563</v>
      </c>
      <c r="M212" s="232">
        <f t="shared" si="258"/>
        <v>0.25807387163376527</v>
      </c>
      <c r="N212" s="119" t="str">
        <f t="shared" si="258"/>
        <v/>
      </c>
      <c r="O212" s="119" t="str">
        <f t="shared" si="258"/>
        <v/>
      </c>
      <c r="P212" s="120" t="str">
        <f t="shared" si="258"/>
        <v/>
      </c>
      <c r="Q212" s="12"/>
      <c r="R212" s="12"/>
      <c r="S212" s="12"/>
      <c r="T212" s="310"/>
      <c r="U212" s="46"/>
      <c r="V212" s="51" t="s">
        <v>13</v>
      </c>
      <c r="W212" s="46"/>
      <c r="X212" s="63" t="str">
        <f t="shared" si="259"/>
        <v/>
      </c>
      <c r="Y212" s="64" t="str">
        <f t="shared" si="259"/>
        <v/>
      </c>
      <c r="Z212" s="64" t="str">
        <f t="shared" si="259"/>
        <v/>
      </c>
      <c r="AA212" s="64" t="str">
        <f t="shared" si="259"/>
        <v/>
      </c>
      <c r="AB212" s="64" t="str">
        <f t="shared" si="259"/>
        <v/>
      </c>
      <c r="AC212" s="64" t="str">
        <f t="shared" si="259"/>
        <v/>
      </c>
      <c r="AD212" s="64" t="str">
        <f t="shared" si="259"/>
        <v/>
      </c>
      <c r="AE212" s="240" t="str">
        <f t="shared" si="259"/>
        <v/>
      </c>
      <c r="AF212" s="64" t="str">
        <f t="shared" si="259"/>
        <v/>
      </c>
      <c r="AG212" s="64" t="str">
        <f t="shared" si="259"/>
        <v/>
      </c>
      <c r="AH212" s="64" t="str">
        <f t="shared" si="259"/>
        <v/>
      </c>
      <c r="AI212" s="65" t="str">
        <f t="shared" si="259"/>
        <v/>
      </c>
      <c r="AJ212" s="12"/>
      <c r="AK212" s="12"/>
      <c r="AL212" s="310"/>
      <c r="AM212" s="46"/>
      <c r="AN212" s="51" t="s">
        <v>13</v>
      </c>
      <c r="AO212" s="46"/>
      <c r="AP212" s="63">
        <f t="shared" si="260"/>
        <v>0.25422375885078308</v>
      </c>
      <c r="AQ212" s="64">
        <f t="shared" si="260"/>
        <v>0.2405339710677562</v>
      </c>
      <c r="AR212" s="64">
        <f t="shared" si="260"/>
        <v>0.23510402558931587</v>
      </c>
      <c r="AS212" s="64">
        <f t="shared" si="260"/>
        <v>0.24087432480428339</v>
      </c>
      <c r="AT212" s="64">
        <f t="shared" si="260"/>
        <v>0.24359341155994044</v>
      </c>
      <c r="AU212" s="64">
        <f t="shared" si="260"/>
        <v>0.24884651442812192</v>
      </c>
      <c r="AV212" s="64">
        <f t="shared" si="260"/>
        <v>0.25222161839543306</v>
      </c>
      <c r="AW212" s="240">
        <f t="shared" si="260"/>
        <v>0.25178542576974355</v>
      </c>
      <c r="AX212" s="64">
        <f t="shared" si="260"/>
        <v>0.25134478301032726</v>
      </c>
      <c r="AY212" s="64">
        <f t="shared" si="260"/>
        <v>0.25647690221311781</v>
      </c>
      <c r="AZ212" s="64">
        <f t="shared" si="260"/>
        <v>0.25503851667695354</v>
      </c>
      <c r="BA212" s="158">
        <f t="shared" si="260"/>
        <v>0.25755837602975035</v>
      </c>
      <c r="BC212" s="310"/>
      <c r="BD212" s="190" t="e">
        <f>INDEX($E$121:$P$212,ROW()-120,#REF!)</f>
        <v>#REF!</v>
      </c>
      <c r="BE212" s="191" t="e">
        <f>INDEX($X$121:$AI$212,ROW()-120,#REF!)</f>
        <v>#REF!</v>
      </c>
      <c r="BF212" s="191" t="e">
        <f>INDEX($AP$121:$BA$212,ROW()-120,#REF!)</f>
        <v>#REF!</v>
      </c>
      <c r="BG212" s="192" t="e">
        <f>+IF(OR(BD212="",BE212=""),0,BD212-BE212)*100</f>
        <v>#REF!</v>
      </c>
      <c r="BH212" s="171" t="str">
        <f>+IF(ISERROR(BD212/BE212-1),"",BD212/BE212-1)</f>
        <v/>
      </c>
      <c r="BI212" s="193" t="e">
        <f>+IF(OR(BD212="",BF212=""),0,BD212-BF212)*100</f>
        <v>#REF!</v>
      </c>
      <c r="BJ212" s="172" t="str">
        <f>+IF(ISERROR(BD212/BF212-1),"",BD212/BF212-1)</f>
        <v/>
      </c>
    </row>
    <row r="213" spans="1:62" s="10" customFormat="1" ht="12.75" customHeight="1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14"/>
      <c r="N213" s="25"/>
      <c r="O213" s="25"/>
      <c r="P213" s="25"/>
      <c r="Q213" s="12"/>
      <c r="R213" s="12"/>
      <c r="S213" s="12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14"/>
      <c r="AF213" s="25"/>
      <c r="AG213" s="25"/>
      <c r="AH213" s="25"/>
      <c r="AI213" s="25"/>
      <c r="AJ213" s="12"/>
      <c r="AK213" s="12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14"/>
      <c r="AX213" s="25"/>
      <c r="AY213" s="25"/>
      <c r="AZ213" s="25"/>
      <c r="BA213" s="140"/>
      <c r="BC213" s="24"/>
      <c r="BD213" s="24"/>
      <c r="BE213" s="24"/>
      <c r="BF213" s="24"/>
      <c r="BG213" s="24"/>
      <c r="BH213" s="24"/>
      <c r="BI213" s="24"/>
      <c r="BJ213" s="24"/>
    </row>
    <row r="214" spans="1:62" s="10" customFormat="1" ht="12.75" customHeight="1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14"/>
      <c r="N214" s="25"/>
      <c r="O214" s="25"/>
      <c r="P214" s="25"/>
      <c r="Q214" s="12"/>
      <c r="R214" s="12"/>
      <c r="S214" s="12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14"/>
      <c r="AF214" s="25"/>
      <c r="AG214" s="25"/>
      <c r="AH214" s="25"/>
      <c r="AI214" s="25"/>
      <c r="AJ214" s="12"/>
      <c r="AK214" s="12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14"/>
      <c r="AX214" s="25"/>
      <c r="AY214" s="25"/>
      <c r="AZ214" s="25"/>
      <c r="BA214" s="140"/>
      <c r="BC214" s="24"/>
      <c r="BD214" s="24"/>
      <c r="BE214" s="24"/>
      <c r="BF214" s="24"/>
      <c r="BG214" s="24"/>
      <c r="BH214" s="24"/>
      <c r="BI214" s="24"/>
      <c r="BJ214" s="24"/>
    </row>
    <row r="215" spans="1:62" s="10" customFormat="1" ht="12.75" customHeight="1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14"/>
      <c r="N215" s="25"/>
      <c r="O215" s="25"/>
      <c r="P215" s="25"/>
      <c r="Q215" s="12"/>
      <c r="R215" s="12"/>
      <c r="S215" s="12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14"/>
      <c r="AF215" s="25"/>
      <c r="AG215" s="25"/>
      <c r="AH215" s="25"/>
      <c r="AI215" s="25"/>
      <c r="AJ215" s="12"/>
      <c r="AK215" s="12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14"/>
      <c r="AX215" s="25"/>
      <c r="AY215" s="25"/>
      <c r="AZ215" s="25"/>
      <c r="BA215" s="140"/>
      <c r="BC215" s="24"/>
      <c r="BD215" s="24"/>
      <c r="BE215" s="24"/>
      <c r="BF215" s="24"/>
      <c r="BG215" s="24"/>
      <c r="BH215" s="24"/>
      <c r="BI215" s="24"/>
      <c r="BJ215" s="24"/>
    </row>
    <row r="216" spans="1:62" ht="21.75" customHeight="1">
      <c r="A216" s="308" t="s">
        <v>26</v>
      </c>
      <c r="B216" s="308"/>
      <c r="C216" s="308"/>
      <c r="D216" s="308"/>
      <c r="E216" s="308"/>
      <c r="F216" s="308"/>
      <c r="G216" s="308"/>
      <c r="H216" s="308"/>
      <c r="I216" s="308"/>
      <c r="J216" s="308"/>
      <c r="K216" s="308"/>
      <c r="L216" s="308"/>
      <c r="M216" s="308"/>
      <c r="N216" s="308"/>
      <c r="O216" s="308"/>
      <c r="P216" s="308"/>
      <c r="T216" s="308" t="s">
        <v>26</v>
      </c>
      <c r="U216" s="308"/>
      <c r="V216" s="308"/>
      <c r="W216" s="308"/>
      <c r="X216" s="308"/>
      <c r="Y216" s="308"/>
      <c r="Z216" s="308"/>
      <c r="AA216" s="308"/>
      <c r="AB216" s="308"/>
      <c r="AC216" s="308"/>
      <c r="AD216" s="308"/>
      <c r="AE216" s="308"/>
      <c r="AF216" s="308"/>
      <c r="AG216" s="308"/>
      <c r="AH216" s="308"/>
      <c r="AI216" s="308"/>
      <c r="AL216" s="308" t="s">
        <v>26</v>
      </c>
      <c r="AM216" s="308"/>
      <c r="AN216" s="308"/>
      <c r="AO216" s="308"/>
      <c r="AP216" s="308"/>
      <c r="AQ216" s="308"/>
      <c r="AR216" s="308"/>
      <c r="AS216" s="308"/>
      <c r="AT216" s="308"/>
      <c r="AU216" s="308"/>
      <c r="AV216" s="308"/>
      <c r="AW216" s="308"/>
      <c r="AX216" s="308"/>
      <c r="AY216" s="308"/>
      <c r="AZ216" s="308"/>
      <c r="BA216" s="308"/>
      <c r="BC216" s="308" t="s">
        <v>26</v>
      </c>
      <c r="BD216" s="308"/>
      <c r="BE216" s="308"/>
      <c r="BF216" s="308"/>
      <c r="BG216" s="308"/>
      <c r="BH216" s="308"/>
      <c r="BI216" s="308"/>
      <c r="BJ216" s="308"/>
    </row>
    <row r="217" spans="1:62" ht="18" customHeight="1">
      <c r="A217" s="3"/>
      <c r="B217" s="3"/>
      <c r="C217" s="3"/>
      <c r="D217" s="3"/>
      <c r="E217" s="5"/>
      <c r="F217" s="5"/>
      <c r="G217" s="5"/>
      <c r="H217" s="5"/>
      <c r="I217" s="5"/>
      <c r="J217" s="5"/>
      <c r="K217" s="5"/>
      <c r="L217" s="5"/>
      <c r="M217" s="233"/>
      <c r="N217" s="5"/>
      <c r="O217" s="5"/>
      <c r="P217" s="5"/>
      <c r="T217" s="3"/>
      <c r="U217" s="3"/>
      <c r="V217" s="3"/>
      <c r="W217" s="3"/>
      <c r="X217" s="5"/>
      <c r="Y217" s="5"/>
      <c r="Z217" s="5"/>
      <c r="AA217" s="5"/>
      <c r="AB217" s="5"/>
      <c r="AC217" s="5"/>
      <c r="AD217" s="5"/>
      <c r="AE217" s="233"/>
      <c r="AF217" s="5"/>
      <c r="AG217" s="5"/>
      <c r="AH217" s="5"/>
      <c r="AI217" s="5"/>
      <c r="AL217" s="3"/>
      <c r="AM217" s="3"/>
      <c r="AN217" s="3"/>
      <c r="AO217" s="3"/>
      <c r="AP217" s="5"/>
      <c r="AQ217" s="5"/>
      <c r="AR217" s="5"/>
      <c r="AS217" s="5"/>
      <c r="AT217" s="5"/>
      <c r="AU217" s="5"/>
      <c r="AV217" s="5"/>
      <c r="AW217" s="233"/>
      <c r="AX217" s="5"/>
      <c r="AY217" s="5"/>
      <c r="AZ217" s="5"/>
      <c r="BA217" s="159"/>
    </row>
    <row r="218" spans="1:62" ht="18" customHeight="1">
      <c r="A218" s="15" t="str">
        <f>"SAF - " &amp;O218</f>
        <v>SAF - ACTUAL</v>
      </c>
      <c r="B218" s="16"/>
      <c r="C218" s="16"/>
      <c r="D218" s="16"/>
      <c r="E218" s="16"/>
      <c r="F218" s="17"/>
      <c r="G218" s="17"/>
      <c r="H218" s="17"/>
      <c r="I218" s="17"/>
      <c r="J218" s="17"/>
      <c r="K218" s="17"/>
      <c r="L218" s="17"/>
      <c r="M218" s="211"/>
      <c r="N218" s="16"/>
      <c r="O218" s="18" t="s">
        <v>24</v>
      </c>
      <c r="T218" s="15" t="str">
        <f>"SAF - " &amp;AH218</f>
        <v>SAF - BUDGET</v>
      </c>
      <c r="U218" s="16"/>
      <c r="V218" s="16"/>
      <c r="W218" s="16"/>
      <c r="X218" s="16"/>
      <c r="Y218" s="17"/>
      <c r="Z218" s="17"/>
      <c r="AA218" s="17"/>
      <c r="AB218" s="17"/>
      <c r="AC218" s="17"/>
      <c r="AD218" s="16"/>
      <c r="AE218" s="211"/>
      <c r="AF218" s="16"/>
      <c r="AG218" s="16"/>
      <c r="AH218" s="18" t="s">
        <v>23</v>
      </c>
      <c r="AL218" s="15" t="str">
        <f>"SAF - " &amp;AZ218</f>
        <v>SAF - N-1</v>
      </c>
      <c r="AM218" s="16"/>
      <c r="AN218" s="16"/>
      <c r="AO218" s="16"/>
      <c r="AP218" s="16"/>
      <c r="AQ218" s="17"/>
      <c r="AR218" s="17"/>
      <c r="AS218" s="17"/>
      <c r="AT218" s="17"/>
      <c r="AU218" s="17"/>
      <c r="AV218" s="16"/>
      <c r="AW218" s="211"/>
      <c r="AX218" s="16"/>
      <c r="AY218" s="16"/>
      <c r="AZ218" s="18" t="s">
        <v>22</v>
      </c>
      <c r="BD218" s="39"/>
      <c r="BE218" s="39"/>
      <c r="BF218" s="39"/>
    </row>
    <row r="219" spans="1:62" ht="18" customHeight="1">
      <c r="BD219" s="39"/>
      <c r="BE219" s="39"/>
      <c r="BF219" s="39"/>
    </row>
    <row r="220" spans="1:62" s="10" customFormat="1" ht="14.25" customHeight="1">
      <c r="A220" s="19" t="s">
        <v>15</v>
      </c>
      <c r="B220" s="20"/>
      <c r="C220" s="19" t="s">
        <v>0</v>
      </c>
      <c r="D220" s="20"/>
      <c r="E220" s="21" t="s">
        <v>3</v>
      </c>
      <c r="F220" s="22" t="s">
        <v>4</v>
      </c>
      <c r="G220" s="22" t="s">
        <v>5</v>
      </c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13" t="s">
        <v>16</v>
      </c>
      <c r="N220" s="22" t="s">
        <v>17</v>
      </c>
      <c r="O220" s="22" t="s">
        <v>18</v>
      </c>
      <c r="P220" s="23" t="s">
        <v>11</v>
      </c>
      <c r="Q220" s="12"/>
      <c r="R220" s="12"/>
      <c r="S220" s="12"/>
      <c r="T220" s="19" t="s">
        <v>15</v>
      </c>
      <c r="U220" s="20"/>
      <c r="V220" s="19" t="s">
        <v>0</v>
      </c>
      <c r="W220" s="20"/>
      <c r="X220" s="21" t="s">
        <v>3</v>
      </c>
      <c r="Y220" s="22" t="s">
        <v>4</v>
      </c>
      <c r="Z220" s="22" t="s">
        <v>5</v>
      </c>
      <c r="AA220" s="22" t="s">
        <v>6</v>
      </c>
      <c r="AB220" s="22" t="s">
        <v>7</v>
      </c>
      <c r="AC220" s="22" t="s">
        <v>8</v>
      </c>
      <c r="AD220" s="22" t="s">
        <v>9</v>
      </c>
      <c r="AE220" s="213" t="s">
        <v>10</v>
      </c>
      <c r="AF220" s="22" t="s">
        <v>16</v>
      </c>
      <c r="AG220" s="22" t="s">
        <v>17</v>
      </c>
      <c r="AH220" s="22" t="s">
        <v>18</v>
      </c>
      <c r="AI220" s="23" t="s">
        <v>11</v>
      </c>
      <c r="AJ220" s="12"/>
      <c r="AK220" s="12"/>
      <c r="AL220" s="19" t="s">
        <v>15</v>
      </c>
      <c r="AM220" s="20"/>
      <c r="AN220" s="19" t="s">
        <v>0</v>
      </c>
      <c r="AO220" s="20"/>
      <c r="AP220" s="21" t="s">
        <v>3</v>
      </c>
      <c r="AQ220" s="22" t="s">
        <v>4</v>
      </c>
      <c r="AR220" s="22" t="s">
        <v>5</v>
      </c>
      <c r="AS220" s="22" t="s">
        <v>6</v>
      </c>
      <c r="AT220" s="22" t="s">
        <v>7</v>
      </c>
      <c r="AU220" s="22" t="s">
        <v>8</v>
      </c>
      <c r="AV220" s="22" t="s">
        <v>9</v>
      </c>
      <c r="AW220" s="213" t="s">
        <v>10</v>
      </c>
      <c r="AX220" s="22" t="s">
        <v>16</v>
      </c>
      <c r="AY220" s="22" t="s">
        <v>17</v>
      </c>
      <c r="AZ220" s="22" t="s">
        <v>18</v>
      </c>
      <c r="BA220" s="139" t="s">
        <v>11</v>
      </c>
      <c r="BC220" s="19" t="s">
        <v>15</v>
      </c>
      <c r="BD220" s="167" t="s">
        <v>38</v>
      </c>
      <c r="BE220" s="167" t="s">
        <v>21</v>
      </c>
      <c r="BF220" s="167" t="s">
        <v>22</v>
      </c>
      <c r="BG220" s="167" t="s">
        <v>83</v>
      </c>
      <c r="BH220" s="167" t="s">
        <v>84</v>
      </c>
      <c r="BI220" s="167" t="s">
        <v>85</v>
      </c>
      <c r="BJ220" s="168" t="s">
        <v>86</v>
      </c>
    </row>
    <row r="221" spans="1:62" s="10" customFormat="1" ht="14.25" customHeight="1">
      <c r="A221" s="24"/>
      <c r="B221" s="24"/>
      <c r="C221" s="24"/>
      <c r="D221" s="25"/>
      <c r="E221" s="24"/>
      <c r="F221" s="25"/>
      <c r="G221" s="25"/>
      <c r="H221" s="25"/>
      <c r="I221" s="25"/>
      <c r="J221" s="25"/>
      <c r="K221" s="25"/>
      <c r="L221" s="25"/>
      <c r="M221" s="214"/>
      <c r="N221" s="24"/>
      <c r="O221" s="24"/>
      <c r="P221" s="24"/>
      <c r="Q221" s="12"/>
      <c r="R221" s="12"/>
      <c r="S221" s="12"/>
      <c r="T221" s="24"/>
      <c r="U221" s="24"/>
      <c r="V221" s="24"/>
      <c r="W221" s="25"/>
      <c r="X221" s="24"/>
      <c r="Y221" s="25"/>
      <c r="Z221" s="25"/>
      <c r="AA221" s="25"/>
      <c r="AB221" s="25"/>
      <c r="AC221" s="25"/>
      <c r="AD221" s="24"/>
      <c r="AE221" s="214"/>
      <c r="AF221" s="24"/>
      <c r="AG221" s="24"/>
      <c r="AH221" s="24"/>
      <c r="AI221" s="24"/>
      <c r="AJ221" s="12"/>
      <c r="AK221" s="12"/>
      <c r="AL221" s="24"/>
      <c r="AM221" s="24"/>
      <c r="AN221" s="24"/>
      <c r="AO221" s="25"/>
      <c r="AP221" s="24"/>
      <c r="AQ221" s="25"/>
      <c r="AR221" s="25"/>
      <c r="AS221" s="25"/>
      <c r="AT221" s="25"/>
      <c r="AU221" s="25"/>
      <c r="AV221" s="24"/>
      <c r="AW221" s="214"/>
      <c r="AX221" s="24"/>
      <c r="AY221" s="24"/>
      <c r="AZ221" s="24"/>
      <c r="BA221" s="140"/>
      <c r="BC221" s="24"/>
      <c r="BD221" s="24"/>
      <c r="BE221" s="24"/>
      <c r="BF221" s="24"/>
      <c r="BG221" s="24"/>
      <c r="BH221" s="24"/>
      <c r="BI221" s="24"/>
      <c r="BJ221" s="24"/>
    </row>
    <row r="222" spans="1:62" s="10" customFormat="1" ht="14.25" customHeight="1">
      <c r="A222" s="26" t="s">
        <v>56</v>
      </c>
      <c r="B222" s="66"/>
      <c r="C222" s="27" t="s">
        <v>1</v>
      </c>
      <c r="D222" s="25"/>
      <c r="E222" s="28">
        <f>E223</f>
        <v>53.134892435852265</v>
      </c>
      <c r="F222" s="29">
        <f t="shared" ref="F222:P222" si="261">F223-E223</f>
        <v>36.076107564147733</v>
      </c>
      <c r="G222" s="29">
        <f t="shared" si="261"/>
        <v>71.673999999999992</v>
      </c>
      <c r="H222" s="29">
        <f t="shared" si="261"/>
        <v>77.073000000000008</v>
      </c>
      <c r="I222" s="29">
        <f t="shared" si="261"/>
        <v>55.705999999999989</v>
      </c>
      <c r="J222" s="29">
        <f t="shared" si="261"/>
        <v>49.54000000000002</v>
      </c>
      <c r="K222" s="29">
        <f t="shared" si="261"/>
        <v>34.536000000000001</v>
      </c>
      <c r="L222" s="29">
        <f t="shared" si="261"/>
        <v>28.72199999999998</v>
      </c>
      <c r="M222" s="215">
        <f t="shared" si="261"/>
        <v>42.872000000000014</v>
      </c>
      <c r="N222" s="29">
        <f t="shared" si="261"/>
        <v>-449.334</v>
      </c>
      <c r="O222" s="29">
        <f t="shared" si="261"/>
        <v>0</v>
      </c>
      <c r="P222" s="30">
        <f t="shared" si="261"/>
        <v>0</v>
      </c>
      <c r="Q222" s="12"/>
      <c r="R222" s="12"/>
      <c r="S222" s="12"/>
      <c r="T222" s="26" t="s">
        <v>56</v>
      </c>
      <c r="U222" s="66"/>
      <c r="V222" s="27" t="s">
        <v>1</v>
      </c>
      <c r="W222" s="25"/>
      <c r="X222" s="28">
        <f>X223</f>
        <v>0</v>
      </c>
      <c r="Y222" s="29">
        <f t="shared" ref="Y222:AI222" si="262">Y223-X223</f>
        <v>0</v>
      </c>
      <c r="Z222" s="29">
        <f t="shared" si="262"/>
        <v>0</v>
      </c>
      <c r="AA222" s="29">
        <f t="shared" si="262"/>
        <v>0</v>
      </c>
      <c r="AB222" s="29">
        <f t="shared" si="262"/>
        <v>0</v>
      </c>
      <c r="AC222" s="29">
        <f t="shared" si="262"/>
        <v>0</v>
      </c>
      <c r="AD222" s="29">
        <f t="shared" si="262"/>
        <v>0</v>
      </c>
      <c r="AE222" s="215">
        <f t="shared" si="262"/>
        <v>0</v>
      </c>
      <c r="AF222" s="29">
        <f t="shared" si="262"/>
        <v>0</v>
      </c>
      <c r="AG222" s="29">
        <f t="shared" si="262"/>
        <v>0</v>
      </c>
      <c r="AH222" s="29">
        <f t="shared" si="262"/>
        <v>0</v>
      </c>
      <c r="AI222" s="30">
        <f t="shared" si="262"/>
        <v>0</v>
      </c>
      <c r="AJ222" s="12"/>
      <c r="AK222" s="12"/>
      <c r="AL222" s="26" t="s">
        <v>56</v>
      </c>
      <c r="AM222" s="66"/>
      <c r="AN222" s="27" t="s">
        <v>1</v>
      </c>
      <c r="AO222" s="25"/>
      <c r="AP222" s="28">
        <f>AP223</f>
        <v>39.992661411000007</v>
      </c>
      <c r="AQ222" s="29">
        <f t="shared" ref="AQ222:BA222" si="263">AQ223-AP223</f>
        <v>42.342445818000009</v>
      </c>
      <c r="AR222" s="29">
        <f t="shared" si="263"/>
        <v>56.899112411999994</v>
      </c>
      <c r="AS222" s="29">
        <f t="shared" si="263"/>
        <v>27.58729962999999</v>
      </c>
      <c r="AT222" s="29">
        <f t="shared" si="263"/>
        <v>20.65540055448912</v>
      </c>
      <c r="AU222" s="29">
        <f t="shared" si="263"/>
        <v>38.123709165580919</v>
      </c>
      <c r="AV222" s="29">
        <f t="shared" si="263"/>
        <v>60.261252830945352</v>
      </c>
      <c r="AW222" s="215">
        <f t="shared" si="263"/>
        <v>1.81820862699999</v>
      </c>
      <c r="AX222" s="29">
        <f t="shared" si="263"/>
        <v>74.859005820667335</v>
      </c>
      <c r="AY222" s="29">
        <f t="shared" si="263"/>
        <v>39.698010622841991</v>
      </c>
      <c r="AZ222" s="29">
        <f t="shared" si="263"/>
        <v>32.47005040473357</v>
      </c>
      <c r="BA222" s="141">
        <f t="shared" si="263"/>
        <v>32.70566415267092</v>
      </c>
      <c r="BC222" s="26" t="str">
        <f>+IF(ISBLANK(A222),"",A222)</f>
        <v>LVMH INTL GROUP</v>
      </c>
      <c r="BD222" s="200"/>
      <c r="BE222" s="200"/>
      <c r="BF222" s="200"/>
      <c r="BG222" s="201"/>
      <c r="BH222" s="201"/>
      <c r="BI222" s="201"/>
      <c r="BJ222" s="202"/>
    </row>
    <row r="223" spans="1:62" s="10" customFormat="1" ht="14.25" customHeight="1">
      <c r="A223" s="130"/>
      <c r="B223" s="25"/>
      <c r="C223" s="33" t="s">
        <v>13</v>
      </c>
      <c r="D223" s="25"/>
      <c r="E223" s="74">
        <v>53.134892435852265</v>
      </c>
      <c r="F223" s="73">
        <v>89.210999999999999</v>
      </c>
      <c r="G223" s="73">
        <v>160.88499999999999</v>
      </c>
      <c r="H223" s="73">
        <v>237.958</v>
      </c>
      <c r="I223" s="73">
        <v>293.66399999999999</v>
      </c>
      <c r="J223" s="73">
        <v>343.20400000000001</v>
      </c>
      <c r="K223" s="73">
        <v>377.74</v>
      </c>
      <c r="L223" s="73">
        <v>406.46199999999999</v>
      </c>
      <c r="M223" s="136">
        <v>449.334</v>
      </c>
      <c r="N223" s="73"/>
      <c r="O223" s="73"/>
      <c r="P223" s="75"/>
      <c r="Q223" s="12"/>
      <c r="R223" s="12"/>
      <c r="S223" s="12"/>
      <c r="T223" s="130"/>
      <c r="U223" s="25"/>
      <c r="V223" s="33" t="s">
        <v>13</v>
      </c>
      <c r="W223" s="25"/>
      <c r="X223" s="74"/>
      <c r="Y223" s="73"/>
      <c r="Z223" s="73"/>
      <c r="AA223" s="73"/>
      <c r="AB223" s="73"/>
      <c r="AC223" s="73"/>
      <c r="AD223" s="73"/>
      <c r="AE223" s="136"/>
      <c r="AF223" s="73"/>
      <c r="AG223" s="36"/>
      <c r="AH223" s="36"/>
      <c r="AI223" s="37"/>
      <c r="AJ223" s="12"/>
      <c r="AK223" s="12"/>
      <c r="AL223" s="130"/>
      <c r="AM223" s="25"/>
      <c r="AN223" s="33" t="s">
        <v>13</v>
      </c>
      <c r="AO223" s="25"/>
      <c r="AP223" s="74">
        <v>39.992661411000007</v>
      </c>
      <c r="AQ223" s="73">
        <v>82.335107229000016</v>
      </c>
      <c r="AR223" s="73">
        <v>139.23421964100001</v>
      </c>
      <c r="AS223" s="73">
        <v>166.821519271</v>
      </c>
      <c r="AT223" s="73">
        <v>187.47691982548912</v>
      </c>
      <c r="AU223" s="73">
        <v>225.60062899107004</v>
      </c>
      <c r="AV223" s="73">
        <v>285.86188182201539</v>
      </c>
      <c r="AW223" s="136">
        <v>287.68009044901538</v>
      </c>
      <c r="AX223" s="73">
        <v>362.53909626968272</v>
      </c>
      <c r="AY223" s="73">
        <v>402.23710689252471</v>
      </c>
      <c r="AZ223" s="73">
        <v>434.70715729725828</v>
      </c>
      <c r="BA223" s="142">
        <v>467.4128214499292</v>
      </c>
      <c r="BC223" s="32" t="str">
        <f t="shared" ref="BC223:BC286" si="264">+IF(ISBLANK(A223),"",A223)</f>
        <v/>
      </c>
      <c r="BD223" s="205" t="e">
        <f>INDEX($E$222:$P$313,ROW()-221,#REF!)</f>
        <v>#REF!</v>
      </c>
      <c r="BE223" s="205" t="e">
        <f>INDEX($X$222:$AI$313,ROW()-221,#REF!)</f>
        <v>#REF!</v>
      </c>
      <c r="BF223" s="205" t="e">
        <f>INDEX($AP$222:$BA$313,ROW()-221,#REF!)</f>
        <v>#REF!</v>
      </c>
      <c r="BG223" s="205" t="e">
        <f>+IF(OR(BD223=0,BE223=0),"",BD223-BE223)</f>
        <v>#REF!</v>
      </c>
      <c r="BH223" s="196" t="str">
        <f>+IF(ISERROR(BD223/BE223-1),"",BD223/BE223-1)</f>
        <v/>
      </c>
      <c r="BI223" s="205" t="e">
        <f>+IF(OR(BD223=0,BF223=0),"",BD223-BF223)</f>
        <v>#REF!</v>
      </c>
      <c r="BJ223" s="198" t="str">
        <f>+IF(ISERROR(BD223/BF223-1),"",BD223/BF223-1)</f>
        <v/>
      </c>
    </row>
    <row r="224" spans="1:62" s="10" customFormat="1" ht="14.25" customHeight="1">
      <c r="A224" s="32"/>
      <c r="B224" s="25"/>
      <c r="C224" s="33"/>
      <c r="D224" s="25"/>
      <c r="E224" s="35"/>
      <c r="F224" s="36"/>
      <c r="G224" s="36"/>
      <c r="H224" s="36"/>
      <c r="I224" s="36"/>
      <c r="J224" s="36"/>
      <c r="K224" s="36"/>
      <c r="L224" s="36"/>
      <c r="M224" s="216"/>
      <c r="N224" s="36"/>
      <c r="O224" s="36"/>
      <c r="P224" s="37"/>
      <c r="Q224" s="12"/>
      <c r="R224" s="12"/>
      <c r="S224" s="12"/>
      <c r="T224" s="32"/>
      <c r="U224" s="25"/>
      <c r="V224" s="33"/>
      <c r="W224" s="25"/>
      <c r="X224" s="35"/>
      <c r="Y224" s="36"/>
      <c r="Z224" s="36"/>
      <c r="AA224" s="36"/>
      <c r="AB224" s="36"/>
      <c r="AC224" s="36"/>
      <c r="AD224" s="36"/>
      <c r="AE224" s="216"/>
      <c r="AF224" s="36"/>
      <c r="AG224" s="36"/>
      <c r="AH224" s="36"/>
      <c r="AI224" s="37"/>
      <c r="AJ224" s="12"/>
      <c r="AK224" s="12"/>
      <c r="AL224" s="32"/>
      <c r="AM224" s="25"/>
      <c r="AN224" s="33"/>
      <c r="AO224" s="25"/>
      <c r="AP224" s="35"/>
      <c r="AQ224" s="36"/>
      <c r="AR224" s="36"/>
      <c r="AS224" s="36"/>
      <c r="AT224" s="36"/>
      <c r="AU224" s="36"/>
      <c r="AV224" s="36"/>
      <c r="AW224" s="216"/>
      <c r="AX224" s="36"/>
      <c r="AY224" s="36"/>
      <c r="AZ224" s="36"/>
      <c r="BA224" s="143"/>
      <c r="BC224" s="32" t="str">
        <f t="shared" si="264"/>
        <v/>
      </c>
      <c r="BD224" s="205"/>
      <c r="BE224" s="205"/>
      <c r="BF224" s="205"/>
      <c r="BG224" s="46"/>
      <c r="BH224" s="46"/>
      <c r="BI224" s="46"/>
      <c r="BJ224" s="199"/>
    </row>
    <row r="225" spans="1:62" s="10" customFormat="1" ht="14.25" customHeight="1">
      <c r="A225" s="32" t="s">
        <v>57</v>
      </c>
      <c r="B225" s="25"/>
      <c r="C225" s="33" t="s">
        <v>1</v>
      </c>
      <c r="D225" s="25"/>
      <c r="E225" s="35">
        <f>E226</f>
        <v>28.284729435368959</v>
      </c>
      <c r="F225" s="36">
        <f t="shared" ref="F225:P225" si="265">F226-E226</f>
        <v>39.971270564631041</v>
      </c>
      <c r="G225" s="36">
        <f t="shared" si="265"/>
        <v>15.144999999999996</v>
      </c>
      <c r="H225" s="36">
        <f t="shared" si="265"/>
        <v>21.777000000000001</v>
      </c>
      <c r="I225" s="36">
        <f t="shared" si="265"/>
        <v>36.203000000000003</v>
      </c>
      <c r="J225" s="36">
        <f t="shared" si="265"/>
        <v>18.953000000000003</v>
      </c>
      <c r="K225" s="36">
        <f t="shared" si="265"/>
        <v>17.039999999999992</v>
      </c>
      <c r="L225" s="36">
        <f t="shared" si="265"/>
        <v>18.537000000000006</v>
      </c>
      <c r="M225" s="216">
        <f t="shared" si="265"/>
        <v>24.913000000000011</v>
      </c>
      <c r="N225" s="36">
        <f t="shared" si="265"/>
        <v>-220.82400000000001</v>
      </c>
      <c r="O225" s="36">
        <f t="shared" si="265"/>
        <v>0</v>
      </c>
      <c r="P225" s="37">
        <f t="shared" si="265"/>
        <v>0</v>
      </c>
      <c r="Q225" s="12"/>
      <c r="R225" s="12"/>
      <c r="S225" s="12"/>
      <c r="T225" s="32" t="s">
        <v>57</v>
      </c>
      <c r="U225" s="25"/>
      <c r="V225" s="33" t="s">
        <v>1</v>
      </c>
      <c r="W225" s="25"/>
      <c r="X225" s="35">
        <f>X226</f>
        <v>0</v>
      </c>
      <c r="Y225" s="36">
        <f t="shared" ref="Y225:AI225" si="266">Y226-X226</f>
        <v>0</v>
      </c>
      <c r="Z225" s="36">
        <f t="shared" si="266"/>
        <v>0</v>
      </c>
      <c r="AA225" s="36">
        <f t="shared" si="266"/>
        <v>0</v>
      </c>
      <c r="AB225" s="36">
        <f t="shared" si="266"/>
        <v>0</v>
      </c>
      <c r="AC225" s="36">
        <f t="shared" si="266"/>
        <v>0</v>
      </c>
      <c r="AD225" s="36">
        <f t="shared" si="266"/>
        <v>0</v>
      </c>
      <c r="AE225" s="216">
        <f t="shared" si="266"/>
        <v>0</v>
      </c>
      <c r="AF225" s="36">
        <f t="shared" si="266"/>
        <v>0</v>
      </c>
      <c r="AG225" s="36">
        <f t="shared" si="266"/>
        <v>0</v>
      </c>
      <c r="AH225" s="36">
        <f t="shared" si="266"/>
        <v>0</v>
      </c>
      <c r="AI225" s="37">
        <f t="shared" si="266"/>
        <v>0</v>
      </c>
      <c r="AJ225" s="12"/>
      <c r="AK225" s="12"/>
      <c r="AL225" s="32" t="s">
        <v>57</v>
      </c>
      <c r="AM225" s="25"/>
      <c r="AN225" s="33" t="s">
        <v>1</v>
      </c>
      <c r="AO225" s="25"/>
      <c r="AP225" s="35">
        <f>AP226</f>
        <v>50.012268509500693</v>
      </c>
      <c r="AQ225" s="36">
        <f t="shared" ref="AQ225:BA225" si="267">AQ226-AP226</f>
        <v>42.855755060443563</v>
      </c>
      <c r="AR225" s="36">
        <f t="shared" si="267"/>
        <v>48.799565117804178</v>
      </c>
      <c r="AS225" s="36">
        <f t="shared" si="267"/>
        <v>28.006753743278978</v>
      </c>
      <c r="AT225" s="36">
        <f t="shared" si="267"/>
        <v>30.71934662593452</v>
      </c>
      <c r="AU225" s="36">
        <f t="shared" si="267"/>
        <v>34.128265260717058</v>
      </c>
      <c r="AV225" s="36">
        <f t="shared" si="267"/>
        <v>36.192168101911193</v>
      </c>
      <c r="AW225" s="216">
        <f t="shared" si="267"/>
        <v>42.17264479761576</v>
      </c>
      <c r="AX225" s="36">
        <f t="shared" si="267"/>
        <v>27.864954493323182</v>
      </c>
      <c r="AY225" s="36">
        <f t="shared" si="267"/>
        <v>23.004848138197246</v>
      </c>
      <c r="AZ225" s="36">
        <f t="shared" si="267"/>
        <v>16.896741629747112</v>
      </c>
      <c r="BA225" s="143">
        <f t="shared" si="267"/>
        <v>15.308005043074786</v>
      </c>
      <c r="BC225" s="32" t="str">
        <f t="shared" si="264"/>
        <v>L'OREAL INTL GROUP</v>
      </c>
      <c r="BD225" s="205"/>
      <c r="BE225" s="205"/>
      <c r="BF225" s="205"/>
      <c r="BG225" s="46"/>
      <c r="BH225" s="46"/>
      <c r="BI225" s="46"/>
      <c r="BJ225" s="199"/>
    </row>
    <row r="226" spans="1:62" s="10" customFormat="1" ht="14.25" customHeight="1">
      <c r="A226" s="130"/>
      <c r="B226" s="25"/>
      <c r="C226" s="33" t="s">
        <v>13</v>
      </c>
      <c r="D226" s="25"/>
      <c r="E226" s="74">
        <v>28.284729435368959</v>
      </c>
      <c r="F226" s="73">
        <v>68.256</v>
      </c>
      <c r="G226" s="73">
        <v>83.400999999999996</v>
      </c>
      <c r="H226" s="73">
        <v>105.178</v>
      </c>
      <c r="I226" s="73">
        <v>141.381</v>
      </c>
      <c r="J226" s="73">
        <v>160.334</v>
      </c>
      <c r="K226" s="73">
        <v>177.374</v>
      </c>
      <c r="L226" s="73">
        <v>195.911</v>
      </c>
      <c r="M226" s="136">
        <v>220.82400000000001</v>
      </c>
      <c r="N226" s="73"/>
      <c r="O226" s="73"/>
      <c r="P226" s="75"/>
      <c r="Q226" s="12"/>
      <c r="R226" s="12"/>
      <c r="S226" s="12"/>
      <c r="T226" s="130"/>
      <c r="U226" s="25"/>
      <c r="V226" s="33" t="s">
        <v>13</v>
      </c>
      <c r="W226" s="25"/>
      <c r="X226" s="74"/>
      <c r="Y226" s="73"/>
      <c r="Z226" s="73"/>
      <c r="AA226" s="73"/>
      <c r="AB226" s="73"/>
      <c r="AC226" s="73"/>
      <c r="AD226" s="73"/>
      <c r="AE226" s="136"/>
      <c r="AF226" s="73"/>
      <c r="AG226" s="36"/>
      <c r="AH226" s="36"/>
      <c r="AI226" s="37"/>
      <c r="AJ226" s="12"/>
      <c r="AK226" s="12"/>
      <c r="AL226" s="130"/>
      <c r="AM226" s="25"/>
      <c r="AN226" s="33" t="s">
        <v>13</v>
      </c>
      <c r="AO226" s="25"/>
      <c r="AP226" s="74">
        <v>50.012268509500693</v>
      </c>
      <c r="AQ226" s="73">
        <v>92.868023569944256</v>
      </c>
      <c r="AR226" s="73">
        <v>141.66758868774843</v>
      </c>
      <c r="AS226" s="73">
        <v>169.67434243102741</v>
      </c>
      <c r="AT226" s="73">
        <v>200.39368905696193</v>
      </c>
      <c r="AU226" s="73">
        <v>234.52195431767899</v>
      </c>
      <c r="AV226" s="73">
        <v>270.71412241959018</v>
      </c>
      <c r="AW226" s="136">
        <v>312.88676721720594</v>
      </c>
      <c r="AX226" s="73">
        <v>340.75172171052913</v>
      </c>
      <c r="AY226" s="73">
        <v>363.75656984872637</v>
      </c>
      <c r="AZ226" s="73">
        <v>380.65331147847348</v>
      </c>
      <c r="BA226" s="142">
        <v>395.96131652154827</v>
      </c>
      <c r="BC226" s="32" t="str">
        <f t="shared" si="264"/>
        <v/>
      </c>
      <c r="BD226" s="205" t="e">
        <f>INDEX($E$222:$P$313,ROW()-221,#REF!)</f>
        <v>#REF!</v>
      </c>
      <c r="BE226" s="205" t="e">
        <f>INDEX($X$222:$AI$313,ROW()-221,#REF!)</f>
        <v>#REF!</v>
      </c>
      <c r="BF226" s="205" t="e">
        <f>INDEX($AP$222:$BA$313,ROW()-221,#REF!)</f>
        <v>#REF!</v>
      </c>
      <c r="BG226" s="205" t="e">
        <f>+IF(OR(BD226=0,BE226=0),"",BD226-BE226)</f>
        <v>#REF!</v>
      </c>
      <c r="BH226" s="196" t="str">
        <f>+IF(ISERROR(BD226/BE226-1),"",BD226/BE226-1)</f>
        <v/>
      </c>
      <c r="BI226" s="205" t="e">
        <f>+IF(OR(BD226=0,BF226=0),"",BD226-BF226)</f>
        <v>#REF!</v>
      </c>
      <c r="BJ226" s="198" t="str">
        <f>+IF(ISERROR(BD226/BF226-1),"",BD226/BF226-1)</f>
        <v/>
      </c>
    </row>
    <row r="227" spans="1:62" s="10" customFormat="1" ht="14.25" customHeight="1">
      <c r="A227" s="32"/>
      <c r="B227" s="25"/>
      <c r="C227" s="33"/>
      <c r="D227" s="25"/>
      <c r="E227" s="35"/>
      <c r="F227" s="36"/>
      <c r="G227" s="36"/>
      <c r="H227" s="36"/>
      <c r="I227" s="36"/>
      <c r="J227" s="36"/>
      <c r="K227" s="36"/>
      <c r="L227" s="36"/>
      <c r="M227" s="216"/>
      <c r="N227" s="36"/>
      <c r="O227" s="36"/>
      <c r="P227" s="37"/>
      <c r="Q227" s="12"/>
      <c r="R227" s="12"/>
      <c r="S227" s="12"/>
      <c r="T227" s="32"/>
      <c r="U227" s="25"/>
      <c r="V227" s="33"/>
      <c r="W227" s="25"/>
      <c r="X227" s="35"/>
      <c r="Y227" s="36"/>
      <c r="Z227" s="36"/>
      <c r="AA227" s="36"/>
      <c r="AB227" s="36"/>
      <c r="AC227" s="36"/>
      <c r="AD227" s="36"/>
      <c r="AE227" s="216"/>
      <c r="AF227" s="36"/>
      <c r="AG227" s="36"/>
      <c r="AH227" s="36"/>
      <c r="AI227" s="37"/>
      <c r="AJ227" s="12"/>
      <c r="AK227" s="12"/>
      <c r="AL227" s="32"/>
      <c r="AM227" s="25"/>
      <c r="AN227" s="33"/>
      <c r="AO227" s="25"/>
      <c r="AP227" s="35"/>
      <c r="AQ227" s="36"/>
      <c r="AR227" s="36"/>
      <c r="AS227" s="36"/>
      <c r="AT227" s="36"/>
      <c r="AU227" s="36"/>
      <c r="AV227" s="36"/>
      <c r="AW227" s="216"/>
      <c r="AX227" s="36"/>
      <c r="AY227" s="36"/>
      <c r="AZ227" s="36"/>
      <c r="BA227" s="143"/>
      <c r="BC227" s="32" t="str">
        <f t="shared" si="264"/>
        <v/>
      </c>
      <c r="BD227" s="205"/>
      <c r="BE227" s="205"/>
      <c r="BF227" s="205"/>
      <c r="BG227" s="46"/>
      <c r="BH227" s="46"/>
      <c r="BI227" s="46"/>
      <c r="BJ227" s="199"/>
    </row>
    <row r="228" spans="1:62" s="10" customFormat="1" ht="14.25" customHeight="1">
      <c r="A228" s="32" t="s">
        <v>58</v>
      </c>
      <c r="B228" s="25"/>
      <c r="C228" s="33" t="s">
        <v>1</v>
      </c>
      <c r="D228" s="25"/>
      <c r="E228" s="35">
        <f>E229</f>
        <v>15.2240221723928</v>
      </c>
      <c r="F228" s="36">
        <f t="shared" ref="F228:P228" si="268">F229-E229</f>
        <v>28.5439778276072</v>
      </c>
      <c r="G228" s="36">
        <f t="shared" si="268"/>
        <v>10.045999999999999</v>
      </c>
      <c r="H228" s="36">
        <f t="shared" si="268"/>
        <v>7.6390000000000029</v>
      </c>
      <c r="I228" s="36">
        <f t="shared" si="268"/>
        <v>24.453000000000003</v>
      </c>
      <c r="J228" s="36">
        <f t="shared" si="268"/>
        <v>4.8349999999999937</v>
      </c>
      <c r="K228" s="36">
        <f t="shared" si="268"/>
        <v>24.686999999999998</v>
      </c>
      <c r="L228" s="36">
        <f t="shared" si="268"/>
        <v>34.278999999999996</v>
      </c>
      <c r="M228" s="216">
        <f t="shared" si="268"/>
        <v>23.313000000000017</v>
      </c>
      <c r="N228" s="36">
        <f t="shared" si="268"/>
        <v>-173.02</v>
      </c>
      <c r="O228" s="36">
        <f t="shared" si="268"/>
        <v>0</v>
      </c>
      <c r="P228" s="37">
        <f t="shared" si="268"/>
        <v>0</v>
      </c>
      <c r="Q228" s="12"/>
      <c r="R228" s="12"/>
      <c r="S228" s="12"/>
      <c r="T228" s="32" t="s">
        <v>58</v>
      </c>
      <c r="U228" s="25"/>
      <c r="V228" s="33" t="s">
        <v>1</v>
      </c>
      <c r="W228" s="25"/>
      <c r="X228" s="35">
        <f>X229</f>
        <v>0</v>
      </c>
      <c r="Y228" s="36">
        <f t="shared" ref="Y228:AI228" si="269">Y229-X229</f>
        <v>0</v>
      </c>
      <c r="Z228" s="36">
        <f t="shared" si="269"/>
        <v>0</v>
      </c>
      <c r="AA228" s="36">
        <f t="shared" si="269"/>
        <v>0</v>
      </c>
      <c r="AB228" s="36">
        <f t="shared" si="269"/>
        <v>0</v>
      </c>
      <c r="AC228" s="36">
        <f t="shared" si="269"/>
        <v>0</v>
      </c>
      <c r="AD228" s="36">
        <f t="shared" si="269"/>
        <v>0</v>
      </c>
      <c r="AE228" s="216">
        <f t="shared" si="269"/>
        <v>0</v>
      </c>
      <c r="AF228" s="36">
        <f t="shared" si="269"/>
        <v>0</v>
      </c>
      <c r="AG228" s="36">
        <f t="shared" si="269"/>
        <v>0</v>
      </c>
      <c r="AH228" s="36">
        <f t="shared" si="269"/>
        <v>0</v>
      </c>
      <c r="AI228" s="37">
        <f t="shared" si="269"/>
        <v>0</v>
      </c>
      <c r="AJ228" s="12"/>
      <c r="AK228" s="12"/>
      <c r="AL228" s="32" t="s">
        <v>58</v>
      </c>
      <c r="AM228" s="25"/>
      <c r="AN228" s="33" t="s">
        <v>1</v>
      </c>
      <c r="AO228" s="25"/>
      <c r="AP228" s="35">
        <f>AP229</f>
        <v>12.4575442758834</v>
      </c>
      <c r="AQ228" s="36">
        <f t="shared" ref="AQ228:BA228" si="270">AQ229-AP229</f>
        <v>21.980690614000004</v>
      </c>
      <c r="AR228" s="36">
        <f t="shared" si="270"/>
        <v>11.706793138000002</v>
      </c>
      <c r="AS228" s="36">
        <f t="shared" si="270"/>
        <v>44.263315543878967</v>
      </c>
      <c r="AT228" s="36">
        <f t="shared" si="270"/>
        <v>28.330517600999997</v>
      </c>
      <c r="AU228" s="36">
        <f t="shared" si="270"/>
        <v>48.553990161438747</v>
      </c>
      <c r="AV228" s="36">
        <f t="shared" si="270"/>
        <v>17.409179422690585</v>
      </c>
      <c r="AW228" s="216">
        <f t="shared" si="270"/>
        <v>39.572437632000003</v>
      </c>
      <c r="AX228" s="36">
        <f t="shared" si="270"/>
        <v>31.640188630650755</v>
      </c>
      <c r="AY228" s="36">
        <f t="shared" si="270"/>
        <v>20.154637039799979</v>
      </c>
      <c r="AZ228" s="36">
        <f t="shared" si="270"/>
        <v>15.336178770000004</v>
      </c>
      <c r="BA228" s="143">
        <f t="shared" si="270"/>
        <v>6.3306073649999917</v>
      </c>
      <c r="BC228" s="32" t="str">
        <f t="shared" si="264"/>
        <v>LABORATOIRES CLARINS</v>
      </c>
      <c r="BD228" s="205"/>
      <c r="BE228" s="205"/>
      <c r="BF228" s="205"/>
      <c r="BG228" s="46"/>
      <c r="BH228" s="46"/>
      <c r="BI228" s="46"/>
      <c r="BJ228" s="199"/>
    </row>
    <row r="229" spans="1:62" s="10" customFormat="1" ht="14.25" customHeight="1">
      <c r="A229" s="130"/>
      <c r="B229" s="25"/>
      <c r="C229" s="33" t="s">
        <v>13</v>
      </c>
      <c r="D229" s="25"/>
      <c r="E229" s="74">
        <v>15.2240221723928</v>
      </c>
      <c r="F229" s="73">
        <v>43.768000000000001</v>
      </c>
      <c r="G229" s="73">
        <v>53.814</v>
      </c>
      <c r="H229" s="73">
        <v>61.453000000000003</v>
      </c>
      <c r="I229" s="73">
        <v>85.906000000000006</v>
      </c>
      <c r="J229" s="73">
        <v>90.741</v>
      </c>
      <c r="K229" s="73">
        <v>115.428</v>
      </c>
      <c r="L229" s="73">
        <v>149.70699999999999</v>
      </c>
      <c r="M229" s="136">
        <v>173.02</v>
      </c>
      <c r="N229" s="73"/>
      <c r="O229" s="73"/>
      <c r="P229" s="75"/>
      <c r="Q229" s="12"/>
      <c r="R229" s="12"/>
      <c r="S229" s="12"/>
      <c r="T229" s="130"/>
      <c r="U229" s="25"/>
      <c r="V229" s="33" t="s">
        <v>13</v>
      </c>
      <c r="W229" s="25"/>
      <c r="X229" s="74"/>
      <c r="Y229" s="73"/>
      <c r="Z229" s="73"/>
      <c r="AA229" s="73"/>
      <c r="AB229" s="73"/>
      <c r="AC229" s="73"/>
      <c r="AD229" s="73"/>
      <c r="AE229" s="136"/>
      <c r="AF229" s="73"/>
      <c r="AG229" s="36"/>
      <c r="AH229" s="36"/>
      <c r="AI229" s="37"/>
      <c r="AJ229" s="12"/>
      <c r="AK229" s="12"/>
      <c r="AL229" s="130"/>
      <c r="AM229" s="25"/>
      <c r="AN229" s="33" t="s">
        <v>13</v>
      </c>
      <c r="AO229" s="25"/>
      <c r="AP229" s="74">
        <v>12.4575442758834</v>
      </c>
      <c r="AQ229" s="73">
        <v>34.438234889883404</v>
      </c>
      <c r="AR229" s="73">
        <v>46.145028027883406</v>
      </c>
      <c r="AS229" s="73">
        <v>90.408343571762373</v>
      </c>
      <c r="AT229" s="73">
        <v>118.73886117276237</v>
      </c>
      <c r="AU229" s="73">
        <v>167.29285133420112</v>
      </c>
      <c r="AV229" s="73">
        <v>184.7020307568917</v>
      </c>
      <c r="AW229" s="136">
        <v>224.27446838889171</v>
      </c>
      <c r="AX229" s="73">
        <v>255.91465701954246</v>
      </c>
      <c r="AY229" s="73">
        <v>276.06929405934244</v>
      </c>
      <c r="AZ229" s="73">
        <v>291.40547282934244</v>
      </c>
      <c r="BA229" s="142">
        <v>297.73608019434243</v>
      </c>
      <c r="BC229" s="32" t="str">
        <f t="shared" si="264"/>
        <v/>
      </c>
      <c r="BD229" s="205" t="e">
        <f>INDEX($E$222:$P$313,ROW()-221,#REF!)</f>
        <v>#REF!</v>
      </c>
      <c r="BE229" s="205" t="e">
        <f>INDEX($X$222:$AI$313,ROW()-221,#REF!)</f>
        <v>#REF!</v>
      </c>
      <c r="BF229" s="205" t="e">
        <f>INDEX($AP$222:$BA$313,ROW()-221,#REF!)</f>
        <v>#REF!</v>
      </c>
      <c r="BG229" s="205" t="e">
        <f>+IF(OR(BD229=0,BE229=0),"",BD229-BE229)</f>
        <v>#REF!</v>
      </c>
      <c r="BH229" s="196" t="str">
        <f>+IF(ISERROR(BD229/BE229-1),"",BD229/BE229-1)</f>
        <v/>
      </c>
      <c r="BI229" s="205" t="e">
        <f>+IF(OR(BD229=0,BF229=0),"",BD229-BF229)</f>
        <v>#REF!</v>
      </c>
      <c r="BJ229" s="198" t="str">
        <f>+IF(ISERROR(BD229/BF229-1),"",BD229/BF229-1)</f>
        <v/>
      </c>
    </row>
    <row r="230" spans="1:62" s="10" customFormat="1" ht="14.25" customHeight="1">
      <c r="A230" s="32"/>
      <c r="B230" s="25"/>
      <c r="C230" s="33"/>
      <c r="D230" s="25"/>
      <c r="E230" s="35"/>
      <c r="F230" s="36"/>
      <c r="G230" s="36"/>
      <c r="H230" s="36"/>
      <c r="I230" s="36"/>
      <c r="J230" s="36"/>
      <c r="K230" s="36"/>
      <c r="L230" s="36"/>
      <c r="M230" s="216"/>
      <c r="N230" s="36"/>
      <c r="O230" s="36"/>
      <c r="P230" s="37"/>
      <c r="Q230" s="12"/>
      <c r="R230" s="12"/>
      <c r="S230" s="12"/>
      <c r="T230" s="32"/>
      <c r="U230" s="25"/>
      <c r="V230" s="33"/>
      <c r="W230" s="25"/>
      <c r="X230" s="35"/>
      <c r="Y230" s="36"/>
      <c r="Z230" s="36"/>
      <c r="AA230" s="36"/>
      <c r="AB230" s="36"/>
      <c r="AC230" s="36"/>
      <c r="AD230" s="36"/>
      <c r="AE230" s="216"/>
      <c r="AF230" s="36"/>
      <c r="AG230" s="36"/>
      <c r="AH230" s="36"/>
      <c r="AI230" s="37"/>
      <c r="AJ230" s="12"/>
      <c r="AK230" s="12"/>
      <c r="AL230" s="32"/>
      <c r="AM230" s="25"/>
      <c r="AN230" s="33"/>
      <c r="AO230" s="25"/>
      <c r="AP230" s="35"/>
      <c r="AQ230" s="36"/>
      <c r="AR230" s="36"/>
      <c r="AS230" s="36"/>
      <c r="AT230" s="36"/>
      <c r="AU230" s="36"/>
      <c r="AV230" s="36"/>
      <c r="AW230" s="216"/>
      <c r="AX230" s="36"/>
      <c r="AY230" s="36"/>
      <c r="AZ230" s="36"/>
      <c r="BA230" s="143"/>
      <c r="BC230" s="32" t="str">
        <f t="shared" si="264"/>
        <v/>
      </c>
      <c r="BD230" s="205"/>
      <c r="BE230" s="205"/>
      <c r="BF230" s="205"/>
      <c r="BG230" s="46"/>
      <c r="BH230" s="46"/>
      <c r="BI230" s="46"/>
      <c r="BJ230" s="199"/>
    </row>
    <row r="231" spans="1:62" s="10" customFormat="1" ht="14.25" customHeight="1">
      <c r="A231" s="32" t="s">
        <v>59</v>
      </c>
      <c r="B231" s="25"/>
      <c r="C231" s="33" t="s">
        <v>1</v>
      </c>
      <c r="D231" s="25"/>
      <c r="E231" s="35">
        <f>E232</f>
        <v>16.760876152832004</v>
      </c>
      <c r="F231" s="36">
        <f t="shared" ref="F231:P231" si="271">F232-E232</f>
        <v>24.369123847167998</v>
      </c>
      <c r="G231" s="36">
        <f t="shared" si="271"/>
        <v>20.341999999999999</v>
      </c>
      <c r="H231" s="36">
        <f t="shared" si="271"/>
        <v>48.184000000000005</v>
      </c>
      <c r="I231" s="36">
        <f t="shared" si="271"/>
        <v>25.016999999999996</v>
      </c>
      <c r="J231" s="36">
        <f t="shared" si="271"/>
        <v>36.920999999999992</v>
      </c>
      <c r="K231" s="36">
        <f t="shared" si="271"/>
        <v>6.4860000000000184</v>
      </c>
      <c r="L231" s="36">
        <f t="shared" si="271"/>
        <v>32.923999999999978</v>
      </c>
      <c r="M231" s="216">
        <f t="shared" si="271"/>
        <v>14.15900000000002</v>
      </c>
      <c r="N231" s="36">
        <f t="shared" si="271"/>
        <v>-225.16300000000001</v>
      </c>
      <c r="O231" s="36">
        <f t="shared" si="271"/>
        <v>0</v>
      </c>
      <c r="P231" s="37">
        <f t="shared" si="271"/>
        <v>0</v>
      </c>
      <c r="Q231" s="12"/>
      <c r="R231" s="12"/>
      <c r="S231" s="12"/>
      <c r="T231" s="32" t="s">
        <v>59</v>
      </c>
      <c r="U231" s="25"/>
      <c r="V231" s="33" t="s">
        <v>1</v>
      </c>
      <c r="W231" s="25"/>
      <c r="X231" s="35">
        <f>X232</f>
        <v>0</v>
      </c>
      <c r="Y231" s="36">
        <f t="shared" ref="Y231:AI231" si="272">Y232-X232</f>
        <v>0</v>
      </c>
      <c r="Z231" s="36">
        <f t="shared" si="272"/>
        <v>0</v>
      </c>
      <c r="AA231" s="36">
        <f t="shared" si="272"/>
        <v>0</v>
      </c>
      <c r="AB231" s="36">
        <f t="shared" si="272"/>
        <v>0</v>
      </c>
      <c r="AC231" s="36">
        <f t="shared" si="272"/>
        <v>0</v>
      </c>
      <c r="AD231" s="36">
        <f t="shared" si="272"/>
        <v>0</v>
      </c>
      <c r="AE231" s="216">
        <f t="shared" si="272"/>
        <v>0</v>
      </c>
      <c r="AF231" s="36">
        <f t="shared" si="272"/>
        <v>0</v>
      </c>
      <c r="AG231" s="36">
        <f t="shared" si="272"/>
        <v>0</v>
      </c>
      <c r="AH231" s="36">
        <f t="shared" si="272"/>
        <v>0</v>
      </c>
      <c r="AI231" s="37">
        <f t="shared" si="272"/>
        <v>0</v>
      </c>
      <c r="AJ231" s="12"/>
      <c r="AK231" s="12"/>
      <c r="AL231" s="32" t="s">
        <v>59</v>
      </c>
      <c r="AM231" s="25"/>
      <c r="AN231" s="33" t="s">
        <v>1</v>
      </c>
      <c r="AO231" s="25"/>
      <c r="AP231" s="35">
        <f>AP232</f>
        <v>21.930314461000002</v>
      </c>
      <c r="AQ231" s="36">
        <f t="shared" ref="AQ231:BA231" si="273">AQ232-AP232</f>
        <v>24.473887763</v>
      </c>
      <c r="AR231" s="36">
        <f t="shared" si="273"/>
        <v>26.042613715999991</v>
      </c>
      <c r="AS231" s="36">
        <f t="shared" si="273"/>
        <v>30.491484874788</v>
      </c>
      <c r="AT231" s="36">
        <f t="shared" si="273"/>
        <v>1.4755737159999995</v>
      </c>
      <c r="AU231" s="36">
        <f t="shared" si="273"/>
        <v>30.299742403699994</v>
      </c>
      <c r="AV231" s="36">
        <f t="shared" si="273"/>
        <v>57.545000319779803</v>
      </c>
      <c r="AW231" s="216">
        <f t="shared" si="273"/>
        <v>13.21522717394879</v>
      </c>
      <c r="AX231" s="36">
        <f t="shared" si="273"/>
        <v>10.601671368000012</v>
      </c>
      <c r="AY231" s="36">
        <f t="shared" si="273"/>
        <v>21.206469722552214</v>
      </c>
      <c r="AZ231" s="36">
        <f t="shared" si="273"/>
        <v>7.09690140066715</v>
      </c>
      <c r="BA231" s="143">
        <f t="shared" si="273"/>
        <v>33.421220723499971</v>
      </c>
      <c r="BC231" s="32" t="str">
        <f t="shared" si="264"/>
        <v>CHANEL PARFUMS BEAUTE</v>
      </c>
      <c r="BD231" s="205"/>
      <c r="BE231" s="205"/>
      <c r="BF231" s="205"/>
      <c r="BG231" s="46"/>
      <c r="BH231" s="46"/>
      <c r="BI231" s="46"/>
      <c r="BJ231" s="199"/>
    </row>
    <row r="232" spans="1:62" s="10" customFormat="1" ht="14.25" customHeight="1">
      <c r="A232" s="130"/>
      <c r="B232" s="25"/>
      <c r="C232" s="33" t="s">
        <v>13</v>
      </c>
      <c r="D232" s="25"/>
      <c r="E232" s="74">
        <v>16.760876152832004</v>
      </c>
      <c r="F232" s="73">
        <v>41.13</v>
      </c>
      <c r="G232" s="73">
        <v>61.472000000000001</v>
      </c>
      <c r="H232" s="73">
        <v>109.65600000000001</v>
      </c>
      <c r="I232" s="73">
        <v>134.673</v>
      </c>
      <c r="J232" s="73">
        <v>171.59399999999999</v>
      </c>
      <c r="K232" s="73">
        <v>178.08</v>
      </c>
      <c r="L232" s="73">
        <v>211.00399999999999</v>
      </c>
      <c r="M232" s="136">
        <v>225.16300000000001</v>
      </c>
      <c r="N232" s="73"/>
      <c r="O232" s="73"/>
      <c r="P232" s="75"/>
      <c r="Q232" s="12"/>
      <c r="R232" s="12"/>
      <c r="S232" s="12"/>
      <c r="T232" s="130"/>
      <c r="U232" s="25"/>
      <c r="V232" s="33" t="s">
        <v>13</v>
      </c>
      <c r="W232" s="25"/>
      <c r="X232" s="74"/>
      <c r="Y232" s="73"/>
      <c r="Z232" s="73"/>
      <c r="AA232" s="73"/>
      <c r="AB232" s="73"/>
      <c r="AC232" s="73"/>
      <c r="AD232" s="73"/>
      <c r="AE232" s="136"/>
      <c r="AF232" s="73"/>
      <c r="AG232" s="36"/>
      <c r="AH232" s="36"/>
      <c r="AI232" s="37"/>
      <c r="AJ232" s="12"/>
      <c r="AK232" s="12"/>
      <c r="AL232" s="130"/>
      <c r="AM232" s="25"/>
      <c r="AN232" s="33" t="s">
        <v>13</v>
      </c>
      <c r="AO232" s="25"/>
      <c r="AP232" s="74">
        <v>21.930314461000002</v>
      </c>
      <c r="AQ232" s="73">
        <v>46.404202224000002</v>
      </c>
      <c r="AR232" s="73">
        <v>72.446815939999993</v>
      </c>
      <c r="AS232" s="73">
        <v>102.93830081478799</v>
      </c>
      <c r="AT232" s="73">
        <v>104.41387453078799</v>
      </c>
      <c r="AU232" s="73">
        <v>134.71361693448799</v>
      </c>
      <c r="AV232" s="73">
        <v>192.25861725426779</v>
      </c>
      <c r="AW232" s="136">
        <v>205.47384442821658</v>
      </c>
      <c r="AX232" s="73">
        <v>216.07551579621659</v>
      </c>
      <c r="AY232" s="73">
        <v>237.28198551876881</v>
      </c>
      <c r="AZ232" s="73">
        <v>244.37888691943596</v>
      </c>
      <c r="BA232" s="142">
        <v>277.80010764293593</v>
      </c>
      <c r="BC232" s="76" t="str">
        <f t="shared" si="264"/>
        <v/>
      </c>
      <c r="BD232" s="205" t="e">
        <f>INDEX($E$222:$P$313,ROW()-221,#REF!)</f>
        <v>#REF!</v>
      </c>
      <c r="BE232" s="205" t="e">
        <f>INDEX($X$222:$AI$313,ROW()-221,#REF!)</f>
        <v>#REF!</v>
      </c>
      <c r="BF232" s="205" t="e">
        <f>INDEX($AP$222:$BA$313,ROW()-221,#REF!)</f>
        <v>#REF!</v>
      </c>
      <c r="BG232" s="205" t="e">
        <f>+IF(OR(BD232=0,BE232=0),"",BD232-BE232)</f>
        <v>#REF!</v>
      </c>
      <c r="BH232" s="196" t="str">
        <f>+IF(ISERROR(BD232/BE232-1),"",BD232/BE232-1)</f>
        <v/>
      </c>
      <c r="BI232" s="205" t="e">
        <f>+IF(OR(BD232=0,BF232=0),"",BD232-BF232)</f>
        <v>#REF!</v>
      </c>
      <c r="BJ232" s="198" t="str">
        <f>+IF(ISERROR(BD232/BF232-1),"",BD232/BF232-1)</f>
        <v/>
      </c>
    </row>
    <row r="233" spans="1:62" s="10" customFormat="1" ht="14.25" customHeight="1">
      <c r="A233" s="32"/>
      <c r="B233" s="25"/>
      <c r="C233" s="33"/>
      <c r="D233" s="25"/>
      <c r="E233" s="35"/>
      <c r="F233" s="36"/>
      <c r="G233" s="36"/>
      <c r="H233" s="36"/>
      <c r="I233" s="36"/>
      <c r="J233" s="36"/>
      <c r="K233" s="36"/>
      <c r="L233" s="36"/>
      <c r="M233" s="216"/>
      <c r="N233" s="36"/>
      <c r="O233" s="36"/>
      <c r="P233" s="37"/>
      <c r="Q233" s="12"/>
      <c r="R233" s="12"/>
      <c r="S233" s="12"/>
      <c r="T233" s="32"/>
      <c r="U233" s="25"/>
      <c r="V233" s="33"/>
      <c r="W233" s="25"/>
      <c r="X233" s="35"/>
      <c r="Y233" s="36"/>
      <c r="Z233" s="36"/>
      <c r="AA233" s="36"/>
      <c r="AB233" s="36"/>
      <c r="AC233" s="36"/>
      <c r="AD233" s="36"/>
      <c r="AE233" s="216"/>
      <c r="AF233" s="36"/>
      <c r="AG233" s="36"/>
      <c r="AH233" s="36"/>
      <c r="AI233" s="37"/>
      <c r="AJ233" s="12"/>
      <c r="AK233" s="12"/>
      <c r="AL233" s="32"/>
      <c r="AM233" s="25"/>
      <c r="AN233" s="33"/>
      <c r="AO233" s="25"/>
      <c r="AP233" s="35"/>
      <c r="AQ233" s="36"/>
      <c r="AR233" s="36"/>
      <c r="AS233" s="36"/>
      <c r="AT233" s="36"/>
      <c r="AU233" s="36"/>
      <c r="AV233" s="36"/>
      <c r="AW233" s="216"/>
      <c r="AX233" s="36"/>
      <c r="AY233" s="36"/>
      <c r="AZ233" s="36"/>
      <c r="BA233" s="143"/>
      <c r="BC233" s="32" t="str">
        <f t="shared" si="264"/>
        <v/>
      </c>
      <c r="BD233" s="205"/>
      <c r="BE233" s="205"/>
      <c r="BF233" s="205"/>
      <c r="BG233" s="46"/>
      <c r="BH233" s="46"/>
      <c r="BI233" s="46"/>
      <c r="BJ233" s="199"/>
    </row>
    <row r="234" spans="1:62" s="10" customFormat="1" ht="14.25" customHeight="1">
      <c r="A234" s="32" t="s">
        <v>60</v>
      </c>
      <c r="B234" s="25"/>
      <c r="C234" s="33" t="s">
        <v>1</v>
      </c>
      <c r="D234" s="25"/>
      <c r="E234" s="35">
        <f>E235</f>
        <v>8.9489821799999998</v>
      </c>
      <c r="F234" s="36">
        <f t="shared" ref="F234:P234" si="274">F235-E235</f>
        <v>7.9280178199999991</v>
      </c>
      <c r="G234" s="36">
        <f t="shared" si="274"/>
        <v>33.180999999999997</v>
      </c>
      <c r="H234" s="36">
        <f t="shared" si="274"/>
        <v>35.446000000000005</v>
      </c>
      <c r="I234" s="36">
        <f t="shared" si="274"/>
        <v>26.182000000000002</v>
      </c>
      <c r="J234" s="36">
        <f t="shared" si="274"/>
        <v>15.080999999999989</v>
      </c>
      <c r="K234" s="36">
        <f t="shared" si="274"/>
        <v>25.134000000000015</v>
      </c>
      <c r="L234" s="36">
        <f t="shared" si="274"/>
        <v>0</v>
      </c>
      <c r="M234" s="216">
        <f t="shared" si="274"/>
        <v>44.308999999999997</v>
      </c>
      <c r="N234" s="36">
        <f t="shared" si="274"/>
        <v>-196.21</v>
      </c>
      <c r="O234" s="36">
        <f t="shared" si="274"/>
        <v>0</v>
      </c>
      <c r="P234" s="37">
        <f t="shared" si="274"/>
        <v>0</v>
      </c>
      <c r="Q234" s="12"/>
      <c r="R234" s="12"/>
      <c r="S234" s="12"/>
      <c r="T234" s="32" t="s">
        <v>60</v>
      </c>
      <c r="U234" s="25"/>
      <c r="V234" s="33" t="s">
        <v>1</v>
      </c>
      <c r="W234" s="25"/>
      <c r="X234" s="35">
        <f>X235</f>
        <v>0</v>
      </c>
      <c r="Y234" s="36">
        <f t="shared" ref="Y234:AI234" si="275">Y235-X235</f>
        <v>0</v>
      </c>
      <c r="Z234" s="36">
        <f t="shared" si="275"/>
        <v>0</v>
      </c>
      <c r="AA234" s="36">
        <f t="shared" si="275"/>
        <v>0</v>
      </c>
      <c r="AB234" s="36">
        <f t="shared" si="275"/>
        <v>0</v>
      </c>
      <c r="AC234" s="36">
        <f t="shared" si="275"/>
        <v>0</v>
      </c>
      <c r="AD234" s="36">
        <f t="shared" si="275"/>
        <v>0</v>
      </c>
      <c r="AE234" s="216">
        <f t="shared" si="275"/>
        <v>0</v>
      </c>
      <c r="AF234" s="36">
        <f t="shared" si="275"/>
        <v>0</v>
      </c>
      <c r="AG234" s="36">
        <f t="shared" si="275"/>
        <v>0</v>
      </c>
      <c r="AH234" s="36">
        <f t="shared" si="275"/>
        <v>0</v>
      </c>
      <c r="AI234" s="37">
        <f t="shared" si="275"/>
        <v>0</v>
      </c>
      <c r="AJ234" s="12"/>
      <c r="AK234" s="12"/>
      <c r="AL234" s="32" t="s">
        <v>60</v>
      </c>
      <c r="AM234" s="25"/>
      <c r="AN234" s="33" t="s">
        <v>1</v>
      </c>
      <c r="AO234" s="25"/>
      <c r="AP234" s="35">
        <f>AP235</f>
        <v>11.440112574</v>
      </c>
      <c r="AQ234" s="36">
        <f t="shared" ref="AQ234:BA234" si="276">AQ235-AP235</f>
        <v>50.531377358712476</v>
      </c>
      <c r="AR234" s="36">
        <f t="shared" si="276"/>
        <v>13.021868054999999</v>
      </c>
      <c r="AS234" s="36">
        <f t="shared" si="276"/>
        <v>14.422294195000006</v>
      </c>
      <c r="AT234" s="36">
        <f t="shared" si="276"/>
        <v>2.1667718009999959</v>
      </c>
      <c r="AU234" s="36">
        <f t="shared" si="276"/>
        <v>29.040915290000001</v>
      </c>
      <c r="AV234" s="36">
        <f t="shared" si="276"/>
        <v>29.700165634000001</v>
      </c>
      <c r="AW234" s="216">
        <f t="shared" si="276"/>
        <v>10.373621662355248</v>
      </c>
      <c r="AX234" s="36">
        <f t="shared" si="276"/>
        <v>3.5501954990000115</v>
      </c>
      <c r="AY234" s="36">
        <f t="shared" si="276"/>
        <v>44.220816583156306</v>
      </c>
      <c r="AZ234" s="36">
        <f t="shared" si="276"/>
        <v>14.834914878999996</v>
      </c>
      <c r="BA234" s="143">
        <f t="shared" si="276"/>
        <v>38.153738852685279</v>
      </c>
      <c r="BC234" s="32" t="str">
        <f t="shared" si="264"/>
        <v>DIPTA S.A.</v>
      </c>
      <c r="BD234" s="205"/>
      <c r="BE234" s="205"/>
      <c r="BF234" s="205"/>
      <c r="BG234" s="46"/>
      <c r="BH234" s="46"/>
      <c r="BI234" s="46"/>
      <c r="BJ234" s="199"/>
    </row>
    <row r="235" spans="1:62" s="10" customFormat="1" ht="14.25" customHeight="1">
      <c r="A235" s="76"/>
      <c r="B235" s="25"/>
      <c r="C235" s="33" t="s">
        <v>13</v>
      </c>
      <c r="D235" s="25"/>
      <c r="E235" s="74">
        <v>8.9489821799999998</v>
      </c>
      <c r="F235" s="73">
        <v>16.876999999999999</v>
      </c>
      <c r="G235" s="73">
        <v>50.058</v>
      </c>
      <c r="H235" s="73">
        <v>85.504000000000005</v>
      </c>
      <c r="I235" s="73">
        <v>111.68600000000001</v>
      </c>
      <c r="J235" s="73">
        <v>126.767</v>
      </c>
      <c r="K235" s="73">
        <v>151.90100000000001</v>
      </c>
      <c r="L235" s="73">
        <v>151.90100000000001</v>
      </c>
      <c r="M235" s="136">
        <v>196.21</v>
      </c>
      <c r="N235" s="73"/>
      <c r="O235" s="73"/>
      <c r="P235" s="75"/>
      <c r="Q235" s="12"/>
      <c r="R235" s="12"/>
      <c r="S235" s="12"/>
      <c r="T235" s="76"/>
      <c r="U235" s="25"/>
      <c r="V235" s="33" t="s">
        <v>13</v>
      </c>
      <c r="W235" s="25"/>
      <c r="X235" s="74"/>
      <c r="Y235" s="73"/>
      <c r="Z235" s="73"/>
      <c r="AA235" s="73"/>
      <c r="AB235" s="73"/>
      <c r="AC235" s="73"/>
      <c r="AD235" s="73"/>
      <c r="AE235" s="136"/>
      <c r="AF235" s="73"/>
      <c r="AG235" s="36"/>
      <c r="AH235" s="36"/>
      <c r="AI235" s="37"/>
      <c r="AJ235" s="12"/>
      <c r="AK235" s="12"/>
      <c r="AL235" s="76"/>
      <c r="AM235" s="25"/>
      <c r="AN235" s="33" t="s">
        <v>13</v>
      </c>
      <c r="AO235" s="25"/>
      <c r="AP235" s="74">
        <v>11.440112574</v>
      </c>
      <c r="AQ235" s="73">
        <v>61.971489932712473</v>
      </c>
      <c r="AR235" s="73">
        <v>74.993357987712471</v>
      </c>
      <c r="AS235" s="73">
        <v>89.415652182712478</v>
      </c>
      <c r="AT235" s="73">
        <v>91.582423983712474</v>
      </c>
      <c r="AU235" s="73">
        <v>120.62333927371247</v>
      </c>
      <c r="AV235" s="73">
        <v>150.32350490771248</v>
      </c>
      <c r="AW235" s="136">
        <v>160.69712657006772</v>
      </c>
      <c r="AX235" s="73">
        <v>164.24732206906774</v>
      </c>
      <c r="AY235" s="73">
        <v>208.46813865222404</v>
      </c>
      <c r="AZ235" s="73">
        <v>223.30305353122404</v>
      </c>
      <c r="BA235" s="142">
        <v>261.45679238390932</v>
      </c>
      <c r="BC235" s="32" t="str">
        <f t="shared" si="264"/>
        <v/>
      </c>
      <c r="BD235" s="205" t="e">
        <f>INDEX($E$222:$P$313,ROW()-221,#REF!)</f>
        <v>#REF!</v>
      </c>
      <c r="BE235" s="205" t="e">
        <f>INDEX($X$222:$AI$313,ROW()-221,#REF!)</f>
        <v>#REF!</v>
      </c>
      <c r="BF235" s="205" t="e">
        <f>INDEX($AP$222:$BA$313,ROW()-221,#REF!)</f>
        <v>#REF!</v>
      </c>
      <c r="BG235" s="205" t="e">
        <f>+IF(OR(BD235=0,BE235=0),"",BD235-BE235)</f>
        <v>#REF!</v>
      </c>
      <c r="BH235" s="196" t="str">
        <f>+IF(ISERROR(BD235/BE235-1),"",BD235/BE235-1)</f>
        <v/>
      </c>
      <c r="BI235" s="205" t="e">
        <f>+IF(OR(BD235=0,BF235=0),"",BD235-BF235)</f>
        <v>#REF!</v>
      </c>
      <c r="BJ235" s="198" t="str">
        <f>+IF(ISERROR(BD235/BF235-1),"",BD235/BF235-1)</f>
        <v/>
      </c>
    </row>
    <row r="236" spans="1:62" s="10" customFormat="1" ht="14.25" customHeight="1">
      <c r="A236" s="76"/>
      <c r="B236" s="25"/>
      <c r="C236" s="33"/>
      <c r="D236" s="25"/>
      <c r="E236" s="35"/>
      <c r="F236" s="36"/>
      <c r="G236" s="36"/>
      <c r="H236" s="36"/>
      <c r="I236" s="36"/>
      <c r="J236" s="36"/>
      <c r="K236" s="36"/>
      <c r="L236" s="36"/>
      <c r="M236" s="216"/>
      <c r="N236" s="36"/>
      <c r="O236" s="36"/>
      <c r="P236" s="37"/>
      <c r="Q236" s="12"/>
      <c r="R236" s="12"/>
      <c r="S236" s="12"/>
      <c r="T236" s="76"/>
      <c r="U236" s="25"/>
      <c r="V236" s="33"/>
      <c r="W236" s="25"/>
      <c r="X236" s="35"/>
      <c r="Y236" s="36"/>
      <c r="Z236" s="36"/>
      <c r="AA236" s="36"/>
      <c r="AB236" s="36"/>
      <c r="AC236" s="36"/>
      <c r="AD236" s="36"/>
      <c r="AE236" s="216"/>
      <c r="AF236" s="36"/>
      <c r="AG236" s="36"/>
      <c r="AH236" s="36"/>
      <c r="AI236" s="37"/>
      <c r="AJ236" s="12"/>
      <c r="AK236" s="12"/>
      <c r="AL236" s="76"/>
      <c r="AM236" s="25"/>
      <c r="AN236" s="33"/>
      <c r="AO236" s="25"/>
      <c r="AP236" s="35"/>
      <c r="AQ236" s="36"/>
      <c r="AR236" s="36"/>
      <c r="AS236" s="36"/>
      <c r="AT236" s="36"/>
      <c r="AU236" s="36"/>
      <c r="AV236" s="36"/>
      <c r="AW236" s="216"/>
      <c r="AX236" s="36"/>
      <c r="AY236" s="36"/>
      <c r="AZ236" s="36"/>
      <c r="BA236" s="143"/>
      <c r="BC236" s="76" t="str">
        <f t="shared" si="264"/>
        <v/>
      </c>
      <c r="BD236" s="205"/>
      <c r="BE236" s="205"/>
      <c r="BF236" s="205"/>
      <c r="BG236" s="46"/>
      <c r="BH236" s="46"/>
      <c r="BI236" s="46"/>
      <c r="BJ236" s="199"/>
    </row>
    <row r="237" spans="1:62" s="10" customFormat="1" ht="14.25" customHeight="1">
      <c r="A237" s="32" t="s">
        <v>61</v>
      </c>
      <c r="B237" s="25"/>
      <c r="C237" s="33" t="s">
        <v>1</v>
      </c>
      <c r="D237" s="25"/>
      <c r="E237" s="35">
        <f>E238</f>
        <v>8.0081977013515004</v>
      </c>
      <c r="F237" s="36">
        <f t="shared" ref="F237:P237" si="277">F238-E238</f>
        <v>32.085802298648503</v>
      </c>
      <c r="G237" s="36">
        <f t="shared" si="277"/>
        <v>23.435000000000002</v>
      </c>
      <c r="H237" s="36">
        <f t="shared" si="277"/>
        <v>11.186999999999991</v>
      </c>
      <c r="I237" s="36">
        <f t="shared" si="277"/>
        <v>-0.48899999999999011</v>
      </c>
      <c r="J237" s="36">
        <f t="shared" si="277"/>
        <v>14.771999999999991</v>
      </c>
      <c r="K237" s="36">
        <f t="shared" si="277"/>
        <v>11.721000000000004</v>
      </c>
      <c r="L237" s="36">
        <f t="shared" si="277"/>
        <v>17.165999999999997</v>
      </c>
      <c r="M237" s="216">
        <f t="shared" si="277"/>
        <v>13.598000000000013</v>
      </c>
      <c r="N237" s="36">
        <f t="shared" si="277"/>
        <v>-131.48400000000001</v>
      </c>
      <c r="O237" s="36">
        <f t="shared" si="277"/>
        <v>0</v>
      </c>
      <c r="P237" s="37">
        <f t="shared" si="277"/>
        <v>0</v>
      </c>
      <c r="Q237" s="12"/>
      <c r="R237" s="12"/>
      <c r="S237" s="12"/>
      <c r="T237" s="32" t="s">
        <v>61</v>
      </c>
      <c r="U237" s="25"/>
      <c r="V237" s="33" t="s">
        <v>1</v>
      </c>
      <c r="W237" s="25"/>
      <c r="X237" s="35">
        <f>X238</f>
        <v>0</v>
      </c>
      <c r="Y237" s="36">
        <f t="shared" ref="Y237:AI237" si="278">Y238-X238</f>
        <v>0</v>
      </c>
      <c r="Z237" s="36">
        <f t="shared" si="278"/>
        <v>0</v>
      </c>
      <c r="AA237" s="36">
        <f t="shared" si="278"/>
        <v>0</v>
      </c>
      <c r="AB237" s="36">
        <f t="shared" si="278"/>
        <v>0</v>
      </c>
      <c r="AC237" s="36">
        <f t="shared" si="278"/>
        <v>0</v>
      </c>
      <c r="AD237" s="36">
        <f t="shared" si="278"/>
        <v>0</v>
      </c>
      <c r="AE237" s="216">
        <f t="shared" si="278"/>
        <v>0</v>
      </c>
      <c r="AF237" s="36">
        <f t="shared" si="278"/>
        <v>0</v>
      </c>
      <c r="AG237" s="36">
        <f t="shared" si="278"/>
        <v>0</v>
      </c>
      <c r="AH237" s="36">
        <f t="shared" si="278"/>
        <v>0</v>
      </c>
      <c r="AI237" s="37">
        <f t="shared" si="278"/>
        <v>0</v>
      </c>
      <c r="AJ237" s="12"/>
      <c r="AK237" s="12"/>
      <c r="AL237" s="32" t="s">
        <v>61</v>
      </c>
      <c r="AM237" s="25"/>
      <c r="AN237" s="33" t="s">
        <v>1</v>
      </c>
      <c r="AO237" s="25"/>
      <c r="AP237" s="35">
        <f>AP238</f>
        <v>21.041231256</v>
      </c>
      <c r="AQ237" s="36">
        <f t="shared" ref="AQ237:BA237" si="279">AQ238-AP238</f>
        <v>22.031334202</v>
      </c>
      <c r="AR237" s="36">
        <f t="shared" si="279"/>
        <v>27.806068846999992</v>
      </c>
      <c r="AS237" s="36">
        <f t="shared" si="279"/>
        <v>23.520823200999999</v>
      </c>
      <c r="AT237" s="36">
        <f t="shared" si="279"/>
        <v>19.018972433000002</v>
      </c>
      <c r="AU237" s="36">
        <f t="shared" si="279"/>
        <v>21.173693821000001</v>
      </c>
      <c r="AV237" s="36">
        <f t="shared" si="279"/>
        <v>10.814620810189524</v>
      </c>
      <c r="AW237" s="216">
        <f t="shared" si="279"/>
        <v>9.7838887849999878</v>
      </c>
      <c r="AX237" s="36">
        <f t="shared" si="279"/>
        <v>23.548328750073239</v>
      </c>
      <c r="AY237" s="36">
        <f t="shared" si="279"/>
        <v>34.441711494999993</v>
      </c>
      <c r="AZ237" s="36">
        <f t="shared" si="279"/>
        <v>6.9738009445009936</v>
      </c>
      <c r="BA237" s="143">
        <f t="shared" si="279"/>
        <v>15.274131096904512</v>
      </c>
      <c r="BC237" s="32" t="str">
        <f t="shared" si="264"/>
        <v>YVES ROCHER</v>
      </c>
      <c r="BD237" s="205"/>
      <c r="BE237" s="205"/>
      <c r="BF237" s="205"/>
      <c r="BG237" s="46"/>
      <c r="BH237" s="46"/>
      <c r="BI237" s="46"/>
      <c r="BJ237" s="199"/>
    </row>
    <row r="238" spans="1:62" s="10" customFormat="1" ht="14.25" customHeight="1">
      <c r="A238" s="32"/>
      <c r="B238" s="25"/>
      <c r="C238" s="33" t="s">
        <v>13</v>
      </c>
      <c r="D238" s="25"/>
      <c r="E238" s="74">
        <v>8.0081977013515004</v>
      </c>
      <c r="F238" s="73">
        <v>40.094000000000001</v>
      </c>
      <c r="G238" s="73">
        <v>63.529000000000003</v>
      </c>
      <c r="H238" s="73">
        <v>74.715999999999994</v>
      </c>
      <c r="I238" s="73">
        <v>74.227000000000004</v>
      </c>
      <c r="J238" s="73">
        <v>88.998999999999995</v>
      </c>
      <c r="K238" s="73">
        <v>100.72</v>
      </c>
      <c r="L238" s="73">
        <v>117.886</v>
      </c>
      <c r="M238" s="136">
        <v>131.48400000000001</v>
      </c>
      <c r="N238" s="73"/>
      <c r="O238" s="73"/>
      <c r="P238" s="75"/>
      <c r="Q238" s="12"/>
      <c r="R238" s="12"/>
      <c r="S238" s="12"/>
      <c r="T238" s="32"/>
      <c r="U238" s="25"/>
      <c r="V238" s="33" t="s">
        <v>13</v>
      </c>
      <c r="W238" s="25"/>
      <c r="X238" s="74"/>
      <c r="Y238" s="73"/>
      <c r="Z238" s="73"/>
      <c r="AA238" s="73"/>
      <c r="AB238" s="73"/>
      <c r="AC238" s="73"/>
      <c r="AD238" s="73"/>
      <c r="AE238" s="136"/>
      <c r="AF238" s="73"/>
      <c r="AG238" s="36"/>
      <c r="AH238" s="36"/>
      <c r="AI238" s="37"/>
      <c r="AJ238" s="12"/>
      <c r="AK238" s="12"/>
      <c r="AL238" s="32"/>
      <c r="AM238" s="25"/>
      <c r="AN238" s="33" t="s">
        <v>13</v>
      </c>
      <c r="AO238" s="25"/>
      <c r="AP238" s="74">
        <v>21.041231256</v>
      </c>
      <c r="AQ238" s="73">
        <v>43.072565458</v>
      </c>
      <c r="AR238" s="73">
        <v>70.878634304999991</v>
      </c>
      <c r="AS238" s="73">
        <v>94.39945750599999</v>
      </c>
      <c r="AT238" s="73">
        <v>113.41842993899999</v>
      </c>
      <c r="AU238" s="73">
        <v>134.59212375999999</v>
      </c>
      <c r="AV238" s="73">
        <v>145.40674457018952</v>
      </c>
      <c r="AW238" s="136">
        <v>155.1906333551895</v>
      </c>
      <c r="AX238" s="73">
        <v>178.73896210526274</v>
      </c>
      <c r="AY238" s="73">
        <v>213.18067360026274</v>
      </c>
      <c r="AZ238" s="73">
        <v>220.15447454476373</v>
      </c>
      <c r="BA238" s="142">
        <v>235.42860564166824</v>
      </c>
      <c r="BC238" s="32" t="str">
        <f t="shared" si="264"/>
        <v/>
      </c>
      <c r="BD238" s="205" t="e">
        <f>INDEX($E$222:$P$313,ROW()-221,#REF!)</f>
        <v>#REF!</v>
      </c>
      <c r="BE238" s="205" t="e">
        <f>INDEX($X$222:$AI$313,ROW()-221,#REF!)</f>
        <v>#REF!</v>
      </c>
      <c r="BF238" s="205" t="e">
        <f>INDEX($AP$222:$BA$313,ROW()-221,#REF!)</f>
        <v>#REF!</v>
      </c>
      <c r="BG238" s="205" t="e">
        <f>+IF(OR(BD238=0,BE238=0),"",BD238-BE238)</f>
        <v>#REF!</v>
      </c>
      <c r="BH238" s="196" t="str">
        <f>+IF(ISERROR(BD238/BE238-1),"",BD238/BE238-1)</f>
        <v/>
      </c>
      <c r="BI238" s="205" t="e">
        <f>+IF(OR(BD238=0,BF238=0),"",BD238-BF238)</f>
        <v>#REF!</v>
      </c>
      <c r="BJ238" s="198" t="str">
        <f>+IF(ISERROR(BD238/BF238-1),"",BD238/BF238-1)</f>
        <v/>
      </c>
    </row>
    <row r="239" spans="1:62" s="10" customFormat="1" ht="14.25" customHeight="1">
      <c r="A239" s="32"/>
      <c r="B239" s="25"/>
      <c r="C239" s="33"/>
      <c r="D239" s="25"/>
      <c r="E239" s="35"/>
      <c r="F239" s="36"/>
      <c r="G239" s="36"/>
      <c r="H239" s="36"/>
      <c r="I239" s="36"/>
      <c r="J239" s="36"/>
      <c r="K239" s="36"/>
      <c r="L239" s="36"/>
      <c r="M239" s="216"/>
      <c r="N239" s="36"/>
      <c r="O239" s="36"/>
      <c r="P239" s="37"/>
      <c r="Q239" s="12"/>
      <c r="R239" s="12"/>
      <c r="S239" s="12"/>
      <c r="T239" s="32"/>
      <c r="U239" s="25"/>
      <c r="V239" s="33"/>
      <c r="W239" s="25"/>
      <c r="X239" s="35"/>
      <c r="Y239" s="36"/>
      <c r="Z239" s="36"/>
      <c r="AA239" s="36"/>
      <c r="AB239" s="36"/>
      <c r="AC239" s="36"/>
      <c r="AD239" s="36"/>
      <c r="AE239" s="216"/>
      <c r="AF239" s="36"/>
      <c r="AG239" s="36"/>
      <c r="AH239" s="36"/>
      <c r="AI239" s="37"/>
      <c r="AJ239" s="12"/>
      <c r="AK239" s="12"/>
      <c r="AL239" s="32"/>
      <c r="AM239" s="25"/>
      <c r="AN239" s="33"/>
      <c r="AO239" s="25"/>
      <c r="AP239" s="35"/>
      <c r="AQ239" s="36"/>
      <c r="AR239" s="36"/>
      <c r="AS239" s="36"/>
      <c r="AT239" s="36"/>
      <c r="AU239" s="36"/>
      <c r="AV239" s="36"/>
      <c r="AW239" s="216"/>
      <c r="AX239" s="36"/>
      <c r="AY239" s="36"/>
      <c r="AZ239" s="36"/>
      <c r="BA239" s="143"/>
      <c r="BC239" s="32" t="str">
        <f t="shared" si="264"/>
        <v/>
      </c>
      <c r="BD239" s="205"/>
      <c r="BE239" s="205"/>
      <c r="BF239" s="205"/>
      <c r="BG239" s="46"/>
      <c r="BH239" s="46"/>
      <c r="BI239" s="46"/>
      <c r="BJ239" s="199"/>
    </row>
    <row r="240" spans="1:62" s="10" customFormat="1" ht="14.25" customHeight="1">
      <c r="A240" s="32" t="s">
        <v>62</v>
      </c>
      <c r="B240" s="25"/>
      <c r="C240" s="33" t="s">
        <v>1</v>
      </c>
      <c r="D240" s="25"/>
      <c r="E240" s="35">
        <f>E241</f>
        <v>17.660405426194004</v>
      </c>
      <c r="F240" s="36">
        <f t="shared" ref="F240:P240" si="280">F241-E241</f>
        <v>13.818594573805996</v>
      </c>
      <c r="G240" s="36">
        <f t="shared" si="280"/>
        <v>31.167000000000002</v>
      </c>
      <c r="H240" s="36">
        <f t="shared" si="280"/>
        <v>8.6829999999999927</v>
      </c>
      <c r="I240" s="36">
        <f t="shared" si="280"/>
        <v>19.942000000000007</v>
      </c>
      <c r="J240" s="36">
        <f t="shared" si="280"/>
        <v>8.5030000000000001</v>
      </c>
      <c r="K240" s="36">
        <f t="shared" si="280"/>
        <v>9.1410000000000053</v>
      </c>
      <c r="L240" s="36">
        <f t="shared" si="280"/>
        <v>11.582999999999998</v>
      </c>
      <c r="M240" s="216">
        <f t="shared" si="280"/>
        <v>19.201000000000008</v>
      </c>
      <c r="N240" s="36">
        <f t="shared" si="280"/>
        <v>-139.69900000000001</v>
      </c>
      <c r="O240" s="36">
        <f t="shared" si="280"/>
        <v>0</v>
      </c>
      <c r="P240" s="37">
        <f t="shared" si="280"/>
        <v>0</v>
      </c>
      <c r="Q240" s="12"/>
      <c r="R240" s="12"/>
      <c r="S240" s="12"/>
      <c r="T240" s="32" t="s">
        <v>62</v>
      </c>
      <c r="U240" s="25"/>
      <c r="V240" s="33" t="s">
        <v>1</v>
      </c>
      <c r="W240" s="25"/>
      <c r="X240" s="35">
        <f>X241</f>
        <v>0</v>
      </c>
      <c r="Y240" s="36">
        <f t="shared" ref="Y240:AI240" si="281">Y241-X241</f>
        <v>0</v>
      </c>
      <c r="Z240" s="36">
        <f t="shared" si="281"/>
        <v>0</v>
      </c>
      <c r="AA240" s="36">
        <f t="shared" si="281"/>
        <v>0</v>
      </c>
      <c r="AB240" s="36">
        <f t="shared" si="281"/>
        <v>0</v>
      </c>
      <c r="AC240" s="36">
        <f t="shared" si="281"/>
        <v>0</v>
      </c>
      <c r="AD240" s="36">
        <f t="shared" si="281"/>
        <v>0</v>
      </c>
      <c r="AE240" s="216">
        <f t="shared" si="281"/>
        <v>0</v>
      </c>
      <c r="AF240" s="36">
        <f t="shared" si="281"/>
        <v>0</v>
      </c>
      <c r="AG240" s="36">
        <f t="shared" si="281"/>
        <v>0</v>
      </c>
      <c r="AH240" s="36">
        <f t="shared" si="281"/>
        <v>0</v>
      </c>
      <c r="AI240" s="37">
        <f t="shared" si="281"/>
        <v>0</v>
      </c>
      <c r="AJ240" s="12"/>
      <c r="AK240" s="12"/>
      <c r="AL240" s="32" t="s">
        <v>62</v>
      </c>
      <c r="AM240" s="25"/>
      <c r="AN240" s="33" t="s">
        <v>1</v>
      </c>
      <c r="AO240" s="25"/>
      <c r="AP240" s="35">
        <f>AP241</f>
        <v>29.690146937183496</v>
      </c>
      <c r="AQ240" s="36">
        <f t="shared" ref="AQ240:BA240" si="282">AQ241-AP241</f>
        <v>15.732935711833004</v>
      </c>
      <c r="AR240" s="36">
        <f t="shared" si="282"/>
        <v>24.283875984575012</v>
      </c>
      <c r="AS240" s="36">
        <f t="shared" si="282"/>
        <v>19.823756224341068</v>
      </c>
      <c r="AT240" s="36">
        <f t="shared" si="282"/>
        <v>10.73888142637</v>
      </c>
      <c r="AU240" s="36">
        <f t="shared" si="282"/>
        <v>18.834159601350294</v>
      </c>
      <c r="AV240" s="36">
        <f t="shared" si="282"/>
        <v>15.554574676881515</v>
      </c>
      <c r="AW240" s="216">
        <f t="shared" si="282"/>
        <v>25.721399452464766</v>
      </c>
      <c r="AX240" s="36">
        <f t="shared" si="282"/>
        <v>8.5724195125027904</v>
      </c>
      <c r="AY240" s="36">
        <f t="shared" si="282"/>
        <v>11.022446263722145</v>
      </c>
      <c r="AZ240" s="36">
        <f t="shared" si="282"/>
        <v>16.526347691060749</v>
      </c>
      <c r="BA240" s="143">
        <f t="shared" si="282"/>
        <v>4.3538570204134714</v>
      </c>
      <c r="BC240" s="32" t="str">
        <f t="shared" si="264"/>
        <v>FAREVA</v>
      </c>
      <c r="BD240" s="205"/>
      <c r="BE240" s="205"/>
      <c r="BF240" s="205"/>
      <c r="BG240" s="46"/>
      <c r="BH240" s="46"/>
      <c r="BI240" s="46"/>
      <c r="BJ240" s="199"/>
    </row>
    <row r="241" spans="1:62" s="10" customFormat="1" ht="14.25" customHeight="1">
      <c r="A241" s="70"/>
      <c r="B241" s="25"/>
      <c r="C241" s="33" t="s">
        <v>13</v>
      </c>
      <c r="D241" s="25"/>
      <c r="E241" s="74">
        <v>17.660405426194004</v>
      </c>
      <c r="F241" s="73">
        <v>31.478999999999999</v>
      </c>
      <c r="G241" s="73">
        <v>62.646000000000001</v>
      </c>
      <c r="H241" s="73">
        <v>71.328999999999994</v>
      </c>
      <c r="I241" s="73">
        <v>91.271000000000001</v>
      </c>
      <c r="J241" s="73">
        <v>99.774000000000001</v>
      </c>
      <c r="K241" s="73">
        <v>108.91500000000001</v>
      </c>
      <c r="L241" s="73">
        <v>120.498</v>
      </c>
      <c r="M241" s="136">
        <v>139.69900000000001</v>
      </c>
      <c r="N241" s="73"/>
      <c r="O241" s="73"/>
      <c r="P241" s="75"/>
      <c r="Q241" s="12"/>
      <c r="R241" s="12"/>
      <c r="S241" s="12"/>
      <c r="T241" s="70"/>
      <c r="U241" s="25"/>
      <c r="V241" s="33" t="s">
        <v>13</v>
      </c>
      <c r="W241" s="25"/>
      <c r="X241" s="74"/>
      <c r="Y241" s="73"/>
      <c r="Z241" s="73"/>
      <c r="AA241" s="73"/>
      <c r="AB241" s="73"/>
      <c r="AC241" s="73"/>
      <c r="AD241" s="73"/>
      <c r="AE241" s="136"/>
      <c r="AF241" s="73"/>
      <c r="AG241" s="36"/>
      <c r="AH241" s="36"/>
      <c r="AI241" s="37"/>
      <c r="AJ241" s="12"/>
      <c r="AK241" s="12"/>
      <c r="AL241" s="70"/>
      <c r="AM241" s="25"/>
      <c r="AN241" s="33" t="s">
        <v>13</v>
      </c>
      <c r="AO241" s="25"/>
      <c r="AP241" s="74">
        <v>29.690146937183496</v>
      </c>
      <c r="AQ241" s="73">
        <v>45.4230826490165</v>
      </c>
      <c r="AR241" s="73">
        <v>69.706958633591512</v>
      </c>
      <c r="AS241" s="73">
        <v>89.53071485793258</v>
      </c>
      <c r="AT241" s="73">
        <v>100.26959628430258</v>
      </c>
      <c r="AU241" s="73">
        <v>119.10375588565287</v>
      </c>
      <c r="AV241" s="73">
        <v>134.65833056253439</v>
      </c>
      <c r="AW241" s="136">
        <v>160.37973001499915</v>
      </c>
      <c r="AX241" s="73">
        <v>168.95214952750194</v>
      </c>
      <c r="AY241" s="73">
        <v>179.97459579122409</v>
      </c>
      <c r="AZ241" s="73">
        <v>196.50094348228484</v>
      </c>
      <c r="BA241" s="142">
        <v>200.85480050269831</v>
      </c>
      <c r="BC241" s="32" t="str">
        <f t="shared" si="264"/>
        <v/>
      </c>
      <c r="BD241" s="205" t="e">
        <f>INDEX($E$222:$P$313,ROW()-221,#REF!)</f>
        <v>#REF!</v>
      </c>
      <c r="BE241" s="205" t="e">
        <f>INDEX($X$222:$AI$313,ROW()-221,#REF!)</f>
        <v>#REF!</v>
      </c>
      <c r="BF241" s="205" t="e">
        <f>INDEX($AP$222:$BA$313,ROW()-221,#REF!)</f>
        <v>#REF!</v>
      </c>
      <c r="BG241" s="205" t="e">
        <f>+IF(OR(BD241=0,BE241=0),"",BD241-BE241)</f>
        <v>#REF!</v>
      </c>
      <c r="BH241" s="196" t="str">
        <f>+IF(ISERROR(BD241/BE241-1),"",BD241/BE241-1)</f>
        <v/>
      </c>
      <c r="BI241" s="205" t="e">
        <f>+IF(OR(BD241=0,BF241=0),"",BD241-BF241)</f>
        <v>#REF!</v>
      </c>
      <c r="BJ241" s="198" t="str">
        <f>+IF(ISERROR(BD241/BF241-1),"",BD241/BF241-1)</f>
        <v/>
      </c>
    </row>
    <row r="242" spans="1:62" s="10" customFormat="1" ht="14.25" customHeight="1">
      <c r="A242" s="70"/>
      <c r="B242" s="25"/>
      <c r="C242" s="33"/>
      <c r="D242" s="25"/>
      <c r="E242" s="35"/>
      <c r="F242" s="36"/>
      <c r="G242" s="36"/>
      <c r="H242" s="36"/>
      <c r="I242" s="36"/>
      <c r="J242" s="36"/>
      <c r="K242" s="36"/>
      <c r="L242" s="36"/>
      <c r="M242" s="216"/>
      <c r="N242" s="36"/>
      <c r="O242" s="36"/>
      <c r="P242" s="37"/>
      <c r="Q242" s="12"/>
      <c r="R242" s="12"/>
      <c r="S242" s="12"/>
      <c r="T242" s="70"/>
      <c r="U242" s="25"/>
      <c r="V242" s="33"/>
      <c r="W242" s="25"/>
      <c r="X242" s="35"/>
      <c r="Y242" s="36"/>
      <c r="Z242" s="36"/>
      <c r="AA242" s="36"/>
      <c r="AB242" s="36"/>
      <c r="AC242" s="36"/>
      <c r="AD242" s="36"/>
      <c r="AE242" s="216"/>
      <c r="AF242" s="36"/>
      <c r="AG242" s="36"/>
      <c r="AH242" s="36"/>
      <c r="AI242" s="37"/>
      <c r="AJ242" s="12"/>
      <c r="AK242" s="12"/>
      <c r="AL242" s="70"/>
      <c r="AM242" s="25"/>
      <c r="AN242" s="33"/>
      <c r="AO242" s="25"/>
      <c r="AP242" s="35"/>
      <c r="AQ242" s="36"/>
      <c r="AR242" s="36"/>
      <c r="AS242" s="36"/>
      <c r="AT242" s="36"/>
      <c r="AU242" s="36"/>
      <c r="AV242" s="36"/>
      <c r="AW242" s="216"/>
      <c r="AX242" s="36"/>
      <c r="AY242" s="36"/>
      <c r="AZ242" s="36"/>
      <c r="BA242" s="143"/>
      <c r="BC242" s="70" t="str">
        <f t="shared" si="264"/>
        <v/>
      </c>
      <c r="BD242" s="205"/>
      <c r="BE242" s="205"/>
      <c r="BF242" s="205"/>
      <c r="BG242" s="46"/>
      <c r="BH242" s="46"/>
      <c r="BI242" s="46"/>
      <c r="BJ242" s="199"/>
    </row>
    <row r="243" spans="1:62" s="10" customFormat="1" ht="14.25" customHeight="1">
      <c r="A243" s="32" t="s">
        <v>63</v>
      </c>
      <c r="B243" s="25"/>
      <c r="C243" s="33" t="s">
        <v>1</v>
      </c>
      <c r="D243" s="25"/>
      <c r="E243" s="35">
        <f>E244</f>
        <v>27.984858799335175</v>
      </c>
      <c r="F243" s="36">
        <f t="shared" ref="F243:P243" si="283">F244-E244</f>
        <v>14.477141200664828</v>
      </c>
      <c r="G243" s="36">
        <f t="shared" si="283"/>
        <v>5.0779999999999959</v>
      </c>
      <c r="H243" s="36">
        <f t="shared" si="283"/>
        <v>49.154999999999994</v>
      </c>
      <c r="I243" s="36">
        <f t="shared" si="283"/>
        <v>8.5510000000000019</v>
      </c>
      <c r="J243" s="36">
        <f t="shared" si="283"/>
        <v>26.271000000000001</v>
      </c>
      <c r="K243" s="36">
        <f t="shared" si="283"/>
        <v>14.328000000000003</v>
      </c>
      <c r="L243" s="36">
        <f t="shared" si="283"/>
        <v>0.52600000000001046</v>
      </c>
      <c r="M243" s="216">
        <f t="shared" si="283"/>
        <v>0.81399999999999295</v>
      </c>
      <c r="N243" s="36">
        <f t="shared" si="283"/>
        <v>-147.185</v>
      </c>
      <c r="O243" s="36">
        <f t="shared" si="283"/>
        <v>0</v>
      </c>
      <c r="P243" s="37">
        <f t="shared" si="283"/>
        <v>0</v>
      </c>
      <c r="Q243" s="12"/>
      <c r="R243" s="12"/>
      <c r="S243" s="12"/>
      <c r="T243" s="32" t="s">
        <v>63</v>
      </c>
      <c r="U243" s="25"/>
      <c r="V243" s="33" t="s">
        <v>1</v>
      </c>
      <c r="W243" s="25"/>
      <c r="X243" s="35">
        <f>X244</f>
        <v>0</v>
      </c>
      <c r="Y243" s="36">
        <f t="shared" ref="Y243:AI243" si="284">Y244-X244</f>
        <v>0</v>
      </c>
      <c r="Z243" s="36">
        <f t="shared" si="284"/>
        <v>0</v>
      </c>
      <c r="AA243" s="36">
        <f t="shared" si="284"/>
        <v>0</v>
      </c>
      <c r="AB243" s="36">
        <f t="shared" si="284"/>
        <v>0</v>
      </c>
      <c r="AC243" s="36">
        <f t="shared" si="284"/>
        <v>0</v>
      </c>
      <c r="AD243" s="36">
        <f t="shared" si="284"/>
        <v>0</v>
      </c>
      <c r="AE243" s="216">
        <f t="shared" si="284"/>
        <v>0</v>
      </c>
      <c r="AF243" s="36">
        <f t="shared" si="284"/>
        <v>0</v>
      </c>
      <c r="AG243" s="36">
        <f t="shared" si="284"/>
        <v>0</v>
      </c>
      <c r="AH243" s="36">
        <f t="shared" si="284"/>
        <v>0</v>
      </c>
      <c r="AI243" s="37">
        <f t="shared" si="284"/>
        <v>0</v>
      </c>
      <c r="AJ243" s="12"/>
      <c r="AK243" s="12"/>
      <c r="AL243" s="32" t="s">
        <v>63</v>
      </c>
      <c r="AM243" s="25"/>
      <c r="AN243" s="33" t="s">
        <v>1</v>
      </c>
      <c r="AO243" s="25"/>
      <c r="AP243" s="35">
        <f>AP244</f>
        <v>31.497878351000001</v>
      </c>
      <c r="AQ243" s="36">
        <f t="shared" ref="AQ243:BA243" si="285">AQ244-AP244</f>
        <v>11.129576375000003</v>
      </c>
      <c r="AR243" s="36">
        <f t="shared" si="285"/>
        <v>17.846866976000001</v>
      </c>
      <c r="AS243" s="36">
        <f t="shared" si="285"/>
        <v>12.952014269999999</v>
      </c>
      <c r="AT243" s="36">
        <f t="shared" si="285"/>
        <v>5.8180523999999991</v>
      </c>
      <c r="AU243" s="36">
        <f t="shared" si="285"/>
        <v>12.990199885999999</v>
      </c>
      <c r="AV243" s="36">
        <f t="shared" si="285"/>
        <v>9.1420565548280024</v>
      </c>
      <c r="AW243" s="216">
        <f t="shared" si="285"/>
        <v>5.6249734489999952</v>
      </c>
      <c r="AX243" s="36">
        <f t="shared" si="285"/>
        <v>9.2961209280000077</v>
      </c>
      <c r="AY243" s="36">
        <f t="shared" si="285"/>
        <v>51.203566294500007</v>
      </c>
      <c r="AZ243" s="36">
        <f t="shared" si="285"/>
        <v>6.6276656891280084</v>
      </c>
      <c r="BA243" s="143">
        <f t="shared" si="285"/>
        <v>17.584535485000004</v>
      </c>
      <c r="BC243" s="32" t="str">
        <f t="shared" si="264"/>
        <v>ALES GROUPE INDUSTRIE</v>
      </c>
      <c r="BD243" s="205"/>
      <c r="BE243" s="205"/>
      <c r="BF243" s="205"/>
      <c r="BG243" s="46"/>
      <c r="BH243" s="46"/>
      <c r="BI243" s="46"/>
      <c r="BJ243" s="199"/>
    </row>
    <row r="244" spans="1:62" s="10" customFormat="1" ht="14.25" customHeight="1">
      <c r="A244" s="32"/>
      <c r="B244" s="25"/>
      <c r="C244" s="33" t="s">
        <v>13</v>
      </c>
      <c r="D244" s="25"/>
      <c r="E244" s="74">
        <v>27.984858799335175</v>
      </c>
      <c r="F244" s="73">
        <v>42.462000000000003</v>
      </c>
      <c r="G244" s="73">
        <v>47.54</v>
      </c>
      <c r="H244" s="73">
        <v>96.694999999999993</v>
      </c>
      <c r="I244" s="73">
        <v>105.246</v>
      </c>
      <c r="J244" s="73">
        <v>131.517</v>
      </c>
      <c r="K244" s="73">
        <v>145.845</v>
      </c>
      <c r="L244" s="73">
        <v>146.37100000000001</v>
      </c>
      <c r="M244" s="136">
        <v>147.185</v>
      </c>
      <c r="N244" s="73"/>
      <c r="O244" s="73"/>
      <c r="P244" s="75"/>
      <c r="Q244" s="12"/>
      <c r="R244" s="12"/>
      <c r="S244" s="12"/>
      <c r="T244" s="32"/>
      <c r="U244" s="25"/>
      <c r="V244" s="33" t="s">
        <v>13</v>
      </c>
      <c r="W244" s="25"/>
      <c r="X244" s="74"/>
      <c r="Y244" s="73"/>
      <c r="Z244" s="73"/>
      <c r="AA244" s="73"/>
      <c r="AB244" s="73"/>
      <c r="AC244" s="73"/>
      <c r="AD244" s="73"/>
      <c r="AE244" s="136"/>
      <c r="AF244" s="73"/>
      <c r="AG244" s="36"/>
      <c r="AH244" s="36"/>
      <c r="AI244" s="37"/>
      <c r="AJ244" s="12"/>
      <c r="AK244" s="12"/>
      <c r="AL244" s="32"/>
      <c r="AM244" s="25"/>
      <c r="AN244" s="33" t="s">
        <v>13</v>
      </c>
      <c r="AO244" s="25"/>
      <c r="AP244" s="74">
        <v>31.497878351000001</v>
      </c>
      <c r="AQ244" s="73">
        <v>42.627454726000003</v>
      </c>
      <c r="AR244" s="73">
        <v>60.474321702000005</v>
      </c>
      <c r="AS244" s="73">
        <v>73.426335972000004</v>
      </c>
      <c r="AT244" s="73">
        <v>79.244388372000003</v>
      </c>
      <c r="AU244" s="73">
        <v>92.234588258000002</v>
      </c>
      <c r="AV244" s="73">
        <v>101.376644812828</v>
      </c>
      <c r="AW244" s="136">
        <v>107.001618261828</v>
      </c>
      <c r="AX244" s="73">
        <v>116.29773918982801</v>
      </c>
      <c r="AY244" s="73">
        <v>167.50130548432801</v>
      </c>
      <c r="AZ244" s="73">
        <v>174.12897117345602</v>
      </c>
      <c r="BA244" s="142">
        <v>191.71350665845603</v>
      </c>
      <c r="BC244" s="32" t="str">
        <f t="shared" si="264"/>
        <v/>
      </c>
      <c r="BD244" s="205" t="e">
        <f>INDEX($E$222:$P$313,ROW()-221,#REF!)</f>
        <v>#REF!</v>
      </c>
      <c r="BE244" s="205" t="e">
        <f>INDEX($X$222:$AI$313,ROW()-221,#REF!)</f>
        <v>#REF!</v>
      </c>
      <c r="BF244" s="205" t="e">
        <f>INDEX($AP$222:$BA$313,ROW()-221,#REF!)</f>
        <v>#REF!</v>
      </c>
      <c r="BG244" s="205" t="e">
        <f>+IF(OR(BD244=0,BE244=0),"",BD244-BE244)</f>
        <v>#REF!</v>
      </c>
      <c r="BH244" s="196" t="str">
        <f>+IF(ISERROR(BD244/BE244-1),"",BD244/BE244-1)</f>
        <v/>
      </c>
      <c r="BI244" s="205" t="e">
        <f>+IF(OR(BD244=0,BF244=0),"",BD244-BF244)</f>
        <v>#REF!</v>
      </c>
      <c r="BJ244" s="198" t="str">
        <f>+IF(ISERROR(BD244/BF244-1),"",BD244/BF244-1)</f>
        <v/>
      </c>
    </row>
    <row r="245" spans="1:62" s="10" customFormat="1" ht="14.25" customHeight="1">
      <c r="A245" s="32"/>
      <c r="B245" s="25"/>
      <c r="C245" s="33"/>
      <c r="D245" s="25"/>
      <c r="E245" s="35"/>
      <c r="F245" s="36"/>
      <c r="G245" s="36"/>
      <c r="H245" s="36"/>
      <c r="I245" s="36"/>
      <c r="J245" s="36"/>
      <c r="K245" s="36"/>
      <c r="L245" s="36"/>
      <c r="M245" s="216"/>
      <c r="N245" s="36"/>
      <c r="O245" s="36"/>
      <c r="P245" s="37"/>
      <c r="Q245" s="12"/>
      <c r="R245" s="12"/>
      <c r="S245" s="12"/>
      <c r="T245" s="32"/>
      <c r="U245" s="25"/>
      <c r="V245" s="33"/>
      <c r="W245" s="25"/>
      <c r="X245" s="35"/>
      <c r="Y245" s="36"/>
      <c r="Z245" s="36"/>
      <c r="AA245" s="36"/>
      <c r="AB245" s="36"/>
      <c r="AC245" s="36"/>
      <c r="AD245" s="36"/>
      <c r="AE245" s="216"/>
      <c r="AF245" s="36"/>
      <c r="AG245" s="36"/>
      <c r="AH245" s="36"/>
      <c r="AI245" s="37"/>
      <c r="AJ245" s="12"/>
      <c r="AK245" s="12"/>
      <c r="AL245" s="32"/>
      <c r="AM245" s="25"/>
      <c r="AN245" s="33"/>
      <c r="AO245" s="25"/>
      <c r="AP245" s="35"/>
      <c r="AQ245" s="36"/>
      <c r="AR245" s="36"/>
      <c r="AS245" s="36"/>
      <c r="AT245" s="36"/>
      <c r="AU245" s="36"/>
      <c r="AV245" s="36"/>
      <c r="AW245" s="216"/>
      <c r="AX245" s="36"/>
      <c r="AY245" s="36"/>
      <c r="AZ245" s="36"/>
      <c r="BA245" s="143"/>
      <c r="BC245" s="32" t="str">
        <f t="shared" si="264"/>
        <v/>
      </c>
      <c r="BD245" s="205"/>
      <c r="BE245" s="205"/>
      <c r="BF245" s="205"/>
      <c r="BG245" s="46"/>
      <c r="BH245" s="46"/>
      <c r="BI245" s="46"/>
      <c r="BJ245" s="199"/>
    </row>
    <row r="246" spans="1:62" s="10" customFormat="1" ht="14.25" customHeight="1">
      <c r="A246" s="32" t="s">
        <v>64</v>
      </c>
      <c r="B246" s="25"/>
      <c r="C246" s="33" t="s">
        <v>1</v>
      </c>
      <c r="D246" s="25"/>
      <c r="E246" s="35">
        <f>E247</f>
        <v>13.3313887</v>
      </c>
      <c r="F246" s="36">
        <f t="shared" ref="F246:P246" si="286">F247-E247</f>
        <v>3.6906112999999987</v>
      </c>
      <c r="G246" s="36">
        <f t="shared" si="286"/>
        <v>20.328000000000003</v>
      </c>
      <c r="H246" s="36">
        <f t="shared" si="286"/>
        <v>5.43</v>
      </c>
      <c r="I246" s="36">
        <f t="shared" si="286"/>
        <v>6.5399999999999991</v>
      </c>
      <c r="J246" s="36">
        <f t="shared" si="286"/>
        <v>19.755000000000003</v>
      </c>
      <c r="K246" s="36">
        <f t="shared" si="286"/>
        <v>24.596999999999994</v>
      </c>
      <c r="L246" s="36">
        <f t="shared" si="286"/>
        <v>16.234000000000009</v>
      </c>
      <c r="M246" s="216">
        <f t="shared" si="286"/>
        <v>9.6019999999999897</v>
      </c>
      <c r="N246" s="36">
        <f t="shared" si="286"/>
        <v>-119.508</v>
      </c>
      <c r="O246" s="36">
        <f t="shared" si="286"/>
        <v>0</v>
      </c>
      <c r="P246" s="37">
        <f t="shared" si="286"/>
        <v>0</v>
      </c>
      <c r="Q246" s="12"/>
      <c r="R246" s="12"/>
      <c r="S246" s="12"/>
      <c r="T246" s="32" t="s">
        <v>64</v>
      </c>
      <c r="U246" s="25"/>
      <c r="V246" s="33" t="s">
        <v>1</v>
      </c>
      <c r="W246" s="25"/>
      <c r="X246" s="35">
        <f>X247</f>
        <v>0</v>
      </c>
      <c r="Y246" s="36">
        <f t="shared" ref="Y246:AI246" si="287">Y247-X247</f>
        <v>0</v>
      </c>
      <c r="Z246" s="36">
        <f t="shared" si="287"/>
        <v>0</v>
      </c>
      <c r="AA246" s="36">
        <f t="shared" si="287"/>
        <v>0</v>
      </c>
      <c r="AB246" s="36">
        <f t="shared" si="287"/>
        <v>0</v>
      </c>
      <c r="AC246" s="36">
        <f t="shared" si="287"/>
        <v>0</v>
      </c>
      <c r="AD246" s="36">
        <f t="shared" si="287"/>
        <v>0</v>
      </c>
      <c r="AE246" s="216">
        <f t="shared" si="287"/>
        <v>0</v>
      </c>
      <c r="AF246" s="36">
        <f t="shared" si="287"/>
        <v>0</v>
      </c>
      <c r="AG246" s="36">
        <f t="shared" si="287"/>
        <v>0</v>
      </c>
      <c r="AH246" s="36">
        <f t="shared" si="287"/>
        <v>0</v>
      </c>
      <c r="AI246" s="37">
        <f t="shared" si="287"/>
        <v>0</v>
      </c>
      <c r="AJ246" s="12"/>
      <c r="AK246" s="12"/>
      <c r="AL246" s="32" t="s">
        <v>64</v>
      </c>
      <c r="AM246" s="25"/>
      <c r="AN246" s="33" t="s">
        <v>1</v>
      </c>
      <c r="AO246" s="25"/>
      <c r="AP246" s="35">
        <f>AP247</f>
        <v>2.0870018217199999</v>
      </c>
      <c r="AQ246" s="36">
        <f t="shared" ref="AQ246:BA246" si="288">AQ247-AP247</f>
        <v>8.0632168600000007</v>
      </c>
      <c r="AR246" s="36">
        <f t="shared" si="288"/>
        <v>20.827499598000003</v>
      </c>
      <c r="AS246" s="36">
        <f t="shared" si="288"/>
        <v>11.1578070648062</v>
      </c>
      <c r="AT246" s="36">
        <f t="shared" si="288"/>
        <v>1.5183488859999983</v>
      </c>
      <c r="AU246" s="36">
        <f t="shared" si="288"/>
        <v>8.0404438517369314</v>
      </c>
      <c r="AV246" s="36">
        <f t="shared" si="288"/>
        <v>38.677733267651924</v>
      </c>
      <c r="AW246" s="216">
        <f t="shared" si="288"/>
        <v>33.601369438033842</v>
      </c>
      <c r="AX246" s="36">
        <f t="shared" si="288"/>
        <v>20.685612873355296</v>
      </c>
      <c r="AY246" s="36">
        <f t="shared" si="288"/>
        <v>5.0085488770000097</v>
      </c>
      <c r="AZ246" s="36">
        <f t="shared" si="288"/>
        <v>4.0572765324299667</v>
      </c>
      <c r="BA246" s="143">
        <f t="shared" si="288"/>
        <v>11.770095233914304</v>
      </c>
      <c r="BC246" s="70" t="str">
        <f t="shared" si="264"/>
        <v>M&amp;L LABORATOIRES</v>
      </c>
      <c r="BD246" s="205"/>
      <c r="BE246" s="205"/>
      <c r="BF246" s="205"/>
      <c r="BG246" s="46"/>
      <c r="BH246" s="46"/>
      <c r="BI246" s="46"/>
      <c r="BJ246" s="199"/>
    </row>
    <row r="247" spans="1:62" s="10" customFormat="1" ht="14.25" customHeight="1">
      <c r="A247" s="130"/>
      <c r="B247" s="25"/>
      <c r="C247" s="33" t="s">
        <v>13</v>
      </c>
      <c r="D247" s="25"/>
      <c r="E247" s="74">
        <v>13.3313887</v>
      </c>
      <c r="F247" s="73">
        <v>17.021999999999998</v>
      </c>
      <c r="G247" s="73">
        <v>37.35</v>
      </c>
      <c r="H247" s="73">
        <v>42.78</v>
      </c>
      <c r="I247" s="73">
        <v>49.32</v>
      </c>
      <c r="J247" s="73">
        <v>69.075000000000003</v>
      </c>
      <c r="K247" s="73">
        <v>93.671999999999997</v>
      </c>
      <c r="L247" s="73">
        <v>109.90600000000001</v>
      </c>
      <c r="M247" s="136">
        <v>119.508</v>
      </c>
      <c r="N247" s="73"/>
      <c r="O247" s="73"/>
      <c r="P247" s="75"/>
      <c r="Q247" s="12"/>
      <c r="R247" s="12"/>
      <c r="S247" s="12"/>
      <c r="T247" s="130"/>
      <c r="U247" s="25"/>
      <c r="V247" s="33" t="s">
        <v>13</v>
      </c>
      <c r="W247" s="25"/>
      <c r="X247" s="74"/>
      <c r="Y247" s="73"/>
      <c r="Z247" s="73"/>
      <c r="AA247" s="73"/>
      <c r="AB247" s="73"/>
      <c r="AC247" s="73"/>
      <c r="AD247" s="73"/>
      <c r="AE247" s="136"/>
      <c r="AF247" s="73"/>
      <c r="AG247" s="36"/>
      <c r="AH247" s="36"/>
      <c r="AI247" s="37"/>
      <c r="AJ247" s="12"/>
      <c r="AK247" s="12"/>
      <c r="AL247" s="130"/>
      <c r="AM247" s="25"/>
      <c r="AN247" s="33" t="s">
        <v>13</v>
      </c>
      <c r="AO247" s="25"/>
      <c r="AP247" s="74">
        <v>2.0870018217199999</v>
      </c>
      <c r="AQ247" s="73">
        <v>10.15021868172</v>
      </c>
      <c r="AR247" s="73">
        <v>30.977718279720001</v>
      </c>
      <c r="AS247" s="73">
        <v>42.135525344526201</v>
      </c>
      <c r="AT247" s="73">
        <v>43.653874230526199</v>
      </c>
      <c r="AU247" s="73">
        <v>51.694318082263131</v>
      </c>
      <c r="AV247" s="73">
        <v>90.372051349915054</v>
      </c>
      <c r="AW247" s="136">
        <v>123.9734207879489</v>
      </c>
      <c r="AX247" s="73">
        <v>144.65903366130419</v>
      </c>
      <c r="AY247" s="73">
        <v>149.6675825383042</v>
      </c>
      <c r="AZ247" s="73">
        <v>153.72485907073417</v>
      </c>
      <c r="BA247" s="142">
        <v>165.49495430464847</v>
      </c>
      <c r="BC247" s="32" t="str">
        <f t="shared" si="264"/>
        <v/>
      </c>
      <c r="BD247" s="205" t="e">
        <f>INDEX($E$222:$P$313,ROW()-221,#REF!)</f>
        <v>#REF!</v>
      </c>
      <c r="BE247" s="205" t="e">
        <f>INDEX($X$222:$AI$313,ROW()-221,#REF!)</f>
        <v>#REF!</v>
      </c>
      <c r="BF247" s="205" t="e">
        <f>INDEX($AP$222:$BA$313,ROW()-221,#REF!)</f>
        <v>#REF!</v>
      </c>
      <c r="BG247" s="205" t="e">
        <f>+IF(OR(BD247=0,BE247=0),"",BD247-BE247)</f>
        <v>#REF!</v>
      </c>
      <c r="BH247" s="196" t="str">
        <f>+IF(ISERROR(BD247/BE247-1),"",BD247/BE247-1)</f>
        <v/>
      </c>
      <c r="BI247" s="205" t="e">
        <f>+IF(OR(BD247=0,BF247=0),"",BD247-BF247)</f>
        <v>#REF!</v>
      </c>
      <c r="BJ247" s="198" t="str">
        <f>+IF(ISERROR(BD247/BF247-1),"",BD247/BF247-1)</f>
        <v/>
      </c>
    </row>
    <row r="248" spans="1:62" s="10" customFormat="1" ht="14.25" customHeight="1">
      <c r="A248" s="32"/>
      <c r="B248" s="25"/>
      <c r="C248" s="33"/>
      <c r="D248" s="25"/>
      <c r="E248" s="35"/>
      <c r="F248" s="36"/>
      <c r="G248" s="36"/>
      <c r="H248" s="36"/>
      <c r="I248" s="36"/>
      <c r="J248" s="36"/>
      <c r="K248" s="36"/>
      <c r="L248" s="36"/>
      <c r="M248" s="216"/>
      <c r="N248" s="36"/>
      <c r="O248" s="36"/>
      <c r="P248" s="37"/>
      <c r="Q248" s="12"/>
      <c r="R248" s="12"/>
      <c r="S248" s="12"/>
      <c r="T248" s="32"/>
      <c r="U248" s="25"/>
      <c r="V248" s="33"/>
      <c r="W248" s="25"/>
      <c r="X248" s="35"/>
      <c r="Y248" s="36"/>
      <c r="Z248" s="36"/>
      <c r="AA248" s="36"/>
      <c r="AB248" s="36"/>
      <c r="AC248" s="36"/>
      <c r="AD248" s="36"/>
      <c r="AE248" s="216"/>
      <c r="AF248" s="36"/>
      <c r="AG248" s="36"/>
      <c r="AH248" s="36"/>
      <c r="AI248" s="37"/>
      <c r="AJ248" s="12"/>
      <c r="AK248" s="12"/>
      <c r="AL248" s="32"/>
      <c r="AM248" s="25"/>
      <c r="AN248" s="33"/>
      <c r="AO248" s="25"/>
      <c r="AP248" s="35"/>
      <c r="AQ248" s="36"/>
      <c r="AR248" s="36"/>
      <c r="AS248" s="36"/>
      <c r="AT248" s="36"/>
      <c r="AU248" s="36"/>
      <c r="AV248" s="36"/>
      <c r="AW248" s="216"/>
      <c r="AX248" s="36"/>
      <c r="AY248" s="36"/>
      <c r="AZ248" s="36"/>
      <c r="BA248" s="143"/>
      <c r="BC248" s="32" t="str">
        <f t="shared" si="264"/>
        <v/>
      </c>
      <c r="BD248" s="205"/>
      <c r="BE248" s="205"/>
      <c r="BF248" s="205"/>
      <c r="BG248" s="46"/>
      <c r="BH248" s="46"/>
      <c r="BI248" s="46"/>
      <c r="BJ248" s="199"/>
    </row>
    <row r="249" spans="1:62" s="10" customFormat="1" ht="14.25" customHeight="1">
      <c r="A249" s="32" t="s">
        <v>65</v>
      </c>
      <c r="B249" s="25"/>
      <c r="C249" s="33" t="s">
        <v>1</v>
      </c>
      <c r="D249" s="25"/>
      <c r="E249" s="35">
        <f>E250</f>
        <v>15.347268493605599</v>
      </c>
      <c r="F249" s="36">
        <f t="shared" ref="F249:P249" si="289">F250-E250</f>
        <v>1.6167315063943999</v>
      </c>
      <c r="G249" s="36">
        <f t="shared" si="289"/>
        <v>10.277000000000001</v>
      </c>
      <c r="H249" s="36">
        <f t="shared" si="289"/>
        <v>6.1240000000000023</v>
      </c>
      <c r="I249" s="36">
        <f t="shared" si="289"/>
        <v>5.4399999999999977</v>
      </c>
      <c r="J249" s="36">
        <f t="shared" si="289"/>
        <v>9.5450000000000017</v>
      </c>
      <c r="K249" s="36">
        <f t="shared" si="289"/>
        <v>2.0670000000000002</v>
      </c>
      <c r="L249" s="36">
        <f t="shared" si="289"/>
        <v>5.3519999999999968</v>
      </c>
      <c r="M249" s="216">
        <f t="shared" si="289"/>
        <v>11.594000000000001</v>
      </c>
      <c r="N249" s="36">
        <f t="shared" si="289"/>
        <v>-67.363</v>
      </c>
      <c r="O249" s="36">
        <f t="shared" si="289"/>
        <v>0</v>
      </c>
      <c r="P249" s="37">
        <f t="shared" si="289"/>
        <v>0</v>
      </c>
      <c r="Q249" s="12"/>
      <c r="R249" s="12"/>
      <c r="S249" s="12"/>
      <c r="T249" s="32" t="s">
        <v>65</v>
      </c>
      <c r="U249" s="25"/>
      <c r="V249" s="33" t="s">
        <v>1</v>
      </c>
      <c r="W249" s="25"/>
      <c r="X249" s="35">
        <f>X250</f>
        <v>0</v>
      </c>
      <c r="Y249" s="36">
        <f t="shared" ref="Y249:AI249" si="290">Y250-X250</f>
        <v>0</v>
      </c>
      <c r="Z249" s="36">
        <f t="shared" si="290"/>
        <v>0</v>
      </c>
      <c r="AA249" s="36">
        <f t="shared" si="290"/>
        <v>0</v>
      </c>
      <c r="AB249" s="36">
        <f t="shared" si="290"/>
        <v>0</v>
      </c>
      <c r="AC249" s="36">
        <f t="shared" si="290"/>
        <v>0</v>
      </c>
      <c r="AD249" s="36">
        <f t="shared" si="290"/>
        <v>0</v>
      </c>
      <c r="AE249" s="216">
        <f t="shared" si="290"/>
        <v>0</v>
      </c>
      <c r="AF249" s="36">
        <f t="shared" si="290"/>
        <v>0</v>
      </c>
      <c r="AG249" s="36">
        <f t="shared" si="290"/>
        <v>0</v>
      </c>
      <c r="AH249" s="36">
        <f t="shared" si="290"/>
        <v>0</v>
      </c>
      <c r="AI249" s="37">
        <f t="shared" si="290"/>
        <v>0</v>
      </c>
      <c r="AJ249" s="12"/>
      <c r="AK249" s="12"/>
      <c r="AL249" s="32" t="s">
        <v>65</v>
      </c>
      <c r="AM249" s="25"/>
      <c r="AN249" s="33" t="s">
        <v>1</v>
      </c>
      <c r="AO249" s="25"/>
      <c r="AP249" s="35">
        <f>AP250</f>
        <v>23.885025475514968</v>
      </c>
      <c r="AQ249" s="36">
        <f t="shared" ref="AQ249:BA249" si="291">AQ250-AP250</f>
        <v>8.2093214480000007</v>
      </c>
      <c r="AR249" s="36">
        <f t="shared" si="291"/>
        <v>17.943769944893496</v>
      </c>
      <c r="AS249" s="36">
        <f t="shared" si="291"/>
        <v>18.271802300272498</v>
      </c>
      <c r="AT249" s="36">
        <f t="shared" si="291"/>
        <v>38.377942051276406</v>
      </c>
      <c r="AU249" s="36">
        <f t="shared" si="291"/>
        <v>13.069231488124004</v>
      </c>
      <c r="AV249" s="36">
        <f t="shared" si="291"/>
        <v>9.4132134729641024</v>
      </c>
      <c r="AW249" s="216">
        <f t="shared" si="291"/>
        <v>6.9526535200000126</v>
      </c>
      <c r="AX249" s="36">
        <f t="shared" si="291"/>
        <v>15.760955440392763</v>
      </c>
      <c r="AY249" s="36">
        <f t="shared" si="291"/>
        <v>0</v>
      </c>
      <c r="AZ249" s="36">
        <f t="shared" si="291"/>
        <v>8.5983568237440124</v>
      </c>
      <c r="BA249" s="143">
        <f t="shared" si="291"/>
        <v>3.0159672251350003</v>
      </c>
      <c r="BC249" s="70" t="str">
        <f t="shared" si="264"/>
        <v>URIAGE</v>
      </c>
      <c r="BD249" s="205"/>
      <c r="BE249" s="205"/>
      <c r="BF249" s="205"/>
      <c r="BG249" s="46"/>
      <c r="BH249" s="46"/>
      <c r="BI249" s="46"/>
      <c r="BJ249" s="199"/>
    </row>
    <row r="250" spans="1:62" s="10" customFormat="1" ht="14.25" customHeight="1">
      <c r="A250" s="32"/>
      <c r="B250" s="25"/>
      <c r="C250" s="33" t="s">
        <v>13</v>
      </c>
      <c r="D250" s="25"/>
      <c r="E250" s="74">
        <v>15.347268493605599</v>
      </c>
      <c r="F250" s="73">
        <v>16.963999999999999</v>
      </c>
      <c r="G250" s="73">
        <v>27.241</v>
      </c>
      <c r="H250" s="73">
        <v>33.365000000000002</v>
      </c>
      <c r="I250" s="73">
        <v>38.805</v>
      </c>
      <c r="J250" s="73">
        <v>48.35</v>
      </c>
      <c r="K250" s="73">
        <v>50.417000000000002</v>
      </c>
      <c r="L250" s="73">
        <v>55.768999999999998</v>
      </c>
      <c r="M250" s="136">
        <v>67.363</v>
      </c>
      <c r="N250" s="73"/>
      <c r="O250" s="73"/>
      <c r="P250" s="75"/>
      <c r="Q250" s="12"/>
      <c r="R250" s="12"/>
      <c r="S250" s="12"/>
      <c r="T250" s="32"/>
      <c r="U250" s="25"/>
      <c r="V250" s="33" t="s">
        <v>13</v>
      </c>
      <c r="W250" s="25"/>
      <c r="X250" s="74"/>
      <c r="Y250" s="73"/>
      <c r="Z250" s="73"/>
      <c r="AA250" s="73"/>
      <c r="AB250" s="73"/>
      <c r="AC250" s="73"/>
      <c r="AD250" s="73"/>
      <c r="AE250" s="136"/>
      <c r="AF250" s="73"/>
      <c r="AG250" s="36"/>
      <c r="AH250" s="36"/>
      <c r="AI250" s="37"/>
      <c r="AJ250" s="12"/>
      <c r="AK250" s="12"/>
      <c r="AL250" s="32"/>
      <c r="AM250" s="25"/>
      <c r="AN250" s="33" t="s">
        <v>13</v>
      </c>
      <c r="AO250" s="25"/>
      <c r="AP250" s="74">
        <v>23.885025475514968</v>
      </c>
      <c r="AQ250" s="73">
        <v>32.094346923514969</v>
      </c>
      <c r="AR250" s="73">
        <v>50.038116868408466</v>
      </c>
      <c r="AS250" s="73">
        <v>68.309919168680963</v>
      </c>
      <c r="AT250" s="73">
        <v>106.68786121995737</v>
      </c>
      <c r="AU250" s="73">
        <v>119.75709270808137</v>
      </c>
      <c r="AV250" s="73">
        <v>129.17030618104548</v>
      </c>
      <c r="AW250" s="136">
        <v>136.12295970104549</v>
      </c>
      <c r="AX250" s="73">
        <v>151.88391514143825</v>
      </c>
      <c r="AY250" s="73">
        <v>151.88391514143825</v>
      </c>
      <c r="AZ250" s="73">
        <v>160.48227196518226</v>
      </c>
      <c r="BA250" s="142">
        <v>163.49823919031726</v>
      </c>
      <c r="BC250" s="32" t="str">
        <f t="shared" si="264"/>
        <v/>
      </c>
      <c r="BD250" s="205" t="e">
        <f>INDEX($E$222:$P$313,ROW()-221,#REF!)</f>
        <v>#REF!</v>
      </c>
      <c r="BE250" s="205" t="e">
        <f>INDEX($X$222:$AI$313,ROW()-221,#REF!)</f>
        <v>#REF!</v>
      </c>
      <c r="BF250" s="205" t="e">
        <f>INDEX($AP$222:$BA$313,ROW()-221,#REF!)</f>
        <v>#REF!</v>
      </c>
      <c r="BG250" s="205" t="e">
        <f>+IF(OR(BD250=0,BE250=0),"",BD250-BE250)</f>
        <v>#REF!</v>
      </c>
      <c r="BH250" s="196" t="str">
        <f>+IF(ISERROR(BD250/BE250-1),"",BD250/BE250-1)</f>
        <v/>
      </c>
      <c r="BI250" s="205" t="e">
        <f>+IF(OR(BD250=0,BF250=0),"",BD250-BF250)</f>
        <v>#REF!</v>
      </c>
      <c r="BJ250" s="198" t="str">
        <f>+IF(ISERROR(BD250/BF250-1),"",BD250/BF250-1)</f>
        <v/>
      </c>
    </row>
    <row r="251" spans="1:62" s="10" customFormat="1" ht="14.25" customHeight="1">
      <c r="A251" s="32"/>
      <c r="B251" s="25"/>
      <c r="C251" s="33"/>
      <c r="D251" s="25"/>
      <c r="E251" s="35"/>
      <c r="F251" s="36"/>
      <c r="G251" s="36"/>
      <c r="H251" s="36"/>
      <c r="I251" s="36"/>
      <c r="J251" s="36"/>
      <c r="K251" s="36"/>
      <c r="L251" s="36"/>
      <c r="M251" s="216"/>
      <c r="N251" s="36"/>
      <c r="O251" s="36"/>
      <c r="P251" s="37"/>
      <c r="Q251" s="12"/>
      <c r="R251" s="12"/>
      <c r="S251" s="12"/>
      <c r="T251" s="32"/>
      <c r="U251" s="25"/>
      <c r="V251" s="33"/>
      <c r="W251" s="25"/>
      <c r="X251" s="35"/>
      <c r="Y251" s="36"/>
      <c r="Z251" s="36"/>
      <c r="AA251" s="36"/>
      <c r="AB251" s="36"/>
      <c r="AC251" s="36"/>
      <c r="AD251" s="36"/>
      <c r="AE251" s="216"/>
      <c r="AF251" s="36"/>
      <c r="AG251" s="36"/>
      <c r="AH251" s="36"/>
      <c r="AI251" s="37"/>
      <c r="AJ251" s="12"/>
      <c r="AK251" s="12"/>
      <c r="AL251" s="32"/>
      <c r="AM251" s="25"/>
      <c r="AN251" s="33"/>
      <c r="AO251" s="25"/>
      <c r="AP251" s="35"/>
      <c r="AQ251" s="36"/>
      <c r="AR251" s="36"/>
      <c r="AS251" s="36"/>
      <c r="AT251" s="36"/>
      <c r="AU251" s="36"/>
      <c r="AV251" s="36"/>
      <c r="AW251" s="216"/>
      <c r="AX251" s="36"/>
      <c r="AY251" s="36"/>
      <c r="AZ251" s="36"/>
      <c r="BA251" s="143"/>
      <c r="BC251" s="32" t="str">
        <f t="shared" si="264"/>
        <v/>
      </c>
      <c r="BD251" s="205"/>
      <c r="BE251" s="205"/>
      <c r="BF251" s="205"/>
      <c r="BG251" s="46"/>
      <c r="BH251" s="46"/>
      <c r="BI251" s="46"/>
      <c r="BJ251" s="199"/>
    </row>
    <row r="252" spans="1:62" s="10" customFormat="1" ht="14.25" customHeight="1">
      <c r="A252" s="70" t="s">
        <v>66</v>
      </c>
      <c r="B252" s="25"/>
      <c r="C252" s="33" t="s">
        <v>1</v>
      </c>
      <c r="D252" s="25"/>
      <c r="E252" s="35">
        <f>E253</f>
        <v>22.659382349997546</v>
      </c>
      <c r="F252" s="36">
        <f t="shared" ref="F252:P252" si="292">F253-E253</f>
        <v>1.6306176500024527</v>
      </c>
      <c r="G252" s="36">
        <f t="shared" si="292"/>
        <v>11.433999999999997</v>
      </c>
      <c r="H252" s="36">
        <f t="shared" si="292"/>
        <v>6.3180000000000049</v>
      </c>
      <c r="I252" s="36">
        <f t="shared" si="292"/>
        <v>4.7409999999999997</v>
      </c>
      <c r="J252" s="36">
        <f t="shared" si="292"/>
        <v>4.2370000000000019</v>
      </c>
      <c r="K252" s="36">
        <f t="shared" si="292"/>
        <v>11.256</v>
      </c>
      <c r="L252" s="36">
        <f t="shared" si="292"/>
        <v>1.722999999999999</v>
      </c>
      <c r="M252" s="216">
        <f t="shared" si="292"/>
        <v>5.877999999999993</v>
      </c>
      <c r="N252" s="36">
        <f t="shared" si="292"/>
        <v>-69.876999999999995</v>
      </c>
      <c r="O252" s="36">
        <f t="shared" si="292"/>
        <v>0</v>
      </c>
      <c r="P252" s="37">
        <f t="shared" si="292"/>
        <v>0</v>
      </c>
      <c r="Q252" s="12"/>
      <c r="R252" s="12"/>
      <c r="S252" s="12"/>
      <c r="T252" s="70" t="s">
        <v>66</v>
      </c>
      <c r="U252" s="25"/>
      <c r="V252" s="33" t="s">
        <v>1</v>
      </c>
      <c r="W252" s="25"/>
      <c r="X252" s="35">
        <f>X253</f>
        <v>0</v>
      </c>
      <c r="Y252" s="36">
        <f t="shared" ref="Y252:AI252" si="293">Y253-X253</f>
        <v>0</v>
      </c>
      <c r="Z252" s="36">
        <f t="shared" si="293"/>
        <v>0</v>
      </c>
      <c r="AA252" s="36">
        <f t="shared" si="293"/>
        <v>0</v>
      </c>
      <c r="AB252" s="36">
        <f t="shared" si="293"/>
        <v>0</v>
      </c>
      <c r="AC252" s="36">
        <f t="shared" si="293"/>
        <v>0</v>
      </c>
      <c r="AD252" s="36">
        <f t="shared" si="293"/>
        <v>0</v>
      </c>
      <c r="AE252" s="216">
        <f t="shared" si="293"/>
        <v>0</v>
      </c>
      <c r="AF252" s="36">
        <f t="shared" si="293"/>
        <v>0</v>
      </c>
      <c r="AG252" s="36">
        <f t="shared" si="293"/>
        <v>0</v>
      </c>
      <c r="AH252" s="36">
        <f t="shared" si="293"/>
        <v>0</v>
      </c>
      <c r="AI252" s="37">
        <f t="shared" si="293"/>
        <v>0</v>
      </c>
      <c r="AJ252" s="12"/>
      <c r="AK252" s="12"/>
      <c r="AL252" s="70" t="s">
        <v>66</v>
      </c>
      <c r="AM252" s="25"/>
      <c r="AN252" s="33" t="s">
        <v>1</v>
      </c>
      <c r="AO252" s="25"/>
      <c r="AP252" s="35">
        <f>AP253</f>
        <v>31.787173121999999</v>
      </c>
      <c r="AQ252" s="36">
        <f t="shared" ref="AQ252:BA252" si="294">AQ253-AP253</f>
        <v>10.346054436000003</v>
      </c>
      <c r="AR252" s="36">
        <f t="shared" si="294"/>
        <v>10.094732125379799</v>
      </c>
      <c r="AS252" s="36">
        <f t="shared" si="294"/>
        <v>24.085058398999998</v>
      </c>
      <c r="AT252" s="36">
        <f t="shared" si="294"/>
        <v>3.8146657559999966</v>
      </c>
      <c r="AU252" s="36">
        <f t="shared" si="294"/>
        <v>10.166926087999997</v>
      </c>
      <c r="AV252" s="36">
        <f t="shared" si="294"/>
        <v>26.47696835299999</v>
      </c>
      <c r="AW252" s="216">
        <f t="shared" si="294"/>
        <v>3.3806544421919966</v>
      </c>
      <c r="AX252" s="36">
        <f t="shared" si="294"/>
        <v>18.249739165914519</v>
      </c>
      <c r="AY252" s="36">
        <f t="shared" si="294"/>
        <v>9.058438314</v>
      </c>
      <c r="AZ252" s="36">
        <f t="shared" si="294"/>
        <v>3.6206251739999971</v>
      </c>
      <c r="BA252" s="143">
        <f t="shared" si="294"/>
        <v>9.0814363731826688</v>
      </c>
      <c r="BC252" s="32" t="str">
        <f t="shared" si="264"/>
        <v>LABORATOIRE NUXE</v>
      </c>
      <c r="BD252" s="205"/>
      <c r="BE252" s="205"/>
      <c r="BF252" s="205"/>
      <c r="BG252" s="46"/>
      <c r="BH252" s="46"/>
      <c r="BI252" s="46"/>
      <c r="BJ252" s="199"/>
    </row>
    <row r="253" spans="1:62" s="10" customFormat="1" ht="14.25" customHeight="1">
      <c r="A253" s="32"/>
      <c r="B253" s="25"/>
      <c r="C253" s="33" t="s">
        <v>13</v>
      </c>
      <c r="D253" s="25"/>
      <c r="E253" s="74">
        <v>22.659382349997546</v>
      </c>
      <c r="F253" s="73">
        <v>24.29</v>
      </c>
      <c r="G253" s="73">
        <v>35.723999999999997</v>
      </c>
      <c r="H253" s="73">
        <v>42.042000000000002</v>
      </c>
      <c r="I253" s="73">
        <v>46.783000000000001</v>
      </c>
      <c r="J253" s="73">
        <v>51.02</v>
      </c>
      <c r="K253" s="73">
        <v>62.276000000000003</v>
      </c>
      <c r="L253" s="73">
        <v>63.999000000000002</v>
      </c>
      <c r="M253" s="136">
        <v>69.876999999999995</v>
      </c>
      <c r="N253" s="73"/>
      <c r="O253" s="73"/>
      <c r="P253" s="75"/>
      <c r="Q253" s="12"/>
      <c r="R253" s="12"/>
      <c r="S253" s="12"/>
      <c r="T253" s="32"/>
      <c r="U253" s="25"/>
      <c r="V253" s="33" t="s">
        <v>13</v>
      </c>
      <c r="W253" s="25"/>
      <c r="X253" s="74"/>
      <c r="Y253" s="73"/>
      <c r="Z253" s="73"/>
      <c r="AA253" s="73"/>
      <c r="AB253" s="73"/>
      <c r="AC253" s="73"/>
      <c r="AD253" s="73"/>
      <c r="AE253" s="136"/>
      <c r="AF253" s="73"/>
      <c r="AG253" s="36"/>
      <c r="AH253" s="36"/>
      <c r="AI253" s="37"/>
      <c r="AJ253" s="12"/>
      <c r="AK253" s="12"/>
      <c r="AL253" s="32"/>
      <c r="AM253" s="25"/>
      <c r="AN253" s="33" t="s">
        <v>13</v>
      </c>
      <c r="AO253" s="25"/>
      <c r="AP253" s="74">
        <v>31.787173121999999</v>
      </c>
      <c r="AQ253" s="73">
        <v>42.133227558000002</v>
      </c>
      <c r="AR253" s="73">
        <v>52.227959683379801</v>
      </c>
      <c r="AS253" s="73">
        <v>76.313018082379799</v>
      </c>
      <c r="AT253" s="73">
        <v>80.127683838379795</v>
      </c>
      <c r="AU253" s="73">
        <v>90.294609926379792</v>
      </c>
      <c r="AV253" s="73">
        <v>116.77157827937978</v>
      </c>
      <c r="AW253" s="136">
        <v>120.15223272157178</v>
      </c>
      <c r="AX253" s="73">
        <v>138.4019718874863</v>
      </c>
      <c r="AY253" s="73">
        <v>147.4604102014863</v>
      </c>
      <c r="AZ253" s="73">
        <v>151.08103537548629</v>
      </c>
      <c r="BA253" s="142">
        <v>160.16247174866896</v>
      </c>
      <c r="BC253" s="32" t="str">
        <f t="shared" si="264"/>
        <v/>
      </c>
      <c r="BD253" s="205" t="e">
        <f>INDEX($E$222:$P$313,ROW()-221,#REF!)</f>
        <v>#REF!</v>
      </c>
      <c r="BE253" s="205" t="e">
        <f>INDEX($X$222:$AI$313,ROW()-221,#REF!)</f>
        <v>#REF!</v>
      </c>
      <c r="BF253" s="205" t="e">
        <f>INDEX($AP$222:$BA$313,ROW()-221,#REF!)</f>
        <v>#REF!</v>
      </c>
      <c r="BG253" s="205" t="e">
        <f>+IF(OR(BD253=0,BE253=0),"",BD253-BE253)</f>
        <v>#REF!</v>
      </c>
      <c r="BH253" s="196" t="str">
        <f>+IF(ISERROR(BD253/BE253-1),"",BD253/BE253-1)</f>
        <v/>
      </c>
      <c r="BI253" s="205" t="e">
        <f>+IF(OR(BD253=0,BF253=0),"",BD253-BF253)</f>
        <v>#REF!</v>
      </c>
      <c r="BJ253" s="198" t="str">
        <f>+IF(ISERROR(BD253/BF253-1),"",BD253/BF253-1)</f>
        <v/>
      </c>
    </row>
    <row r="254" spans="1:62" s="10" customFormat="1" ht="14.25" customHeight="1">
      <c r="A254" s="70"/>
      <c r="B254" s="25"/>
      <c r="C254" s="33"/>
      <c r="D254" s="25"/>
      <c r="E254" s="35"/>
      <c r="F254" s="36"/>
      <c r="G254" s="36"/>
      <c r="H254" s="36"/>
      <c r="I254" s="36"/>
      <c r="J254" s="36"/>
      <c r="K254" s="36"/>
      <c r="L254" s="36"/>
      <c r="M254" s="216"/>
      <c r="N254" s="36"/>
      <c r="O254" s="36"/>
      <c r="P254" s="37"/>
      <c r="Q254" s="12"/>
      <c r="R254" s="12"/>
      <c r="S254" s="12"/>
      <c r="T254" s="70"/>
      <c r="U254" s="25"/>
      <c r="V254" s="33"/>
      <c r="W254" s="25"/>
      <c r="X254" s="35"/>
      <c r="Y254" s="36"/>
      <c r="Z254" s="36"/>
      <c r="AA254" s="36"/>
      <c r="AB254" s="36"/>
      <c r="AC254" s="36"/>
      <c r="AD254" s="36"/>
      <c r="AE254" s="216"/>
      <c r="AF254" s="36"/>
      <c r="AG254" s="36"/>
      <c r="AH254" s="36"/>
      <c r="AI254" s="37"/>
      <c r="AJ254" s="12"/>
      <c r="AK254" s="12"/>
      <c r="AL254" s="70"/>
      <c r="AM254" s="25"/>
      <c r="AN254" s="33"/>
      <c r="AO254" s="25"/>
      <c r="AP254" s="35"/>
      <c r="AQ254" s="36"/>
      <c r="AR254" s="36"/>
      <c r="AS254" s="36"/>
      <c r="AT254" s="36"/>
      <c r="AU254" s="36"/>
      <c r="AV254" s="36"/>
      <c r="AW254" s="216"/>
      <c r="AX254" s="36"/>
      <c r="AY254" s="36"/>
      <c r="AZ254" s="36"/>
      <c r="BA254" s="143"/>
      <c r="BC254" s="33" t="str">
        <f t="shared" si="264"/>
        <v/>
      </c>
      <c r="BD254" s="205"/>
      <c r="BE254" s="205"/>
      <c r="BF254" s="205"/>
      <c r="BG254" s="46"/>
      <c r="BH254" s="46"/>
      <c r="BI254" s="46"/>
      <c r="BJ254" s="199"/>
    </row>
    <row r="255" spans="1:62" s="10" customFormat="1" ht="14.25" customHeight="1">
      <c r="A255" s="70" t="s">
        <v>67</v>
      </c>
      <c r="B255" s="25"/>
      <c r="C255" s="33" t="s">
        <v>1</v>
      </c>
      <c r="D255" s="25"/>
      <c r="E255" s="35">
        <f>E256</f>
        <v>17.761785603569951</v>
      </c>
      <c r="F255" s="36">
        <f t="shared" ref="F255:P255" si="295">F256-E256</f>
        <v>13.914214396430047</v>
      </c>
      <c r="G255" s="36">
        <f t="shared" si="295"/>
        <v>18.974</v>
      </c>
      <c r="H255" s="36">
        <f t="shared" si="295"/>
        <v>8.4939999999999998</v>
      </c>
      <c r="I255" s="36">
        <f t="shared" si="295"/>
        <v>0.5730000000000004</v>
      </c>
      <c r="J255" s="36">
        <f t="shared" si="295"/>
        <v>14.284000000000006</v>
      </c>
      <c r="K255" s="36">
        <f t="shared" si="295"/>
        <v>11.595999999999989</v>
      </c>
      <c r="L255" s="36">
        <f t="shared" si="295"/>
        <v>6.9610000000000127</v>
      </c>
      <c r="M255" s="216">
        <f t="shared" si="295"/>
        <v>11.190999999999988</v>
      </c>
      <c r="N255" s="36">
        <f t="shared" si="295"/>
        <v>-103.749</v>
      </c>
      <c r="O255" s="36">
        <f t="shared" si="295"/>
        <v>0</v>
      </c>
      <c r="P255" s="37">
        <f t="shared" si="295"/>
        <v>0</v>
      </c>
      <c r="Q255" s="12"/>
      <c r="R255" s="12"/>
      <c r="S255" s="12"/>
      <c r="T255" s="70" t="s">
        <v>67</v>
      </c>
      <c r="U255" s="25"/>
      <c r="V255" s="33" t="s">
        <v>1</v>
      </c>
      <c r="W255" s="25"/>
      <c r="X255" s="35">
        <f>X256</f>
        <v>0</v>
      </c>
      <c r="Y255" s="36">
        <f t="shared" ref="Y255:AI255" si="296">Y256-X256</f>
        <v>0</v>
      </c>
      <c r="Z255" s="36">
        <f t="shared" si="296"/>
        <v>0</v>
      </c>
      <c r="AA255" s="36">
        <f t="shared" si="296"/>
        <v>0</v>
      </c>
      <c r="AB255" s="36">
        <f t="shared" si="296"/>
        <v>0</v>
      </c>
      <c r="AC255" s="36">
        <f t="shared" si="296"/>
        <v>0</v>
      </c>
      <c r="AD255" s="36">
        <f t="shared" si="296"/>
        <v>0</v>
      </c>
      <c r="AE255" s="216">
        <f t="shared" si="296"/>
        <v>0</v>
      </c>
      <c r="AF255" s="36">
        <f t="shared" si="296"/>
        <v>0</v>
      </c>
      <c r="AG255" s="36">
        <f t="shared" si="296"/>
        <v>0</v>
      </c>
      <c r="AH255" s="36">
        <f t="shared" si="296"/>
        <v>0</v>
      </c>
      <c r="AI255" s="37">
        <f t="shared" si="296"/>
        <v>0</v>
      </c>
      <c r="AJ255" s="12"/>
      <c r="AK255" s="12"/>
      <c r="AL255" s="70" t="s">
        <v>67</v>
      </c>
      <c r="AM255" s="25"/>
      <c r="AN255" s="33" t="s">
        <v>1</v>
      </c>
      <c r="AO255" s="25"/>
      <c r="AP255" s="35">
        <f>AP256</f>
        <v>19.091897826703377</v>
      </c>
      <c r="AQ255" s="36">
        <f t="shared" ref="AQ255:BA255" si="297">AQ256-AP256</f>
        <v>15.786465281494099</v>
      </c>
      <c r="AR255" s="36">
        <f t="shared" si="297"/>
        <v>10.997818249156971</v>
      </c>
      <c r="AS255" s="36">
        <f t="shared" si="297"/>
        <v>13.658604174528989</v>
      </c>
      <c r="AT255" s="36">
        <f t="shared" si="297"/>
        <v>19.430610225656814</v>
      </c>
      <c r="AU255" s="36">
        <f t="shared" si="297"/>
        <v>13.773459478005009</v>
      </c>
      <c r="AV255" s="36">
        <f t="shared" si="297"/>
        <v>6.906187044072496</v>
      </c>
      <c r="AW255" s="216">
        <f t="shared" si="297"/>
        <v>14.184673728133504</v>
      </c>
      <c r="AX255" s="36">
        <f t="shared" si="297"/>
        <v>8.1019067655454933</v>
      </c>
      <c r="AY255" s="36">
        <f t="shared" si="297"/>
        <v>11.194542215279014</v>
      </c>
      <c r="AZ255" s="36">
        <f t="shared" si="297"/>
        <v>16.143389063326083</v>
      </c>
      <c r="BA255" s="143">
        <f t="shared" si="297"/>
        <v>2.7824911479999912</v>
      </c>
      <c r="BC255" s="32" t="str">
        <f t="shared" si="264"/>
        <v>J &amp; J GROUP</v>
      </c>
      <c r="BD255" s="205"/>
      <c r="BE255" s="205"/>
      <c r="BF255" s="205"/>
      <c r="BG255" s="46"/>
      <c r="BH255" s="46"/>
      <c r="BI255" s="46"/>
      <c r="BJ255" s="199"/>
    </row>
    <row r="256" spans="1:62" s="10" customFormat="1" ht="14.25" customHeight="1">
      <c r="A256" s="77"/>
      <c r="B256" s="25"/>
      <c r="C256" s="33" t="s">
        <v>13</v>
      </c>
      <c r="D256" s="25"/>
      <c r="E256" s="74">
        <v>17.761785603569951</v>
      </c>
      <c r="F256" s="73">
        <v>31.675999999999998</v>
      </c>
      <c r="G256" s="73">
        <v>50.65</v>
      </c>
      <c r="H256" s="73">
        <v>59.143999999999998</v>
      </c>
      <c r="I256" s="73">
        <v>59.716999999999999</v>
      </c>
      <c r="J256" s="73">
        <v>74.001000000000005</v>
      </c>
      <c r="K256" s="73">
        <v>85.596999999999994</v>
      </c>
      <c r="L256" s="73">
        <v>92.558000000000007</v>
      </c>
      <c r="M256" s="136">
        <v>103.749</v>
      </c>
      <c r="N256" s="73"/>
      <c r="O256" s="73"/>
      <c r="P256" s="75"/>
      <c r="Q256" s="12"/>
      <c r="R256" s="12"/>
      <c r="S256" s="12"/>
      <c r="T256" s="77"/>
      <c r="U256" s="25"/>
      <c r="V256" s="33" t="s">
        <v>13</v>
      </c>
      <c r="W256" s="25"/>
      <c r="X256" s="74"/>
      <c r="Y256" s="73"/>
      <c r="Z256" s="73"/>
      <c r="AA256" s="73"/>
      <c r="AB256" s="73"/>
      <c r="AC256" s="73"/>
      <c r="AD256" s="73"/>
      <c r="AE256" s="136"/>
      <c r="AF256" s="73"/>
      <c r="AG256" s="36"/>
      <c r="AH256" s="36"/>
      <c r="AI256" s="37"/>
      <c r="AJ256" s="12"/>
      <c r="AK256" s="12"/>
      <c r="AL256" s="77"/>
      <c r="AM256" s="25"/>
      <c r="AN256" s="33" t="s">
        <v>13</v>
      </c>
      <c r="AO256" s="25"/>
      <c r="AP256" s="74">
        <v>19.091897826703377</v>
      </c>
      <c r="AQ256" s="73">
        <v>34.878363108197476</v>
      </c>
      <c r="AR256" s="73">
        <v>45.876181357354447</v>
      </c>
      <c r="AS256" s="73">
        <v>59.534785531883436</v>
      </c>
      <c r="AT256" s="73">
        <v>78.96539575754025</v>
      </c>
      <c r="AU256" s="73">
        <v>92.738855235545259</v>
      </c>
      <c r="AV256" s="73">
        <v>99.645042279617755</v>
      </c>
      <c r="AW256" s="136">
        <v>113.82971600775126</v>
      </c>
      <c r="AX256" s="73">
        <v>121.93162277329675</v>
      </c>
      <c r="AY256" s="73">
        <v>133.12616498857577</v>
      </c>
      <c r="AZ256" s="73">
        <v>149.26955405190185</v>
      </c>
      <c r="BA256" s="142">
        <v>152.05204519990184</v>
      </c>
      <c r="BC256" s="32" t="str">
        <f t="shared" si="264"/>
        <v/>
      </c>
      <c r="BD256" s="205" t="e">
        <f>INDEX($E$222:$P$313,ROW()-221,#REF!)</f>
        <v>#REF!</v>
      </c>
      <c r="BE256" s="205" t="e">
        <f>INDEX($X$222:$AI$313,ROW()-221,#REF!)</f>
        <v>#REF!</v>
      </c>
      <c r="BF256" s="205" t="e">
        <f>INDEX($AP$222:$BA$313,ROW()-221,#REF!)</f>
        <v>#REF!</v>
      </c>
      <c r="BG256" s="205" t="e">
        <f>+IF(OR(BD256=0,BE256=0),"",BD256-BE256)</f>
        <v>#REF!</v>
      </c>
      <c r="BH256" s="196" t="str">
        <f>+IF(ISERROR(BD256/BE256-1),"",BD256/BE256-1)</f>
        <v/>
      </c>
      <c r="BI256" s="205" t="e">
        <f>+IF(OR(BD256=0,BF256=0),"",BD256-BF256)</f>
        <v>#REF!</v>
      </c>
      <c r="BJ256" s="198" t="str">
        <f>+IF(ISERROR(BD256/BF256-1),"",BD256/BF256-1)</f>
        <v/>
      </c>
    </row>
    <row r="257" spans="1:62" s="10" customFormat="1" ht="14.25" customHeight="1">
      <c r="A257" s="77"/>
      <c r="B257" s="25"/>
      <c r="C257" s="33"/>
      <c r="D257" s="25"/>
      <c r="E257" s="35"/>
      <c r="F257" s="36"/>
      <c r="G257" s="36"/>
      <c r="H257" s="36"/>
      <c r="I257" s="36"/>
      <c r="J257" s="36"/>
      <c r="K257" s="36"/>
      <c r="L257" s="36"/>
      <c r="M257" s="216"/>
      <c r="N257" s="36"/>
      <c r="O257" s="36"/>
      <c r="P257" s="37"/>
      <c r="Q257" s="12"/>
      <c r="R257" s="12"/>
      <c r="S257" s="12"/>
      <c r="T257" s="77"/>
      <c r="U257" s="25"/>
      <c r="V257" s="33"/>
      <c r="W257" s="25"/>
      <c r="X257" s="35"/>
      <c r="Y257" s="36"/>
      <c r="Z257" s="36"/>
      <c r="AA257" s="36"/>
      <c r="AB257" s="36"/>
      <c r="AC257" s="36"/>
      <c r="AD257" s="36"/>
      <c r="AE257" s="216"/>
      <c r="AF257" s="36"/>
      <c r="AG257" s="36"/>
      <c r="AH257" s="36"/>
      <c r="AI257" s="37"/>
      <c r="AJ257" s="12"/>
      <c r="AK257" s="12"/>
      <c r="AL257" s="77"/>
      <c r="AM257" s="25"/>
      <c r="AN257" s="33"/>
      <c r="AO257" s="25"/>
      <c r="AP257" s="35"/>
      <c r="AQ257" s="36"/>
      <c r="AR257" s="36"/>
      <c r="AS257" s="36"/>
      <c r="AT257" s="36"/>
      <c r="AU257" s="36"/>
      <c r="AV257" s="36"/>
      <c r="AW257" s="216"/>
      <c r="AX257" s="36"/>
      <c r="AY257" s="36"/>
      <c r="AZ257" s="36"/>
      <c r="BA257" s="143"/>
      <c r="BC257" s="77" t="str">
        <f t="shared" si="264"/>
        <v/>
      </c>
      <c r="BD257" s="205"/>
      <c r="BE257" s="205"/>
      <c r="BF257" s="205"/>
      <c r="BG257" s="46"/>
      <c r="BH257" s="46"/>
      <c r="BI257" s="46"/>
      <c r="BJ257" s="199"/>
    </row>
    <row r="258" spans="1:62" s="10" customFormat="1" ht="14.25" customHeight="1">
      <c r="A258" s="32" t="s">
        <v>68</v>
      </c>
      <c r="B258" s="25"/>
      <c r="C258" s="33" t="s">
        <v>1</v>
      </c>
      <c r="D258" s="25"/>
      <c r="E258" s="35">
        <f>E259</f>
        <v>22.007256974224003</v>
      </c>
      <c r="F258" s="36">
        <f t="shared" ref="F258:P258" si="298">F259-E259</f>
        <v>29.014743025775996</v>
      </c>
      <c r="G258" s="36">
        <f t="shared" si="298"/>
        <v>9.2360000000000042</v>
      </c>
      <c r="H258" s="36">
        <f t="shared" si="298"/>
        <v>6.8629999999999924</v>
      </c>
      <c r="I258" s="36">
        <f t="shared" si="298"/>
        <v>3.7400000000000091</v>
      </c>
      <c r="J258" s="36">
        <f t="shared" si="298"/>
        <v>7.313999999999993</v>
      </c>
      <c r="K258" s="36">
        <f t="shared" si="298"/>
        <v>6.7190000000000083</v>
      </c>
      <c r="L258" s="36">
        <f t="shared" si="298"/>
        <v>0.29299999999999216</v>
      </c>
      <c r="M258" s="216">
        <f t="shared" si="298"/>
        <v>8.7650000000000006</v>
      </c>
      <c r="N258" s="36">
        <f t="shared" si="298"/>
        <v>-93.951999999999998</v>
      </c>
      <c r="O258" s="36">
        <f t="shared" si="298"/>
        <v>0</v>
      </c>
      <c r="P258" s="37">
        <f t="shared" si="298"/>
        <v>0</v>
      </c>
      <c r="Q258" s="12"/>
      <c r="R258" s="12"/>
      <c r="S258" s="12"/>
      <c r="T258" s="32" t="s">
        <v>68</v>
      </c>
      <c r="U258" s="25"/>
      <c r="V258" s="33" t="s">
        <v>1</v>
      </c>
      <c r="W258" s="25"/>
      <c r="X258" s="35">
        <f>X259</f>
        <v>0</v>
      </c>
      <c r="Y258" s="36">
        <f t="shared" ref="Y258:AI258" si="299">Y259-X259</f>
        <v>0</v>
      </c>
      <c r="Z258" s="36">
        <f t="shared" si="299"/>
        <v>0</v>
      </c>
      <c r="AA258" s="36">
        <f t="shared" si="299"/>
        <v>0</v>
      </c>
      <c r="AB258" s="36">
        <f t="shared" si="299"/>
        <v>0</v>
      </c>
      <c r="AC258" s="36">
        <f t="shared" si="299"/>
        <v>0</v>
      </c>
      <c r="AD258" s="36">
        <f t="shared" si="299"/>
        <v>0</v>
      </c>
      <c r="AE258" s="216">
        <f t="shared" si="299"/>
        <v>0</v>
      </c>
      <c r="AF258" s="36">
        <f t="shared" si="299"/>
        <v>0</v>
      </c>
      <c r="AG258" s="36">
        <f t="shared" si="299"/>
        <v>0</v>
      </c>
      <c r="AH258" s="36">
        <f t="shared" si="299"/>
        <v>0</v>
      </c>
      <c r="AI258" s="37">
        <f t="shared" si="299"/>
        <v>0</v>
      </c>
      <c r="AJ258" s="12"/>
      <c r="AK258" s="12"/>
      <c r="AL258" s="32" t="s">
        <v>68</v>
      </c>
      <c r="AM258" s="25"/>
      <c r="AN258" s="33" t="s">
        <v>1</v>
      </c>
      <c r="AO258" s="25"/>
      <c r="AP258" s="35">
        <f>AP259</f>
        <v>20.995294101999999</v>
      </c>
      <c r="AQ258" s="36">
        <f t="shared" ref="AQ258:BA258" si="300">AQ259-AP259</f>
        <v>3.9021316599999984</v>
      </c>
      <c r="AR258" s="36">
        <f t="shared" si="300"/>
        <v>13.128927617000002</v>
      </c>
      <c r="AS258" s="36">
        <f t="shared" si="300"/>
        <v>10.950123472999998</v>
      </c>
      <c r="AT258" s="36">
        <f t="shared" si="300"/>
        <v>3.664874048999998</v>
      </c>
      <c r="AU258" s="36">
        <f t="shared" si="300"/>
        <v>8.2885861049810146</v>
      </c>
      <c r="AV258" s="36">
        <f t="shared" si="300"/>
        <v>13.771935354753275</v>
      </c>
      <c r="AW258" s="216">
        <f t="shared" si="300"/>
        <v>5.9313066419569793</v>
      </c>
      <c r="AX258" s="36">
        <f t="shared" si="300"/>
        <v>2.7902263367532782</v>
      </c>
      <c r="AY258" s="36">
        <f t="shared" si="300"/>
        <v>9.2841643814450805</v>
      </c>
      <c r="AZ258" s="36">
        <f t="shared" si="300"/>
        <v>11.483280092885323</v>
      </c>
      <c r="BA258" s="143">
        <f t="shared" si="300"/>
        <v>0.22712948160800295</v>
      </c>
      <c r="BC258" s="32" t="str">
        <f t="shared" si="264"/>
        <v>INTERCOSMETIQUES</v>
      </c>
      <c r="BD258" s="205"/>
      <c r="BE258" s="205"/>
      <c r="BF258" s="205"/>
      <c r="BG258" s="46"/>
      <c r="BH258" s="46"/>
      <c r="BI258" s="46"/>
      <c r="BJ258" s="199"/>
    </row>
    <row r="259" spans="1:62" s="10" customFormat="1" ht="14.25" customHeight="1">
      <c r="A259" s="77"/>
      <c r="B259" s="25"/>
      <c r="C259" s="33" t="s">
        <v>13</v>
      </c>
      <c r="D259" s="25"/>
      <c r="E259" s="74">
        <v>22.007256974224003</v>
      </c>
      <c r="F259" s="73">
        <v>51.021999999999998</v>
      </c>
      <c r="G259" s="73">
        <v>60.258000000000003</v>
      </c>
      <c r="H259" s="73">
        <v>67.120999999999995</v>
      </c>
      <c r="I259" s="73">
        <v>70.861000000000004</v>
      </c>
      <c r="J259" s="73">
        <v>78.174999999999997</v>
      </c>
      <c r="K259" s="73">
        <v>84.894000000000005</v>
      </c>
      <c r="L259" s="73">
        <v>85.186999999999998</v>
      </c>
      <c r="M259" s="136">
        <v>93.951999999999998</v>
      </c>
      <c r="N259" s="73"/>
      <c r="O259" s="73"/>
      <c r="P259" s="75"/>
      <c r="Q259" s="12"/>
      <c r="R259" s="12"/>
      <c r="S259" s="12"/>
      <c r="T259" s="77"/>
      <c r="U259" s="25"/>
      <c r="V259" s="33" t="s">
        <v>13</v>
      </c>
      <c r="W259" s="25"/>
      <c r="X259" s="74"/>
      <c r="Y259" s="73"/>
      <c r="Z259" s="73"/>
      <c r="AA259" s="73"/>
      <c r="AB259" s="73"/>
      <c r="AC259" s="73"/>
      <c r="AD259" s="73"/>
      <c r="AE259" s="136"/>
      <c r="AF259" s="73"/>
      <c r="AG259" s="36"/>
      <c r="AH259" s="36"/>
      <c r="AI259" s="37"/>
      <c r="AJ259" s="12"/>
      <c r="AK259" s="12"/>
      <c r="AL259" s="77"/>
      <c r="AM259" s="25"/>
      <c r="AN259" s="33" t="s">
        <v>13</v>
      </c>
      <c r="AO259" s="25"/>
      <c r="AP259" s="74">
        <v>20.995294101999999</v>
      </c>
      <c r="AQ259" s="73">
        <v>24.897425761999997</v>
      </c>
      <c r="AR259" s="73">
        <v>38.026353379</v>
      </c>
      <c r="AS259" s="73">
        <v>48.976476851999998</v>
      </c>
      <c r="AT259" s="73">
        <v>52.641350900999996</v>
      </c>
      <c r="AU259" s="73">
        <v>60.92993700598101</v>
      </c>
      <c r="AV259" s="73">
        <v>74.701872360734285</v>
      </c>
      <c r="AW259" s="136">
        <v>80.633179002691264</v>
      </c>
      <c r="AX259" s="73">
        <v>83.423405339444543</v>
      </c>
      <c r="AY259" s="73">
        <v>92.707569720889623</v>
      </c>
      <c r="AZ259" s="73">
        <v>104.19084981377495</v>
      </c>
      <c r="BA259" s="142">
        <v>104.41797929538295</v>
      </c>
      <c r="BC259" s="77" t="str">
        <f t="shared" si="264"/>
        <v/>
      </c>
      <c r="BD259" s="205" t="e">
        <f>INDEX($E$222:$P$313,ROW()-221,#REF!)</f>
        <v>#REF!</v>
      </c>
      <c r="BE259" s="205" t="e">
        <f>INDEX($X$222:$AI$313,ROW()-221,#REF!)</f>
        <v>#REF!</v>
      </c>
      <c r="BF259" s="205" t="e">
        <f>INDEX($AP$222:$BA$313,ROW()-221,#REF!)</f>
        <v>#REF!</v>
      </c>
      <c r="BG259" s="205" t="e">
        <f>+IF(OR(BD259=0,BE259=0),"",BD259-BE259)</f>
        <v>#REF!</v>
      </c>
      <c r="BH259" s="196" t="str">
        <f>+IF(ISERROR(BD259/BE259-1),"",BD259/BE259-1)</f>
        <v/>
      </c>
      <c r="BI259" s="205" t="e">
        <f>+IF(OR(BD259=0,BF259=0),"",BD259-BF259)</f>
        <v>#REF!</v>
      </c>
      <c r="BJ259" s="198" t="str">
        <f>+IF(ISERROR(BD259/BF259-1),"",BD259/BF259-1)</f>
        <v/>
      </c>
    </row>
    <row r="260" spans="1:62" s="10" customFormat="1" ht="14.25" customHeight="1">
      <c r="A260" s="77"/>
      <c r="B260" s="25"/>
      <c r="C260" s="33"/>
      <c r="D260" s="25"/>
      <c r="E260" s="35"/>
      <c r="F260" s="36"/>
      <c r="G260" s="36"/>
      <c r="H260" s="36"/>
      <c r="I260" s="36"/>
      <c r="J260" s="36"/>
      <c r="K260" s="36"/>
      <c r="L260" s="36"/>
      <c r="M260" s="216"/>
      <c r="N260" s="36"/>
      <c r="O260" s="36"/>
      <c r="P260" s="37"/>
      <c r="Q260" s="12"/>
      <c r="R260" s="12"/>
      <c r="S260" s="12"/>
      <c r="T260" s="77"/>
      <c r="U260" s="25"/>
      <c r="V260" s="33"/>
      <c r="W260" s="25"/>
      <c r="X260" s="35"/>
      <c r="Y260" s="36"/>
      <c r="Z260" s="36"/>
      <c r="AA260" s="36"/>
      <c r="AB260" s="36"/>
      <c r="AC260" s="36"/>
      <c r="AD260" s="36"/>
      <c r="AE260" s="216"/>
      <c r="AF260" s="36"/>
      <c r="AG260" s="36"/>
      <c r="AH260" s="36"/>
      <c r="AI260" s="37"/>
      <c r="AJ260" s="12"/>
      <c r="AK260" s="12"/>
      <c r="AL260" s="77"/>
      <c r="AM260" s="25"/>
      <c r="AN260" s="33"/>
      <c r="AO260" s="25"/>
      <c r="AP260" s="35"/>
      <c r="AQ260" s="36"/>
      <c r="AR260" s="36"/>
      <c r="AS260" s="36"/>
      <c r="AT260" s="36"/>
      <c r="AU260" s="36"/>
      <c r="AV260" s="36"/>
      <c r="AW260" s="216"/>
      <c r="AX260" s="36"/>
      <c r="AY260" s="36"/>
      <c r="AZ260" s="36"/>
      <c r="BA260" s="143"/>
      <c r="BC260" s="77" t="str">
        <f t="shared" si="264"/>
        <v/>
      </c>
      <c r="BD260" s="205"/>
      <c r="BE260" s="205"/>
      <c r="BF260" s="205"/>
      <c r="BG260" s="46"/>
      <c r="BH260" s="46"/>
      <c r="BI260" s="46"/>
      <c r="BJ260" s="199"/>
    </row>
    <row r="261" spans="1:62" s="10" customFormat="1" ht="14.25" customHeight="1">
      <c r="A261" s="32" t="s">
        <v>69</v>
      </c>
      <c r="B261" s="25"/>
      <c r="C261" s="33" t="s">
        <v>1</v>
      </c>
      <c r="D261" s="25"/>
      <c r="E261" s="35">
        <f>E262</f>
        <v>11.710863060374999</v>
      </c>
      <c r="F261" s="36">
        <f t="shared" ref="F261:P261" si="301">F262-E262</f>
        <v>1.4231369396250013</v>
      </c>
      <c r="G261" s="36">
        <f t="shared" si="301"/>
        <v>4.0670000000000002</v>
      </c>
      <c r="H261" s="36">
        <f t="shared" si="301"/>
        <v>10.902999999999999</v>
      </c>
      <c r="I261" s="36">
        <f t="shared" si="301"/>
        <v>-4.9999999999990052E-3</v>
      </c>
      <c r="J261" s="36">
        <f t="shared" si="301"/>
        <v>4.4039999999999999</v>
      </c>
      <c r="K261" s="36">
        <f t="shared" si="301"/>
        <v>9.4429999999999978</v>
      </c>
      <c r="L261" s="36">
        <f t="shared" si="301"/>
        <v>13.045000000000002</v>
      </c>
      <c r="M261" s="216">
        <f t="shared" si="301"/>
        <v>4.152000000000001</v>
      </c>
      <c r="N261" s="36">
        <f t="shared" si="301"/>
        <v>-59.143000000000001</v>
      </c>
      <c r="O261" s="36">
        <f t="shared" si="301"/>
        <v>0</v>
      </c>
      <c r="P261" s="37">
        <f t="shared" si="301"/>
        <v>0</v>
      </c>
      <c r="Q261" s="12"/>
      <c r="R261" s="12"/>
      <c r="S261" s="12"/>
      <c r="T261" s="32" t="s">
        <v>69</v>
      </c>
      <c r="U261" s="25"/>
      <c r="V261" s="33" t="s">
        <v>1</v>
      </c>
      <c r="W261" s="25"/>
      <c r="X261" s="35">
        <f>X262</f>
        <v>0</v>
      </c>
      <c r="Y261" s="36">
        <f t="shared" ref="Y261:AI261" si="302">Y262-X262</f>
        <v>0</v>
      </c>
      <c r="Z261" s="36">
        <f t="shared" si="302"/>
        <v>0</v>
      </c>
      <c r="AA261" s="36">
        <f t="shared" si="302"/>
        <v>0</v>
      </c>
      <c r="AB261" s="36">
        <f t="shared" si="302"/>
        <v>0</v>
      </c>
      <c r="AC261" s="36">
        <f t="shared" si="302"/>
        <v>0</v>
      </c>
      <c r="AD261" s="36">
        <f t="shared" si="302"/>
        <v>0</v>
      </c>
      <c r="AE261" s="216">
        <f t="shared" si="302"/>
        <v>0</v>
      </c>
      <c r="AF261" s="36">
        <f t="shared" si="302"/>
        <v>0</v>
      </c>
      <c r="AG261" s="36">
        <f t="shared" si="302"/>
        <v>0</v>
      </c>
      <c r="AH261" s="36">
        <f t="shared" si="302"/>
        <v>0</v>
      </c>
      <c r="AI261" s="37">
        <f t="shared" si="302"/>
        <v>0</v>
      </c>
      <c r="AJ261" s="12"/>
      <c r="AK261" s="12"/>
      <c r="AL261" s="32" t="s">
        <v>69</v>
      </c>
      <c r="AM261" s="25"/>
      <c r="AN261" s="33" t="s">
        <v>1</v>
      </c>
      <c r="AO261" s="25"/>
      <c r="AP261" s="35">
        <f>AP262</f>
        <v>14.460979394999999</v>
      </c>
      <c r="AQ261" s="36">
        <f t="shared" ref="AQ261:BA261" si="303">AQ262-AP262</f>
        <v>15.964341038999997</v>
      </c>
      <c r="AR261" s="36">
        <f t="shared" si="303"/>
        <v>-0.29973333299999894</v>
      </c>
      <c r="AS261" s="36">
        <f t="shared" si="303"/>
        <v>6.4417659629999982</v>
      </c>
      <c r="AT261" s="36">
        <f t="shared" si="303"/>
        <v>12.998835149000001</v>
      </c>
      <c r="AU261" s="36">
        <f t="shared" si="303"/>
        <v>2.9503849950000003</v>
      </c>
      <c r="AV261" s="36">
        <f t="shared" si="303"/>
        <v>7.1271130980000024</v>
      </c>
      <c r="AW261" s="216">
        <f t="shared" si="303"/>
        <v>6.635798771999994</v>
      </c>
      <c r="AX261" s="36">
        <f t="shared" si="303"/>
        <v>10.833568838999994</v>
      </c>
      <c r="AY261" s="36">
        <f t="shared" si="303"/>
        <v>0</v>
      </c>
      <c r="AZ261" s="36">
        <f t="shared" si="303"/>
        <v>6.3266069080000022</v>
      </c>
      <c r="BA261" s="143">
        <f t="shared" si="303"/>
        <v>5.0639712050000014</v>
      </c>
      <c r="BC261" s="32" t="str">
        <f t="shared" si="264"/>
        <v>FRANCOS SAS</v>
      </c>
      <c r="BD261" s="205"/>
      <c r="BE261" s="205"/>
      <c r="BF261" s="205"/>
      <c r="BG261" s="46"/>
      <c r="BH261" s="46"/>
      <c r="BI261" s="46"/>
      <c r="BJ261" s="199"/>
    </row>
    <row r="262" spans="1:62" s="10" customFormat="1" ht="14.25" customHeight="1">
      <c r="A262" s="70"/>
      <c r="B262" s="25"/>
      <c r="C262" s="33" t="s">
        <v>13</v>
      </c>
      <c r="D262" s="25"/>
      <c r="E262" s="74">
        <v>11.710863060374999</v>
      </c>
      <c r="F262" s="73">
        <v>13.134</v>
      </c>
      <c r="G262" s="73">
        <v>17.201000000000001</v>
      </c>
      <c r="H262" s="73">
        <v>28.103999999999999</v>
      </c>
      <c r="I262" s="73">
        <v>28.099</v>
      </c>
      <c r="J262" s="73">
        <v>32.503</v>
      </c>
      <c r="K262" s="73">
        <v>41.945999999999998</v>
      </c>
      <c r="L262" s="73">
        <v>54.991</v>
      </c>
      <c r="M262" s="136">
        <v>59.143000000000001</v>
      </c>
      <c r="N262" s="73"/>
      <c r="O262" s="73"/>
      <c r="P262" s="75"/>
      <c r="Q262" s="12"/>
      <c r="R262" s="12"/>
      <c r="S262" s="12"/>
      <c r="T262" s="70"/>
      <c r="U262" s="25"/>
      <c r="V262" s="33" t="s">
        <v>13</v>
      </c>
      <c r="W262" s="25"/>
      <c r="X262" s="74"/>
      <c r="Y262" s="73"/>
      <c r="Z262" s="73"/>
      <c r="AA262" s="73"/>
      <c r="AB262" s="73"/>
      <c r="AC262" s="73"/>
      <c r="AD262" s="73"/>
      <c r="AE262" s="136"/>
      <c r="AF262" s="73"/>
      <c r="AG262" s="36"/>
      <c r="AH262" s="36"/>
      <c r="AI262" s="37"/>
      <c r="AJ262" s="12"/>
      <c r="AK262" s="12"/>
      <c r="AL262" s="70"/>
      <c r="AM262" s="25"/>
      <c r="AN262" s="33" t="s">
        <v>13</v>
      </c>
      <c r="AO262" s="25"/>
      <c r="AP262" s="74">
        <v>14.460979394999999</v>
      </c>
      <c r="AQ262" s="73">
        <v>30.425320433999996</v>
      </c>
      <c r="AR262" s="73">
        <v>30.125587100999997</v>
      </c>
      <c r="AS262" s="73">
        <v>36.567353063999995</v>
      </c>
      <c r="AT262" s="73">
        <v>49.566188212999997</v>
      </c>
      <c r="AU262" s="73">
        <v>52.516573207999997</v>
      </c>
      <c r="AV262" s="73">
        <v>59.643686305999999</v>
      </c>
      <c r="AW262" s="136">
        <v>66.279485077999993</v>
      </c>
      <c r="AX262" s="73">
        <v>77.113053916999988</v>
      </c>
      <c r="AY262" s="73">
        <v>77.113053916999988</v>
      </c>
      <c r="AZ262" s="73">
        <v>83.43966082499999</v>
      </c>
      <c r="BA262" s="142">
        <v>88.503632029999991</v>
      </c>
      <c r="BC262" s="77" t="str">
        <f t="shared" si="264"/>
        <v/>
      </c>
      <c r="BD262" s="205" t="e">
        <f>INDEX($E$222:$P$313,ROW()-221,#REF!)</f>
        <v>#REF!</v>
      </c>
      <c r="BE262" s="205" t="e">
        <f>INDEX($X$222:$AI$313,ROW()-221,#REF!)</f>
        <v>#REF!</v>
      </c>
      <c r="BF262" s="205" t="e">
        <f>INDEX($AP$222:$BA$313,ROW()-221,#REF!)</f>
        <v>#REF!</v>
      </c>
      <c r="BG262" s="205" t="e">
        <f>+IF(OR(BD262=0,BE262=0),"",BD262-BE262)</f>
        <v>#REF!</v>
      </c>
      <c r="BH262" s="196" t="str">
        <f>+IF(ISERROR(BD262/BE262-1),"",BD262/BE262-1)</f>
        <v/>
      </c>
      <c r="BI262" s="205" t="e">
        <f>+IF(OR(BD262=0,BF262=0),"",BD262-BF262)</f>
        <v>#REF!</v>
      </c>
      <c r="BJ262" s="198" t="str">
        <f>+IF(ISERROR(BD262/BF262-1),"",BD262/BF262-1)</f>
        <v/>
      </c>
    </row>
    <row r="263" spans="1:62" s="10" customFormat="1" ht="14.25" customHeight="1">
      <c r="A263" s="32"/>
      <c r="B263" s="25"/>
      <c r="C263" s="33"/>
      <c r="D263" s="25"/>
      <c r="E263" s="35"/>
      <c r="F263" s="36"/>
      <c r="G263" s="36"/>
      <c r="H263" s="36"/>
      <c r="I263" s="36"/>
      <c r="J263" s="36"/>
      <c r="K263" s="36"/>
      <c r="L263" s="36"/>
      <c r="M263" s="216"/>
      <c r="N263" s="36"/>
      <c r="O263" s="36"/>
      <c r="P263" s="37"/>
      <c r="Q263" s="12"/>
      <c r="R263" s="12"/>
      <c r="S263" s="12"/>
      <c r="T263" s="32"/>
      <c r="U263" s="25"/>
      <c r="V263" s="33"/>
      <c r="W263" s="25"/>
      <c r="X263" s="35"/>
      <c r="Y263" s="36"/>
      <c r="Z263" s="36"/>
      <c r="AA263" s="36"/>
      <c r="AB263" s="36"/>
      <c r="AC263" s="36"/>
      <c r="AD263" s="36"/>
      <c r="AE263" s="216"/>
      <c r="AF263" s="36"/>
      <c r="AG263" s="36"/>
      <c r="AH263" s="36"/>
      <c r="AI263" s="37"/>
      <c r="AJ263" s="12"/>
      <c r="AK263" s="12"/>
      <c r="AL263" s="32"/>
      <c r="AM263" s="25"/>
      <c r="AN263" s="33"/>
      <c r="AO263" s="25"/>
      <c r="AP263" s="35"/>
      <c r="AQ263" s="36"/>
      <c r="AR263" s="36"/>
      <c r="AS263" s="36"/>
      <c r="AT263" s="36"/>
      <c r="AU263" s="36"/>
      <c r="AV263" s="36"/>
      <c r="AW263" s="216"/>
      <c r="AX263" s="36"/>
      <c r="AY263" s="36"/>
      <c r="AZ263" s="36"/>
      <c r="BA263" s="143"/>
      <c r="BC263" s="77" t="str">
        <f t="shared" si="264"/>
        <v/>
      </c>
      <c r="BD263" s="205"/>
      <c r="BE263" s="205"/>
      <c r="BF263" s="205"/>
      <c r="BG263" s="46"/>
      <c r="BH263" s="46"/>
      <c r="BI263" s="46"/>
      <c r="BJ263" s="199"/>
    </row>
    <row r="264" spans="1:62" s="10" customFormat="1" ht="14.25" customHeight="1">
      <c r="A264" s="32" t="s">
        <v>70</v>
      </c>
      <c r="B264" s="25"/>
      <c r="C264" s="33" t="s">
        <v>1</v>
      </c>
      <c r="D264" s="25"/>
      <c r="E264" s="35">
        <f>E265</f>
        <v>1.9088878594115588</v>
      </c>
      <c r="F264" s="36">
        <f t="shared" ref="F264:P264" si="304">F265-E265</f>
        <v>2.298112140588441</v>
      </c>
      <c r="G264" s="36">
        <f t="shared" si="304"/>
        <v>6.3440000000000003</v>
      </c>
      <c r="H264" s="36">
        <f t="shared" si="304"/>
        <v>10.816999999999998</v>
      </c>
      <c r="I264" s="36">
        <f t="shared" si="304"/>
        <v>5.022000000000002</v>
      </c>
      <c r="J264" s="36">
        <f t="shared" si="304"/>
        <v>6.9789999999999992</v>
      </c>
      <c r="K264" s="36">
        <f t="shared" si="304"/>
        <v>0.70499999999999829</v>
      </c>
      <c r="L264" s="36">
        <f t="shared" si="304"/>
        <v>8.4000000000003183E-2</v>
      </c>
      <c r="M264" s="216">
        <f t="shared" si="304"/>
        <v>2.9540000000000006</v>
      </c>
      <c r="N264" s="36">
        <f t="shared" si="304"/>
        <v>-37.112000000000002</v>
      </c>
      <c r="O264" s="36">
        <f t="shared" si="304"/>
        <v>0</v>
      </c>
      <c r="P264" s="37">
        <f t="shared" si="304"/>
        <v>0</v>
      </c>
      <c r="Q264" s="12"/>
      <c r="R264" s="12"/>
      <c r="S264" s="12"/>
      <c r="T264" s="32" t="s">
        <v>70</v>
      </c>
      <c r="U264" s="25"/>
      <c r="V264" s="33" t="s">
        <v>1</v>
      </c>
      <c r="W264" s="25"/>
      <c r="X264" s="35">
        <f>X265</f>
        <v>0</v>
      </c>
      <c r="Y264" s="36">
        <f t="shared" ref="Y264:AI264" si="305">Y265-X265</f>
        <v>0</v>
      </c>
      <c r="Z264" s="36">
        <f t="shared" si="305"/>
        <v>0</v>
      </c>
      <c r="AA264" s="36">
        <f t="shared" si="305"/>
        <v>0</v>
      </c>
      <c r="AB264" s="36">
        <f t="shared" si="305"/>
        <v>0</v>
      </c>
      <c r="AC264" s="36">
        <f t="shared" si="305"/>
        <v>0</v>
      </c>
      <c r="AD264" s="36">
        <f t="shared" si="305"/>
        <v>0</v>
      </c>
      <c r="AE264" s="216">
        <f t="shared" si="305"/>
        <v>0</v>
      </c>
      <c r="AF264" s="36">
        <f t="shared" si="305"/>
        <v>0</v>
      </c>
      <c r="AG264" s="36">
        <f t="shared" si="305"/>
        <v>0</v>
      </c>
      <c r="AH264" s="36">
        <f t="shared" si="305"/>
        <v>0</v>
      </c>
      <c r="AI264" s="37">
        <f t="shared" si="305"/>
        <v>0</v>
      </c>
      <c r="AJ264" s="12"/>
      <c r="AK264" s="12"/>
      <c r="AL264" s="32" t="s">
        <v>70</v>
      </c>
      <c r="AM264" s="25"/>
      <c r="AN264" s="33" t="s">
        <v>1</v>
      </c>
      <c r="AO264" s="25"/>
      <c r="AP264" s="35">
        <f>AP265</f>
        <v>8.5295817913798011</v>
      </c>
      <c r="AQ264" s="36">
        <f t="shared" ref="AQ264:BA264" si="306">AQ265-AP265</f>
        <v>3.1947089369999997</v>
      </c>
      <c r="AR264" s="36">
        <f t="shared" si="306"/>
        <v>15.967048151999995</v>
      </c>
      <c r="AS264" s="36">
        <f t="shared" si="306"/>
        <v>4.8434039414369963</v>
      </c>
      <c r="AT264" s="36">
        <f t="shared" si="306"/>
        <v>12.914633815323732</v>
      </c>
      <c r="AU264" s="36">
        <f t="shared" si="306"/>
        <v>23.746569892634987</v>
      </c>
      <c r="AV264" s="36">
        <f t="shared" si="306"/>
        <v>6.1117144560000014</v>
      </c>
      <c r="AW264" s="216">
        <f t="shared" si="306"/>
        <v>0</v>
      </c>
      <c r="AX264" s="36">
        <f t="shared" si="306"/>
        <v>4.9364521708960041</v>
      </c>
      <c r="AY264" s="36">
        <f t="shared" si="306"/>
        <v>2.2535694190000015</v>
      </c>
      <c r="AZ264" s="36">
        <f t="shared" si="306"/>
        <v>0.74445205215799604</v>
      </c>
      <c r="BA264" s="143">
        <f t="shared" si="306"/>
        <v>3.3498902160000057</v>
      </c>
      <c r="BC264" s="32" t="str">
        <f t="shared" si="264"/>
        <v>SICAF</v>
      </c>
      <c r="BD264" s="205"/>
      <c r="BE264" s="205"/>
      <c r="BF264" s="205"/>
      <c r="BG264" s="46"/>
      <c r="BH264" s="46"/>
      <c r="BI264" s="46"/>
      <c r="BJ264" s="199"/>
    </row>
    <row r="265" spans="1:62" s="10" customFormat="1" ht="14.25" customHeight="1">
      <c r="A265" s="32"/>
      <c r="B265" s="25"/>
      <c r="C265" s="33" t="s">
        <v>13</v>
      </c>
      <c r="D265" s="25"/>
      <c r="E265" s="74">
        <v>1.9088878594115588</v>
      </c>
      <c r="F265" s="73">
        <v>4.2069999999999999</v>
      </c>
      <c r="G265" s="73">
        <v>10.551</v>
      </c>
      <c r="H265" s="73">
        <v>21.367999999999999</v>
      </c>
      <c r="I265" s="73">
        <v>26.39</v>
      </c>
      <c r="J265" s="73">
        <v>33.369</v>
      </c>
      <c r="K265" s="73">
        <v>34.073999999999998</v>
      </c>
      <c r="L265" s="73">
        <v>34.158000000000001</v>
      </c>
      <c r="M265" s="136">
        <v>37.112000000000002</v>
      </c>
      <c r="N265" s="73"/>
      <c r="O265" s="73"/>
      <c r="P265" s="75"/>
      <c r="Q265" s="12"/>
      <c r="R265" s="12"/>
      <c r="S265" s="12"/>
      <c r="T265" s="32"/>
      <c r="U265" s="25"/>
      <c r="V265" s="33" t="s">
        <v>13</v>
      </c>
      <c r="W265" s="25"/>
      <c r="X265" s="74"/>
      <c r="Y265" s="73"/>
      <c r="Z265" s="73"/>
      <c r="AA265" s="73"/>
      <c r="AB265" s="73"/>
      <c r="AC265" s="73"/>
      <c r="AD265" s="73"/>
      <c r="AE265" s="136"/>
      <c r="AF265" s="73"/>
      <c r="AG265" s="36"/>
      <c r="AH265" s="36"/>
      <c r="AI265" s="37"/>
      <c r="AJ265" s="12"/>
      <c r="AK265" s="12"/>
      <c r="AL265" s="32"/>
      <c r="AM265" s="25"/>
      <c r="AN265" s="33" t="s">
        <v>13</v>
      </c>
      <c r="AO265" s="25"/>
      <c r="AP265" s="74">
        <v>8.5295817913798011</v>
      </c>
      <c r="AQ265" s="73">
        <v>11.724290728379801</v>
      </c>
      <c r="AR265" s="73">
        <v>27.691338880379796</v>
      </c>
      <c r="AS265" s="73">
        <v>32.534742821816792</v>
      </c>
      <c r="AT265" s="73">
        <v>45.449376637140524</v>
      </c>
      <c r="AU265" s="73">
        <v>69.195946529775512</v>
      </c>
      <c r="AV265" s="73">
        <v>75.307660985775513</v>
      </c>
      <c r="AW265" s="136">
        <v>75.307660985775513</v>
      </c>
      <c r="AX265" s="73">
        <v>80.244113156671517</v>
      </c>
      <c r="AY265" s="73">
        <v>82.497682575671519</v>
      </c>
      <c r="AZ265" s="73">
        <v>83.242134627829515</v>
      </c>
      <c r="BA265" s="142">
        <v>86.59202484382952</v>
      </c>
      <c r="BC265" s="70" t="str">
        <f t="shared" si="264"/>
        <v/>
      </c>
      <c r="BD265" s="205" t="e">
        <f>INDEX($E$222:$P$313,ROW()-221,#REF!)</f>
        <v>#REF!</v>
      </c>
      <c r="BE265" s="205" t="e">
        <f>INDEX($X$222:$AI$313,ROW()-221,#REF!)</f>
        <v>#REF!</v>
      </c>
      <c r="BF265" s="205" t="e">
        <f>INDEX($AP$222:$BA$313,ROW()-221,#REF!)</f>
        <v>#REF!</v>
      </c>
      <c r="BG265" s="205" t="e">
        <f>+IF(OR(BD265=0,BE265=0),"",BD265-BE265)</f>
        <v>#REF!</v>
      </c>
      <c r="BH265" s="196" t="str">
        <f>+IF(ISERROR(BD265/BE265-1),"",BD265/BE265-1)</f>
        <v/>
      </c>
      <c r="BI265" s="205" t="e">
        <f>+IF(OR(BD265=0,BF265=0),"",BD265-BF265)</f>
        <v>#REF!</v>
      </c>
      <c r="BJ265" s="198" t="str">
        <f>+IF(ISERROR(BD265/BF265-1),"",BD265/BF265-1)</f>
        <v/>
      </c>
    </row>
    <row r="266" spans="1:62" s="10" customFormat="1" ht="14.25" customHeight="1">
      <c r="A266" s="70"/>
      <c r="B266" s="25"/>
      <c r="C266" s="33"/>
      <c r="D266" s="25"/>
      <c r="E266" s="35"/>
      <c r="F266" s="36"/>
      <c r="G266" s="36"/>
      <c r="H266" s="36"/>
      <c r="I266" s="36"/>
      <c r="J266" s="36"/>
      <c r="K266" s="36"/>
      <c r="L266" s="36"/>
      <c r="M266" s="216"/>
      <c r="N266" s="36"/>
      <c r="O266" s="36"/>
      <c r="P266" s="37"/>
      <c r="Q266" s="12"/>
      <c r="R266" s="12"/>
      <c r="S266" s="12"/>
      <c r="T266" s="70"/>
      <c r="U266" s="25"/>
      <c r="V266" s="33"/>
      <c r="W266" s="25"/>
      <c r="X266" s="35"/>
      <c r="Y266" s="36"/>
      <c r="Z266" s="36"/>
      <c r="AA266" s="36"/>
      <c r="AB266" s="36"/>
      <c r="AC266" s="36"/>
      <c r="AD266" s="36"/>
      <c r="AE266" s="216"/>
      <c r="AF266" s="36"/>
      <c r="AG266" s="36"/>
      <c r="AH266" s="36"/>
      <c r="AI266" s="37"/>
      <c r="AJ266" s="12"/>
      <c r="AK266" s="12"/>
      <c r="AL266" s="70"/>
      <c r="AM266" s="25"/>
      <c r="AN266" s="33"/>
      <c r="AO266" s="25"/>
      <c r="AP266" s="35"/>
      <c r="AQ266" s="36"/>
      <c r="AR266" s="36"/>
      <c r="AS266" s="36"/>
      <c r="AT266" s="36"/>
      <c r="AU266" s="36"/>
      <c r="AV266" s="36"/>
      <c r="AW266" s="216"/>
      <c r="AX266" s="36"/>
      <c r="AY266" s="36"/>
      <c r="AZ266" s="36"/>
      <c r="BA266" s="143"/>
      <c r="BC266" s="32" t="str">
        <f t="shared" si="264"/>
        <v/>
      </c>
      <c r="BD266" s="205"/>
      <c r="BE266" s="205"/>
      <c r="BF266" s="205"/>
      <c r="BG266" s="46"/>
      <c r="BH266" s="46"/>
      <c r="BI266" s="46"/>
      <c r="BJ266" s="199"/>
    </row>
    <row r="267" spans="1:62" s="10" customFormat="1" ht="14.25" customHeight="1">
      <c r="A267" s="32" t="s">
        <v>71</v>
      </c>
      <c r="B267" s="25"/>
      <c r="C267" s="33" t="s">
        <v>1</v>
      </c>
      <c r="D267" s="25"/>
      <c r="E267" s="35">
        <f>E268</f>
        <v>6.1031401640416005</v>
      </c>
      <c r="F267" s="36">
        <f t="shared" ref="F267:P267" si="307">F268-E268</f>
        <v>1.7098598359583992</v>
      </c>
      <c r="G267" s="36">
        <f t="shared" si="307"/>
        <v>11.205000000000002</v>
      </c>
      <c r="H267" s="36">
        <f t="shared" si="307"/>
        <v>1.4190000000000005</v>
      </c>
      <c r="I267" s="36">
        <f t="shared" si="307"/>
        <v>3.3249999999999993</v>
      </c>
      <c r="J267" s="36">
        <f t="shared" si="307"/>
        <v>14.790999999999997</v>
      </c>
      <c r="K267" s="36">
        <f t="shared" si="307"/>
        <v>7.6610000000000014</v>
      </c>
      <c r="L267" s="36">
        <f t="shared" si="307"/>
        <v>3.4050000000000011</v>
      </c>
      <c r="M267" s="216">
        <f t="shared" si="307"/>
        <v>11.993000000000002</v>
      </c>
      <c r="N267" s="36">
        <f t="shared" si="307"/>
        <v>-61.612000000000002</v>
      </c>
      <c r="O267" s="36">
        <f t="shared" si="307"/>
        <v>0</v>
      </c>
      <c r="P267" s="37">
        <f t="shared" si="307"/>
        <v>0</v>
      </c>
      <c r="Q267" s="12"/>
      <c r="R267" s="12"/>
      <c r="S267" s="12"/>
      <c r="T267" s="32" t="s">
        <v>71</v>
      </c>
      <c r="U267" s="25"/>
      <c r="V267" s="33" t="s">
        <v>1</v>
      </c>
      <c r="W267" s="25"/>
      <c r="X267" s="35">
        <f>X268</f>
        <v>0</v>
      </c>
      <c r="Y267" s="36">
        <f t="shared" ref="Y267:AI267" si="308">Y268-X268</f>
        <v>0</v>
      </c>
      <c r="Z267" s="36">
        <f t="shared" si="308"/>
        <v>0</v>
      </c>
      <c r="AA267" s="36">
        <f t="shared" si="308"/>
        <v>0</v>
      </c>
      <c r="AB267" s="36">
        <f t="shared" si="308"/>
        <v>0</v>
      </c>
      <c r="AC267" s="36">
        <f t="shared" si="308"/>
        <v>0</v>
      </c>
      <c r="AD267" s="36">
        <f t="shared" si="308"/>
        <v>0</v>
      </c>
      <c r="AE267" s="216">
        <f t="shared" si="308"/>
        <v>0</v>
      </c>
      <c r="AF267" s="36">
        <f t="shared" si="308"/>
        <v>0</v>
      </c>
      <c r="AG267" s="36">
        <f t="shared" si="308"/>
        <v>0</v>
      </c>
      <c r="AH267" s="36">
        <f t="shared" si="308"/>
        <v>0</v>
      </c>
      <c r="AI267" s="37">
        <f t="shared" si="308"/>
        <v>0</v>
      </c>
      <c r="AJ267" s="12"/>
      <c r="AK267" s="12"/>
      <c r="AL267" s="32" t="s">
        <v>71</v>
      </c>
      <c r="AM267" s="25"/>
      <c r="AN267" s="33" t="s">
        <v>1</v>
      </c>
      <c r="AO267" s="25"/>
      <c r="AP267" s="35">
        <f>AP268</f>
        <v>8.3840541080000008</v>
      </c>
      <c r="AQ267" s="36">
        <f t="shared" ref="AQ267:BA267" si="309">AQ268-AP268</f>
        <v>0.96612351399999952</v>
      </c>
      <c r="AR267" s="36">
        <f t="shared" si="309"/>
        <v>4.5045892741214999</v>
      </c>
      <c r="AS267" s="36">
        <f t="shared" si="309"/>
        <v>12.837925702000003</v>
      </c>
      <c r="AT267" s="36">
        <f t="shared" si="309"/>
        <v>7.4773167600000008</v>
      </c>
      <c r="AU267" s="36">
        <f t="shared" si="309"/>
        <v>5.9883707041923984</v>
      </c>
      <c r="AV267" s="36">
        <f t="shared" si="309"/>
        <v>13.909816436999996</v>
      </c>
      <c r="AW267" s="216">
        <f t="shared" si="309"/>
        <v>2.931176670503497</v>
      </c>
      <c r="AX267" s="36">
        <f t="shared" si="309"/>
        <v>3.9521298794729347</v>
      </c>
      <c r="AY267" s="36">
        <f t="shared" si="309"/>
        <v>2.6264739256224985</v>
      </c>
      <c r="AZ267" s="36">
        <f t="shared" si="309"/>
        <v>0.92694880455525208</v>
      </c>
      <c r="BA267" s="143">
        <f t="shared" si="309"/>
        <v>11.535433928000003</v>
      </c>
      <c r="BC267" s="32" t="str">
        <f t="shared" si="264"/>
        <v>ALPOL COSMETIQUE</v>
      </c>
      <c r="BD267" s="205"/>
      <c r="BE267" s="205"/>
      <c r="BF267" s="205"/>
      <c r="BG267" s="46"/>
      <c r="BH267" s="46"/>
      <c r="BI267" s="46"/>
      <c r="BJ267" s="199"/>
    </row>
    <row r="268" spans="1:62" s="10" customFormat="1" ht="14.25" customHeight="1">
      <c r="A268" s="70"/>
      <c r="B268" s="25"/>
      <c r="C268" s="33" t="s">
        <v>13</v>
      </c>
      <c r="D268" s="25"/>
      <c r="E268" s="74">
        <v>6.1031401640416005</v>
      </c>
      <c r="F268" s="73">
        <v>7.8129999999999997</v>
      </c>
      <c r="G268" s="73">
        <v>19.018000000000001</v>
      </c>
      <c r="H268" s="73">
        <v>20.437000000000001</v>
      </c>
      <c r="I268" s="73">
        <v>23.762</v>
      </c>
      <c r="J268" s="73">
        <v>38.552999999999997</v>
      </c>
      <c r="K268" s="73">
        <v>46.213999999999999</v>
      </c>
      <c r="L268" s="73">
        <v>49.619</v>
      </c>
      <c r="M268" s="136">
        <v>61.612000000000002</v>
      </c>
      <c r="N268" s="73"/>
      <c r="O268" s="73"/>
      <c r="P268" s="75"/>
      <c r="Q268" s="12"/>
      <c r="R268" s="12"/>
      <c r="S268" s="12"/>
      <c r="T268" s="70"/>
      <c r="U268" s="25"/>
      <c r="V268" s="33" t="s">
        <v>13</v>
      </c>
      <c r="W268" s="25"/>
      <c r="X268" s="74"/>
      <c r="Y268" s="73"/>
      <c r="Z268" s="73"/>
      <c r="AA268" s="73"/>
      <c r="AB268" s="73"/>
      <c r="AC268" s="73"/>
      <c r="AD268" s="73"/>
      <c r="AE268" s="136"/>
      <c r="AF268" s="73"/>
      <c r="AG268" s="36"/>
      <c r="AH268" s="36"/>
      <c r="AI268" s="37"/>
      <c r="AJ268" s="12"/>
      <c r="AK268" s="12"/>
      <c r="AL268" s="70"/>
      <c r="AM268" s="25"/>
      <c r="AN268" s="33" t="s">
        <v>13</v>
      </c>
      <c r="AO268" s="25"/>
      <c r="AP268" s="74">
        <v>8.3840541080000008</v>
      </c>
      <c r="AQ268" s="73">
        <v>9.3501776220000004</v>
      </c>
      <c r="AR268" s="73">
        <v>13.8547668961215</v>
      </c>
      <c r="AS268" s="73">
        <v>26.692692598121504</v>
      </c>
      <c r="AT268" s="73">
        <v>34.170009358121504</v>
      </c>
      <c r="AU268" s="73">
        <v>40.158380062313903</v>
      </c>
      <c r="AV268" s="73">
        <v>54.068196499313899</v>
      </c>
      <c r="AW268" s="136">
        <v>56.999373169817396</v>
      </c>
      <c r="AX268" s="73">
        <v>60.951503049290331</v>
      </c>
      <c r="AY268" s="73">
        <v>63.577976974912829</v>
      </c>
      <c r="AZ268" s="73">
        <v>64.504925779468081</v>
      </c>
      <c r="BA268" s="142">
        <v>76.040359707468085</v>
      </c>
      <c r="BC268" s="70" t="str">
        <f t="shared" si="264"/>
        <v/>
      </c>
      <c r="BD268" s="205" t="e">
        <f>INDEX($E$222:$P$313,ROW()-221,#REF!)</f>
        <v>#REF!</v>
      </c>
      <c r="BE268" s="205" t="e">
        <f>INDEX($X$222:$AI$313,ROW()-221,#REF!)</f>
        <v>#REF!</v>
      </c>
      <c r="BF268" s="205" t="e">
        <f>INDEX($AP$222:$BA$313,ROW()-221,#REF!)</f>
        <v>#REF!</v>
      </c>
      <c r="BG268" s="205" t="e">
        <f>+IF(OR(BD268=0,BE268=0),"",BD268-BE268)</f>
        <v>#REF!</v>
      </c>
      <c r="BH268" s="196" t="str">
        <f>+IF(ISERROR(BD268/BE268-1),"",BD268/BE268-1)</f>
        <v/>
      </c>
      <c r="BI268" s="205" t="e">
        <f>+IF(OR(BD268=0,BF268=0),"",BD268-BF268)</f>
        <v>#REF!</v>
      </c>
      <c r="BJ268" s="198" t="str">
        <f>+IF(ISERROR(BD268/BF268-1),"",BD268/BF268-1)</f>
        <v/>
      </c>
    </row>
    <row r="269" spans="1:62" s="10" customFormat="1" ht="14.25" customHeight="1">
      <c r="A269" s="32"/>
      <c r="B269" s="25"/>
      <c r="C269" s="33"/>
      <c r="D269" s="25"/>
      <c r="E269" s="35"/>
      <c r="F269" s="36"/>
      <c r="G269" s="36"/>
      <c r="H269" s="36"/>
      <c r="I269" s="36"/>
      <c r="J269" s="36"/>
      <c r="K269" s="36"/>
      <c r="L269" s="36"/>
      <c r="M269" s="216"/>
      <c r="N269" s="36"/>
      <c r="O269" s="36"/>
      <c r="P269" s="37"/>
      <c r="Q269" s="12"/>
      <c r="R269" s="12"/>
      <c r="S269" s="12"/>
      <c r="T269" s="32"/>
      <c r="U269" s="25"/>
      <c r="V269" s="33"/>
      <c r="W269" s="25"/>
      <c r="X269" s="35"/>
      <c r="Y269" s="36"/>
      <c r="Z269" s="36"/>
      <c r="AA269" s="36"/>
      <c r="AB269" s="36"/>
      <c r="AC269" s="36"/>
      <c r="AD269" s="36"/>
      <c r="AE269" s="216"/>
      <c r="AF269" s="36"/>
      <c r="AG269" s="36"/>
      <c r="AH269" s="36"/>
      <c r="AI269" s="37"/>
      <c r="AJ269" s="12"/>
      <c r="AK269" s="12"/>
      <c r="AL269" s="32"/>
      <c r="AM269" s="25"/>
      <c r="AN269" s="33"/>
      <c r="AO269" s="25"/>
      <c r="AP269" s="35"/>
      <c r="AQ269" s="36"/>
      <c r="AR269" s="36"/>
      <c r="AS269" s="36"/>
      <c r="AT269" s="36"/>
      <c r="AU269" s="36"/>
      <c r="AV269" s="36"/>
      <c r="AW269" s="216"/>
      <c r="AX269" s="36"/>
      <c r="AY269" s="36"/>
      <c r="AZ269" s="36"/>
      <c r="BA269" s="143"/>
      <c r="BC269" s="70" t="str">
        <f t="shared" si="264"/>
        <v/>
      </c>
      <c r="BD269" s="205"/>
      <c r="BE269" s="205"/>
      <c r="BF269" s="205"/>
      <c r="BG269" s="46"/>
      <c r="BH269" s="46"/>
      <c r="BI269" s="46"/>
      <c r="BJ269" s="199"/>
    </row>
    <row r="270" spans="1:62" s="10" customFormat="1" ht="14.25" customHeight="1">
      <c r="A270" s="70" t="s">
        <v>72</v>
      </c>
      <c r="B270" s="25"/>
      <c r="C270" s="33" t="s">
        <v>1</v>
      </c>
      <c r="D270" s="25"/>
      <c r="E270" s="35">
        <f>E271</f>
        <v>15.407876710904167</v>
      </c>
      <c r="F270" s="36">
        <f t="shared" ref="F270:P270" si="310">F271-E271</f>
        <v>4.3281232890958332</v>
      </c>
      <c r="G270" s="36">
        <f t="shared" si="310"/>
        <v>15.715</v>
      </c>
      <c r="H270" s="36">
        <f t="shared" si="310"/>
        <v>12.841999999999999</v>
      </c>
      <c r="I270" s="36">
        <f t="shared" si="310"/>
        <v>2.7860000000000014</v>
      </c>
      <c r="J270" s="36">
        <f t="shared" si="310"/>
        <v>7.2640000000000029</v>
      </c>
      <c r="K270" s="36">
        <f t="shared" si="310"/>
        <v>3.5669999999999931</v>
      </c>
      <c r="L270" s="36">
        <f t="shared" si="310"/>
        <v>3.132000000000005</v>
      </c>
      <c r="M270" s="216">
        <f t="shared" si="310"/>
        <v>9.8979999999999961</v>
      </c>
      <c r="N270" s="36">
        <f t="shared" si="310"/>
        <v>-74.94</v>
      </c>
      <c r="O270" s="36">
        <f t="shared" si="310"/>
        <v>0</v>
      </c>
      <c r="P270" s="37">
        <f t="shared" si="310"/>
        <v>0</v>
      </c>
      <c r="Q270" s="12"/>
      <c r="R270" s="12"/>
      <c r="S270" s="12"/>
      <c r="T270" s="70" t="s">
        <v>72</v>
      </c>
      <c r="U270" s="25"/>
      <c r="V270" s="33" t="s">
        <v>1</v>
      </c>
      <c r="W270" s="25"/>
      <c r="X270" s="35">
        <f>X271</f>
        <v>0</v>
      </c>
      <c r="Y270" s="36">
        <f t="shared" ref="Y270:AI270" si="311">Y271-X271</f>
        <v>0</v>
      </c>
      <c r="Z270" s="36">
        <f t="shared" si="311"/>
        <v>0</v>
      </c>
      <c r="AA270" s="36">
        <f t="shared" si="311"/>
        <v>0</v>
      </c>
      <c r="AB270" s="36">
        <f t="shared" si="311"/>
        <v>0</v>
      </c>
      <c r="AC270" s="36">
        <f t="shared" si="311"/>
        <v>0</v>
      </c>
      <c r="AD270" s="36">
        <f t="shared" si="311"/>
        <v>0</v>
      </c>
      <c r="AE270" s="216">
        <f t="shared" si="311"/>
        <v>0</v>
      </c>
      <c r="AF270" s="36">
        <f t="shared" si="311"/>
        <v>0</v>
      </c>
      <c r="AG270" s="36">
        <f t="shared" si="311"/>
        <v>0</v>
      </c>
      <c r="AH270" s="36">
        <f t="shared" si="311"/>
        <v>0</v>
      </c>
      <c r="AI270" s="37">
        <f t="shared" si="311"/>
        <v>0</v>
      </c>
      <c r="AJ270" s="12"/>
      <c r="AK270" s="12"/>
      <c r="AL270" s="70" t="s">
        <v>72</v>
      </c>
      <c r="AM270" s="25"/>
      <c r="AN270" s="33" t="s">
        <v>1</v>
      </c>
      <c r="AO270" s="25"/>
      <c r="AP270" s="35">
        <f>AP271</f>
        <v>1.639769</v>
      </c>
      <c r="AQ270" s="36">
        <f t="shared" ref="AQ270:BA270" si="312">AQ271-AP271</f>
        <v>7.7661096719999998</v>
      </c>
      <c r="AR270" s="36">
        <f t="shared" si="312"/>
        <v>10.851734985999997</v>
      </c>
      <c r="AS270" s="36">
        <f t="shared" si="312"/>
        <v>0.36273600000000172</v>
      </c>
      <c r="AT270" s="36">
        <f t="shared" si="312"/>
        <v>2.2881787660000015</v>
      </c>
      <c r="AU270" s="36">
        <f t="shared" si="312"/>
        <v>6.2122092200000019</v>
      </c>
      <c r="AV270" s="36">
        <f t="shared" si="312"/>
        <v>7.8111684010000033</v>
      </c>
      <c r="AW270" s="216">
        <f t="shared" si="312"/>
        <v>9.5886221399999982</v>
      </c>
      <c r="AX270" s="36">
        <f t="shared" si="312"/>
        <v>7.6110306789999953</v>
      </c>
      <c r="AY270" s="36">
        <f t="shared" si="312"/>
        <v>8.0523690790000018</v>
      </c>
      <c r="AZ270" s="36">
        <f t="shared" si="312"/>
        <v>6.1055285888400022</v>
      </c>
      <c r="BA270" s="143">
        <f t="shared" si="312"/>
        <v>1.087168676999994</v>
      </c>
      <c r="BC270" s="32" t="str">
        <f t="shared" si="264"/>
        <v>AIRCOS</v>
      </c>
      <c r="BD270" s="205"/>
      <c r="BE270" s="205"/>
      <c r="BF270" s="205"/>
      <c r="BG270" s="46"/>
      <c r="BH270" s="46"/>
      <c r="BI270" s="46"/>
      <c r="BJ270" s="199"/>
    </row>
    <row r="271" spans="1:62" s="10" customFormat="1" ht="14.25" customHeight="1">
      <c r="A271" s="32"/>
      <c r="B271" s="25"/>
      <c r="C271" s="33" t="s">
        <v>13</v>
      </c>
      <c r="D271" s="25"/>
      <c r="E271" s="74">
        <v>15.407876710904167</v>
      </c>
      <c r="F271" s="73">
        <v>19.736000000000001</v>
      </c>
      <c r="G271" s="73">
        <v>35.451000000000001</v>
      </c>
      <c r="H271" s="73">
        <v>48.292999999999999</v>
      </c>
      <c r="I271" s="73">
        <v>51.079000000000001</v>
      </c>
      <c r="J271" s="73">
        <v>58.343000000000004</v>
      </c>
      <c r="K271" s="73">
        <v>61.91</v>
      </c>
      <c r="L271" s="73">
        <v>65.042000000000002</v>
      </c>
      <c r="M271" s="136">
        <v>74.94</v>
      </c>
      <c r="N271" s="73"/>
      <c r="O271" s="73"/>
      <c r="P271" s="75"/>
      <c r="Q271" s="12"/>
      <c r="R271" s="12"/>
      <c r="S271" s="12"/>
      <c r="T271" s="32"/>
      <c r="U271" s="25"/>
      <c r="V271" s="33" t="s">
        <v>13</v>
      </c>
      <c r="W271" s="25"/>
      <c r="X271" s="74"/>
      <c r="Y271" s="73"/>
      <c r="Z271" s="73"/>
      <c r="AA271" s="73"/>
      <c r="AB271" s="73"/>
      <c r="AC271" s="73"/>
      <c r="AD271" s="73"/>
      <c r="AE271" s="136"/>
      <c r="AF271" s="73"/>
      <c r="AG271" s="36"/>
      <c r="AH271" s="36"/>
      <c r="AI271" s="37"/>
      <c r="AJ271" s="12"/>
      <c r="AK271" s="12"/>
      <c r="AL271" s="32"/>
      <c r="AM271" s="25"/>
      <c r="AN271" s="33" t="s">
        <v>13</v>
      </c>
      <c r="AO271" s="25"/>
      <c r="AP271" s="74">
        <v>1.639769</v>
      </c>
      <c r="AQ271" s="73">
        <v>9.4058786720000001</v>
      </c>
      <c r="AR271" s="73">
        <v>20.257613657999997</v>
      </c>
      <c r="AS271" s="73">
        <v>20.620349657999999</v>
      </c>
      <c r="AT271" s="73">
        <v>22.908528424</v>
      </c>
      <c r="AU271" s="73">
        <v>29.120737644000002</v>
      </c>
      <c r="AV271" s="73">
        <v>36.931906045000005</v>
      </c>
      <c r="AW271" s="136">
        <v>46.520528185000003</v>
      </c>
      <c r="AX271" s="73">
        <v>54.131558863999999</v>
      </c>
      <c r="AY271" s="73">
        <v>62.183927943</v>
      </c>
      <c r="AZ271" s="73">
        <v>68.289456531840003</v>
      </c>
      <c r="BA271" s="142">
        <v>69.376625208839997</v>
      </c>
      <c r="BC271" s="70" t="str">
        <f t="shared" si="264"/>
        <v/>
      </c>
      <c r="BD271" s="205" t="e">
        <f>INDEX($E$222:$P$313,ROW()-221,#REF!)</f>
        <v>#REF!</v>
      </c>
      <c r="BE271" s="205" t="e">
        <f>INDEX($X$222:$AI$313,ROW()-221,#REF!)</f>
        <v>#REF!</v>
      </c>
      <c r="BF271" s="205" t="e">
        <f>INDEX($AP$222:$BA$313,ROW()-221,#REF!)</f>
        <v>#REF!</v>
      </c>
      <c r="BG271" s="205" t="e">
        <f>+IF(OR(BD271=0,BE271=0),"",BD271-BE271)</f>
        <v>#REF!</v>
      </c>
      <c r="BH271" s="196" t="str">
        <f>+IF(ISERROR(BD271/BE271-1),"",BD271/BE271-1)</f>
        <v/>
      </c>
      <c r="BI271" s="205" t="e">
        <f>+IF(OR(BD271=0,BF271=0),"",BD271-BF271)</f>
        <v>#REF!</v>
      </c>
      <c r="BJ271" s="198" t="str">
        <f>+IF(ISERROR(BD271/BF271-1),"",BD271/BF271-1)</f>
        <v/>
      </c>
    </row>
    <row r="272" spans="1:62" s="10" customFormat="1" ht="14.25" customHeight="1">
      <c r="A272" s="70"/>
      <c r="B272" s="25"/>
      <c r="C272" s="33"/>
      <c r="D272" s="25"/>
      <c r="E272" s="35"/>
      <c r="F272" s="36"/>
      <c r="G272" s="36"/>
      <c r="H272" s="36"/>
      <c r="I272" s="36"/>
      <c r="J272" s="36"/>
      <c r="K272" s="36"/>
      <c r="L272" s="36"/>
      <c r="M272" s="216"/>
      <c r="N272" s="36"/>
      <c r="O272" s="36"/>
      <c r="P272" s="37"/>
      <c r="Q272" s="12"/>
      <c r="R272" s="12"/>
      <c r="S272" s="12"/>
      <c r="T272" s="70"/>
      <c r="U272" s="25"/>
      <c r="V272" s="33"/>
      <c r="W272" s="25"/>
      <c r="X272" s="35"/>
      <c r="Y272" s="36"/>
      <c r="Z272" s="36"/>
      <c r="AA272" s="36"/>
      <c r="AB272" s="36"/>
      <c r="AC272" s="36"/>
      <c r="AD272" s="36"/>
      <c r="AE272" s="216"/>
      <c r="AF272" s="36"/>
      <c r="AG272" s="36"/>
      <c r="AH272" s="36"/>
      <c r="AI272" s="37"/>
      <c r="AJ272" s="12"/>
      <c r="AK272" s="12"/>
      <c r="AL272" s="70"/>
      <c r="AM272" s="25"/>
      <c r="AN272" s="33"/>
      <c r="AO272" s="25"/>
      <c r="AP272" s="35"/>
      <c r="AQ272" s="36"/>
      <c r="AR272" s="36"/>
      <c r="AS272" s="36"/>
      <c r="AT272" s="36"/>
      <c r="AU272" s="36"/>
      <c r="AV272" s="36"/>
      <c r="AW272" s="216"/>
      <c r="AX272" s="36"/>
      <c r="AY272" s="36"/>
      <c r="AZ272" s="36"/>
      <c r="BA272" s="143"/>
      <c r="BC272" s="70" t="str">
        <f t="shared" si="264"/>
        <v/>
      </c>
      <c r="BD272" s="205"/>
      <c r="BE272" s="205"/>
      <c r="BF272" s="205"/>
      <c r="BG272" s="46"/>
      <c r="BH272" s="46"/>
      <c r="BI272" s="46"/>
      <c r="BJ272" s="199"/>
    </row>
    <row r="273" spans="1:62" s="10" customFormat="1" ht="14.25" customHeight="1">
      <c r="A273" s="32" t="s">
        <v>73</v>
      </c>
      <c r="B273" s="25"/>
      <c r="C273" s="33" t="s">
        <v>1</v>
      </c>
      <c r="D273" s="25"/>
      <c r="E273" s="35">
        <f>E274</f>
        <v>1.3245699498570001</v>
      </c>
      <c r="F273" s="36">
        <f t="shared" ref="F273:P273" si="313">F274-E274</f>
        <v>6.9674300501429993</v>
      </c>
      <c r="G273" s="36">
        <f t="shared" si="313"/>
        <v>0.2240000000000002</v>
      </c>
      <c r="H273" s="36">
        <f t="shared" si="313"/>
        <v>9.6289999999999996</v>
      </c>
      <c r="I273" s="36">
        <f t="shared" si="313"/>
        <v>1.5410000000000004</v>
      </c>
      <c r="J273" s="36">
        <f t="shared" si="313"/>
        <v>10.561</v>
      </c>
      <c r="K273" s="36">
        <f t="shared" si="313"/>
        <v>9.4399999999999977</v>
      </c>
      <c r="L273" s="36">
        <f t="shared" si="313"/>
        <v>7.2530000000000001</v>
      </c>
      <c r="M273" s="216">
        <f t="shared" si="313"/>
        <v>17.436000000000007</v>
      </c>
      <c r="N273" s="36">
        <f t="shared" si="313"/>
        <v>-64.376000000000005</v>
      </c>
      <c r="O273" s="36">
        <f t="shared" si="313"/>
        <v>0</v>
      </c>
      <c r="P273" s="37">
        <f t="shared" si="313"/>
        <v>0</v>
      </c>
      <c r="Q273" s="12"/>
      <c r="R273" s="12"/>
      <c r="S273" s="12"/>
      <c r="T273" s="32" t="s">
        <v>73</v>
      </c>
      <c r="U273" s="25"/>
      <c r="V273" s="33" t="s">
        <v>1</v>
      </c>
      <c r="W273" s="25"/>
      <c r="X273" s="35">
        <f>X274</f>
        <v>0</v>
      </c>
      <c r="Y273" s="36">
        <f t="shared" ref="Y273:AI273" si="314">Y274-X274</f>
        <v>0</v>
      </c>
      <c r="Z273" s="36">
        <f t="shared" si="314"/>
        <v>0</v>
      </c>
      <c r="AA273" s="36">
        <f t="shared" si="314"/>
        <v>0</v>
      </c>
      <c r="AB273" s="36">
        <f t="shared" si="314"/>
        <v>0</v>
      </c>
      <c r="AC273" s="36">
        <f t="shared" si="314"/>
        <v>0</v>
      </c>
      <c r="AD273" s="36">
        <f t="shared" si="314"/>
        <v>0</v>
      </c>
      <c r="AE273" s="216">
        <f t="shared" si="314"/>
        <v>0</v>
      </c>
      <c r="AF273" s="36">
        <f t="shared" si="314"/>
        <v>0</v>
      </c>
      <c r="AG273" s="36">
        <f t="shared" si="314"/>
        <v>0</v>
      </c>
      <c r="AH273" s="36">
        <f t="shared" si="314"/>
        <v>0</v>
      </c>
      <c r="AI273" s="37">
        <f t="shared" si="314"/>
        <v>0</v>
      </c>
      <c r="AJ273" s="12"/>
      <c r="AK273" s="12"/>
      <c r="AL273" s="32" t="s">
        <v>73</v>
      </c>
      <c r="AM273" s="25"/>
      <c r="AN273" s="33" t="s">
        <v>1</v>
      </c>
      <c r="AO273" s="25"/>
      <c r="AP273" s="35">
        <f>AP274</f>
        <v>1.0893314890000001</v>
      </c>
      <c r="AQ273" s="36">
        <f t="shared" ref="AQ273:BA273" si="315">AQ274-AP274</f>
        <v>5.3697989700000006</v>
      </c>
      <c r="AR273" s="36">
        <f t="shared" si="315"/>
        <v>7.1555386590000012</v>
      </c>
      <c r="AS273" s="36">
        <f t="shared" si="315"/>
        <v>3.9041702970000003</v>
      </c>
      <c r="AT273" s="36">
        <f t="shared" si="315"/>
        <v>7.7055453609999986</v>
      </c>
      <c r="AU273" s="36">
        <f t="shared" si="315"/>
        <v>8.2719284400000035</v>
      </c>
      <c r="AV273" s="36">
        <f t="shared" si="315"/>
        <v>3.0980912785255299</v>
      </c>
      <c r="AW273" s="216">
        <f t="shared" si="315"/>
        <v>11.271156425525533</v>
      </c>
      <c r="AX273" s="36">
        <f t="shared" si="315"/>
        <v>8.2226251785255329</v>
      </c>
      <c r="AY273" s="36">
        <f t="shared" si="315"/>
        <v>7.4418962209149981</v>
      </c>
      <c r="AZ273" s="36">
        <f t="shared" si="315"/>
        <v>0</v>
      </c>
      <c r="BA273" s="143">
        <f t="shared" si="315"/>
        <v>3.6257405138400003</v>
      </c>
      <c r="BC273" s="32" t="str">
        <f t="shared" si="264"/>
        <v>BCM COSMETIQUE</v>
      </c>
      <c r="BD273" s="205"/>
      <c r="BE273" s="205"/>
      <c r="BF273" s="205"/>
      <c r="BG273" s="46"/>
      <c r="BH273" s="46"/>
      <c r="BI273" s="46"/>
      <c r="BJ273" s="199"/>
    </row>
    <row r="274" spans="1:62" s="10" customFormat="1" ht="14.25" customHeight="1">
      <c r="A274" s="70"/>
      <c r="B274" s="25"/>
      <c r="C274" s="33" t="s">
        <v>13</v>
      </c>
      <c r="D274" s="25"/>
      <c r="E274" s="74">
        <v>1.3245699498570001</v>
      </c>
      <c r="F274" s="73">
        <v>8.2919999999999998</v>
      </c>
      <c r="G274" s="73">
        <v>8.516</v>
      </c>
      <c r="H274" s="73">
        <v>18.145</v>
      </c>
      <c r="I274" s="73">
        <v>19.686</v>
      </c>
      <c r="J274" s="73">
        <v>30.247</v>
      </c>
      <c r="K274" s="73">
        <v>39.686999999999998</v>
      </c>
      <c r="L274" s="73">
        <v>46.94</v>
      </c>
      <c r="M274" s="136">
        <v>64.376000000000005</v>
      </c>
      <c r="N274" s="73"/>
      <c r="O274" s="73"/>
      <c r="P274" s="75"/>
      <c r="Q274" s="12"/>
      <c r="R274" s="12"/>
      <c r="S274" s="12"/>
      <c r="T274" s="70"/>
      <c r="U274" s="25"/>
      <c r="V274" s="33" t="s">
        <v>13</v>
      </c>
      <c r="W274" s="25"/>
      <c r="X274" s="74"/>
      <c r="Y274" s="73"/>
      <c r="Z274" s="73"/>
      <c r="AA274" s="73"/>
      <c r="AB274" s="73"/>
      <c r="AC274" s="73"/>
      <c r="AD274" s="73"/>
      <c r="AE274" s="136"/>
      <c r="AF274" s="73"/>
      <c r="AG274" s="36"/>
      <c r="AH274" s="36"/>
      <c r="AI274" s="37"/>
      <c r="AJ274" s="12"/>
      <c r="AK274" s="12"/>
      <c r="AL274" s="70"/>
      <c r="AM274" s="25"/>
      <c r="AN274" s="33" t="s">
        <v>13</v>
      </c>
      <c r="AO274" s="25"/>
      <c r="AP274" s="74">
        <v>1.0893314890000001</v>
      </c>
      <c r="AQ274" s="73">
        <v>6.4591304590000007</v>
      </c>
      <c r="AR274" s="73">
        <v>13.614669118000002</v>
      </c>
      <c r="AS274" s="73">
        <v>17.518839415000002</v>
      </c>
      <c r="AT274" s="73">
        <v>25.224384776000001</v>
      </c>
      <c r="AU274" s="73">
        <v>33.496313216000004</v>
      </c>
      <c r="AV274" s="73">
        <v>36.594404494525534</v>
      </c>
      <c r="AW274" s="136">
        <v>47.865560920051067</v>
      </c>
      <c r="AX274" s="73">
        <v>56.0881860985766</v>
      </c>
      <c r="AY274" s="73">
        <v>63.530082319491598</v>
      </c>
      <c r="AZ274" s="73">
        <v>63.530082319491598</v>
      </c>
      <c r="BA274" s="142">
        <v>67.155822833331598</v>
      </c>
      <c r="BC274" s="70" t="str">
        <f t="shared" si="264"/>
        <v/>
      </c>
      <c r="BD274" s="205" t="e">
        <f>INDEX($E$222:$P$313,ROW()-221,#REF!)</f>
        <v>#REF!</v>
      </c>
      <c r="BE274" s="205" t="e">
        <f>INDEX($X$222:$AI$313,ROW()-221,#REF!)</f>
        <v>#REF!</v>
      </c>
      <c r="BF274" s="205" t="e">
        <f>INDEX($AP$222:$BA$313,ROW()-221,#REF!)</f>
        <v>#REF!</v>
      </c>
      <c r="BG274" s="205" t="e">
        <f>+IF(OR(BD274=0,BE274=0),"",BD274-BE274)</f>
        <v>#REF!</v>
      </c>
      <c r="BH274" s="196" t="str">
        <f>+IF(ISERROR(BD274/BE274-1),"",BD274/BE274-1)</f>
        <v/>
      </c>
      <c r="BI274" s="205" t="e">
        <f>+IF(OR(BD274=0,BF274=0),"",BD274-BF274)</f>
        <v>#REF!</v>
      </c>
      <c r="BJ274" s="198" t="str">
        <f>+IF(ISERROR(BD274/BF274-1),"",BD274/BF274-1)</f>
        <v/>
      </c>
    </row>
    <row r="275" spans="1:62" s="10" customFormat="1" ht="14.25" customHeight="1">
      <c r="A275" s="32"/>
      <c r="B275" s="25"/>
      <c r="C275" s="33"/>
      <c r="D275" s="25"/>
      <c r="E275" s="35"/>
      <c r="F275" s="36"/>
      <c r="G275" s="36"/>
      <c r="H275" s="36"/>
      <c r="I275" s="36"/>
      <c r="J275" s="36"/>
      <c r="K275" s="36"/>
      <c r="L275" s="36"/>
      <c r="M275" s="216"/>
      <c r="N275" s="36"/>
      <c r="O275" s="36"/>
      <c r="P275" s="37"/>
      <c r="Q275" s="12"/>
      <c r="R275" s="12"/>
      <c r="S275" s="12"/>
      <c r="T275" s="32"/>
      <c r="U275" s="25"/>
      <c r="V275" s="33"/>
      <c r="W275" s="25"/>
      <c r="X275" s="35"/>
      <c r="Y275" s="36"/>
      <c r="Z275" s="36"/>
      <c r="AA275" s="36"/>
      <c r="AB275" s="36"/>
      <c r="AC275" s="36"/>
      <c r="AD275" s="36"/>
      <c r="AE275" s="216"/>
      <c r="AF275" s="36"/>
      <c r="AG275" s="36"/>
      <c r="AH275" s="36"/>
      <c r="AI275" s="37"/>
      <c r="AJ275" s="12"/>
      <c r="AK275" s="12"/>
      <c r="AL275" s="32"/>
      <c r="AM275" s="25"/>
      <c r="AN275" s="33"/>
      <c r="AO275" s="25"/>
      <c r="AP275" s="35"/>
      <c r="AQ275" s="36"/>
      <c r="AR275" s="36"/>
      <c r="AS275" s="36"/>
      <c r="AT275" s="36"/>
      <c r="AU275" s="36"/>
      <c r="AV275" s="36"/>
      <c r="AW275" s="216"/>
      <c r="AX275" s="36"/>
      <c r="AY275" s="36"/>
      <c r="AZ275" s="36"/>
      <c r="BA275" s="143"/>
      <c r="BC275" s="33" t="str">
        <f t="shared" si="264"/>
        <v/>
      </c>
      <c r="BD275" s="205"/>
      <c r="BE275" s="205"/>
      <c r="BF275" s="205"/>
      <c r="BG275" s="46"/>
      <c r="BH275" s="46"/>
      <c r="BI275" s="46"/>
      <c r="BJ275" s="199"/>
    </row>
    <row r="276" spans="1:62" s="10" customFormat="1" ht="14.25" customHeight="1">
      <c r="A276" s="32" t="s">
        <v>74</v>
      </c>
      <c r="B276" s="25"/>
      <c r="C276" s="33" t="s">
        <v>1</v>
      </c>
      <c r="D276" s="25"/>
      <c r="E276" s="35">
        <f>E277</f>
        <v>1.9002302090000001</v>
      </c>
      <c r="F276" s="36">
        <f t="shared" ref="F276:P276" si="316">F277-E277</f>
        <v>5.6827697910000001</v>
      </c>
      <c r="G276" s="36">
        <f t="shared" si="316"/>
        <v>10.174000000000001</v>
      </c>
      <c r="H276" s="36">
        <f t="shared" si="316"/>
        <v>1.9149999999999991</v>
      </c>
      <c r="I276" s="36">
        <f t="shared" si="316"/>
        <v>0.31899999999999906</v>
      </c>
      <c r="J276" s="36">
        <f t="shared" si="316"/>
        <v>8.907</v>
      </c>
      <c r="K276" s="36">
        <f t="shared" si="316"/>
        <v>5.1690000000000005</v>
      </c>
      <c r="L276" s="36">
        <f t="shared" si="316"/>
        <v>4.4029999999999987</v>
      </c>
      <c r="M276" s="216">
        <f t="shared" si="316"/>
        <v>1.1230000000000047</v>
      </c>
      <c r="N276" s="36">
        <f t="shared" si="316"/>
        <v>-39.593000000000004</v>
      </c>
      <c r="O276" s="36">
        <f t="shared" si="316"/>
        <v>0</v>
      </c>
      <c r="P276" s="37">
        <f t="shared" si="316"/>
        <v>0</v>
      </c>
      <c r="Q276" s="12"/>
      <c r="R276" s="12"/>
      <c r="S276" s="12"/>
      <c r="T276" s="32" t="s">
        <v>74</v>
      </c>
      <c r="U276" s="25"/>
      <c r="V276" s="33" t="s">
        <v>1</v>
      </c>
      <c r="W276" s="25"/>
      <c r="X276" s="35">
        <f>X277</f>
        <v>0</v>
      </c>
      <c r="Y276" s="36">
        <f t="shared" ref="Y276:AI276" si="317">Y277-X277</f>
        <v>0</v>
      </c>
      <c r="Z276" s="36">
        <f t="shared" si="317"/>
        <v>0</v>
      </c>
      <c r="AA276" s="36">
        <f t="shared" si="317"/>
        <v>0</v>
      </c>
      <c r="AB276" s="36">
        <f t="shared" si="317"/>
        <v>0</v>
      </c>
      <c r="AC276" s="36">
        <f t="shared" si="317"/>
        <v>0</v>
      </c>
      <c r="AD276" s="36">
        <f t="shared" si="317"/>
        <v>0</v>
      </c>
      <c r="AE276" s="216">
        <f t="shared" si="317"/>
        <v>0</v>
      </c>
      <c r="AF276" s="36">
        <f t="shared" si="317"/>
        <v>0</v>
      </c>
      <c r="AG276" s="36">
        <f t="shared" si="317"/>
        <v>0</v>
      </c>
      <c r="AH276" s="36">
        <f t="shared" si="317"/>
        <v>0</v>
      </c>
      <c r="AI276" s="37">
        <f t="shared" si="317"/>
        <v>0</v>
      </c>
      <c r="AJ276" s="12"/>
      <c r="AK276" s="12"/>
      <c r="AL276" s="32" t="s">
        <v>74</v>
      </c>
      <c r="AM276" s="25"/>
      <c r="AN276" s="33" t="s">
        <v>1</v>
      </c>
      <c r="AO276" s="25"/>
      <c r="AP276" s="35">
        <f>AP277</f>
        <v>2.1168147760524998</v>
      </c>
      <c r="AQ276" s="36">
        <f t="shared" ref="AQ276:BA276" si="318">AQ277-AP277</f>
        <v>0</v>
      </c>
      <c r="AR276" s="36">
        <f t="shared" si="318"/>
        <v>4.3849729263660358</v>
      </c>
      <c r="AS276" s="36">
        <f t="shared" si="318"/>
        <v>8.5152594519999987</v>
      </c>
      <c r="AT276" s="36">
        <f t="shared" si="318"/>
        <v>2.7807328459999994</v>
      </c>
      <c r="AU276" s="36">
        <f t="shared" si="318"/>
        <v>17.280547341999998</v>
      </c>
      <c r="AV276" s="36">
        <f t="shared" si="318"/>
        <v>22.634027844000002</v>
      </c>
      <c r="AW276" s="216">
        <f t="shared" si="318"/>
        <v>0.28851876699999934</v>
      </c>
      <c r="AX276" s="36">
        <f t="shared" si="318"/>
        <v>1.7670766491145997</v>
      </c>
      <c r="AY276" s="36">
        <f t="shared" si="318"/>
        <v>5.5440210331369997</v>
      </c>
      <c r="AZ276" s="36">
        <f t="shared" si="318"/>
        <v>0.9147576489999949</v>
      </c>
      <c r="BA276" s="143">
        <f t="shared" si="318"/>
        <v>0.22254993900000386</v>
      </c>
      <c r="BC276" s="32" t="str">
        <f t="shared" si="264"/>
        <v>P&amp;B GROUP</v>
      </c>
      <c r="BD276" s="205"/>
      <c r="BE276" s="205"/>
      <c r="BF276" s="205"/>
      <c r="BG276" s="46"/>
      <c r="BH276" s="46"/>
      <c r="BI276" s="46"/>
      <c r="BJ276" s="199"/>
    </row>
    <row r="277" spans="1:62" s="10" customFormat="1" ht="14.25" customHeight="1">
      <c r="A277" s="70"/>
      <c r="B277" s="25"/>
      <c r="C277" s="33" t="s">
        <v>13</v>
      </c>
      <c r="D277" s="25"/>
      <c r="E277" s="74">
        <v>1.9002302090000001</v>
      </c>
      <c r="F277" s="73">
        <v>7.5830000000000002</v>
      </c>
      <c r="G277" s="73">
        <v>17.757000000000001</v>
      </c>
      <c r="H277" s="73">
        <v>19.672000000000001</v>
      </c>
      <c r="I277" s="73">
        <v>19.991</v>
      </c>
      <c r="J277" s="73">
        <v>28.898</v>
      </c>
      <c r="K277" s="73">
        <v>34.067</v>
      </c>
      <c r="L277" s="73">
        <v>38.47</v>
      </c>
      <c r="M277" s="136">
        <v>39.593000000000004</v>
      </c>
      <c r="N277" s="73"/>
      <c r="O277" s="73"/>
      <c r="P277" s="75"/>
      <c r="Q277" s="12"/>
      <c r="R277" s="12"/>
      <c r="S277" s="12"/>
      <c r="T277" s="70"/>
      <c r="U277" s="25"/>
      <c r="V277" s="33" t="s">
        <v>13</v>
      </c>
      <c r="W277" s="25"/>
      <c r="X277" s="74"/>
      <c r="Y277" s="73"/>
      <c r="Z277" s="73"/>
      <c r="AA277" s="73"/>
      <c r="AB277" s="73"/>
      <c r="AC277" s="73"/>
      <c r="AD277" s="73"/>
      <c r="AE277" s="136"/>
      <c r="AF277" s="73"/>
      <c r="AG277" s="36"/>
      <c r="AH277" s="36"/>
      <c r="AI277" s="37"/>
      <c r="AJ277" s="12"/>
      <c r="AK277" s="12"/>
      <c r="AL277" s="70"/>
      <c r="AM277" s="25"/>
      <c r="AN277" s="33" t="s">
        <v>13</v>
      </c>
      <c r="AO277" s="25"/>
      <c r="AP277" s="74">
        <v>2.1168147760524998</v>
      </c>
      <c r="AQ277" s="73">
        <v>2.1168147760524998</v>
      </c>
      <c r="AR277" s="73">
        <v>6.501787702418536</v>
      </c>
      <c r="AS277" s="73">
        <v>15.017047154418535</v>
      </c>
      <c r="AT277" s="73">
        <v>17.797780000418534</v>
      </c>
      <c r="AU277" s="73">
        <v>35.078327342418532</v>
      </c>
      <c r="AV277" s="73">
        <v>57.712355186418534</v>
      </c>
      <c r="AW277" s="136">
        <v>58.000873953418534</v>
      </c>
      <c r="AX277" s="73">
        <v>59.767950602533134</v>
      </c>
      <c r="AY277" s="73">
        <v>65.311971635670133</v>
      </c>
      <c r="AZ277" s="73">
        <v>66.226729284670128</v>
      </c>
      <c r="BA277" s="142">
        <v>66.449279223670132</v>
      </c>
      <c r="BC277" s="70" t="str">
        <f t="shared" si="264"/>
        <v/>
      </c>
      <c r="BD277" s="205" t="e">
        <f>INDEX($E$222:$P$313,ROW()-221,#REF!)</f>
        <v>#REF!</v>
      </c>
      <c r="BE277" s="205" t="e">
        <f>INDEX($X$222:$AI$313,ROW()-221,#REF!)</f>
        <v>#REF!</v>
      </c>
      <c r="BF277" s="205" t="e">
        <f>INDEX($AP$222:$BA$313,ROW()-221,#REF!)</f>
        <v>#REF!</v>
      </c>
      <c r="BG277" s="205" t="e">
        <f>+IF(OR(BD277=0,BE277=0),"",BD277-BE277)</f>
        <v>#REF!</v>
      </c>
      <c r="BH277" s="196" t="str">
        <f>+IF(ISERROR(BD277/BE277-1),"",BD277/BE277-1)</f>
        <v/>
      </c>
      <c r="BI277" s="205" t="e">
        <f>+IF(OR(BD277=0,BF277=0),"",BD277-BF277)</f>
        <v>#REF!</v>
      </c>
      <c r="BJ277" s="198" t="str">
        <f>+IF(ISERROR(BD277/BF277-1),"",BD277/BF277-1)</f>
        <v/>
      </c>
    </row>
    <row r="278" spans="1:62" s="10" customFormat="1" ht="14.25" customHeight="1">
      <c r="A278" s="32"/>
      <c r="B278" s="25"/>
      <c r="C278" s="33"/>
      <c r="D278" s="25"/>
      <c r="E278" s="35"/>
      <c r="F278" s="36"/>
      <c r="G278" s="36"/>
      <c r="H278" s="36"/>
      <c r="I278" s="36"/>
      <c r="J278" s="36"/>
      <c r="K278" s="36"/>
      <c r="L278" s="36"/>
      <c r="M278" s="216"/>
      <c r="N278" s="36"/>
      <c r="O278" s="36"/>
      <c r="P278" s="37"/>
      <c r="Q278" s="12"/>
      <c r="R278" s="12"/>
      <c r="S278" s="12"/>
      <c r="T278" s="32"/>
      <c r="U278" s="25"/>
      <c r="V278" s="33"/>
      <c r="W278" s="25"/>
      <c r="X278" s="35"/>
      <c r="Y278" s="36"/>
      <c r="Z278" s="36"/>
      <c r="AA278" s="36"/>
      <c r="AB278" s="36"/>
      <c r="AC278" s="36"/>
      <c r="AD278" s="36"/>
      <c r="AE278" s="216"/>
      <c r="AF278" s="36"/>
      <c r="AG278" s="36"/>
      <c r="AH278" s="36"/>
      <c r="AI278" s="37"/>
      <c r="AJ278" s="12"/>
      <c r="AK278" s="12"/>
      <c r="AL278" s="32"/>
      <c r="AM278" s="25"/>
      <c r="AN278" s="33"/>
      <c r="AO278" s="25"/>
      <c r="AP278" s="35"/>
      <c r="AQ278" s="36"/>
      <c r="AR278" s="36"/>
      <c r="AS278" s="36"/>
      <c r="AT278" s="36"/>
      <c r="AU278" s="36"/>
      <c r="AV278" s="36"/>
      <c r="AW278" s="216"/>
      <c r="AX278" s="36"/>
      <c r="AY278" s="36"/>
      <c r="AZ278" s="36"/>
      <c r="BA278" s="143"/>
      <c r="BC278" s="70" t="str">
        <f t="shared" si="264"/>
        <v/>
      </c>
      <c r="BD278" s="205"/>
      <c r="BE278" s="205"/>
      <c r="BF278" s="205"/>
      <c r="BG278" s="46"/>
      <c r="BH278" s="46"/>
      <c r="BI278" s="46"/>
      <c r="BJ278" s="199"/>
    </row>
    <row r="279" spans="1:62" s="10" customFormat="1" ht="14.25" customHeight="1">
      <c r="A279" s="70" t="s">
        <v>75</v>
      </c>
      <c r="B279" s="25"/>
      <c r="C279" s="33" t="s">
        <v>1</v>
      </c>
      <c r="D279" s="25"/>
      <c r="E279" s="35">
        <f>E280</f>
        <v>3.2481767600000002</v>
      </c>
      <c r="F279" s="36">
        <f t="shared" ref="F279:P279" si="319">F280-E280</f>
        <v>4.9888232400000003</v>
      </c>
      <c r="G279" s="36">
        <f t="shared" si="319"/>
        <v>7.42</v>
      </c>
      <c r="H279" s="36">
        <f t="shared" si="319"/>
        <v>2.4359999999999999</v>
      </c>
      <c r="I279" s="36">
        <f t="shared" si="319"/>
        <v>3.3629999999999995</v>
      </c>
      <c r="J279" s="36">
        <f t="shared" si="319"/>
        <v>2.3829999999999991</v>
      </c>
      <c r="K279" s="36">
        <f t="shared" si="319"/>
        <v>0.73100000000000165</v>
      </c>
      <c r="L279" s="36">
        <f t="shared" si="319"/>
        <v>3.9059999999999988</v>
      </c>
      <c r="M279" s="216">
        <f t="shared" si="319"/>
        <v>2.1039999999999992</v>
      </c>
      <c r="N279" s="36">
        <f t="shared" si="319"/>
        <v>-30.58</v>
      </c>
      <c r="O279" s="36">
        <f t="shared" si="319"/>
        <v>0</v>
      </c>
      <c r="P279" s="37">
        <f t="shared" si="319"/>
        <v>0</v>
      </c>
      <c r="Q279" s="12"/>
      <c r="R279" s="12"/>
      <c r="S279" s="12"/>
      <c r="T279" s="70" t="s">
        <v>75</v>
      </c>
      <c r="U279" s="25"/>
      <c r="V279" s="33" t="s">
        <v>1</v>
      </c>
      <c r="W279" s="25"/>
      <c r="X279" s="35">
        <f>X280</f>
        <v>0</v>
      </c>
      <c r="Y279" s="36">
        <f t="shared" ref="Y279:AI279" si="320">Y280-X280</f>
        <v>0</v>
      </c>
      <c r="Z279" s="36">
        <f t="shared" si="320"/>
        <v>0</v>
      </c>
      <c r="AA279" s="36">
        <f t="shared" si="320"/>
        <v>0</v>
      </c>
      <c r="AB279" s="36">
        <f t="shared" si="320"/>
        <v>0</v>
      </c>
      <c r="AC279" s="36">
        <f t="shared" si="320"/>
        <v>0</v>
      </c>
      <c r="AD279" s="36">
        <f t="shared" si="320"/>
        <v>0</v>
      </c>
      <c r="AE279" s="216">
        <f t="shared" si="320"/>
        <v>0</v>
      </c>
      <c r="AF279" s="36">
        <f t="shared" si="320"/>
        <v>0</v>
      </c>
      <c r="AG279" s="36">
        <f t="shared" si="320"/>
        <v>0</v>
      </c>
      <c r="AH279" s="36">
        <f t="shared" si="320"/>
        <v>0</v>
      </c>
      <c r="AI279" s="37">
        <f t="shared" si="320"/>
        <v>0</v>
      </c>
      <c r="AJ279" s="12"/>
      <c r="AK279" s="12"/>
      <c r="AL279" s="70" t="s">
        <v>75</v>
      </c>
      <c r="AM279" s="25"/>
      <c r="AN279" s="33" t="s">
        <v>1</v>
      </c>
      <c r="AO279" s="25"/>
      <c r="AP279" s="35">
        <f>AP280</f>
        <v>18.380190797334301</v>
      </c>
      <c r="AQ279" s="36">
        <f t="shared" ref="AQ279:BA279" si="321">AQ280-AP280</f>
        <v>2.6684950940000007</v>
      </c>
      <c r="AR279" s="36">
        <f t="shared" si="321"/>
        <v>1.010402899999999</v>
      </c>
      <c r="AS279" s="36">
        <f t="shared" si="321"/>
        <v>9.0901295677624994</v>
      </c>
      <c r="AT279" s="36">
        <f t="shared" si="321"/>
        <v>5.7856268469999961</v>
      </c>
      <c r="AU279" s="36">
        <f t="shared" si="321"/>
        <v>0.23439213399999659</v>
      </c>
      <c r="AV279" s="36">
        <f t="shared" si="321"/>
        <v>4.024880318000001</v>
      </c>
      <c r="AW279" s="216">
        <f t="shared" si="321"/>
        <v>0</v>
      </c>
      <c r="AX279" s="36">
        <f t="shared" si="321"/>
        <v>11.170594817950537</v>
      </c>
      <c r="AY279" s="36">
        <f t="shared" si="321"/>
        <v>7.8010830609999999</v>
      </c>
      <c r="AZ279" s="36">
        <f t="shared" si="321"/>
        <v>0</v>
      </c>
      <c r="BA279" s="143">
        <f t="shared" si="321"/>
        <v>1.5671045550000002</v>
      </c>
      <c r="BC279" s="32" t="str">
        <f t="shared" si="264"/>
        <v>THALGO COSMETICS</v>
      </c>
      <c r="BD279" s="205"/>
      <c r="BE279" s="205"/>
      <c r="BF279" s="205"/>
      <c r="BG279" s="46"/>
      <c r="BH279" s="46"/>
      <c r="BI279" s="46"/>
      <c r="BJ279" s="199"/>
    </row>
    <row r="280" spans="1:62" s="10" customFormat="1" ht="14.25" customHeight="1">
      <c r="A280" s="130"/>
      <c r="B280" s="25"/>
      <c r="C280" s="33" t="s">
        <v>13</v>
      </c>
      <c r="D280" s="25"/>
      <c r="E280" s="74">
        <v>3.2481767600000002</v>
      </c>
      <c r="F280" s="73">
        <v>8.2370000000000001</v>
      </c>
      <c r="G280" s="73">
        <v>15.657</v>
      </c>
      <c r="H280" s="73">
        <v>18.093</v>
      </c>
      <c r="I280" s="73">
        <v>21.456</v>
      </c>
      <c r="J280" s="73">
        <v>23.838999999999999</v>
      </c>
      <c r="K280" s="73">
        <v>24.57</v>
      </c>
      <c r="L280" s="73">
        <v>28.475999999999999</v>
      </c>
      <c r="M280" s="136">
        <v>30.58</v>
      </c>
      <c r="N280" s="73"/>
      <c r="O280" s="73"/>
      <c r="P280" s="75"/>
      <c r="Q280" s="12"/>
      <c r="R280" s="12"/>
      <c r="S280" s="12"/>
      <c r="T280" s="130"/>
      <c r="U280" s="25"/>
      <c r="V280" s="33" t="s">
        <v>13</v>
      </c>
      <c r="W280" s="25"/>
      <c r="X280" s="74"/>
      <c r="Y280" s="73"/>
      <c r="Z280" s="73"/>
      <c r="AA280" s="73"/>
      <c r="AB280" s="73"/>
      <c r="AC280" s="73"/>
      <c r="AD280" s="73"/>
      <c r="AE280" s="136"/>
      <c r="AF280" s="73"/>
      <c r="AG280" s="36"/>
      <c r="AH280" s="36"/>
      <c r="AI280" s="37"/>
      <c r="AJ280" s="12"/>
      <c r="AK280" s="12"/>
      <c r="AL280" s="130"/>
      <c r="AM280" s="25"/>
      <c r="AN280" s="33" t="s">
        <v>13</v>
      </c>
      <c r="AO280" s="25"/>
      <c r="AP280" s="74">
        <v>18.380190797334301</v>
      </c>
      <c r="AQ280" s="73">
        <v>21.048685891334301</v>
      </c>
      <c r="AR280" s="73">
        <v>22.0590887913343</v>
      </c>
      <c r="AS280" s="73">
        <v>31.1492183590968</v>
      </c>
      <c r="AT280" s="73">
        <v>36.934845206096796</v>
      </c>
      <c r="AU280" s="73">
        <v>37.169237340096792</v>
      </c>
      <c r="AV280" s="73">
        <v>41.194117658096793</v>
      </c>
      <c r="AW280" s="136">
        <v>41.194117658096793</v>
      </c>
      <c r="AX280" s="73">
        <v>52.36471247604733</v>
      </c>
      <c r="AY280" s="73">
        <v>60.16579553704733</v>
      </c>
      <c r="AZ280" s="73">
        <v>60.16579553704733</v>
      </c>
      <c r="BA280" s="142">
        <v>61.732900092047331</v>
      </c>
      <c r="BC280" s="70" t="str">
        <f t="shared" si="264"/>
        <v/>
      </c>
      <c r="BD280" s="205" t="e">
        <f>INDEX($E$222:$P$313,ROW()-221,#REF!)</f>
        <v>#REF!</v>
      </c>
      <c r="BE280" s="205" t="e">
        <f>INDEX($X$222:$AI$313,ROW()-221,#REF!)</f>
        <v>#REF!</v>
      </c>
      <c r="BF280" s="205" t="e">
        <f>INDEX($AP$222:$BA$313,ROW()-221,#REF!)</f>
        <v>#REF!</v>
      </c>
      <c r="BG280" s="205" t="e">
        <f>+IF(OR(BD280=0,BE280=0),"",BD280-BE280)</f>
        <v>#REF!</v>
      </c>
      <c r="BH280" s="196" t="str">
        <f>+IF(ISERROR(BD280/BE280-1),"",BD280/BE280-1)</f>
        <v/>
      </c>
      <c r="BI280" s="205" t="e">
        <f>+IF(OR(BD280=0,BF280=0),"",BD280-BF280)</f>
        <v>#REF!</v>
      </c>
      <c r="BJ280" s="198" t="str">
        <f>+IF(ISERROR(BD280/BF280-1),"",BD280/BF280-1)</f>
        <v/>
      </c>
    </row>
    <row r="281" spans="1:62" s="10" customFormat="1" ht="14.25" customHeight="1">
      <c r="A281" s="70"/>
      <c r="B281" s="25"/>
      <c r="C281" s="33"/>
      <c r="D281" s="25"/>
      <c r="E281" s="35"/>
      <c r="F281" s="36"/>
      <c r="G281" s="36"/>
      <c r="H281" s="36"/>
      <c r="I281" s="36"/>
      <c r="J281" s="36"/>
      <c r="K281" s="36"/>
      <c r="L281" s="36"/>
      <c r="M281" s="216"/>
      <c r="N281" s="36"/>
      <c r="O281" s="36"/>
      <c r="P281" s="37"/>
      <c r="Q281" s="12"/>
      <c r="R281" s="12"/>
      <c r="S281" s="12"/>
      <c r="T281" s="70"/>
      <c r="U281" s="25"/>
      <c r="V281" s="33"/>
      <c r="W281" s="25"/>
      <c r="X281" s="35"/>
      <c r="Y281" s="36"/>
      <c r="Z281" s="36"/>
      <c r="AA281" s="36"/>
      <c r="AB281" s="36"/>
      <c r="AC281" s="36"/>
      <c r="AD281" s="36"/>
      <c r="AE281" s="216"/>
      <c r="AF281" s="36"/>
      <c r="AG281" s="36"/>
      <c r="AH281" s="36"/>
      <c r="AI281" s="37"/>
      <c r="AJ281" s="12"/>
      <c r="AK281" s="12"/>
      <c r="AL281" s="70"/>
      <c r="AM281" s="25"/>
      <c r="AN281" s="33"/>
      <c r="AO281" s="25"/>
      <c r="AP281" s="35"/>
      <c r="AQ281" s="36"/>
      <c r="AR281" s="36"/>
      <c r="AS281" s="36"/>
      <c r="AT281" s="36"/>
      <c r="AU281" s="36"/>
      <c r="AV281" s="36"/>
      <c r="AW281" s="216"/>
      <c r="AX281" s="36"/>
      <c r="AY281" s="36"/>
      <c r="AZ281" s="36"/>
      <c r="BA281" s="143"/>
      <c r="BC281" s="70" t="str">
        <f t="shared" si="264"/>
        <v/>
      </c>
      <c r="BD281" s="205"/>
      <c r="BE281" s="205"/>
      <c r="BF281" s="205"/>
      <c r="BG281" s="46"/>
      <c r="BH281" s="46"/>
      <c r="BI281" s="46"/>
      <c r="BJ281" s="199"/>
    </row>
    <row r="282" spans="1:62" s="10" customFormat="1" ht="14.25" customHeight="1">
      <c r="A282" s="70" t="s">
        <v>76</v>
      </c>
      <c r="B282" s="25"/>
      <c r="C282" s="33" t="s">
        <v>1</v>
      </c>
      <c r="D282" s="25"/>
      <c r="E282" s="35">
        <f>E283</f>
        <v>5.9135569159999992</v>
      </c>
      <c r="F282" s="36">
        <f t="shared" ref="F282:P282" si="322">F283-E283</f>
        <v>9.424443084</v>
      </c>
      <c r="G282" s="36">
        <f t="shared" si="322"/>
        <v>1.1910000000000007</v>
      </c>
      <c r="H282" s="36">
        <f t="shared" si="322"/>
        <v>6.6730000000000018</v>
      </c>
      <c r="I282" s="36">
        <f t="shared" si="322"/>
        <v>1.5629999999999988</v>
      </c>
      <c r="J282" s="36">
        <f t="shared" si="322"/>
        <v>1.0009999999999977</v>
      </c>
      <c r="K282" s="36">
        <f t="shared" si="322"/>
        <v>11.892000000000003</v>
      </c>
      <c r="L282" s="36">
        <f t="shared" si="322"/>
        <v>6.982999999999997</v>
      </c>
      <c r="M282" s="216">
        <f t="shared" si="322"/>
        <v>5.3500000000000014</v>
      </c>
      <c r="N282" s="36">
        <f t="shared" si="322"/>
        <v>-49.991</v>
      </c>
      <c r="O282" s="36">
        <f t="shared" si="322"/>
        <v>0</v>
      </c>
      <c r="P282" s="37">
        <f t="shared" si="322"/>
        <v>0</v>
      </c>
      <c r="Q282" s="12"/>
      <c r="R282" s="12"/>
      <c r="S282" s="12"/>
      <c r="T282" s="70" t="s">
        <v>76</v>
      </c>
      <c r="U282" s="25"/>
      <c r="V282" s="33" t="s">
        <v>1</v>
      </c>
      <c r="W282" s="25"/>
      <c r="X282" s="35">
        <f>X283</f>
        <v>0</v>
      </c>
      <c r="Y282" s="36">
        <f t="shared" ref="Y282:AI282" si="323">Y283-X283</f>
        <v>0</v>
      </c>
      <c r="Z282" s="36">
        <f t="shared" si="323"/>
        <v>0</v>
      </c>
      <c r="AA282" s="36">
        <f t="shared" si="323"/>
        <v>0</v>
      </c>
      <c r="AB282" s="36">
        <f t="shared" si="323"/>
        <v>0</v>
      </c>
      <c r="AC282" s="36">
        <f t="shared" si="323"/>
        <v>0</v>
      </c>
      <c r="AD282" s="36">
        <f t="shared" si="323"/>
        <v>0</v>
      </c>
      <c r="AE282" s="216">
        <f t="shared" si="323"/>
        <v>0</v>
      </c>
      <c r="AF282" s="36">
        <f t="shared" si="323"/>
        <v>0</v>
      </c>
      <c r="AG282" s="36">
        <f t="shared" si="323"/>
        <v>0</v>
      </c>
      <c r="AH282" s="36">
        <f t="shared" si="323"/>
        <v>0</v>
      </c>
      <c r="AI282" s="37">
        <f t="shared" si="323"/>
        <v>0</v>
      </c>
      <c r="AJ282" s="12"/>
      <c r="AK282" s="12"/>
      <c r="AL282" s="70" t="s">
        <v>76</v>
      </c>
      <c r="AM282" s="25"/>
      <c r="AN282" s="33" t="s">
        <v>1</v>
      </c>
      <c r="AO282" s="25"/>
      <c r="AP282" s="35">
        <f>AP283</f>
        <v>4.64389669</v>
      </c>
      <c r="AQ282" s="36">
        <f t="shared" ref="AQ282:BA282" si="324">AQ283-AP283</f>
        <v>4.1177192100000006</v>
      </c>
      <c r="AR282" s="36">
        <f t="shared" si="324"/>
        <v>10.284814654421497</v>
      </c>
      <c r="AS282" s="36">
        <f t="shared" si="324"/>
        <v>1.9217266739999985</v>
      </c>
      <c r="AT282" s="36">
        <f t="shared" si="324"/>
        <v>9.0694021434460019</v>
      </c>
      <c r="AU282" s="36">
        <f t="shared" si="324"/>
        <v>0.74372114000000167</v>
      </c>
      <c r="AV282" s="36">
        <f t="shared" si="324"/>
        <v>8.3694252889999987</v>
      </c>
      <c r="AW282" s="216">
        <f t="shared" si="324"/>
        <v>4.3081835754259998</v>
      </c>
      <c r="AX282" s="36">
        <f t="shared" si="324"/>
        <v>4.422612369999996</v>
      </c>
      <c r="AY282" s="36">
        <f t="shared" si="324"/>
        <v>2.5535406065259991</v>
      </c>
      <c r="AZ282" s="36">
        <f t="shared" si="324"/>
        <v>4.195644123000001</v>
      </c>
      <c r="BA282" s="143">
        <f t="shared" si="324"/>
        <v>1.8715702909999976</v>
      </c>
      <c r="BC282" s="32" t="str">
        <f t="shared" si="264"/>
        <v>STRAND COSMETICS EUROPE</v>
      </c>
      <c r="BD282" s="205"/>
      <c r="BE282" s="205"/>
      <c r="BF282" s="205"/>
      <c r="BG282" s="46"/>
      <c r="BH282" s="46"/>
      <c r="BI282" s="46"/>
      <c r="BJ282" s="199"/>
    </row>
    <row r="283" spans="1:62" s="10" customFormat="1" ht="14.25" customHeight="1">
      <c r="A283" s="32"/>
      <c r="B283" s="25"/>
      <c r="C283" s="33" t="s">
        <v>13</v>
      </c>
      <c r="D283" s="25"/>
      <c r="E283" s="74">
        <v>5.9135569159999992</v>
      </c>
      <c r="F283" s="73">
        <v>15.337999999999999</v>
      </c>
      <c r="G283" s="73">
        <v>16.529</v>
      </c>
      <c r="H283" s="73">
        <v>23.202000000000002</v>
      </c>
      <c r="I283" s="73">
        <v>24.765000000000001</v>
      </c>
      <c r="J283" s="73">
        <v>25.765999999999998</v>
      </c>
      <c r="K283" s="73">
        <v>37.658000000000001</v>
      </c>
      <c r="L283" s="73">
        <v>44.640999999999998</v>
      </c>
      <c r="M283" s="136">
        <v>49.991</v>
      </c>
      <c r="N283" s="73"/>
      <c r="O283" s="73"/>
      <c r="P283" s="75"/>
      <c r="Q283" s="12"/>
      <c r="R283" s="12"/>
      <c r="S283" s="12"/>
      <c r="T283" s="32"/>
      <c r="U283" s="25"/>
      <c r="V283" s="33" t="s">
        <v>13</v>
      </c>
      <c r="W283" s="25"/>
      <c r="X283" s="74"/>
      <c r="Y283" s="73"/>
      <c r="Z283" s="73"/>
      <c r="AA283" s="73"/>
      <c r="AB283" s="73"/>
      <c r="AC283" s="73"/>
      <c r="AD283" s="73"/>
      <c r="AE283" s="136"/>
      <c r="AF283" s="73"/>
      <c r="AG283" s="36"/>
      <c r="AH283" s="36"/>
      <c r="AI283" s="37"/>
      <c r="AJ283" s="12"/>
      <c r="AK283" s="12"/>
      <c r="AL283" s="32"/>
      <c r="AM283" s="25"/>
      <c r="AN283" s="33" t="s">
        <v>13</v>
      </c>
      <c r="AO283" s="25"/>
      <c r="AP283" s="74">
        <v>4.64389669</v>
      </c>
      <c r="AQ283" s="73">
        <v>8.7616159000000007</v>
      </c>
      <c r="AR283" s="73">
        <v>19.046430554421498</v>
      </c>
      <c r="AS283" s="73">
        <v>20.968157228421497</v>
      </c>
      <c r="AT283" s="73">
        <v>30.037559371867498</v>
      </c>
      <c r="AU283" s="73">
        <v>30.7812805118675</v>
      </c>
      <c r="AV283" s="73">
        <v>39.150705800867499</v>
      </c>
      <c r="AW283" s="136">
        <v>43.458889376293499</v>
      </c>
      <c r="AX283" s="73">
        <v>47.881501746293495</v>
      </c>
      <c r="AY283" s="73">
        <v>50.435042352819494</v>
      </c>
      <c r="AZ283" s="73">
        <v>54.630686475819495</v>
      </c>
      <c r="BA283" s="142">
        <v>56.502256766819492</v>
      </c>
      <c r="BC283" s="70" t="str">
        <f t="shared" si="264"/>
        <v/>
      </c>
      <c r="BD283" s="205" t="e">
        <f>INDEX($E$222:$P$313,ROW()-221,#REF!)</f>
        <v>#REF!</v>
      </c>
      <c r="BE283" s="205" t="e">
        <f>INDEX($X$222:$AI$313,ROW()-221,#REF!)</f>
        <v>#REF!</v>
      </c>
      <c r="BF283" s="205" t="e">
        <f>INDEX($AP$222:$BA$313,ROW()-221,#REF!)</f>
        <v>#REF!</v>
      </c>
      <c r="BG283" s="205" t="e">
        <f>+IF(OR(BD283=0,BE283=0),"",BD283-BE283)</f>
        <v>#REF!</v>
      </c>
      <c r="BH283" s="196" t="str">
        <f>+IF(ISERROR(BD283/BE283-1),"",BD283/BE283-1)</f>
        <v/>
      </c>
      <c r="BI283" s="205" t="e">
        <f>+IF(OR(BD283=0,BF283=0),"",BD283-BF283)</f>
        <v>#REF!</v>
      </c>
      <c r="BJ283" s="198" t="str">
        <f>+IF(ISERROR(BD283/BF283-1),"",BD283/BF283-1)</f>
        <v/>
      </c>
    </row>
    <row r="284" spans="1:62" s="10" customFormat="1" ht="14.25" customHeight="1">
      <c r="A284" s="70"/>
      <c r="B284" s="25"/>
      <c r="C284" s="33"/>
      <c r="D284" s="25"/>
      <c r="E284" s="35"/>
      <c r="F284" s="36"/>
      <c r="G284" s="36"/>
      <c r="H284" s="36"/>
      <c r="I284" s="36"/>
      <c r="J284" s="36"/>
      <c r="K284" s="36"/>
      <c r="L284" s="36"/>
      <c r="M284" s="216"/>
      <c r="N284" s="36"/>
      <c r="O284" s="36"/>
      <c r="P284" s="37"/>
      <c r="Q284" s="12"/>
      <c r="R284" s="12"/>
      <c r="S284" s="12"/>
      <c r="T284" s="70"/>
      <c r="U284" s="25"/>
      <c r="V284" s="33"/>
      <c r="W284" s="25"/>
      <c r="X284" s="35"/>
      <c r="Y284" s="36"/>
      <c r="Z284" s="36"/>
      <c r="AA284" s="36"/>
      <c r="AB284" s="36"/>
      <c r="AC284" s="36"/>
      <c r="AD284" s="36"/>
      <c r="AE284" s="216"/>
      <c r="AF284" s="36"/>
      <c r="AG284" s="36"/>
      <c r="AH284" s="36"/>
      <c r="AI284" s="37"/>
      <c r="AJ284" s="12"/>
      <c r="AK284" s="12"/>
      <c r="AL284" s="70"/>
      <c r="AM284" s="25"/>
      <c r="AN284" s="33"/>
      <c r="AO284" s="25"/>
      <c r="AP284" s="35"/>
      <c r="AQ284" s="36"/>
      <c r="AR284" s="36"/>
      <c r="AS284" s="36"/>
      <c r="AT284" s="36"/>
      <c r="AU284" s="36"/>
      <c r="AV284" s="36"/>
      <c r="AW284" s="216"/>
      <c r="AX284" s="36"/>
      <c r="AY284" s="36"/>
      <c r="AZ284" s="36"/>
      <c r="BA284" s="143"/>
      <c r="BC284" s="70" t="str">
        <f t="shared" si="264"/>
        <v/>
      </c>
      <c r="BD284" s="205"/>
      <c r="BE284" s="205"/>
      <c r="BF284" s="205"/>
      <c r="BG284" s="46"/>
      <c r="BH284" s="46"/>
      <c r="BI284" s="46"/>
      <c r="BJ284" s="199"/>
    </row>
    <row r="285" spans="1:62" s="10" customFormat="1" ht="14.25" customHeight="1">
      <c r="A285" s="32" t="s">
        <v>77</v>
      </c>
      <c r="B285" s="25"/>
      <c r="C285" s="33" t="s">
        <v>1</v>
      </c>
      <c r="D285" s="25"/>
      <c r="E285" s="35">
        <f>E286</f>
        <v>6.1347856200000006</v>
      </c>
      <c r="F285" s="36">
        <f t="shared" ref="F285:P285" si="325">F286-E286</f>
        <v>8.5502143799999999</v>
      </c>
      <c r="G285" s="36">
        <f t="shared" si="325"/>
        <v>9.3040000000000003</v>
      </c>
      <c r="H285" s="36">
        <f t="shared" si="325"/>
        <v>6.6679999999999993</v>
      </c>
      <c r="I285" s="36">
        <f t="shared" si="325"/>
        <v>9.2309999999999981</v>
      </c>
      <c r="J285" s="36">
        <f t="shared" si="325"/>
        <v>1.9849999999999994</v>
      </c>
      <c r="K285" s="36">
        <f t="shared" si="325"/>
        <v>4.4690000000000012</v>
      </c>
      <c r="L285" s="36">
        <f t="shared" si="325"/>
        <v>6.5060000000000002</v>
      </c>
      <c r="M285" s="216">
        <f t="shared" si="325"/>
        <v>4.213000000000001</v>
      </c>
      <c r="N285" s="36">
        <f t="shared" si="325"/>
        <v>-57.061</v>
      </c>
      <c r="O285" s="36">
        <f t="shared" si="325"/>
        <v>0</v>
      </c>
      <c r="P285" s="37">
        <f t="shared" si="325"/>
        <v>0</v>
      </c>
      <c r="Q285" s="12"/>
      <c r="R285" s="12"/>
      <c r="S285" s="12"/>
      <c r="T285" s="32" t="s">
        <v>77</v>
      </c>
      <c r="U285" s="25"/>
      <c r="V285" s="33" t="s">
        <v>1</v>
      </c>
      <c r="W285" s="25"/>
      <c r="X285" s="35">
        <f>X286</f>
        <v>0</v>
      </c>
      <c r="Y285" s="36">
        <f t="shared" ref="Y285:AI285" si="326">Y286-X286</f>
        <v>0</v>
      </c>
      <c r="Z285" s="36">
        <f t="shared" si="326"/>
        <v>0</v>
      </c>
      <c r="AA285" s="36">
        <f t="shared" si="326"/>
        <v>0</v>
      </c>
      <c r="AB285" s="36">
        <f t="shared" si="326"/>
        <v>0</v>
      </c>
      <c r="AC285" s="36">
        <f t="shared" si="326"/>
        <v>0</v>
      </c>
      <c r="AD285" s="36">
        <f t="shared" si="326"/>
        <v>0</v>
      </c>
      <c r="AE285" s="216">
        <f t="shared" si="326"/>
        <v>0</v>
      </c>
      <c r="AF285" s="36">
        <f t="shared" si="326"/>
        <v>0</v>
      </c>
      <c r="AG285" s="36">
        <f t="shared" si="326"/>
        <v>0</v>
      </c>
      <c r="AH285" s="36">
        <f t="shared" si="326"/>
        <v>0</v>
      </c>
      <c r="AI285" s="37">
        <f t="shared" si="326"/>
        <v>0</v>
      </c>
      <c r="AJ285" s="12"/>
      <c r="AK285" s="12"/>
      <c r="AL285" s="32" t="s">
        <v>77</v>
      </c>
      <c r="AM285" s="25"/>
      <c r="AN285" s="33" t="s">
        <v>1</v>
      </c>
      <c r="AO285" s="25"/>
      <c r="AP285" s="35">
        <f>AP286</f>
        <v>0</v>
      </c>
      <c r="AQ285" s="36">
        <f t="shared" ref="AQ285:BA285" si="327">AQ286-AP286</f>
        <v>1.3380289999999999</v>
      </c>
      <c r="AR285" s="36">
        <f t="shared" si="327"/>
        <v>0.61930350000000001</v>
      </c>
      <c r="AS285" s="36">
        <f t="shared" si="327"/>
        <v>2.3675677330000005</v>
      </c>
      <c r="AT285" s="36">
        <f t="shared" si="327"/>
        <v>5.6170400900000006</v>
      </c>
      <c r="AU285" s="36">
        <f t="shared" si="327"/>
        <v>5.0803905589999996</v>
      </c>
      <c r="AV285" s="36">
        <f t="shared" si="327"/>
        <v>11.095839651341999</v>
      </c>
      <c r="AW285" s="216">
        <f t="shared" si="327"/>
        <v>5.2616664799999988</v>
      </c>
      <c r="AX285" s="36">
        <f t="shared" si="327"/>
        <v>9.4217890589999982</v>
      </c>
      <c r="AY285" s="36">
        <f t="shared" si="327"/>
        <v>4.3798248869999981</v>
      </c>
      <c r="AZ285" s="36">
        <f t="shared" si="327"/>
        <v>5.3410891239999998</v>
      </c>
      <c r="BA285" s="143">
        <f t="shared" si="327"/>
        <v>3.8335818270000033</v>
      </c>
      <c r="BC285" s="32" t="str">
        <f t="shared" si="264"/>
        <v>ROVAL SAS</v>
      </c>
      <c r="BD285" s="205"/>
      <c r="BE285" s="205"/>
      <c r="BF285" s="205"/>
      <c r="BG285" s="46"/>
      <c r="BH285" s="46"/>
      <c r="BI285" s="46"/>
      <c r="BJ285" s="199"/>
    </row>
    <row r="286" spans="1:62" s="10" customFormat="1" ht="14.25" customHeight="1">
      <c r="A286" s="70"/>
      <c r="B286" s="25"/>
      <c r="C286" s="33" t="s">
        <v>13</v>
      </c>
      <c r="D286" s="25"/>
      <c r="E286" s="74">
        <v>6.1347856200000006</v>
      </c>
      <c r="F286" s="73">
        <v>14.685</v>
      </c>
      <c r="G286" s="73">
        <v>23.989000000000001</v>
      </c>
      <c r="H286" s="73">
        <v>30.657</v>
      </c>
      <c r="I286" s="73">
        <v>39.887999999999998</v>
      </c>
      <c r="J286" s="73">
        <v>41.872999999999998</v>
      </c>
      <c r="K286" s="73">
        <v>46.341999999999999</v>
      </c>
      <c r="L286" s="73">
        <v>52.847999999999999</v>
      </c>
      <c r="M286" s="136">
        <v>57.061</v>
      </c>
      <c r="N286" s="73"/>
      <c r="O286" s="73"/>
      <c r="P286" s="75"/>
      <c r="Q286" s="12"/>
      <c r="R286" s="12"/>
      <c r="S286" s="12"/>
      <c r="T286" s="70"/>
      <c r="U286" s="25"/>
      <c r="V286" s="33" t="s">
        <v>13</v>
      </c>
      <c r="W286" s="25"/>
      <c r="X286" s="74"/>
      <c r="Y286" s="73"/>
      <c r="Z286" s="73"/>
      <c r="AA286" s="73"/>
      <c r="AB286" s="73"/>
      <c r="AC286" s="73"/>
      <c r="AD286" s="73"/>
      <c r="AE286" s="136"/>
      <c r="AF286" s="73"/>
      <c r="AG286" s="36"/>
      <c r="AH286" s="36"/>
      <c r="AI286" s="37"/>
      <c r="AJ286" s="12"/>
      <c r="AK286" s="12"/>
      <c r="AL286" s="70"/>
      <c r="AM286" s="25"/>
      <c r="AN286" s="33" t="s">
        <v>13</v>
      </c>
      <c r="AO286" s="25"/>
      <c r="AP286" s="74">
        <v>0</v>
      </c>
      <c r="AQ286" s="73">
        <v>1.3380289999999999</v>
      </c>
      <c r="AR286" s="73">
        <v>1.9573324999999999</v>
      </c>
      <c r="AS286" s="73">
        <v>4.3249002330000001</v>
      </c>
      <c r="AT286" s="73">
        <v>9.9419403230000007</v>
      </c>
      <c r="AU286" s="73">
        <v>15.022330882</v>
      </c>
      <c r="AV286" s="73">
        <v>26.118170533341999</v>
      </c>
      <c r="AW286" s="136">
        <v>31.379837013341998</v>
      </c>
      <c r="AX286" s="73">
        <v>40.801626072341996</v>
      </c>
      <c r="AY286" s="73">
        <v>45.181450959341994</v>
      </c>
      <c r="AZ286" s="73">
        <v>50.522540083341994</v>
      </c>
      <c r="BA286" s="142">
        <v>54.356121910341997</v>
      </c>
      <c r="BC286" s="70" t="str">
        <f t="shared" si="264"/>
        <v/>
      </c>
      <c r="BD286" s="205" t="e">
        <f>INDEX($E$222:$P$313,ROW()-221,#REF!)</f>
        <v>#REF!</v>
      </c>
      <c r="BE286" s="205" t="e">
        <f>INDEX($X$222:$AI$313,ROW()-221,#REF!)</f>
        <v>#REF!</v>
      </c>
      <c r="BF286" s="205" t="e">
        <f>INDEX($AP$222:$BA$313,ROW()-221,#REF!)</f>
        <v>#REF!</v>
      </c>
      <c r="BG286" s="205" t="e">
        <f>+IF(OR(BD286=0,BE286=0),"",BD286-BE286)</f>
        <v>#REF!</v>
      </c>
      <c r="BH286" s="196" t="str">
        <f>+IF(ISERROR(BD286/BE286-1),"",BD286/BE286-1)</f>
        <v/>
      </c>
      <c r="BI286" s="205" t="e">
        <f>+IF(OR(BD286=0,BF286=0),"",BD286-BF286)</f>
        <v>#REF!</v>
      </c>
      <c r="BJ286" s="198" t="str">
        <f>+IF(ISERROR(BD286/BF286-1),"",BD286/BF286-1)</f>
        <v/>
      </c>
    </row>
    <row r="287" spans="1:62" s="10" customFormat="1" ht="14.25" customHeight="1">
      <c r="A287" s="70"/>
      <c r="B287" s="25"/>
      <c r="C287" s="33"/>
      <c r="D287" s="25"/>
      <c r="E287" s="35"/>
      <c r="F287" s="36"/>
      <c r="G287" s="36"/>
      <c r="H287" s="36"/>
      <c r="I287" s="36"/>
      <c r="J287" s="36"/>
      <c r="K287" s="36"/>
      <c r="L287" s="36"/>
      <c r="M287" s="216"/>
      <c r="N287" s="36"/>
      <c r="O287" s="36"/>
      <c r="P287" s="37"/>
      <c r="Q287" s="12"/>
      <c r="R287" s="12"/>
      <c r="S287" s="12"/>
      <c r="T287" s="70"/>
      <c r="U287" s="25"/>
      <c r="V287" s="33"/>
      <c r="W287" s="25"/>
      <c r="X287" s="35"/>
      <c r="Y287" s="36"/>
      <c r="Z287" s="36"/>
      <c r="AA287" s="36"/>
      <c r="AB287" s="36"/>
      <c r="AC287" s="36"/>
      <c r="AD287" s="36"/>
      <c r="AE287" s="216"/>
      <c r="AF287" s="36"/>
      <c r="AG287" s="36"/>
      <c r="AH287" s="36"/>
      <c r="AI287" s="37"/>
      <c r="AJ287" s="12"/>
      <c r="AK287" s="12"/>
      <c r="AL287" s="70"/>
      <c r="AM287" s="25"/>
      <c r="AN287" s="33"/>
      <c r="AO287" s="25"/>
      <c r="AP287" s="35"/>
      <c r="AQ287" s="36"/>
      <c r="AR287" s="36"/>
      <c r="AS287" s="36"/>
      <c r="AT287" s="36"/>
      <c r="AU287" s="36"/>
      <c r="AV287" s="36"/>
      <c r="AW287" s="216"/>
      <c r="AX287" s="36"/>
      <c r="AY287" s="36"/>
      <c r="AZ287" s="36"/>
      <c r="BA287" s="143"/>
      <c r="BC287" s="70" t="str">
        <f t="shared" ref="BC287:BC311" si="328">+IF(ISBLANK(A287),"",A287)</f>
        <v/>
      </c>
      <c r="BD287" s="205"/>
      <c r="BE287" s="205"/>
      <c r="BF287" s="205"/>
      <c r="BG287" s="46"/>
      <c r="BH287" s="46"/>
      <c r="BI287" s="46"/>
      <c r="BJ287" s="199"/>
    </row>
    <row r="288" spans="1:62" s="10" customFormat="1" ht="14.25" customHeight="1">
      <c r="A288" s="70" t="s">
        <v>78</v>
      </c>
      <c r="B288" s="25"/>
      <c r="C288" s="33" t="s">
        <v>1</v>
      </c>
      <c r="D288" s="25"/>
      <c r="E288" s="35">
        <f>E289</f>
        <v>4.1923634970670003</v>
      </c>
      <c r="F288" s="36">
        <f t="shared" ref="F288:P288" si="329">F289-E289</f>
        <v>12.983636502932999</v>
      </c>
      <c r="G288" s="36">
        <f t="shared" si="329"/>
        <v>3.370000000000001</v>
      </c>
      <c r="H288" s="36">
        <f t="shared" si="329"/>
        <v>96.431000000000012</v>
      </c>
      <c r="I288" s="36">
        <f t="shared" si="329"/>
        <v>3.7009999999999934</v>
      </c>
      <c r="J288" s="36">
        <f t="shared" si="329"/>
        <v>16.281000000000006</v>
      </c>
      <c r="K288" s="36">
        <f t="shared" si="329"/>
        <v>3.1020000000000039</v>
      </c>
      <c r="L288" s="36">
        <f t="shared" si="329"/>
        <v>3.6189999999999998</v>
      </c>
      <c r="M288" s="216">
        <f t="shared" si="329"/>
        <v>8.8379999999999939</v>
      </c>
      <c r="N288" s="36">
        <f t="shared" si="329"/>
        <v>-152.518</v>
      </c>
      <c r="O288" s="36">
        <f t="shared" si="329"/>
        <v>0</v>
      </c>
      <c r="P288" s="37">
        <f t="shared" si="329"/>
        <v>0</v>
      </c>
      <c r="Q288" s="12"/>
      <c r="R288" s="12"/>
      <c r="S288" s="12"/>
      <c r="T288" s="70" t="s">
        <v>78</v>
      </c>
      <c r="U288" s="25"/>
      <c r="V288" s="33" t="s">
        <v>1</v>
      </c>
      <c r="W288" s="25"/>
      <c r="X288" s="35">
        <f>X289</f>
        <v>0</v>
      </c>
      <c r="Y288" s="36">
        <f t="shared" ref="Y288:AI288" si="330">Y289-X289</f>
        <v>0</v>
      </c>
      <c r="Z288" s="36">
        <f t="shared" si="330"/>
        <v>0</v>
      </c>
      <c r="AA288" s="36">
        <f t="shared" si="330"/>
        <v>0</v>
      </c>
      <c r="AB288" s="36">
        <f t="shared" si="330"/>
        <v>0</v>
      </c>
      <c r="AC288" s="36">
        <f t="shared" si="330"/>
        <v>0</v>
      </c>
      <c r="AD288" s="36">
        <f t="shared" si="330"/>
        <v>0</v>
      </c>
      <c r="AE288" s="216">
        <f t="shared" si="330"/>
        <v>0</v>
      </c>
      <c r="AF288" s="36">
        <f t="shared" si="330"/>
        <v>0</v>
      </c>
      <c r="AG288" s="36">
        <f t="shared" si="330"/>
        <v>0</v>
      </c>
      <c r="AH288" s="36">
        <f t="shared" si="330"/>
        <v>0</v>
      </c>
      <c r="AI288" s="37">
        <f t="shared" si="330"/>
        <v>0</v>
      </c>
      <c r="AJ288" s="12"/>
      <c r="AK288" s="12"/>
      <c r="AL288" s="70" t="s">
        <v>78</v>
      </c>
      <c r="AM288" s="25"/>
      <c r="AN288" s="33" t="s">
        <v>1</v>
      </c>
      <c r="AO288" s="25"/>
      <c r="AP288" s="35">
        <f>AP289</f>
        <v>2.98919469674061</v>
      </c>
      <c r="AQ288" s="36">
        <f t="shared" ref="AQ288:BA288" si="331">AQ289-AP289</f>
        <v>5.320104090000001</v>
      </c>
      <c r="AR288" s="36">
        <f t="shared" si="331"/>
        <v>3.0841176000000008</v>
      </c>
      <c r="AS288" s="36">
        <f t="shared" si="331"/>
        <v>1.7627349999999993</v>
      </c>
      <c r="AT288" s="36">
        <f t="shared" si="331"/>
        <v>4.744798969999998</v>
      </c>
      <c r="AU288" s="36">
        <f t="shared" si="331"/>
        <v>3.8272770911028715</v>
      </c>
      <c r="AV288" s="36">
        <f t="shared" si="331"/>
        <v>2.9296969230000016</v>
      </c>
      <c r="AW288" s="216">
        <f t="shared" si="331"/>
        <v>4.1748730997084991</v>
      </c>
      <c r="AX288" s="36">
        <f t="shared" si="331"/>
        <v>3.7579664008580522</v>
      </c>
      <c r="AY288" s="36">
        <f t="shared" si="331"/>
        <v>3.9342250530869975</v>
      </c>
      <c r="AZ288" s="36">
        <f t="shared" si="331"/>
        <v>0.5577492919999969</v>
      </c>
      <c r="BA288" s="143">
        <f t="shared" si="331"/>
        <v>17.201965072451934</v>
      </c>
      <c r="BC288" s="32" t="str">
        <f t="shared" si="328"/>
        <v>PIERRE FABRE DERMOCOSMETIQUE</v>
      </c>
      <c r="BD288" s="205"/>
      <c r="BE288" s="205"/>
      <c r="BF288" s="205"/>
      <c r="BG288" s="46"/>
      <c r="BH288" s="46"/>
      <c r="BI288" s="46"/>
      <c r="BJ288" s="199"/>
    </row>
    <row r="289" spans="1:62" s="10" customFormat="1" ht="14.25" customHeight="1">
      <c r="A289" s="32"/>
      <c r="B289" s="25"/>
      <c r="C289" s="33" t="s">
        <v>13</v>
      </c>
      <c r="D289" s="25"/>
      <c r="E289" s="74">
        <v>4.1923634970670003</v>
      </c>
      <c r="F289" s="73">
        <v>17.175999999999998</v>
      </c>
      <c r="G289" s="73">
        <v>20.545999999999999</v>
      </c>
      <c r="H289" s="73">
        <v>116.977</v>
      </c>
      <c r="I289" s="73">
        <v>120.678</v>
      </c>
      <c r="J289" s="73">
        <v>136.959</v>
      </c>
      <c r="K289" s="73">
        <v>140.06100000000001</v>
      </c>
      <c r="L289" s="73">
        <v>143.68</v>
      </c>
      <c r="M289" s="136">
        <v>152.518</v>
      </c>
      <c r="N289" s="73"/>
      <c r="O289" s="73"/>
      <c r="P289" s="75"/>
      <c r="Q289" s="12"/>
      <c r="R289" s="12"/>
      <c r="S289" s="12"/>
      <c r="T289" s="32"/>
      <c r="U289" s="25"/>
      <c r="V289" s="33" t="s">
        <v>13</v>
      </c>
      <c r="W289" s="25"/>
      <c r="X289" s="74"/>
      <c r="Y289" s="73"/>
      <c r="Z289" s="73"/>
      <c r="AA289" s="73"/>
      <c r="AB289" s="73"/>
      <c r="AC289" s="73"/>
      <c r="AD289" s="73"/>
      <c r="AE289" s="136"/>
      <c r="AF289" s="73"/>
      <c r="AG289" s="36"/>
      <c r="AH289" s="36"/>
      <c r="AI289" s="37"/>
      <c r="AJ289" s="12"/>
      <c r="AK289" s="12"/>
      <c r="AL289" s="32"/>
      <c r="AM289" s="25"/>
      <c r="AN289" s="33" t="s">
        <v>13</v>
      </c>
      <c r="AO289" s="25"/>
      <c r="AP289" s="74">
        <v>2.98919469674061</v>
      </c>
      <c r="AQ289" s="73">
        <v>8.3092987867406105</v>
      </c>
      <c r="AR289" s="73">
        <v>11.393416386740611</v>
      </c>
      <c r="AS289" s="73">
        <v>13.156151386740611</v>
      </c>
      <c r="AT289" s="73">
        <v>17.900950356740609</v>
      </c>
      <c r="AU289" s="73">
        <v>21.72822744784348</v>
      </c>
      <c r="AV289" s="73">
        <v>24.657924370843482</v>
      </c>
      <c r="AW289" s="136">
        <v>28.832797470551981</v>
      </c>
      <c r="AX289" s="73">
        <v>32.590763871410033</v>
      </c>
      <c r="AY289" s="73">
        <v>36.52498892449703</v>
      </c>
      <c r="AZ289" s="73">
        <v>37.082738216497027</v>
      </c>
      <c r="BA289" s="142">
        <v>54.284703288948961</v>
      </c>
      <c r="BC289" s="70" t="str">
        <f t="shared" si="328"/>
        <v/>
      </c>
      <c r="BD289" s="205" t="e">
        <f>INDEX($E$222:$P$313,ROW()-221,#REF!)</f>
        <v>#REF!</v>
      </c>
      <c r="BE289" s="205" t="e">
        <f>INDEX($X$222:$AI$313,ROW()-221,#REF!)</f>
        <v>#REF!</v>
      </c>
      <c r="BF289" s="205" t="e">
        <f>INDEX($AP$222:$BA$313,ROW()-221,#REF!)</f>
        <v>#REF!</v>
      </c>
      <c r="BG289" s="205" t="e">
        <f>+IF(OR(BD289=0,BE289=0),"",BD289-BE289)</f>
        <v>#REF!</v>
      </c>
      <c r="BH289" s="196" t="str">
        <f>+IF(ISERROR(BD289/BE289-1),"",BD289/BE289-1)</f>
        <v/>
      </c>
      <c r="BI289" s="205" t="e">
        <f>+IF(OR(BD289=0,BF289=0),"",BD289-BF289)</f>
        <v>#REF!</v>
      </c>
      <c r="BJ289" s="198" t="str">
        <f>+IF(ISERROR(BD289/BF289-1),"",BD289/BF289-1)</f>
        <v/>
      </c>
    </row>
    <row r="290" spans="1:62" s="10" customFormat="1" ht="14.25" customHeight="1">
      <c r="A290" s="70"/>
      <c r="B290" s="25"/>
      <c r="C290" s="33"/>
      <c r="D290" s="25"/>
      <c r="E290" s="35"/>
      <c r="F290" s="36"/>
      <c r="G290" s="36"/>
      <c r="H290" s="36"/>
      <c r="I290" s="36"/>
      <c r="J290" s="36"/>
      <c r="K290" s="36"/>
      <c r="L290" s="36"/>
      <c r="M290" s="216"/>
      <c r="N290" s="36"/>
      <c r="O290" s="36"/>
      <c r="P290" s="37"/>
      <c r="Q290" s="12"/>
      <c r="R290" s="12"/>
      <c r="S290" s="12"/>
      <c r="T290" s="70"/>
      <c r="U290" s="25"/>
      <c r="V290" s="33"/>
      <c r="W290" s="25"/>
      <c r="X290" s="35"/>
      <c r="Y290" s="36"/>
      <c r="Z290" s="36"/>
      <c r="AA290" s="36"/>
      <c r="AB290" s="36"/>
      <c r="AC290" s="36"/>
      <c r="AD290" s="36"/>
      <c r="AE290" s="216"/>
      <c r="AF290" s="36"/>
      <c r="AG290" s="36"/>
      <c r="AH290" s="36"/>
      <c r="AI290" s="37"/>
      <c r="AJ290" s="12"/>
      <c r="AK290" s="12"/>
      <c r="AL290" s="70"/>
      <c r="AM290" s="25"/>
      <c r="AN290" s="33"/>
      <c r="AO290" s="25"/>
      <c r="AP290" s="35"/>
      <c r="AQ290" s="36"/>
      <c r="AR290" s="36"/>
      <c r="AS290" s="36"/>
      <c r="AT290" s="36"/>
      <c r="AU290" s="36"/>
      <c r="AV290" s="36"/>
      <c r="AW290" s="216"/>
      <c r="AX290" s="36"/>
      <c r="AY290" s="36"/>
      <c r="AZ290" s="36"/>
      <c r="BA290" s="143"/>
      <c r="BC290" s="70" t="str">
        <f t="shared" si="328"/>
        <v/>
      </c>
      <c r="BD290" s="205"/>
      <c r="BE290" s="205"/>
      <c r="BF290" s="205"/>
      <c r="BG290" s="46"/>
      <c r="BH290" s="46"/>
      <c r="BI290" s="46"/>
      <c r="BJ290" s="199"/>
    </row>
    <row r="291" spans="1:62" s="10" customFormat="1" ht="14.25" customHeight="1">
      <c r="A291" s="32" t="s">
        <v>79</v>
      </c>
      <c r="B291" s="25"/>
      <c r="C291" s="33" t="s">
        <v>1</v>
      </c>
      <c r="D291" s="25"/>
      <c r="E291" s="35">
        <f>E292</f>
        <v>0</v>
      </c>
      <c r="F291" s="36">
        <f t="shared" ref="F291:P291" si="332">F292-E292</f>
        <v>0</v>
      </c>
      <c r="G291" s="36">
        <f t="shared" si="332"/>
        <v>16.507000000000001</v>
      </c>
      <c r="H291" s="36">
        <f t="shared" si="332"/>
        <v>0</v>
      </c>
      <c r="I291" s="36">
        <f t="shared" si="332"/>
        <v>0</v>
      </c>
      <c r="J291" s="36">
        <f t="shared" si="332"/>
        <v>0</v>
      </c>
      <c r="K291" s="36">
        <f t="shared" si="332"/>
        <v>0</v>
      </c>
      <c r="L291" s="36">
        <f t="shared" si="332"/>
        <v>18.746999999999996</v>
      </c>
      <c r="M291" s="216">
        <f t="shared" si="332"/>
        <v>0</v>
      </c>
      <c r="N291" s="36">
        <f t="shared" si="332"/>
        <v>-35.253999999999998</v>
      </c>
      <c r="O291" s="36">
        <f t="shared" si="332"/>
        <v>0</v>
      </c>
      <c r="P291" s="37">
        <f t="shared" si="332"/>
        <v>0</v>
      </c>
      <c r="Q291" s="12"/>
      <c r="R291" s="12"/>
      <c r="S291" s="12"/>
      <c r="T291" s="32" t="s">
        <v>79</v>
      </c>
      <c r="U291" s="25"/>
      <c r="V291" s="33" t="s">
        <v>1</v>
      </c>
      <c r="W291" s="25"/>
      <c r="X291" s="35">
        <f>X292</f>
        <v>0</v>
      </c>
      <c r="Y291" s="36">
        <f t="shared" ref="Y291:AI291" si="333">Y292-X292</f>
        <v>0</v>
      </c>
      <c r="Z291" s="36">
        <f t="shared" si="333"/>
        <v>0</v>
      </c>
      <c r="AA291" s="36">
        <f t="shared" si="333"/>
        <v>0</v>
      </c>
      <c r="AB291" s="36">
        <f t="shared" si="333"/>
        <v>0</v>
      </c>
      <c r="AC291" s="36">
        <f t="shared" si="333"/>
        <v>0</v>
      </c>
      <c r="AD291" s="36">
        <f t="shared" si="333"/>
        <v>0</v>
      </c>
      <c r="AE291" s="216">
        <f t="shared" si="333"/>
        <v>0</v>
      </c>
      <c r="AF291" s="36">
        <f t="shared" si="333"/>
        <v>0</v>
      </c>
      <c r="AG291" s="36">
        <f t="shared" si="333"/>
        <v>0</v>
      </c>
      <c r="AH291" s="36">
        <f t="shared" si="333"/>
        <v>0</v>
      </c>
      <c r="AI291" s="37">
        <f t="shared" si="333"/>
        <v>0</v>
      </c>
      <c r="AJ291" s="12"/>
      <c r="AK291" s="12"/>
      <c r="AL291" s="32" t="s">
        <v>79</v>
      </c>
      <c r="AM291" s="25"/>
      <c r="AN291" s="33" t="s">
        <v>1</v>
      </c>
      <c r="AO291" s="25"/>
      <c r="AP291" s="35">
        <f>AP292</f>
        <v>15.103598399999999</v>
      </c>
      <c r="AQ291" s="36">
        <f t="shared" ref="AQ291:BA291" si="334">AQ292-AP292</f>
        <v>0</v>
      </c>
      <c r="AR291" s="36">
        <f t="shared" si="334"/>
        <v>0</v>
      </c>
      <c r="AS291" s="36">
        <f t="shared" si="334"/>
        <v>0</v>
      </c>
      <c r="AT291" s="36">
        <f t="shared" si="334"/>
        <v>0</v>
      </c>
      <c r="AU291" s="36">
        <f t="shared" si="334"/>
        <v>0</v>
      </c>
      <c r="AV291" s="36">
        <f t="shared" si="334"/>
        <v>0</v>
      </c>
      <c r="AW291" s="216">
        <f t="shared" si="334"/>
        <v>17.021143339000002</v>
      </c>
      <c r="AX291" s="36">
        <f t="shared" si="334"/>
        <v>0</v>
      </c>
      <c r="AY291" s="36">
        <f t="shared" si="334"/>
        <v>0</v>
      </c>
      <c r="AZ291" s="36">
        <f t="shared" si="334"/>
        <v>0</v>
      </c>
      <c r="BA291" s="143">
        <f t="shared" si="334"/>
        <v>17.34354002688</v>
      </c>
      <c r="BC291" s="32" t="str">
        <f t="shared" si="328"/>
        <v>BARNET PRODUCTS CORP.</v>
      </c>
      <c r="BD291" s="205"/>
      <c r="BE291" s="205"/>
      <c r="BF291" s="205"/>
      <c r="BG291" s="46"/>
      <c r="BH291" s="46"/>
      <c r="BI291" s="46"/>
      <c r="BJ291" s="199"/>
    </row>
    <row r="292" spans="1:62" s="10" customFormat="1" ht="14.25" customHeight="1">
      <c r="A292" s="70"/>
      <c r="B292" s="25"/>
      <c r="C292" s="33" t="s">
        <v>13</v>
      </c>
      <c r="D292" s="25"/>
      <c r="E292" s="74">
        <v>0</v>
      </c>
      <c r="F292" s="73">
        <v>0</v>
      </c>
      <c r="G292" s="73">
        <v>16.507000000000001</v>
      </c>
      <c r="H292" s="73">
        <v>16.507000000000001</v>
      </c>
      <c r="I292" s="73">
        <v>16.507000000000001</v>
      </c>
      <c r="J292" s="73">
        <v>16.507000000000001</v>
      </c>
      <c r="K292" s="73">
        <v>16.507000000000001</v>
      </c>
      <c r="L292" s="73">
        <v>35.253999999999998</v>
      </c>
      <c r="M292" s="136">
        <v>35.253999999999998</v>
      </c>
      <c r="N292" s="73"/>
      <c r="O292" s="73"/>
      <c r="P292" s="75"/>
      <c r="Q292" s="12"/>
      <c r="R292" s="12"/>
      <c r="S292" s="12"/>
      <c r="T292" s="70"/>
      <c r="U292" s="25"/>
      <c r="V292" s="33" t="s">
        <v>13</v>
      </c>
      <c r="W292" s="25"/>
      <c r="X292" s="74"/>
      <c r="Y292" s="73"/>
      <c r="Z292" s="73"/>
      <c r="AA292" s="73"/>
      <c r="AB292" s="73"/>
      <c r="AC292" s="73"/>
      <c r="AD292" s="73"/>
      <c r="AE292" s="136"/>
      <c r="AF292" s="73"/>
      <c r="AG292" s="36"/>
      <c r="AH292" s="36"/>
      <c r="AI292" s="37"/>
      <c r="AJ292" s="12"/>
      <c r="AK292" s="12"/>
      <c r="AL292" s="70"/>
      <c r="AM292" s="25"/>
      <c r="AN292" s="33" t="s">
        <v>13</v>
      </c>
      <c r="AO292" s="25"/>
      <c r="AP292" s="74">
        <v>15.103598399999999</v>
      </c>
      <c r="AQ292" s="73">
        <v>15.103598399999999</v>
      </c>
      <c r="AR292" s="73">
        <v>15.103598399999999</v>
      </c>
      <c r="AS292" s="73">
        <v>15.103598399999999</v>
      </c>
      <c r="AT292" s="73">
        <v>15.103598399999999</v>
      </c>
      <c r="AU292" s="73">
        <v>15.103598399999999</v>
      </c>
      <c r="AV292" s="73">
        <v>15.103598399999999</v>
      </c>
      <c r="AW292" s="136">
        <v>32.124741739000001</v>
      </c>
      <c r="AX292" s="73">
        <v>32.124741739000001</v>
      </c>
      <c r="AY292" s="73">
        <v>32.124741739000001</v>
      </c>
      <c r="AZ292" s="73">
        <v>32.124741739000001</v>
      </c>
      <c r="BA292" s="142">
        <v>49.46828176588</v>
      </c>
      <c r="BC292" s="70" t="str">
        <f t="shared" si="328"/>
        <v/>
      </c>
      <c r="BD292" s="205" t="e">
        <f>INDEX($E$222:$P$313,ROW()-221,#REF!)</f>
        <v>#REF!</v>
      </c>
      <c r="BE292" s="205" t="e">
        <f>INDEX($X$222:$AI$313,ROW()-221,#REF!)</f>
        <v>#REF!</v>
      </c>
      <c r="BF292" s="205" t="e">
        <f>INDEX($AP$222:$BA$313,ROW()-221,#REF!)</f>
        <v>#REF!</v>
      </c>
      <c r="BG292" s="205" t="e">
        <f>+IF(OR(BD292=0,BE292=0),"",BD292-BE292)</f>
        <v>#REF!</v>
      </c>
      <c r="BH292" s="196" t="str">
        <f>+IF(ISERROR(BD292/BE292-1),"",BD292/BE292-1)</f>
        <v/>
      </c>
      <c r="BI292" s="205" t="e">
        <f>+IF(OR(BD292=0,BF292=0),"",BD292-BF292)</f>
        <v>#REF!</v>
      </c>
      <c r="BJ292" s="198" t="str">
        <f>+IF(ISERROR(BD292/BF292-1),"",BD292/BF292-1)</f>
        <v/>
      </c>
    </row>
    <row r="293" spans="1:62" s="10" customFormat="1" ht="14.25" customHeight="1">
      <c r="A293" s="32"/>
      <c r="B293" s="25"/>
      <c r="C293" s="33"/>
      <c r="D293" s="25"/>
      <c r="E293" s="35"/>
      <c r="F293" s="36"/>
      <c r="G293" s="36"/>
      <c r="H293" s="36"/>
      <c r="I293" s="36"/>
      <c r="J293" s="36"/>
      <c r="K293" s="36"/>
      <c r="L293" s="36"/>
      <c r="M293" s="216"/>
      <c r="N293" s="36"/>
      <c r="O293" s="36"/>
      <c r="P293" s="37"/>
      <c r="Q293" s="12"/>
      <c r="R293" s="12"/>
      <c r="S293" s="12"/>
      <c r="T293" s="32"/>
      <c r="U293" s="25"/>
      <c r="V293" s="33"/>
      <c r="W293" s="25"/>
      <c r="X293" s="35"/>
      <c r="Y293" s="36"/>
      <c r="Z293" s="36"/>
      <c r="AA293" s="36"/>
      <c r="AB293" s="36"/>
      <c r="AC293" s="36"/>
      <c r="AD293" s="36"/>
      <c r="AE293" s="216"/>
      <c r="AF293" s="36"/>
      <c r="AG293" s="36"/>
      <c r="AH293" s="36"/>
      <c r="AI293" s="37"/>
      <c r="AJ293" s="12"/>
      <c r="AK293" s="12"/>
      <c r="AL293" s="32"/>
      <c r="AM293" s="25"/>
      <c r="AN293" s="33"/>
      <c r="AO293" s="25"/>
      <c r="AP293" s="35"/>
      <c r="AQ293" s="36"/>
      <c r="AR293" s="36"/>
      <c r="AS293" s="36"/>
      <c r="AT293" s="36"/>
      <c r="AU293" s="36"/>
      <c r="AV293" s="36"/>
      <c r="AW293" s="216"/>
      <c r="AX293" s="36"/>
      <c r="AY293" s="36"/>
      <c r="AZ293" s="36"/>
      <c r="BA293" s="143"/>
      <c r="BC293" s="70" t="str">
        <f t="shared" si="328"/>
        <v/>
      </c>
      <c r="BD293" s="205"/>
      <c r="BE293" s="205"/>
      <c r="BF293" s="205"/>
      <c r="BG293" s="46"/>
      <c r="BH293" s="46"/>
      <c r="BI293" s="46"/>
      <c r="BJ293" s="199"/>
    </row>
    <row r="294" spans="1:62" s="10" customFormat="1" ht="14.25" customHeight="1">
      <c r="A294" s="32" t="s">
        <v>80</v>
      </c>
      <c r="B294" s="25"/>
      <c r="C294" s="33" t="s">
        <v>1</v>
      </c>
      <c r="D294" s="25"/>
      <c r="E294" s="35">
        <f>E295</f>
        <v>7.9420001474488799</v>
      </c>
      <c r="F294" s="36">
        <f t="shared" ref="F294:P294" si="335">F295-E295</f>
        <v>0.70299985255111963</v>
      </c>
      <c r="G294" s="36">
        <f t="shared" si="335"/>
        <v>3.0090000000000003</v>
      </c>
      <c r="H294" s="36">
        <f t="shared" si="335"/>
        <v>8.7929999999999993</v>
      </c>
      <c r="I294" s="36">
        <f t="shared" si="335"/>
        <v>3.6099999999999994</v>
      </c>
      <c r="J294" s="36">
        <f t="shared" si="335"/>
        <v>9.0670000000000037</v>
      </c>
      <c r="K294" s="36">
        <f t="shared" si="335"/>
        <v>1.2259999999999991</v>
      </c>
      <c r="L294" s="36">
        <f t="shared" si="335"/>
        <v>1.0229999999999961</v>
      </c>
      <c r="M294" s="216">
        <f t="shared" si="335"/>
        <v>9.0480000000000018</v>
      </c>
      <c r="N294" s="36">
        <f t="shared" si="335"/>
        <v>-44.420999999999999</v>
      </c>
      <c r="O294" s="36">
        <f t="shared" si="335"/>
        <v>0</v>
      </c>
      <c r="P294" s="37">
        <f t="shared" si="335"/>
        <v>0</v>
      </c>
      <c r="Q294" s="12"/>
      <c r="R294" s="12"/>
      <c r="S294" s="12"/>
      <c r="T294" s="32" t="s">
        <v>80</v>
      </c>
      <c r="U294" s="25"/>
      <c r="V294" s="33" t="s">
        <v>1</v>
      </c>
      <c r="W294" s="25"/>
      <c r="X294" s="35">
        <f>X295</f>
        <v>0</v>
      </c>
      <c r="Y294" s="36">
        <f t="shared" ref="Y294:AI294" si="336">Y295-X295</f>
        <v>0</v>
      </c>
      <c r="Z294" s="36">
        <f t="shared" si="336"/>
        <v>0</v>
      </c>
      <c r="AA294" s="36">
        <f t="shared" si="336"/>
        <v>0</v>
      </c>
      <c r="AB294" s="36">
        <f t="shared" si="336"/>
        <v>0</v>
      </c>
      <c r="AC294" s="36">
        <f t="shared" si="336"/>
        <v>0</v>
      </c>
      <c r="AD294" s="36">
        <f t="shared" si="336"/>
        <v>0</v>
      </c>
      <c r="AE294" s="216">
        <f t="shared" si="336"/>
        <v>0</v>
      </c>
      <c r="AF294" s="36">
        <f t="shared" si="336"/>
        <v>0</v>
      </c>
      <c r="AG294" s="36">
        <f t="shared" si="336"/>
        <v>0</v>
      </c>
      <c r="AH294" s="36">
        <f t="shared" si="336"/>
        <v>0</v>
      </c>
      <c r="AI294" s="37">
        <f t="shared" si="336"/>
        <v>0</v>
      </c>
      <c r="AJ294" s="12"/>
      <c r="AK294" s="12"/>
      <c r="AL294" s="32" t="s">
        <v>80</v>
      </c>
      <c r="AM294" s="25"/>
      <c r="AN294" s="33" t="s">
        <v>1</v>
      </c>
      <c r="AO294" s="25"/>
      <c r="AP294" s="35">
        <f>AP295</f>
        <v>0</v>
      </c>
      <c r="AQ294" s="36">
        <f t="shared" ref="AQ294:BA294" si="337">AQ295-AP295</f>
        <v>0.89658451500000003</v>
      </c>
      <c r="AR294" s="36">
        <f t="shared" si="337"/>
        <v>9.6067592311945784</v>
      </c>
      <c r="AS294" s="36">
        <f t="shared" si="337"/>
        <v>2.2466827350000003</v>
      </c>
      <c r="AT294" s="36">
        <f t="shared" si="337"/>
        <v>8.0078681853891585</v>
      </c>
      <c r="AU294" s="36">
        <f t="shared" si="337"/>
        <v>0</v>
      </c>
      <c r="AV294" s="36">
        <f t="shared" si="337"/>
        <v>9.2656416098155034</v>
      </c>
      <c r="AW294" s="216">
        <f t="shared" si="337"/>
        <v>1.4012500000006867E-3</v>
      </c>
      <c r="AX294" s="36">
        <f t="shared" si="337"/>
        <v>0.27491286600000109</v>
      </c>
      <c r="AY294" s="36">
        <f t="shared" si="337"/>
        <v>9.5335809138155057</v>
      </c>
      <c r="AZ294" s="36">
        <f t="shared" si="337"/>
        <v>8.0361880024488812</v>
      </c>
      <c r="BA294" s="143">
        <f t="shared" si="337"/>
        <v>0.53601703399999678</v>
      </c>
      <c r="BC294" s="32" t="str">
        <f t="shared" si="328"/>
        <v>LABORATOIRES ASEPTA</v>
      </c>
      <c r="BD294" s="205"/>
      <c r="BE294" s="205"/>
      <c r="BF294" s="205"/>
      <c r="BG294" s="46"/>
      <c r="BH294" s="46"/>
      <c r="BI294" s="46"/>
      <c r="BJ294" s="199"/>
    </row>
    <row r="295" spans="1:62" s="10" customFormat="1" ht="14.25" customHeight="1">
      <c r="A295" s="70"/>
      <c r="B295" s="25"/>
      <c r="C295" s="33" t="s">
        <v>13</v>
      </c>
      <c r="D295" s="25"/>
      <c r="E295" s="74">
        <v>7.9420001474488799</v>
      </c>
      <c r="F295" s="73">
        <v>8.6449999999999996</v>
      </c>
      <c r="G295" s="73">
        <v>11.654</v>
      </c>
      <c r="H295" s="73">
        <v>20.446999999999999</v>
      </c>
      <c r="I295" s="73">
        <v>24.056999999999999</v>
      </c>
      <c r="J295" s="73">
        <v>33.124000000000002</v>
      </c>
      <c r="K295" s="73">
        <v>34.35</v>
      </c>
      <c r="L295" s="73">
        <v>35.372999999999998</v>
      </c>
      <c r="M295" s="136">
        <v>44.420999999999999</v>
      </c>
      <c r="N295" s="73"/>
      <c r="O295" s="73"/>
      <c r="P295" s="75"/>
      <c r="Q295" s="12"/>
      <c r="R295" s="12"/>
      <c r="S295" s="12"/>
      <c r="T295" s="70"/>
      <c r="U295" s="25"/>
      <c r="V295" s="33" t="s">
        <v>13</v>
      </c>
      <c r="W295" s="25"/>
      <c r="X295" s="74"/>
      <c r="Y295" s="73"/>
      <c r="Z295" s="73"/>
      <c r="AA295" s="73"/>
      <c r="AB295" s="73"/>
      <c r="AC295" s="73"/>
      <c r="AD295" s="73"/>
      <c r="AE295" s="136"/>
      <c r="AF295" s="73"/>
      <c r="AG295" s="36"/>
      <c r="AH295" s="36"/>
      <c r="AI295" s="37"/>
      <c r="AJ295" s="12"/>
      <c r="AK295" s="12"/>
      <c r="AL295" s="70"/>
      <c r="AM295" s="25"/>
      <c r="AN295" s="33" t="s">
        <v>13</v>
      </c>
      <c r="AO295" s="25"/>
      <c r="AP295" s="74">
        <v>0</v>
      </c>
      <c r="AQ295" s="73">
        <v>0.89658451500000003</v>
      </c>
      <c r="AR295" s="73">
        <v>10.503343746194579</v>
      </c>
      <c r="AS295" s="73">
        <v>12.750026481194579</v>
      </c>
      <c r="AT295" s="73">
        <v>20.757894666583738</v>
      </c>
      <c r="AU295" s="73">
        <v>20.757894666583738</v>
      </c>
      <c r="AV295" s="73">
        <v>30.023536276399241</v>
      </c>
      <c r="AW295" s="136">
        <v>30.024937526399242</v>
      </c>
      <c r="AX295" s="73">
        <v>30.299850392399243</v>
      </c>
      <c r="AY295" s="73">
        <v>39.833431306214749</v>
      </c>
      <c r="AZ295" s="73">
        <v>47.86961930866363</v>
      </c>
      <c r="BA295" s="142">
        <v>48.405636342663627</v>
      </c>
      <c r="BC295" s="70" t="str">
        <f t="shared" si="328"/>
        <v/>
      </c>
      <c r="BD295" s="205" t="e">
        <f>INDEX($E$222:$P$313,ROW()-221,#REF!)</f>
        <v>#REF!</v>
      </c>
      <c r="BE295" s="205" t="e">
        <f>INDEX($X$222:$AI$313,ROW()-221,#REF!)</f>
        <v>#REF!</v>
      </c>
      <c r="BF295" s="205" t="e">
        <f>INDEX($AP$222:$BA$313,ROW()-221,#REF!)</f>
        <v>#REF!</v>
      </c>
      <c r="BG295" s="205" t="e">
        <f>+IF(OR(BD295=0,BE295=0),"",BD295-BE295)</f>
        <v>#REF!</v>
      </c>
      <c r="BH295" s="196" t="str">
        <f>+IF(ISERROR(BD295/BE295-1),"",BD295/BE295-1)</f>
        <v/>
      </c>
      <c r="BI295" s="205" t="e">
        <f>+IF(OR(BD295=0,BF295=0),"",BD295-BF295)</f>
        <v>#REF!</v>
      </c>
      <c r="BJ295" s="198" t="str">
        <f>+IF(ISERROR(BD295/BF295-1),"",BD295/BF295-1)</f>
        <v/>
      </c>
    </row>
    <row r="296" spans="1:62" s="10" customFormat="1" ht="14.25" customHeight="1">
      <c r="A296" s="70"/>
      <c r="B296" s="25"/>
      <c r="C296" s="33"/>
      <c r="D296" s="25"/>
      <c r="E296" s="35"/>
      <c r="F296" s="36"/>
      <c r="G296" s="36"/>
      <c r="H296" s="36"/>
      <c r="I296" s="36"/>
      <c r="J296" s="36"/>
      <c r="K296" s="36"/>
      <c r="L296" s="36"/>
      <c r="M296" s="216"/>
      <c r="N296" s="36"/>
      <c r="O296" s="36"/>
      <c r="P296" s="37"/>
      <c r="Q296" s="12"/>
      <c r="R296" s="12"/>
      <c r="S296" s="12"/>
      <c r="T296" s="70"/>
      <c r="U296" s="25"/>
      <c r="V296" s="33"/>
      <c r="W296" s="25"/>
      <c r="X296" s="35"/>
      <c r="Y296" s="36"/>
      <c r="Z296" s="36"/>
      <c r="AA296" s="36"/>
      <c r="AB296" s="36"/>
      <c r="AC296" s="36"/>
      <c r="AD296" s="36"/>
      <c r="AE296" s="216"/>
      <c r="AF296" s="36"/>
      <c r="AG296" s="36"/>
      <c r="AH296" s="36"/>
      <c r="AI296" s="37"/>
      <c r="AJ296" s="12"/>
      <c r="AK296" s="12"/>
      <c r="AL296" s="70"/>
      <c r="AM296" s="25"/>
      <c r="AN296" s="33"/>
      <c r="AO296" s="25"/>
      <c r="AP296" s="35"/>
      <c r="AQ296" s="36"/>
      <c r="AR296" s="36"/>
      <c r="AS296" s="36"/>
      <c r="AT296" s="36"/>
      <c r="AU296" s="36"/>
      <c r="AV296" s="36"/>
      <c r="AW296" s="216"/>
      <c r="AX296" s="36"/>
      <c r="AY296" s="36"/>
      <c r="AZ296" s="36"/>
      <c r="BA296" s="143"/>
      <c r="BC296" s="70" t="str">
        <f t="shared" si="328"/>
        <v/>
      </c>
      <c r="BD296" s="205"/>
      <c r="BE296" s="205"/>
      <c r="BF296" s="205"/>
      <c r="BG296" s="46"/>
      <c r="BH296" s="46"/>
      <c r="BI296" s="46"/>
      <c r="BJ296" s="199"/>
    </row>
    <row r="297" spans="1:62" s="10" customFormat="1" ht="14.25" customHeight="1">
      <c r="A297" s="70" t="s">
        <v>40</v>
      </c>
      <c r="B297" s="25"/>
      <c r="C297" s="33" t="s">
        <v>1</v>
      </c>
      <c r="D297" s="25"/>
      <c r="E297" s="35">
        <f>E298</f>
        <v>195.64750268117098</v>
      </c>
      <c r="F297" s="36">
        <f t="shared" ref="F297:P297" si="338">F298-E298</f>
        <v>123.78949731882904</v>
      </c>
      <c r="G297" s="36">
        <f t="shared" si="338"/>
        <v>98.562000000000126</v>
      </c>
      <c r="H297" s="36">
        <f t="shared" si="338"/>
        <v>150.30100000000004</v>
      </c>
      <c r="I297" s="36">
        <f t="shared" si="338"/>
        <v>114.65399999999977</v>
      </c>
      <c r="J297" s="36">
        <f t="shared" si="338"/>
        <v>136.08200000000011</v>
      </c>
      <c r="K297" s="36">
        <f t="shared" si="338"/>
        <v>89.842999999999847</v>
      </c>
      <c r="L297" s="36">
        <f t="shared" si="338"/>
        <v>77.346000000000004</v>
      </c>
      <c r="M297" s="216">
        <f t="shared" si="338"/>
        <v>153.64899999999989</v>
      </c>
      <c r="N297" s="36">
        <f t="shared" si="338"/>
        <v>-1139.8739999999998</v>
      </c>
      <c r="O297" s="36">
        <f t="shared" si="338"/>
        <v>0</v>
      </c>
      <c r="P297" s="37">
        <f t="shared" si="338"/>
        <v>0</v>
      </c>
      <c r="Q297" s="12"/>
      <c r="R297" s="12"/>
      <c r="S297" s="12"/>
      <c r="T297" s="70" t="s">
        <v>40</v>
      </c>
      <c r="U297" s="25"/>
      <c r="V297" s="33" t="s">
        <v>1</v>
      </c>
      <c r="W297" s="25"/>
      <c r="X297" s="35">
        <f>X298</f>
        <v>0</v>
      </c>
      <c r="Y297" s="36">
        <f t="shared" ref="Y297:AI297" si="339">Y298-X298</f>
        <v>0</v>
      </c>
      <c r="Z297" s="36">
        <f t="shared" si="339"/>
        <v>0</v>
      </c>
      <c r="AA297" s="36">
        <f t="shared" si="339"/>
        <v>0</v>
      </c>
      <c r="AB297" s="36">
        <f t="shared" si="339"/>
        <v>0</v>
      </c>
      <c r="AC297" s="36">
        <f t="shared" si="339"/>
        <v>0</v>
      </c>
      <c r="AD297" s="36">
        <f t="shared" si="339"/>
        <v>0</v>
      </c>
      <c r="AE297" s="216">
        <f t="shared" si="339"/>
        <v>0</v>
      </c>
      <c r="AF297" s="36">
        <f t="shared" si="339"/>
        <v>0</v>
      </c>
      <c r="AG297" s="36">
        <f t="shared" si="339"/>
        <v>0</v>
      </c>
      <c r="AH297" s="36">
        <f t="shared" si="339"/>
        <v>0</v>
      </c>
      <c r="AI297" s="37">
        <f t="shared" si="339"/>
        <v>0</v>
      </c>
      <c r="AJ297" s="12"/>
      <c r="AK297" s="12"/>
      <c r="AL297" s="70" t="s">
        <v>40</v>
      </c>
      <c r="AM297" s="25"/>
      <c r="AN297" s="33" t="s">
        <v>1</v>
      </c>
      <c r="AO297" s="25"/>
      <c r="AP297" s="35">
        <f>AP298</f>
        <v>160.88040533569085</v>
      </c>
      <c r="AQ297" s="36">
        <f t="shared" ref="AQ297:BA297" si="340">AQ298-AP298</f>
        <v>165.52989161007292</v>
      </c>
      <c r="AR297" s="36">
        <f t="shared" si="340"/>
        <v>106.38871432648693</v>
      </c>
      <c r="AS297" s="36">
        <f t="shared" si="340"/>
        <v>164.49466424472598</v>
      </c>
      <c r="AT297" s="36">
        <f t="shared" si="340"/>
        <v>109.00550788026408</v>
      </c>
      <c r="AU297" s="36">
        <f t="shared" si="340"/>
        <v>128.82656158573559</v>
      </c>
      <c r="AV297" s="36">
        <f t="shared" si="340"/>
        <v>100.79490793081004</v>
      </c>
      <c r="AW297" s="216">
        <f t="shared" si="340"/>
        <v>84.484234242695038</v>
      </c>
      <c r="AX297" s="36">
        <f t="shared" si="340"/>
        <v>147.09782485418282</v>
      </c>
      <c r="AY297" s="36">
        <f t="shared" si="340"/>
        <v>127.72480950222325</v>
      </c>
      <c r="AZ297" s="36">
        <f t="shared" si="340"/>
        <v>99.227230783855703</v>
      </c>
      <c r="BA297" s="143">
        <f t="shared" si="340"/>
        <v>100.66134088723948</v>
      </c>
      <c r="BC297" s="32" t="str">
        <f t="shared" si="328"/>
        <v>AUTRES</v>
      </c>
      <c r="BD297" s="205"/>
      <c r="BE297" s="205"/>
      <c r="BF297" s="205"/>
      <c r="BG297" s="46"/>
      <c r="BH297" s="46"/>
      <c r="BI297" s="46"/>
      <c r="BJ297" s="199"/>
    </row>
    <row r="298" spans="1:62" s="10" customFormat="1" ht="14.25" customHeight="1">
      <c r="A298" s="70"/>
      <c r="B298" s="25"/>
      <c r="C298" s="33" t="s">
        <v>13</v>
      </c>
      <c r="D298" s="25"/>
      <c r="E298" s="74">
        <f>-SUM(E295,E292,E289,E286,E283,E280,E277,E274,E271,E268,E265,E262,E259,E256,E253,E250,E247,E244,E241,E238,E235,E232,E229,E226,E223)+528.548</f>
        <v>195.64750268117098</v>
      </c>
      <c r="F298" s="73">
        <f>-SUM(F295,F292,F289,F286,F283,F280,F277,F274,F271,F268,F265,F262,F259,F256,F253,F250,F247,F244,F241,F238,F235,F232,F229,F226,F223)+958.534</f>
        <v>319.43700000000001</v>
      </c>
      <c r="G298" s="73">
        <f>-SUM(G295,G292,G289,G286,G283,G280,G277,G274,G271,G268,G265,G262,G259,G256,G253,G250,G247,G244,G241,G238,G235,G232,G229,G226,G223)+1425.943</f>
        <v>417.99900000000014</v>
      </c>
      <c r="H298" s="73">
        <f>-SUM(H295,H292,H289,H286,H283,H280,H277,H274,H271,H268,H265,H262,H259,H256,H253,H250,H247,H244,H241,H238,H235,H232,H229,H226,H223)+2037.143</f>
        <v>568.30000000000018</v>
      </c>
      <c r="I298" s="73">
        <f>-SUM(I295,I292,I289,I286,I283,I280,I277,I274,I271,I268,I265,I262,I259,I256,I253,I250,I247,I244,I241,I238,I235,I232,I229,I226,I223)+2402.852</f>
        <v>682.95399999999995</v>
      </c>
      <c r="J298" s="73">
        <f>-SUM(J295,J292,J289,J286,J283,J280,J277,J274,J271,J268,J265,J262,J259,J256,J253,J250,J247,J244,J241,J238,J235,J232,J229,J226,J223)+2852.568</f>
        <v>819.03600000000006</v>
      </c>
      <c r="K298" s="73">
        <f>-SUM(K295,K292,K289,K286,K283,K280,K277,K274,K271,K268,K265,K262,K259,K256,K253,K250,K247,K244,K241,K238,K235,K232,K229,K226,K223)+3199.124</f>
        <v>908.87899999999991</v>
      </c>
      <c r="L298" s="73">
        <f>-SUM(L295,L292,L289,L286,L283,L280,L277,L274,L271,L268,L265,L262,L259,L256,L253,L250,L247,L244,L241,L238,L235,L232,L229,L226,L223)+3522.876</f>
        <v>986.22499999999991</v>
      </c>
      <c r="M298" s="136">
        <f>-SUM(M295,M292,M289,M286,M283,M280,M277,M274,M271,M268,M265,M262,M259,M256,M253,M250,M247,M244,M241,M238,M235,M232,M229,M226,M223)+3983.843</f>
        <v>1139.8739999999998</v>
      </c>
      <c r="N298" s="73">
        <f>-SUM(N295,N292,N289,N286,N283,N280,N277,N274,N271,N268,N265,N262,N259,N256,N253,N250,N247,N244,N241,N238,N235,N232,N229,N226,N223)</f>
        <v>0</v>
      </c>
      <c r="O298" s="73">
        <f>-SUM(O295,O292,O289,O286,O283,O280,O277,O274,O271,O268,O265,O262,O259,O256,O253,O250,O247,O244,O241,O238,O235,O232,O229,O226,O223)</f>
        <v>0</v>
      </c>
      <c r="P298" s="75">
        <f>-SUM(P295,P292,P289,P286,P283,P280,P277,P274,P271,P268,P265,P262,P259,P256,P253,P250,P247,P244,P241,P238,P235,P232,P229,P226,P223)</f>
        <v>0</v>
      </c>
      <c r="Q298" s="12"/>
      <c r="R298" s="12"/>
      <c r="S298" s="12"/>
      <c r="T298" s="70"/>
      <c r="U298" s="25"/>
      <c r="V298" s="33" t="s">
        <v>13</v>
      </c>
      <c r="W298" s="25"/>
      <c r="X298" s="74"/>
      <c r="Y298" s="73"/>
      <c r="Z298" s="73"/>
      <c r="AA298" s="73"/>
      <c r="AB298" s="73"/>
      <c r="AC298" s="73"/>
      <c r="AD298" s="73"/>
      <c r="AE298" s="136"/>
      <c r="AF298" s="73"/>
      <c r="AG298" s="36"/>
      <c r="AH298" s="36"/>
      <c r="AI298" s="37"/>
      <c r="AJ298" s="12"/>
      <c r="AK298" s="12"/>
      <c r="AL298" s="70"/>
      <c r="AM298" s="25"/>
      <c r="AN298" s="33" t="s">
        <v>13</v>
      </c>
      <c r="AO298" s="25"/>
      <c r="AP298" s="74">
        <f>(-SUM(AP295,AP292,AP289,AP286,AP283,AP280,AP277,AP274,AP271,AP268,AP265,AP262,AP259,AP256,AP253,AP250,AP247,AP244,AP241,AP238,AP235,AP232,AP229,AP226,AP223))+554.126366602704</f>
        <v>160.88040533569085</v>
      </c>
      <c r="AQ298" s="73">
        <f>(-SUM(AQ295,AQ292,AQ289,AQ286,AQ283,AQ280,AQ277,AQ274,AQ271,AQ268,AQ265,AQ262,AQ259,AQ256,AQ253,AQ250,AQ247,AQ244,AQ241,AQ238,AQ235,AQ232,AQ229,AQ226,AQ223))+1044.64346484226</f>
        <v>326.41029694576378</v>
      </c>
      <c r="AR298" s="73">
        <f>(-SUM(AR295,AR292,AR289,AR286,AR283,AR280,AR277,AR274,AR271,AR268,AR265,AR262,AR259,AR256,AR253,AR250,AR247,AR244,AR241,AR238,AR235,AR232,AR229,AR226,AR223))+1517.60123949966</f>
        <v>432.79901127225071</v>
      </c>
      <c r="AS298" s="73">
        <f>(-SUM(AS295,AS292,AS289,AS286,AS283,AS280,AS277,AS274,AS271,AS268,AS265,AS262,AS259,AS256,AS253,AS250,AS247,AS244,AS241,AS238,AS235,AS232,AS229,AS226,AS223))+2015.58114390348</f>
        <v>597.29367551697669</v>
      </c>
      <c r="AT298" s="73">
        <f>(-SUM(AT295,AT292,AT289,AT286,AT283,AT280,AT277,AT274,AT271,AT268,AT265,AT262,AT259,AT256,AT253,AT250,AT247,AT244,AT241,AT238,AT235,AT232,AT229,AT226,AT223))+2389.70658824263</f>
        <v>706.29918339724077</v>
      </c>
      <c r="AU298" s="73">
        <f>(-SUM(AU295,AU292,AU289,AU286,AU283,AU280,AU277,AU274,AU271,AU268,AU265,AU262,AU259,AU256,AU253,AU250,AU247,AU244,AU241,AU238,AU235,AU232,AU229,AU226,AU223))+2879.35226394693</f>
        <v>835.12574498297636</v>
      </c>
      <c r="AV298" s="73">
        <f>(-SUM(AV295,AV292,AV289,AV286,AV283,AV280,AV277,AV274,AV271,AV268,AV265,AV262,AV259,AV256,AV253,AV250,AV247,AV244,AV241,AV238,AV235,AV232,AV229,AV226,AV223))+3408.38964302709</f>
        <v>935.9206529137864</v>
      </c>
      <c r="AW298" s="136">
        <f>(-SUM(AW295,AW292,AW289,AW286,AW283,AW280,AW277,AW274,AW271,AW268,AW265,AW262,AW259,AW256,AW253,AW250,AW247,AW244,AW241,AW238,AW235,AW232,AW229,AW226,AW223))+3766.68947713865</f>
        <v>1020.4048871564814</v>
      </c>
      <c r="AX298" s="73">
        <f>(-SUM(AX295,AX292,AX289,AX286,AX283,AX280,AX277,AX274,AX271,AX268,AX265,AX262,AX259,AX256,AX253,AX250,AX247,AX244,AX241,AX238,AX235,AX232,AX229,AX226,AX223))+4235.67938648683</f>
        <v>1167.5027120106643</v>
      </c>
      <c r="AY298" s="73">
        <f>(-SUM(AY295,AY292,AY289,AY286,AY283,AY280,AY277,AY274,AY271,AY268,AY265,AY262,AY259,AY256,AY253,AY250,AY247,AY244,AY241,AY238,AY235,AY232,AY229,AY226,AY223))+4697.02298013565</f>
        <v>1295.2275215128875</v>
      </c>
      <c r="AZ298" s="73">
        <f>(-SUM(AZ295,AZ292,AZ289,AZ286,AZ283,AZ280,AZ277,AZ274,AZ271,AZ268,AZ265,AZ262,AZ259,AZ256,AZ253,AZ250,AZ247,AZ244,AZ241,AZ238,AZ235,AZ232,AZ229,AZ226,AZ223))+4990.06470455873</f>
        <v>1394.4547522967432</v>
      </c>
      <c r="BA298" s="142">
        <f>(-SUM(BA295,BA292,BA289,BA286,BA283,BA280,BA277,BA274,BA271,BA268,BA265,BA262,BA259,BA256,BA253,BA250,BA247,BA244,BA241,BA238,BA235,BA232,BA229,BA226,BA223))+5347.97345793223</f>
        <v>1495.1160931839827</v>
      </c>
      <c r="BC298" s="70" t="str">
        <f t="shared" si="328"/>
        <v/>
      </c>
      <c r="BD298" s="205" t="e">
        <f>INDEX($E$222:$P$313,ROW()-221,#REF!)</f>
        <v>#REF!</v>
      </c>
      <c r="BE298" s="205" t="e">
        <f>INDEX($X$222:$AI$313,ROW()-221,#REF!)</f>
        <v>#REF!</v>
      </c>
      <c r="BF298" s="205" t="e">
        <f>INDEX($AP$222:$BA$313,ROW()-221,#REF!)</f>
        <v>#REF!</v>
      </c>
      <c r="BG298" s="205" t="e">
        <f>+IF(OR(BD298=0,BE298=0),"",BD298-BE298)</f>
        <v>#REF!</v>
      </c>
      <c r="BH298" s="196" t="str">
        <f>+IF(ISERROR(BD298/BE298-1),"",BD298/BE298-1)</f>
        <v/>
      </c>
      <c r="BI298" s="205" t="e">
        <f>+IF(OR(BD298=0,BF298=0),"",BD298-BF298)</f>
        <v>#REF!</v>
      </c>
      <c r="BJ298" s="198" t="str">
        <f>+IF(ISERROR(BD298/BF298-1),"",BD298/BF298-1)</f>
        <v/>
      </c>
    </row>
    <row r="299" spans="1:62" s="10" customFormat="1" ht="14.25" customHeight="1">
      <c r="A299" s="32"/>
      <c r="B299" s="25"/>
      <c r="C299" s="33"/>
      <c r="D299" s="25"/>
      <c r="E299" s="35"/>
      <c r="F299" s="36"/>
      <c r="G299" s="36"/>
      <c r="H299" s="36"/>
      <c r="I299" s="36"/>
      <c r="J299" s="36"/>
      <c r="K299" s="36"/>
      <c r="L299" s="36"/>
      <c r="M299" s="216"/>
      <c r="N299" s="36"/>
      <c r="O299" s="36"/>
      <c r="P299" s="37"/>
      <c r="Q299" s="12"/>
      <c r="R299" s="12"/>
      <c r="S299" s="12"/>
      <c r="T299" s="32"/>
      <c r="U299" s="25"/>
      <c r="V299" s="33"/>
      <c r="W299" s="25"/>
      <c r="X299" s="35"/>
      <c r="Y299" s="36"/>
      <c r="Z299" s="36"/>
      <c r="AA299" s="36"/>
      <c r="AB299" s="36"/>
      <c r="AC299" s="36"/>
      <c r="AD299" s="36"/>
      <c r="AE299" s="216"/>
      <c r="AF299" s="36"/>
      <c r="AG299" s="36"/>
      <c r="AH299" s="36"/>
      <c r="AI299" s="37"/>
      <c r="AJ299" s="12"/>
      <c r="AK299" s="12"/>
      <c r="AL299" s="32"/>
      <c r="AM299" s="25"/>
      <c r="AN299" s="33"/>
      <c r="AO299" s="25"/>
      <c r="AP299" s="35"/>
      <c r="AQ299" s="36"/>
      <c r="AR299" s="36"/>
      <c r="AS299" s="36"/>
      <c r="AT299" s="36"/>
      <c r="AU299" s="36"/>
      <c r="AV299" s="36"/>
      <c r="AW299" s="216"/>
      <c r="AX299" s="36"/>
      <c r="AY299" s="36"/>
      <c r="AZ299" s="36"/>
      <c r="BA299" s="143"/>
      <c r="BC299" s="70" t="str">
        <f t="shared" si="328"/>
        <v/>
      </c>
      <c r="BD299" s="205"/>
      <c r="BE299" s="205"/>
      <c r="BF299" s="205"/>
      <c r="BG299" s="46"/>
      <c r="BH299" s="46"/>
      <c r="BI299" s="46"/>
      <c r="BJ299" s="199"/>
    </row>
    <row r="300" spans="1:62" s="10" customFormat="1" ht="14.25" hidden="1" customHeight="1">
      <c r="A300" s="32">
        <v>27</v>
      </c>
      <c r="B300" s="25"/>
      <c r="C300" s="33" t="s">
        <v>1</v>
      </c>
      <c r="D300" s="25"/>
      <c r="E300" s="35">
        <f>E301</f>
        <v>0</v>
      </c>
      <c r="F300" s="36">
        <f t="shared" ref="F300:P300" si="341">F301-E301</f>
        <v>0</v>
      </c>
      <c r="G300" s="36">
        <f t="shared" si="341"/>
        <v>0</v>
      </c>
      <c r="H300" s="36">
        <f t="shared" si="341"/>
        <v>0</v>
      </c>
      <c r="I300" s="36">
        <f t="shared" si="341"/>
        <v>0</v>
      </c>
      <c r="J300" s="36">
        <f t="shared" si="341"/>
        <v>0</v>
      </c>
      <c r="K300" s="36">
        <f t="shared" si="341"/>
        <v>0</v>
      </c>
      <c r="L300" s="36">
        <f t="shared" si="341"/>
        <v>0</v>
      </c>
      <c r="M300" s="216">
        <f t="shared" si="341"/>
        <v>0</v>
      </c>
      <c r="N300" s="36">
        <f t="shared" si="341"/>
        <v>0</v>
      </c>
      <c r="O300" s="36">
        <f t="shared" si="341"/>
        <v>0</v>
      </c>
      <c r="P300" s="37">
        <f t="shared" si="341"/>
        <v>0</v>
      </c>
      <c r="Q300" s="12"/>
      <c r="R300" s="12"/>
      <c r="S300" s="12"/>
      <c r="T300" s="32">
        <v>27</v>
      </c>
      <c r="U300" s="25"/>
      <c r="V300" s="33" t="s">
        <v>1</v>
      </c>
      <c r="W300" s="25"/>
      <c r="X300" s="35">
        <f>X301</f>
        <v>0</v>
      </c>
      <c r="Y300" s="36">
        <f t="shared" ref="Y300:AI300" si="342">Y301-X301</f>
        <v>0</v>
      </c>
      <c r="Z300" s="36">
        <f t="shared" si="342"/>
        <v>0</v>
      </c>
      <c r="AA300" s="36">
        <f t="shared" si="342"/>
        <v>0</v>
      </c>
      <c r="AB300" s="36">
        <f t="shared" si="342"/>
        <v>0</v>
      </c>
      <c r="AC300" s="36">
        <f t="shared" si="342"/>
        <v>0</v>
      </c>
      <c r="AD300" s="36">
        <f t="shared" si="342"/>
        <v>0</v>
      </c>
      <c r="AE300" s="216">
        <f t="shared" si="342"/>
        <v>0</v>
      </c>
      <c r="AF300" s="36">
        <f t="shared" si="342"/>
        <v>0</v>
      </c>
      <c r="AG300" s="36">
        <f t="shared" si="342"/>
        <v>0</v>
      </c>
      <c r="AH300" s="36">
        <f t="shared" si="342"/>
        <v>0</v>
      </c>
      <c r="AI300" s="37">
        <f t="shared" si="342"/>
        <v>0</v>
      </c>
      <c r="AJ300" s="12"/>
      <c r="AK300" s="12"/>
      <c r="AL300" s="32">
        <v>27</v>
      </c>
      <c r="AM300" s="25"/>
      <c r="AN300" s="33" t="s">
        <v>1</v>
      </c>
      <c r="AO300" s="25"/>
      <c r="AP300" s="35">
        <f>AP301</f>
        <v>0</v>
      </c>
      <c r="AQ300" s="36">
        <f t="shared" ref="AQ300:BA300" si="343">AQ301-AP301</f>
        <v>0</v>
      </c>
      <c r="AR300" s="36">
        <f t="shared" si="343"/>
        <v>0</v>
      </c>
      <c r="AS300" s="36">
        <f t="shared" si="343"/>
        <v>0</v>
      </c>
      <c r="AT300" s="36">
        <f t="shared" si="343"/>
        <v>0</v>
      </c>
      <c r="AU300" s="36">
        <f t="shared" si="343"/>
        <v>0</v>
      </c>
      <c r="AV300" s="36">
        <f t="shared" si="343"/>
        <v>0</v>
      </c>
      <c r="AW300" s="216">
        <f t="shared" si="343"/>
        <v>0</v>
      </c>
      <c r="AX300" s="36">
        <f t="shared" si="343"/>
        <v>0</v>
      </c>
      <c r="AY300" s="36">
        <f t="shared" si="343"/>
        <v>0</v>
      </c>
      <c r="AZ300" s="36">
        <f t="shared" si="343"/>
        <v>0</v>
      </c>
      <c r="BA300" s="143">
        <f t="shared" si="343"/>
        <v>0</v>
      </c>
      <c r="BC300" s="32">
        <f t="shared" si="328"/>
        <v>27</v>
      </c>
      <c r="BD300" s="205"/>
      <c r="BE300" s="205"/>
      <c r="BF300" s="205"/>
      <c r="BG300" s="46"/>
      <c r="BH300" s="46"/>
      <c r="BI300" s="46"/>
      <c r="BJ300" s="199"/>
    </row>
    <row r="301" spans="1:62" s="10" customFormat="1" ht="14.25" hidden="1" customHeight="1">
      <c r="A301" s="70"/>
      <c r="B301" s="25"/>
      <c r="C301" s="33" t="s">
        <v>13</v>
      </c>
      <c r="D301" s="25"/>
      <c r="E301" s="74"/>
      <c r="F301" s="73"/>
      <c r="G301" s="73"/>
      <c r="H301" s="73"/>
      <c r="I301" s="73"/>
      <c r="J301" s="73"/>
      <c r="K301" s="73"/>
      <c r="L301" s="73"/>
      <c r="M301" s="136"/>
      <c r="N301" s="73"/>
      <c r="O301" s="73"/>
      <c r="P301" s="75"/>
      <c r="Q301" s="12"/>
      <c r="R301" s="12"/>
      <c r="S301" s="12"/>
      <c r="T301" s="70"/>
      <c r="U301" s="25"/>
      <c r="V301" s="33" t="s">
        <v>13</v>
      </c>
      <c r="W301" s="25"/>
      <c r="X301" s="74"/>
      <c r="Y301" s="73"/>
      <c r="Z301" s="73"/>
      <c r="AA301" s="73"/>
      <c r="AB301" s="73"/>
      <c r="AC301" s="73"/>
      <c r="AD301" s="73"/>
      <c r="AE301" s="136"/>
      <c r="AF301" s="73"/>
      <c r="AG301" s="36"/>
      <c r="AH301" s="36"/>
      <c r="AI301" s="37"/>
      <c r="AJ301" s="12"/>
      <c r="AK301" s="12"/>
      <c r="AL301" s="70"/>
      <c r="AM301" s="25"/>
      <c r="AN301" s="33" t="s">
        <v>13</v>
      </c>
      <c r="AO301" s="25"/>
      <c r="AP301" s="74"/>
      <c r="AQ301" s="73"/>
      <c r="AR301" s="73"/>
      <c r="AS301" s="73"/>
      <c r="AT301" s="73"/>
      <c r="AU301" s="73"/>
      <c r="AV301" s="73"/>
      <c r="AW301" s="136"/>
      <c r="AX301" s="73"/>
      <c r="AY301" s="73"/>
      <c r="AZ301" s="73"/>
      <c r="BA301" s="142"/>
      <c r="BC301" s="70" t="str">
        <f t="shared" si="328"/>
        <v/>
      </c>
      <c r="BD301" s="205" t="e">
        <f>INDEX($E$222:$P$313,ROW()-221,#REF!)</f>
        <v>#REF!</v>
      </c>
      <c r="BE301" s="205" t="e">
        <f>INDEX($X$222:$AI$313,ROW()-221,#REF!)</f>
        <v>#REF!</v>
      </c>
      <c r="BF301" s="205" t="e">
        <f>INDEX($AP$222:$BA$313,ROW()-221,#REF!)</f>
        <v>#REF!</v>
      </c>
      <c r="BG301" s="205" t="e">
        <f>+IF(OR(BD301=0,BE301=0),"",BD301-BE301)</f>
        <v>#REF!</v>
      </c>
      <c r="BH301" s="196" t="str">
        <f>+IF(ISERROR(BD301/BE301-1),"",BD301/BE301-1)</f>
        <v/>
      </c>
      <c r="BI301" s="205" t="e">
        <f>+IF(OR(BD301=0,BF301=0),"",BD301-BF301)</f>
        <v>#REF!</v>
      </c>
      <c r="BJ301" s="198" t="str">
        <f>+IF(ISERROR(BD301/BF301-1),"",BD301/BF301-1)</f>
        <v/>
      </c>
    </row>
    <row r="302" spans="1:62" s="10" customFormat="1" ht="14.25" hidden="1" customHeight="1">
      <c r="A302" s="32"/>
      <c r="B302" s="25"/>
      <c r="C302" s="33"/>
      <c r="D302" s="25"/>
      <c r="E302" s="35"/>
      <c r="F302" s="36"/>
      <c r="G302" s="36"/>
      <c r="H302" s="36"/>
      <c r="I302" s="36"/>
      <c r="J302" s="36"/>
      <c r="K302" s="36"/>
      <c r="L302" s="36"/>
      <c r="M302" s="216"/>
      <c r="N302" s="36"/>
      <c r="O302" s="36"/>
      <c r="P302" s="37"/>
      <c r="Q302" s="12"/>
      <c r="R302" s="12"/>
      <c r="S302" s="12"/>
      <c r="T302" s="32"/>
      <c r="U302" s="25"/>
      <c r="V302" s="33"/>
      <c r="W302" s="25"/>
      <c r="X302" s="35"/>
      <c r="Y302" s="36"/>
      <c r="Z302" s="36"/>
      <c r="AA302" s="36"/>
      <c r="AB302" s="36"/>
      <c r="AC302" s="36"/>
      <c r="AD302" s="36"/>
      <c r="AE302" s="216"/>
      <c r="AF302" s="36"/>
      <c r="AG302" s="36"/>
      <c r="AH302" s="36"/>
      <c r="AI302" s="37"/>
      <c r="AJ302" s="12"/>
      <c r="AK302" s="12"/>
      <c r="AL302" s="32"/>
      <c r="AM302" s="25"/>
      <c r="AN302" s="33"/>
      <c r="AO302" s="25"/>
      <c r="AP302" s="35"/>
      <c r="AQ302" s="36"/>
      <c r="AR302" s="36"/>
      <c r="AS302" s="36"/>
      <c r="AT302" s="36"/>
      <c r="AU302" s="36"/>
      <c r="AV302" s="36"/>
      <c r="AW302" s="216"/>
      <c r="AX302" s="36"/>
      <c r="AY302" s="36"/>
      <c r="AZ302" s="36"/>
      <c r="BA302" s="143"/>
      <c r="BC302" s="70" t="str">
        <f t="shared" si="328"/>
        <v/>
      </c>
      <c r="BD302" s="205"/>
      <c r="BE302" s="205"/>
      <c r="BF302" s="205"/>
      <c r="BG302" s="46"/>
      <c r="BH302" s="46"/>
      <c r="BI302" s="46"/>
      <c r="BJ302" s="199"/>
    </row>
    <row r="303" spans="1:62" s="10" customFormat="1" ht="14.25" hidden="1" customHeight="1">
      <c r="A303" s="32">
        <v>28</v>
      </c>
      <c r="B303" s="25"/>
      <c r="C303" s="33" t="s">
        <v>1</v>
      </c>
      <c r="D303" s="25"/>
      <c r="E303" s="35">
        <f>E304</f>
        <v>0</v>
      </c>
      <c r="F303" s="36">
        <f t="shared" ref="F303:P303" si="344">F304-E304</f>
        <v>0</v>
      </c>
      <c r="G303" s="36">
        <f t="shared" si="344"/>
        <v>0</v>
      </c>
      <c r="H303" s="36">
        <f t="shared" si="344"/>
        <v>0</v>
      </c>
      <c r="I303" s="36">
        <f t="shared" si="344"/>
        <v>0</v>
      </c>
      <c r="J303" s="36">
        <f t="shared" si="344"/>
        <v>0</v>
      </c>
      <c r="K303" s="36">
        <f t="shared" si="344"/>
        <v>0</v>
      </c>
      <c r="L303" s="36">
        <f t="shared" si="344"/>
        <v>0</v>
      </c>
      <c r="M303" s="216">
        <f t="shared" si="344"/>
        <v>0</v>
      </c>
      <c r="N303" s="36">
        <f t="shared" si="344"/>
        <v>0</v>
      </c>
      <c r="O303" s="36">
        <f t="shared" si="344"/>
        <v>0</v>
      </c>
      <c r="P303" s="37">
        <f t="shared" si="344"/>
        <v>0</v>
      </c>
      <c r="Q303" s="12"/>
      <c r="R303" s="12"/>
      <c r="S303" s="12"/>
      <c r="T303" s="32">
        <v>28</v>
      </c>
      <c r="U303" s="25"/>
      <c r="V303" s="33" t="s">
        <v>1</v>
      </c>
      <c r="W303" s="25"/>
      <c r="X303" s="35">
        <f>X304</f>
        <v>0</v>
      </c>
      <c r="Y303" s="36">
        <f t="shared" ref="Y303:AI303" si="345">Y304-X304</f>
        <v>0</v>
      </c>
      <c r="Z303" s="36">
        <f t="shared" si="345"/>
        <v>0</v>
      </c>
      <c r="AA303" s="36">
        <f t="shared" si="345"/>
        <v>0</v>
      </c>
      <c r="AB303" s="36">
        <f t="shared" si="345"/>
        <v>0</v>
      </c>
      <c r="AC303" s="36">
        <f t="shared" si="345"/>
        <v>0</v>
      </c>
      <c r="AD303" s="36">
        <f t="shared" si="345"/>
        <v>0</v>
      </c>
      <c r="AE303" s="216">
        <f t="shared" si="345"/>
        <v>0</v>
      </c>
      <c r="AF303" s="36">
        <f t="shared" si="345"/>
        <v>0</v>
      </c>
      <c r="AG303" s="36">
        <f t="shared" si="345"/>
        <v>0</v>
      </c>
      <c r="AH303" s="36">
        <f t="shared" si="345"/>
        <v>0</v>
      </c>
      <c r="AI303" s="37">
        <f t="shared" si="345"/>
        <v>0</v>
      </c>
      <c r="AJ303" s="12"/>
      <c r="AK303" s="12"/>
      <c r="AL303" s="32">
        <v>28</v>
      </c>
      <c r="AM303" s="25"/>
      <c r="AN303" s="33" t="s">
        <v>1</v>
      </c>
      <c r="AO303" s="25"/>
      <c r="AP303" s="35">
        <f>AP304</f>
        <v>0</v>
      </c>
      <c r="AQ303" s="36">
        <f t="shared" ref="AQ303:BA303" si="346">AQ304-AP304</f>
        <v>0</v>
      </c>
      <c r="AR303" s="36">
        <f t="shared" si="346"/>
        <v>0</v>
      </c>
      <c r="AS303" s="36">
        <f t="shared" si="346"/>
        <v>0</v>
      </c>
      <c r="AT303" s="36">
        <f t="shared" si="346"/>
        <v>0</v>
      </c>
      <c r="AU303" s="36">
        <f t="shared" si="346"/>
        <v>0</v>
      </c>
      <c r="AV303" s="36">
        <f t="shared" si="346"/>
        <v>0</v>
      </c>
      <c r="AW303" s="216">
        <f t="shared" si="346"/>
        <v>0</v>
      </c>
      <c r="AX303" s="36">
        <f t="shared" si="346"/>
        <v>0</v>
      </c>
      <c r="AY303" s="36">
        <f t="shared" si="346"/>
        <v>0</v>
      </c>
      <c r="AZ303" s="36">
        <f t="shared" si="346"/>
        <v>0</v>
      </c>
      <c r="BA303" s="143">
        <f t="shared" si="346"/>
        <v>0</v>
      </c>
      <c r="BC303" s="32">
        <f t="shared" si="328"/>
        <v>28</v>
      </c>
      <c r="BD303" s="205"/>
      <c r="BE303" s="205"/>
      <c r="BF303" s="205"/>
      <c r="BG303" s="46"/>
      <c r="BH303" s="46"/>
      <c r="BI303" s="46"/>
      <c r="BJ303" s="199"/>
    </row>
    <row r="304" spans="1:62" s="10" customFormat="1" ht="14.25" hidden="1" customHeight="1">
      <c r="A304" s="70"/>
      <c r="B304" s="25"/>
      <c r="C304" s="33" t="s">
        <v>13</v>
      </c>
      <c r="D304" s="25"/>
      <c r="E304" s="74"/>
      <c r="F304" s="73"/>
      <c r="G304" s="73"/>
      <c r="H304" s="73"/>
      <c r="I304" s="73"/>
      <c r="J304" s="73"/>
      <c r="K304" s="73"/>
      <c r="L304" s="73"/>
      <c r="M304" s="136"/>
      <c r="N304" s="73"/>
      <c r="O304" s="73"/>
      <c r="P304" s="75"/>
      <c r="Q304" s="12"/>
      <c r="R304" s="12"/>
      <c r="S304" s="12"/>
      <c r="T304" s="70"/>
      <c r="U304" s="25"/>
      <c r="V304" s="33" t="s">
        <v>13</v>
      </c>
      <c r="W304" s="25"/>
      <c r="X304" s="74"/>
      <c r="Y304" s="73"/>
      <c r="Z304" s="73"/>
      <c r="AA304" s="73"/>
      <c r="AB304" s="73"/>
      <c r="AC304" s="73"/>
      <c r="AD304" s="73"/>
      <c r="AE304" s="136"/>
      <c r="AF304" s="73"/>
      <c r="AG304" s="36"/>
      <c r="AH304" s="36"/>
      <c r="AI304" s="37"/>
      <c r="AJ304" s="12"/>
      <c r="AK304" s="12"/>
      <c r="AL304" s="70"/>
      <c r="AM304" s="25"/>
      <c r="AN304" s="33" t="s">
        <v>13</v>
      </c>
      <c r="AO304" s="25"/>
      <c r="AP304" s="74"/>
      <c r="AQ304" s="73"/>
      <c r="AR304" s="73"/>
      <c r="AS304" s="73"/>
      <c r="AT304" s="73"/>
      <c r="AU304" s="73"/>
      <c r="AV304" s="73"/>
      <c r="AW304" s="136"/>
      <c r="AX304" s="73"/>
      <c r="AY304" s="73"/>
      <c r="AZ304" s="73"/>
      <c r="BA304" s="142"/>
      <c r="BC304" s="70" t="str">
        <f t="shared" si="328"/>
        <v/>
      </c>
      <c r="BD304" s="205" t="e">
        <f>INDEX($E$222:$P$313,ROW()-221,#REF!)</f>
        <v>#REF!</v>
      </c>
      <c r="BE304" s="205" t="e">
        <f>INDEX($X$222:$AI$313,ROW()-221,#REF!)</f>
        <v>#REF!</v>
      </c>
      <c r="BF304" s="205" t="e">
        <f>INDEX($AP$222:$BA$313,ROW()-221,#REF!)</f>
        <v>#REF!</v>
      </c>
      <c r="BG304" s="205" t="e">
        <f>+IF(OR(BD304=0,BE304=0),"",BD304-BE304)</f>
        <v>#REF!</v>
      </c>
      <c r="BH304" s="196" t="str">
        <f>+IF(ISERROR(BD304/BE304-1),"",BD304/BE304-1)</f>
        <v/>
      </c>
      <c r="BI304" s="205" t="e">
        <f>+IF(OR(BD304=0,BF304=0),"",BD304-BF304)</f>
        <v>#REF!</v>
      </c>
      <c r="BJ304" s="198" t="str">
        <f>+IF(ISERROR(BD304/BF304-1),"",BD304/BF304-1)</f>
        <v/>
      </c>
    </row>
    <row r="305" spans="1:62" s="10" customFormat="1" ht="14.25" hidden="1" customHeight="1">
      <c r="A305" s="32"/>
      <c r="B305" s="25"/>
      <c r="C305" s="33"/>
      <c r="D305" s="25"/>
      <c r="E305" s="35"/>
      <c r="F305" s="36"/>
      <c r="G305" s="36"/>
      <c r="H305" s="36"/>
      <c r="I305" s="36"/>
      <c r="J305" s="36"/>
      <c r="K305" s="36"/>
      <c r="L305" s="36"/>
      <c r="M305" s="216"/>
      <c r="N305" s="36"/>
      <c r="O305" s="36"/>
      <c r="P305" s="37"/>
      <c r="Q305" s="12"/>
      <c r="R305" s="12"/>
      <c r="S305" s="12"/>
      <c r="T305" s="32"/>
      <c r="U305" s="25"/>
      <c r="V305" s="33"/>
      <c r="W305" s="25"/>
      <c r="X305" s="35"/>
      <c r="Y305" s="36"/>
      <c r="Z305" s="36"/>
      <c r="AA305" s="36"/>
      <c r="AB305" s="36"/>
      <c r="AC305" s="36"/>
      <c r="AD305" s="36"/>
      <c r="AE305" s="216"/>
      <c r="AF305" s="36"/>
      <c r="AG305" s="36"/>
      <c r="AH305" s="36"/>
      <c r="AI305" s="37"/>
      <c r="AJ305" s="12"/>
      <c r="AK305" s="12"/>
      <c r="AL305" s="32"/>
      <c r="AM305" s="25"/>
      <c r="AN305" s="33"/>
      <c r="AO305" s="25"/>
      <c r="AP305" s="35"/>
      <c r="AQ305" s="36"/>
      <c r="AR305" s="36"/>
      <c r="AS305" s="36"/>
      <c r="AT305" s="36"/>
      <c r="AU305" s="36"/>
      <c r="AV305" s="36"/>
      <c r="AW305" s="216"/>
      <c r="AX305" s="36"/>
      <c r="AY305" s="36"/>
      <c r="AZ305" s="36"/>
      <c r="BA305" s="143"/>
      <c r="BC305" s="70" t="str">
        <f t="shared" si="328"/>
        <v/>
      </c>
      <c r="BD305" s="205"/>
      <c r="BE305" s="205"/>
      <c r="BF305" s="205"/>
      <c r="BG305" s="46"/>
      <c r="BH305" s="46"/>
      <c r="BI305" s="46"/>
      <c r="BJ305" s="199"/>
    </row>
    <row r="306" spans="1:62" s="10" customFormat="1" ht="14.25" hidden="1" customHeight="1">
      <c r="A306" s="32">
        <v>29</v>
      </c>
      <c r="B306" s="25"/>
      <c r="C306" s="33" t="s">
        <v>1</v>
      </c>
      <c r="D306" s="25"/>
      <c r="E306" s="35">
        <f>E307</f>
        <v>0</v>
      </c>
      <c r="F306" s="36">
        <f t="shared" ref="F306:P306" si="347">F307-E307</f>
        <v>0</v>
      </c>
      <c r="G306" s="36">
        <f t="shared" si="347"/>
        <v>0</v>
      </c>
      <c r="H306" s="36">
        <f t="shared" si="347"/>
        <v>0</v>
      </c>
      <c r="I306" s="36">
        <f t="shared" si="347"/>
        <v>0</v>
      </c>
      <c r="J306" s="36">
        <f t="shared" si="347"/>
        <v>0</v>
      </c>
      <c r="K306" s="36">
        <f t="shared" si="347"/>
        <v>0</v>
      </c>
      <c r="L306" s="36">
        <f t="shared" si="347"/>
        <v>0</v>
      </c>
      <c r="M306" s="216">
        <f t="shared" si="347"/>
        <v>0</v>
      </c>
      <c r="N306" s="36">
        <f t="shared" si="347"/>
        <v>0</v>
      </c>
      <c r="O306" s="36">
        <f t="shared" si="347"/>
        <v>0</v>
      </c>
      <c r="P306" s="37">
        <f t="shared" si="347"/>
        <v>0</v>
      </c>
      <c r="Q306" s="12"/>
      <c r="R306" s="12"/>
      <c r="S306" s="12"/>
      <c r="T306" s="32">
        <v>29</v>
      </c>
      <c r="U306" s="25"/>
      <c r="V306" s="33" t="s">
        <v>1</v>
      </c>
      <c r="W306" s="25"/>
      <c r="X306" s="35">
        <f>X307</f>
        <v>0</v>
      </c>
      <c r="Y306" s="36">
        <f t="shared" ref="Y306:AI306" si="348">Y307-X307</f>
        <v>0</v>
      </c>
      <c r="Z306" s="36">
        <f t="shared" si="348"/>
        <v>0</v>
      </c>
      <c r="AA306" s="36">
        <f t="shared" si="348"/>
        <v>0</v>
      </c>
      <c r="AB306" s="36">
        <f t="shared" si="348"/>
        <v>0</v>
      </c>
      <c r="AC306" s="36">
        <f t="shared" si="348"/>
        <v>0</v>
      </c>
      <c r="AD306" s="36">
        <f t="shared" si="348"/>
        <v>0</v>
      </c>
      <c r="AE306" s="216">
        <f t="shared" si="348"/>
        <v>0</v>
      </c>
      <c r="AF306" s="36">
        <f t="shared" si="348"/>
        <v>0</v>
      </c>
      <c r="AG306" s="36">
        <f t="shared" si="348"/>
        <v>0</v>
      </c>
      <c r="AH306" s="36">
        <f t="shared" si="348"/>
        <v>0</v>
      </c>
      <c r="AI306" s="37">
        <f t="shared" si="348"/>
        <v>0</v>
      </c>
      <c r="AJ306" s="12"/>
      <c r="AK306" s="12"/>
      <c r="AL306" s="32">
        <v>29</v>
      </c>
      <c r="AM306" s="25"/>
      <c r="AN306" s="33" t="s">
        <v>1</v>
      </c>
      <c r="AO306" s="25"/>
      <c r="AP306" s="35">
        <f>AP307</f>
        <v>0</v>
      </c>
      <c r="AQ306" s="36">
        <f t="shared" ref="AQ306:BA306" si="349">AQ307-AP307</f>
        <v>0</v>
      </c>
      <c r="AR306" s="36">
        <f t="shared" si="349"/>
        <v>0</v>
      </c>
      <c r="AS306" s="36">
        <f t="shared" si="349"/>
        <v>0</v>
      </c>
      <c r="AT306" s="36">
        <f t="shared" si="349"/>
        <v>0</v>
      </c>
      <c r="AU306" s="36">
        <f t="shared" si="349"/>
        <v>0</v>
      </c>
      <c r="AV306" s="36">
        <f t="shared" si="349"/>
        <v>0</v>
      </c>
      <c r="AW306" s="216">
        <f t="shared" si="349"/>
        <v>0</v>
      </c>
      <c r="AX306" s="36">
        <f t="shared" si="349"/>
        <v>0</v>
      </c>
      <c r="AY306" s="36">
        <f t="shared" si="349"/>
        <v>0</v>
      </c>
      <c r="AZ306" s="36">
        <f t="shared" si="349"/>
        <v>0</v>
      </c>
      <c r="BA306" s="143">
        <f t="shared" si="349"/>
        <v>0</v>
      </c>
      <c r="BC306" s="32">
        <f t="shared" si="328"/>
        <v>29</v>
      </c>
      <c r="BD306" s="205"/>
      <c r="BE306" s="205"/>
      <c r="BF306" s="205"/>
      <c r="BG306" s="46"/>
      <c r="BH306" s="46"/>
      <c r="BI306" s="46"/>
      <c r="BJ306" s="199"/>
    </row>
    <row r="307" spans="1:62" s="10" customFormat="1" ht="14.25" hidden="1" customHeight="1">
      <c r="A307" s="70"/>
      <c r="B307" s="25"/>
      <c r="C307" s="33" t="s">
        <v>13</v>
      </c>
      <c r="D307" s="25"/>
      <c r="E307" s="74"/>
      <c r="F307" s="73"/>
      <c r="G307" s="73"/>
      <c r="H307" s="73"/>
      <c r="I307" s="73"/>
      <c r="J307" s="73"/>
      <c r="K307" s="73"/>
      <c r="L307" s="73"/>
      <c r="M307" s="136"/>
      <c r="N307" s="73"/>
      <c r="O307" s="73"/>
      <c r="P307" s="75"/>
      <c r="Q307" s="12"/>
      <c r="R307" s="12"/>
      <c r="S307" s="12"/>
      <c r="T307" s="70"/>
      <c r="U307" s="25"/>
      <c r="V307" s="33" t="s">
        <v>13</v>
      </c>
      <c r="W307" s="25"/>
      <c r="X307" s="74"/>
      <c r="Y307" s="73"/>
      <c r="Z307" s="73"/>
      <c r="AA307" s="73"/>
      <c r="AB307" s="73"/>
      <c r="AC307" s="73"/>
      <c r="AD307" s="73"/>
      <c r="AE307" s="136"/>
      <c r="AF307" s="73"/>
      <c r="AG307" s="36"/>
      <c r="AH307" s="36"/>
      <c r="AI307" s="37"/>
      <c r="AJ307" s="12"/>
      <c r="AK307" s="12"/>
      <c r="AL307" s="70"/>
      <c r="AM307" s="25"/>
      <c r="AN307" s="33" t="s">
        <v>13</v>
      </c>
      <c r="AO307" s="25"/>
      <c r="AP307" s="74"/>
      <c r="AQ307" s="73"/>
      <c r="AR307" s="73"/>
      <c r="AS307" s="73"/>
      <c r="AT307" s="73"/>
      <c r="AU307" s="73"/>
      <c r="AV307" s="73"/>
      <c r="AW307" s="136"/>
      <c r="AX307" s="73"/>
      <c r="AY307" s="73"/>
      <c r="AZ307" s="73"/>
      <c r="BA307" s="142"/>
      <c r="BC307" s="70" t="str">
        <f t="shared" si="328"/>
        <v/>
      </c>
      <c r="BD307" s="205" t="e">
        <f>INDEX($E$222:$P$313,ROW()-221,#REF!)</f>
        <v>#REF!</v>
      </c>
      <c r="BE307" s="205" t="e">
        <f>INDEX($X$222:$AI$313,ROW()-221,#REF!)</f>
        <v>#REF!</v>
      </c>
      <c r="BF307" s="205" t="e">
        <f>INDEX($AP$222:$BA$313,ROW()-221,#REF!)</f>
        <v>#REF!</v>
      </c>
      <c r="BG307" s="205" t="e">
        <f>+IF(OR(BD307=0,BE307=0),"",BD307-BE307)</f>
        <v>#REF!</v>
      </c>
      <c r="BH307" s="196" t="str">
        <f>+IF(ISERROR(BD307/BE307-1),"",BD307/BE307-1)</f>
        <v/>
      </c>
      <c r="BI307" s="205" t="e">
        <f>+IF(OR(BD307=0,BF307=0),"",BD307-BF307)</f>
        <v>#REF!</v>
      </c>
      <c r="BJ307" s="198" t="str">
        <f>+IF(ISERROR(BD307/BF307-1),"",BD307/BF307-1)</f>
        <v/>
      </c>
    </row>
    <row r="308" spans="1:62" s="10" customFormat="1" ht="14.25" hidden="1" customHeight="1">
      <c r="A308" s="40"/>
      <c r="B308" s="25"/>
      <c r="C308" s="33"/>
      <c r="D308" s="25"/>
      <c r="E308" s="35"/>
      <c r="F308" s="36"/>
      <c r="G308" s="36"/>
      <c r="H308" s="36"/>
      <c r="I308" s="36"/>
      <c r="J308" s="36"/>
      <c r="K308" s="36"/>
      <c r="L308" s="36"/>
      <c r="M308" s="216"/>
      <c r="N308" s="36"/>
      <c r="O308" s="36"/>
      <c r="P308" s="37"/>
      <c r="Q308" s="12"/>
      <c r="R308" s="12"/>
      <c r="S308" s="12"/>
      <c r="T308" s="40"/>
      <c r="U308" s="25"/>
      <c r="V308" s="33"/>
      <c r="W308" s="25"/>
      <c r="X308" s="35"/>
      <c r="Y308" s="36"/>
      <c r="Z308" s="36"/>
      <c r="AA308" s="36"/>
      <c r="AB308" s="36"/>
      <c r="AC308" s="36"/>
      <c r="AD308" s="36"/>
      <c r="AE308" s="216"/>
      <c r="AF308" s="36"/>
      <c r="AG308" s="36"/>
      <c r="AH308" s="36"/>
      <c r="AI308" s="37"/>
      <c r="AJ308" s="12"/>
      <c r="AK308" s="12"/>
      <c r="AL308" s="40"/>
      <c r="AM308" s="25"/>
      <c r="AN308" s="33"/>
      <c r="AO308" s="25"/>
      <c r="AP308" s="35"/>
      <c r="AQ308" s="36"/>
      <c r="AR308" s="36"/>
      <c r="AS308" s="36"/>
      <c r="AT308" s="36"/>
      <c r="AU308" s="36"/>
      <c r="AV308" s="36"/>
      <c r="AW308" s="216"/>
      <c r="AX308" s="36"/>
      <c r="AY308" s="36"/>
      <c r="AZ308" s="36"/>
      <c r="BA308" s="143"/>
      <c r="BC308" s="70" t="str">
        <f t="shared" si="328"/>
        <v/>
      </c>
      <c r="BD308" s="205"/>
      <c r="BE308" s="205"/>
      <c r="BF308" s="205"/>
      <c r="BG308" s="46"/>
      <c r="BH308" s="46"/>
      <c r="BI308" s="46"/>
      <c r="BJ308" s="199"/>
    </row>
    <row r="309" spans="1:62" s="10" customFormat="1" ht="14.25" hidden="1" customHeight="1">
      <c r="A309" s="32">
        <v>30</v>
      </c>
      <c r="B309" s="25"/>
      <c r="C309" s="33" t="s">
        <v>1</v>
      </c>
      <c r="D309" s="25"/>
      <c r="E309" s="35">
        <f>E310</f>
        <v>0</v>
      </c>
      <c r="F309" s="36">
        <f t="shared" ref="F309:P309" si="350">F310-E310</f>
        <v>0</v>
      </c>
      <c r="G309" s="36">
        <f t="shared" si="350"/>
        <v>0</v>
      </c>
      <c r="H309" s="36">
        <f t="shared" si="350"/>
        <v>0</v>
      </c>
      <c r="I309" s="36">
        <f t="shared" si="350"/>
        <v>0</v>
      </c>
      <c r="J309" s="36">
        <f t="shared" si="350"/>
        <v>0</v>
      </c>
      <c r="K309" s="36">
        <f t="shared" si="350"/>
        <v>0</v>
      </c>
      <c r="L309" s="36">
        <f t="shared" si="350"/>
        <v>0</v>
      </c>
      <c r="M309" s="216">
        <f t="shared" si="350"/>
        <v>0</v>
      </c>
      <c r="N309" s="36">
        <f t="shared" si="350"/>
        <v>0</v>
      </c>
      <c r="O309" s="36">
        <f t="shared" si="350"/>
        <v>0</v>
      </c>
      <c r="P309" s="37">
        <f t="shared" si="350"/>
        <v>0</v>
      </c>
      <c r="Q309" s="12"/>
      <c r="R309" s="12"/>
      <c r="S309" s="12"/>
      <c r="T309" s="32">
        <v>30</v>
      </c>
      <c r="U309" s="25"/>
      <c r="V309" s="33" t="s">
        <v>1</v>
      </c>
      <c r="W309" s="25"/>
      <c r="X309" s="35">
        <f>X310</f>
        <v>0</v>
      </c>
      <c r="Y309" s="36">
        <f t="shared" ref="Y309:AI309" si="351">Y310-X310</f>
        <v>0</v>
      </c>
      <c r="Z309" s="36">
        <f t="shared" si="351"/>
        <v>0</v>
      </c>
      <c r="AA309" s="36">
        <f t="shared" si="351"/>
        <v>0</v>
      </c>
      <c r="AB309" s="36">
        <f t="shared" si="351"/>
        <v>0</v>
      </c>
      <c r="AC309" s="36">
        <f t="shared" si="351"/>
        <v>0</v>
      </c>
      <c r="AD309" s="36">
        <f t="shared" si="351"/>
        <v>0</v>
      </c>
      <c r="AE309" s="216">
        <f t="shared" si="351"/>
        <v>0</v>
      </c>
      <c r="AF309" s="36">
        <f t="shared" si="351"/>
        <v>0</v>
      </c>
      <c r="AG309" s="36">
        <f t="shared" si="351"/>
        <v>0</v>
      </c>
      <c r="AH309" s="36">
        <f t="shared" si="351"/>
        <v>0</v>
      </c>
      <c r="AI309" s="37">
        <f t="shared" si="351"/>
        <v>0</v>
      </c>
      <c r="AJ309" s="12"/>
      <c r="AK309" s="12"/>
      <c r="AL309" s="32">
        <v>30</v>
      </c>
      <c r="AM309" s="25"/>
      <c r="AN309" s="33" t="s">
        <v>1</v>
      </c>
      <c r="AO309" s="25"/>
      <c r="AP309" s="35">
        <f>AP310</f>
        <v>0</v>
      </c>
      <c r="AQ309" s="36">
        <f t="shared" ref="AQ309:BA309" si="352">AQ310-AP310</f>
        <v>0</v>
      </c>
      <c r="AR309" s="36">
        <f t="shared" si="352"/>
        <v>0</v>
      </c>
      <c r="AS309" s="36">
        <f t="shared" si="352"/>
        <v>0</v>
      </c>
      <c r="AT309" s="36">
        <f t="shared" si="352"/>
        <v>0</v>
      </c>
      <c r="AU309" s="36">
        <f t="shared" si="352"/>
        <v>0</v>
      </c>
      <c r="AV309" s="36">
        <f t="shared" si="352"/>
        <v>0</v>
      </c>
      <c r="AW309" s="216">
        <f t="shared" si="352"/>
        <v>0</v>
      </c>
      <c r="AX309" s="36">
        <f t="shared" si="352"/>
        <v>0</v>
      </c>
      <c r="AY309" s="36">
        <f t="shared" si="352"/>
        <v>0</v>
      </c>
      <c r="AZ309" s="36">
        <f t="shared" si="352"/>
        <v>0</v>
      </c>
      <c r="BA309" s="143">
        <f t="shared" si="352"/>
        <v>0</v>
      </c>
      <c r="BC309" s="32">
        <f t="shared" si="328"/>
        <v>30</v>
      </c>
      <c r="BD309" s="205"/>
      <c r="BE309" s="205"/>
      <c r="BF309" s="205"/>
      <c r="BG309" s="46"/>
      <c r="BH309" s="46"/>
      <c r="BI309" s="46"/>
      <c r="BJ309" s="199"/>
    </row>
    <row r="310" spans="1:62" s="10" customFormat="1" ht="14.25" hidden="1" customHeight="1">
      <c r="A310" s="40"/>
      <c r="B310" s="25"/>
      <c r="C310" s="33" t="s">
        <v>13</v>
      </c>
      <c r="D310" s="25"/>
      <c r="E310" s="74"/>
      <c r="F310" s="73"/>
      <c r="G310" s="73"/>
      <c r="H310" s="73"/>
      <c r="I310" s="73"/>
      <c r="J310" s="73"/>
      <c r="K310" s="73"/>
      <c r="L310" s="73"/>
      <c r="M310" s="136"/>
      <c r="N310" s="73"/>
      <c r="O310" s="73"/>
      <c r="P310" s="75"/>
      <c r="Q310" s="12"/>
      <c r="R310" s="12"/>
      <c r="S310" s="12"/>
      <c r="T310" s="40"/>
      <c r="U310" s="25"/>
      <c r="V310" s="33" t="s">
        <v>13</v>
      </c>
      <c r="W310" s="25"/>
      <c r="X310" s="74"/>
      <c r="Y310" s="73"/>
      <c r="Z310" s="73"/>
      <c r="AA310" s="73"/>
      <c r="AB310" s="73"/>
      <c r="AC310" s="73"/>
      <c r="AD310" s="73"/>
      <c r="AE310" s="136"/>
      <c r="AF310" s="73"/>
      <c r="AG310" s="36"/>
      <c r="AH310" s="36"/>
      <c r="AI310" s="37"/>
      <c r="AJ310" s="12"/>
      <c r="AK310" s="12"/>
      <c r="AL310" s="40"/>
      <c r="AM310" s="25"/>
      <c r="AN310" s="33" t="s">
        <v>13</v>
      </c>
      <c r="AO310" s="25"/>
      <c r="AP310" s="74"/>
      <c r="AQ310" s="73"/>
      <c r="AR310" s="73"/>
      <c r="AS310" s="73"/>
      <c r="AT310" s="73"/>
      <c r="AU310" s="73"/>
      <c r="AV310" s="73"/>
      <c r="AW310" s="136"/>
      <c r="AX310" s="73"/>
      <c r="AY310" s="73"/>
      <c r="AZ310" s="73"/>
      <c r="BA310" s="142"/>
      <c r="BC310" s="70" t="str">
        <f t="shared" si="328"/>
        <v/>
      </c>
      <c r="BD310" s="205" t="e">
        <f>INDEX($E$222:$P$313,ROW()-221,#REF!)</f>
        <v>#REF!</v>
      </c>
      <c r="BE310" s="205" t="e">
        <f>INDEX($X$222:$AI$313,ROW()-221,#REF!)</f>
        <v>#REF!</v>
      </c>
      <c r="BF310" s="205" t="e">
        <f>INDEX($AP$222:$BA$313,ROW()-221,#REF!)</f>
        <v>#REF!</v>
      </c>
      <c r="BG310" s="205" t="e">
        <f>+IF(OR(BD310=0,BE310=0),"",BD310-BE310)</f>
        <v>#REF!</v>
      </c>
      <c r="BH310" s="196" t="str">
        <f>+IF(ISERROR(BD310/BE310-1),"",BD310/BE310-1)</f>
        <v/>
      </c>
      <c r="BI310" s="205" t="e">
        <f>+IF(OR(BD310=0,BF310=0),"",BD310-BF310)</f>
        <v>#REF!</v>
      </c>
      <c r="BJ310" s="198" t="str">
        <f>+IF(ISERROR(BD310/BF310-1),"",BD310/BF310-1)</f>
        <v/>
      </c>
    </row>
    <row r="311" spans="1:62" s="10" customFormat="1" ht="14.25" hidden="1" customHeight="1">
      <c r="A311" s="41"/>
      <c r="B311" s="25"/>
      <c r="C311" s="33"/>
      <c r="D311" s="25"/>
      <c r="E311" s="35"/>
      <c r="F311" s="36"/>
      <c r="G311" s="36"/>
      <c r="H311" s="36"/>
      <c r="I311" s="36"/>
      <c r="J311" s="36"/>
      <c r="K311" s="36"/>
      <c r="L311" s="36"/>
      <c r="M311" s="216"/>
      <c r="N311" s="36"/>
      <c r="O311" s="36"/>
      <c r="P311" s="37"/>
      <c r="Q311" s="12"/>
      <c r="R311" s="12"/>
      <c r="S311" s="12"/>
      <c r="T311" s="41"/>
      <c r="U311" s="25"/>
      <c r="V311" s="33"/>
      <c r="W311" s="25"/>
      <c r="X311" s="43"/>
      <c r="Y311" s="44"/>
      <c r="Z311" s="44"/>
      <c r="AA311" s="44"/>
      <c r="AB311" s="44"/>
      <c r="AC311" s="44"/>
      <c r="AD311" s="44"/>
      <c r="AE311" s="217"/>
      <c r="AF311" s="44"/>
      <c r="AG311" s="44"/>
      <c r="AH311" s="44"/>
      <c r="AI311" s="45"/>
      <c r="AJ311" s="12"/>
      <c r="AK311" s="12"/>
      <c r="AL311" s="41"/>
      <c r="AM311" s="25"/>
      <c r="AN311" s="33"/>
      <c r="AO311" s="25"/>
      <c r="AP311" s="35"/>
      <c r="AQ311" s="36"/>
      <c r="AR311" s="36"/>
      <c r="AS311" s="36"/>
      <c r="AT311" s="36"/>
      <c r="AU311" s="36"/>
      <c r="AV311" s="36"/>
      <c r="AW311" s="216"/>
      <c r="AX311" s="36"/>
      <c r="AY311" s="36"/>
      <c r="AZ311" s="36"/>
      <c r="BA311" s="143"/>
      <c r="BC311" s="33" t="str">
        <f t="shared" si="328"/>
        <v/>
      </c>
      <c r="BD311" s="205"/>
      <c r="BE311" s="205"/>
      <c r="BF311" s="205"/>
      <c r="BG311" s="46"/>
      <c r="BH311" s="46"/>
      <c r="BI311" s="46"/>
      <c r="BJ311" s="199"/>
    </row>
    <row r="312" spans="1:62" s="10" customFormat="1" ht="14.25" customHeight="1">
      <c r="A312" s="309" t="s">
        <v>32</v>
      </c>
      <c r="B312" s="46"/>
      <c r="C312" s="47" t="s">
        <v>1</v>
      </c>
      <c r="D312" s="46"/>
      <c r="E312" s="48">
        <f>SUM(E222,E225,E228,E231,E234,E237,E240,E243,E246,E249,E252,E255,E258,E261,E264,E267,E270,E273,E276,E279,E282,E285,E288,E291,E294,E297,E300,E303,E306,E309)</f>
        <v>528.54799999999989</v>
      </c>
      <c r="F312" s="49">
        <f>SUM(F222,F225,F228,F231,F234,F237,F240,F243,F246,F249,F252,F255,F258,F261,F264,F267,F270,F273,F276,F279,F282,F285,F288,F291,F294,F297,F300,F303,F306,F309)</f>
        <v>429.98599999999999</v>
      </c>
      <c r="G312" s="49">
        <f t="shared" ref="G312:P313" si="353">SUM(G222,G225,G228,G231,G234,G237,G240,G243,G246,G249,G252,G255,G258,G261,G264,G267,G270,G273,G276,G279,G282,G285,G288,G291,G294,G297,G300,G303,G306,G309)</f>
        <v>467.40900000000005</v>
      </c>
      <c r="H312" s="49">
        <f t="shared" si="353"/>
        <v>611.20000000000005</v>
      </c>
      <c r="I312" s="49">
        <f t="shared" si="353"/>
        <v>365.70899999999972</v>
      </c>
      <c r="J312" s="49">
        <f t="shared" si="353"/>
        <v>449.71600000000007</v>
      </c>
      <c r="K312" s="49">
        <f t="shared" si="353"/>
        <v>346.55599999999981</v>
      </c>
      <c r="L312" s="49">
        <f t="shared" si="353"/>
        <v>323.75200000000007</v>
      </c>
      <c r="M312" s="218">
        <f t="shared" si="353"/>
        <v>460.96699999999998</v>
      </c>
      <c r="N312" s="49">
        <f t="shared" si="353"/>
        <v>-3983.8429999999998</v>
      </c>
      <c r="O312" s="49">
        <f t="shared" si="353"/>
        <v>0</v>
      </c>
      <c r="P312" s="50">
        <f t="shared" si="353"/>
        <v>0</v>
      </c>
      <c r="Q312" s="12"/>
      <c r="R312" s="12"/>
      <c r="S312" s="12"/>
      <c r="T312" s="309" t="s">
        <v>32</v>
      </c>
      <c r="U312" s="46"/>
      <c r="V312" s="47" t="s">
        <v>1</v>
      </c>
      <c r="W312" s="46"/>
      <c r="X312" s="48">
        <f>SUM(X222,X225,X228,X231,X234,X237,X240,X243,X246,X249,X252,X255,X258,X261,X264,X267,X270,X273,X276,X279,X282,X285,X288,X291,X294,X297,X300,X303,X306,X309)</f>
        <v>0</v>
      </c>
      <c r="Y312" s="49">
        <f>SUM(Y222,Y225,Y228,Y231,Y234,Y237,Y240,Y243,Y246,Y249,Y252,Y255,Y258,Y261,Y264,Y267,Y270,Y273,Y276,Y279,Y282,Y285,Y288,Y291,Y294,Y297,Y300,Y303,Y306,Y309)</f>
        <v>0</v>
      </c>
      <c r="Z312" s="49">
        <f t="shared" ref="Z312:AI313" si="354">SUM(Z222,Z225,Z228,Z231,Z234,Z237,Z240,Z243,Z246,Z249,Z252,Z255,Z258,Z261,Z264,Z267,Z270,Z273,Z276,Z279,Z282,Z285,Z288,Z291,Z294,Z297,Z300,Z303,Z306,Z309)</f>
        <v>0</v>
      </c>
      <c r="AA312" s="49">
        <f t="shared" si="354"/>
        <v>0</v>
      </c>
      <c r="AB312" s="49">
        <f t="shared" si="354"/>
        <v>0</v>
      </c>
      <c r="AC312" s="49">
        <f t="shared" si="354"/>
        <v>0</v>
      </c>
      <c r="AD312" s="49">
        <f t="shared" si="354"/>
        <v>0</v>
      </c>
      <c r="AE312" s="218">
        <f t="shared" si="354"/>
        <v>0</v>
      </c>
      <c r="AF312" s="49">
        <f t="shared" si="354"/>
        <v>0</v>
      </c>
      <c r="AG312" s="49">
        <f t="shared" si="354"/>
        <v>0</v>
      </c>
      <c r="AH312" s="49">
        <f t="shared" si="354"/>
        <v>0</v>
      </c>
      <c r="AI312" s="50">
        <f t="shared" si="354"/>
        <v>0</v>
      </c>
      <c r="AJ312" s="12"/>
      <c r="AK312" s="12"/>
      <c r="AL312" s="309" t="s">
        <v>32</v>
      </c>
      <c r="AM312" s="46"/>
      <c r="AN312" s="47" t="s">
        <v>1</v>
      </c>
      <c r="AO312" s="46"/>
      <c r="AP312" s="48">
        <f>SUM(AP222,AP225,AP228,AP231,AP234,AP237,AP240,AP243,AP246,AP249,AP252,AP255,AP258,AP261,AP264,AP267,AP270,AP273,AP276,AP279,AP282,AP285,AP288,AP291,AP294,AP297,AP300,AP303,AP306,AP309)</f>
        <v>554.12636660270402</v>
      </c>
      <c r="AQ312" s="49">
        <f>SUM(AQ222,AQ225,AQ228,AQ231,AQ234,AQ237,AQ240,AQ243,AQ246,AQ249,AQ252,AQ255,AQ258,AQ261,AQ264,AQ267,AQ270,AQ273,AQ276,AQ279,AQ282,AQ285,AQ288,AQ291,AQ294,AQ297,AQ300,AQ303,AQ306,AQ309)</f>
        <v>490.51709823955605</v>
      </c>
      <c r="AR312" s="49">
        <f t="shared" ref="AR312:BA313" si="355">SUM(AR222,AR225,AR228,AR231,AR234,AR237,AR240,AR243,AR246,AR249,AR252,AR255,AR258,AR261,AR264,AR267,AR270,AR273,AR276,AR279,AR282,AR285,AR288,AR291,AR294,AR297,AR300,AR303,AR306,AR309)</f>
        <v>472.95777465739997</v>
      </c>
      <c r="AS312" s="49">
        <f t="shared" si="355"/>
        <v>497.97990440382023</v>
      </c>
      <c r="AT312" s="49">
        <f t="shared" si="355"/>
        <v>374.12544433914985</v>
      </c>
      <c r="AU312" s="49">
        <f t="shared" si="355"/>
        <v>489.64567570429978</v>
      </c>
      <c r="AV312" s="49">
        <f t="shared" si="355"/>
        <v>529.03737908016092</v>
      </c>
      <c r="AW312" s="218">
        <f t="shared" si="355"/>
        <v>358.29983411155945</v>
      </c>
      <c r="AX312" s="49">
        <f t="shared" si="355"/>
        <v>468.98990934817914</v>
      </c>
      <c r="AY312" s="49">
        <f t="shared" si="355"/>
        <v>461.34359364882016</v>
      </c>
      <c r="AZ312" s="49">
        <f t="shared" si="355"/>
        <v>293.04172442308072</v>
      </c>
      <c r="BA312" s="145">
        <f t="shared" si="355"/>
        <v>357.9087533735003</v>
      </c>
      <c r="BC312" s="309" t="s">
        <v>32</v>
      </c>
      <c r="BD312" s="203"/>
      <c r="BE312" s="204"/>
      <c r="BF312" s="204"/>
      <c r="BG312" s="179"/>
      <c r="BH312" s="179"/>
      <c r="BI312" s="179"/>
      <c r="BJ312" s="180"/>
    </row>
    <row r="313" spans="1:62" s="10" customFormat="1" ht="14.25" customHeight="1">
      <c r="A313" s="310"/>
      <c r="B313" s="67"/>
      <c r="C313" s="51" t="s">
        <v>13</v>
      </c>
      <c r="D313" s="67"/>
      <c r="E313" s="52">
        <f>SUM(E223,E226,E229,E232,E235,E238,E241,E244,E247,E250,E253,E256,E259,E262,E265,E268,E271,E274,E277,E280,E283,E286,E289,E292,E295,E298,E301,E304,E307,E310)</f>
        <v>528.54799999999989</v>
      </c>
      <c r="F313" s="53">
        <f>SUM(F223,F226,F229,F232,F235,F238,F241,F244,F247,F250,F253,F256,F259,F262,F265,F268,F271,F274,F277,F280,F283,F286,F289,F292,F295,F298,F301,F304,F307,F310)</f>
        <v>958.53399999999988</v>
      </c>
      <c r="G313" s="53">
        <f t="shared" si="353"/>
        <v>1425.9430000000002</v>
      </c>
      <c r="H313" s="53">
        <f t="shared" si="353"/>
        <v>2037.1429999999998</v>
      </c>
      <c r="I313" s="53">
        <f t="shared" si="353"/>
        <v>2402.8519999999999</v>
      </c>
      <c r="J313" s="53">
        <f t="shared" si="353"/>
        <v>2852.5680000000002</v>
      </c>
      <c r="K313" s="53">
        <f t="shared" si="353"/>
        <v>3199.1240000000003</v>
      </c>
      <c r="L313" s="53">
        <f t="shared" si="353"/>
        <v>3522.8759999999997</v>
      </c>
      <c r="M313" s="219">
        <f t="shared" si="353"/>
        <v>3983.8429999999998</v>
      </c>
      <c r="N313" s="53">
        <f t="shared" si="353"/>
        <v>0</v>
      </c>
      <c r="O313" s="53">
        <f t="shared" si="353"/>
        <v>0</v>
      </c>
      <c r="P313" s="54">
        <f t="shared" si="353"/>
        <v>0</v>
      </c>
      <c r="Q313" s="12"/>
      <c r="R313" s="12"/>
      <c r="S313" s="12"/>
      <c r="T313" s="310"/>
      <c r="U313" s="67"/>
      <c r="V313" s="51" t="s">
        <v>13</v>
      </c>
      <c r="W313" s="67"/>
      <c r="X313" s="52">
        <f>SUM(X223,X226,X229,X232,X235,X238,X241,X244,X247,X250,X253,X256,X259,X262,X265,X268,X271,X274,X277,X280,X283,X286,X289,X292,X295,X298,X301,X304,X307,X310)</f>
        <v>0</v>
      </c>
      <c r="Y313" s="53">
        <f>SUM(Y223,Y226,Y229,Y232,Y235,Y238,Y241,Y244,Y247,Y250,Y253,Y256,Y259,Y262,Y265,Y268,Y271,Y274,Y277,Y280,Y283,Y286,Y289,Y292,Y295,Y298,Y301,Y304,Y307,Y310)</f>
        <v>0</v>
      </c>
      <c r="Z313" s="53">
        <f t="shared" si="354"/>
        <v>0</v>
      </c>
      <c r="AA313" s="53">
        <f t="shared" si="354"/>
        <v>0</v>
      </c>
      <c r="AB313" s="53">
        <f t="shared" si="354"/>
        <v>0</v>
      </c>
      <c r="AC313" s="53">
        <f t="shared" si="354"/>
        <v>0</v>
      </c>
      <c r="AD313" s="53">
        <f t="shared" si="354"/>
        <v>0</v>
      </c>
      <c r="AE313" s="219">
        <f t="shared" si="354"/>
        <v>0</v>
      </c>
      <c r="AF313" s="53">
        <f t="shared" si="354"/>
        <v>0</v>
      </c>
      <c r="AG313" s="53">
        <f t="shared" si="354"/>
        <v>0</v>
      </c>
      <c r="AH313" s="53">
        <f t="shared" si="354"/>
        <v>0</v>
      </c>
      <c r="AI313" s="54">
        <f t="shared" si="354"/>
        <v>0</v>
      </c>
      <c r="AJ313" s="12"/>
      <c r="AK313" s="12"/>
      <c r="AL313" s="310"/>
      <c r="AM313" s="67"/>
      <c r="AN313" s="51" t="s">
        <v>13</v>
      </c>
      <c r="AO313" s="67"/>
      <c r="AP313" s="52">
        <f>SUM(AP223,AP226,AP229,AP232,AP235,AP238,AP241,AP244,AP247,AP250,AP253,AP256,AP259,AP262,AP265,AP268,AP271,AP274,AP277,AP280,AP283,AP286,AP289,AP292,AP295,AP298,AP301,AP304,AP307,AP310)</f>
        <v>554.12636660270402</v>
      </c>
      <c r="AQ313" s="53">
        <f>SUM(AQ223,AQ226,AQ229,AQ232,AQ235,AQ238,AQ241,AQ244,AQ247,AQ250,AQ253,AQ256,AQ259,AQ262,AQ265,AQ268,AQ271,AQ274,AQ277,AQ280,AQ283,AQ286,AQ289,AQ292,AQ295,AQ298,AQ301,AQ304,AQ307,AQ310)</f>
        <v>1044.6434648422601</v>
      </c>
      <c r="AR313" s="53">
        <f t="shared" si="355"/>
        <v>1517.6012394996599</v>
      </c>
      <c r="AS313" s="53">
        <f t="shared" si="355"/>
        <v>2015.5811439034801</v>
      </c>
      <c r="AT313" s="53">
        <f t="shared" si="355"/>
        <v>2389.7065882426296</v>
      </c>
      <c r="AU313" s="53">
        <f t="shared" si="355"/>
        <v>2879.3522639469297</v>
      </c>
      <c r="AV313" s="53">
        <f t="shared" si="355"/>
        <v>3408.3896430270902</v>
      </c>
      <c r="AW313" s="219">
        <f t="shared" si="355"/>
        <v>3766.6894771386496</v>
      </c>
      <c r="AX313" s="53">
        <f t="shared" si="355"/>
        <v>4235.6793864868287</v>
      </c>
      <c r="AY313" s="53">
        <f t="shared" si="355"/>
        <v>4697.022980135649</v>
      </c>
      <c r="AZ313" s="53">
        <f t="shared" si="355"/>
        <v>4990.0647045587302</v>
      </c>
      <c r="BA313" s="146">
        <f t="shared" si="355"/>
        <v>5347.9734579322303</v>
      </c>
      <c r="BC313" s="310"/>
      <c r="BD313" s="169" t="e">
        <f>INDEX($E$222:$P$313,ROW()-221,#REF!)</f>
        <v>#REF!</v>
      </c>
      <c r="BE313" s="170" t="e">
        <f>INDEX($X$222:$AI$313,ROW()-221,#REF!)</f>
        <v>#REF!</v>
      </c>
      <c r="BF313" s="170" t="e">
        <f>INDEX($AP$222:$BA$313,ROW()-221,#REF!)</f>
        <v>#REF!</v>
      </c>
      <c r="BG313" s="170" t="e">
        <f>+IF(OR(BD313=0,BE313=0),"",BD313-BE313)</f>
        <v>#REF!</v>
      </c>
      <c r="BH313" s="171" t="str">
        <f>+IF(ISERROR(BD313/BE313-1),"",BD313/BE313-1)</f>
        <v/>
      </c>
      <c r="BI313" s="170" t="e">
        <f>+IF(OR(BD313=0,BF313=0),"",BD313-BF313)</f>
        <v>#REF!</v>
      </c>
      <c r="BJ313" s="172" t="str">
        <f>+IF(ISERROR(BD313/BF313-1),"",BD313/BF313-1)</f>
        <v/>
      </c>
    </row>
    <row r="314" spans="1:62" s="12" customFormat="1" ht="12.75" customHeight="1">
      <c r="A314" s="104"/>
      <c r="B314" s="55"/>
      <c r="C314" s="55"/>
      <c r="D314" s="55"/>
      <c r="E314" s="62"/>
      <c r="F314" s="62"/>
      <c r="G314" s="62"/>
      <c r="H314" s="62"/>
      <c r="I314" s="62"/>
      <c r="J314" s="62"/>
      <c r="K314" s="62"/>
      <c r="L314" s="62"/>
      <c r="M314" s="234"/>
      <c r="N314" s="62"/>
      <c r="O314" s="62"/>
      <c r="P314" s="62"/>
      <c r="T314" s="104"/>
      <c r="U314" s="55"/>
      <c r="V314" s="55"/>
      <c r="W314" s="55"/>
      <c r="X314" s="62"/>
      <c r="Y314" s="62"/>
      <c r="Z314" s="62"/>
      <c r="AA314" s="62"/>
      <c r="AB314" s="62"/>
      <c r="AC314" s="62"/>
      <c r="AD314" s="62"/>
      <c r="AE314" s="234"/>
      <c r="AF314" s="62"/>
      <c r="AG314" s="62"/>
      <c r="AH314" s="62"/>
      <c r="AI314" s="62"/>
      <c r="AL314" s="104"/>
      <c r="AM314" s="55"/>
      <c r="AN314" s="55"/>
      <c r="AO314" s="55"/>
      <c r="AP314" s="62"/>
      <c r="AQ314" s="62"/>
      <c r="AR314" s="62"/>
      <c r="AS314" s="62"/>
      <c r="AT314" s="62"/>
      <c r="AU314" s="62"/>
      <c r="AV314" s="62"/>
      <c r="AW314" s="234"/>
      <c r="AX314" s="62"/>
      <c r="AY314" s="62"/>
      <c r="AZ314" s="62"/>
      <c r="BA314" s="160"/>
      <c r="BC314" s="39"/>
      <c r="BD314" s="24"/>
      <c r="BE314" s="24"/>
      <c r="BF314" s="24"/>
      <c r="BG314" s="39"/>
      <c r="BH314" s="39"/>
      <c r="BI314" s="39"/>
      <c r="BJ314" s="39"/>
    </row>
    <row r="315" spans="1:62" s="12" customFormat="1" ht="12.75" customHeight="1">
      <c r="A315" s="104"/>
      <c r="B315" s="55"/>
      <c r="C315" s="55"/>
      <c r="D315" s="55"/>
      <c r="E315" s="62"/>
      <c r="F315" s="62"/>
      <c r="G315" s="62"/>
      <c r="H315" s="62"/>
      <c r="I315" s="62"/>
      <c r="J315" s="62"/>
      <c r="K315" s="62"/>
      <c r="L315" s="62"/>
      <c r="M315" s="234"/>
      <c r="N315" s="62"/>
      <c r="O315" s="62"/>
      <c r="P315" s="62"/>
      <c r="T315" s="104"/>
      <c r="U315" s="55"/>
      <c r="V315" s="55"/>
      <c r="W315" s="55"/>
      <c r="X315" s="62"/>
      <c r="Y315" s="62"/>
      <c r="Z315" s="62"/>
      <c r="AA315" s="62"/>
      <c r="AB315" s="62"/>
      <c r="AC315" s="62"/>
      <c r="AD315" s="62"/>
      <c r="AE315" s="234"/>
      <c r="AF315" s="62"/>
      <c r="AG315" s="62"/>
      <c r="AH315" s="62"/>
      <c r="AI315" s="62"/>
      <c r="AL315" s="104"/>
      <c r="AM315" s="55"/>
      <c r="AN315" s="55"/>
      <c r="AO315" s="55"/>
      <c r="AP315" s="62"/>
      <c r="AQ315" s="62"/>
      <c r="AR315" s="62"/>
      <c r="AS315" s="62"/>
      <c r="AT315" s="62"/>
      <c r="AU315" s="62"/>
      <c r="AV315" s="62"/>
      <c r="AW315" s="234"/>
      <c r="AX315" s="62"/>
      <c r="AY315" s="62"/>
      <c r="AZ315" s="62"/>
      <c r="BA315" s="160"/>
      <c r="BC315" s="39"/>
      <c r="BD315" s="24"/>
      <c r="BE315" s="24"/>
      <c r="BF315" s="24"/>
      <c r="BG315" s="39"/>
      <c r="BH315" s="39"/>
      <c r="BI315" s="39"/>
      <c r="BJ315" s="39"/>
    </row>
    <row r="316" spans="1:62" s="12" customFormat="1" ht="12.75" customHeight="1">
      <c r="A316" s="104"/>
      <c r="B316" s="55"/>
      <c r="C316" s="55"/>
      <c r="D316" s="55"/>
      <c r="E316" s="62"/>
      <c r="F316" s="62"/>
      <c r="G316" s="62"/>
      <c r="H316" s="62"/>
      <c r="I316" s="62"/>
      <c r="J316" s="62"/>
      <c r="K316" s="62"/>
      <c r="L316" s="62"/>
      <c r="M316" s="234"/>
      <c r="N316" s="62"/>
      <c r="O316" s="62"/>
      <c r="P316" s="62"/>
      <c r="T316" s="104"/>
      <c r="U316" s="55"/>
      <c r="V316" s="55"/>
      <c r="W316" s="55"/>
      <c r="X316" s="62"/>
      <c r="Y316" s="62"/>
      <c r="Z316" s="62"/>
      <c r="AA316" s="62"/>
      <c r="AB316" s="62"/>
      <c r="AC316" s="62"/>
      <c r="AD316" s="62"/>
      <c r="AE316" s="234"/>
      <c r="AF316" s="62"/>
      <c r="AG316" s="62"/>
      <c r="AH316" s="62"/>
      <c r="AI316" s="62"/>
      <c r="AL316" s="104"/>
      <c r="AM316" s="55"/>
      <c r="AN316" s="55"/>
      <c r="AO316" s="55"/>
      <c r="AP316" s="62"/>
      <c r="AQ316" s="62"/>
      <c r="AR316" s="62"/>
      <c r="AS316" s="62"/>
      <c r="AT316" s="62"/>
      <c r="AU316" s="62"/>
      <c r="AV316" s="62"/>
      <c r="AW316" s="234"/>
      <c r="AX316" s="62"/>
      <c r="AY316" s="62"/>
      <c r="AZ316" s="62"/>
      <c r="BA316" s="160"/>
      <c r="BC316" s="39"/>
      <c r="BD316" s="24"/>
      <c r="BE316" s="24"/>
      <c r="BF316" s="24"/>
      <c r="BG316" s="39"/>
      <c r="BH316" s="39"/>
      <c r="BI316" s="39"/>
      <c r="BJ316" s="39"/>
    </row>
    <row r="317" spans="1:62" ht="21.75" customHeight="1">
      <c r="A317" s="308" t="s">
        <v>37</v>
      </c>
      <c r="B317" s="308"/>
      <c r="C317" s="308"/>
      <c r="D317" s="308"/>
      <c r="E317" s="308"/>
      <c r="F317" s="308"/>
      <c r="G317" s="308"/>
      <c r="H317" s="308"/>
      <c r="I317" s="308"/>
      <c r="J317" s="308"/>
      <c r="K317" s="308"/>
      <c r="L317" s="308"/>
      <c r="M317" s="308"/>
      <c r="N317" s="308"/>
      <c r="O317" s="308"/>
      <c r="P317" s="308"/>
      <c r="T317" s="308" t="s">
        <v>37</v>
      </c>
      <c r="U317" s="308"/>
      <c r="V317" s="308"/>
      <c r="W317" s="308"/>
      <c r="X317" s="308"/>
      <c r="Y317" s="308"/>
      <c r="Z317" s="308"/>
      <c r="AA317" s="308"/>
      <c r="AB317" s="308"/>
      <c r="AC317" s="308"/>
      <c r="AD317" s="308"/>
      <c r="AE317" s="308"/>
      <c r="AF317" s="308"/>
      <c r="AG317" s="308"/>
      <c r="AH317" s="308"/>
      <c r="AI317" s="308"/>
      <c r="AL317" s="308" t="s">
        <v>37</v>
      </c>
      <c r="AM317" s="308"/>
      <c r="AN317" s="308"/>
      <c r="AO317" s="308"/>
      <c r="AP317" s="308"/>
      <c r="AQ317" s="308"/>
      <c r="AR317" s="308"/>
      <c r="AS317" s="308"/>
      <c r="AT317" s="308"/>
      <c r="AU317" s="308"/>
      <c r="AV317" s="308"/>
      <c r="AW317" s="308"/>
      <c r="AX317" s="308"/>
      <c r="AY317" s="308"/>
      <c r="AZ317" s="308"/>
      <c r="BA317" s="308"/>
      <c r="BC317" s="308" t="s">
        <v>37</v>
      </c>
      <c r="BD317" s="308"/>
      <c r="BE317" s="308"/>
      <c r="BF317" s="308"/>
      <c r="BG317" s="308"/>
      <c r="BH317" s="308"/>
      <c r="BI317" s="308"/>
      <c r="BJ317" s="308"/>
    </row>
    <row r="318" spans="1:62" ht="18" customHeight="1">
      <c r="A318" s="4"/>
      <c r="B318" s="4"/>
      <c r="C318" s="4"/>
      <c r="D318" s="4"/>
      <c r="E318" s="14"/>
      <c r="F318" s="14"/>
      <c r="G318" s="14"/>
      <c r="H318" s="14"/>
      <c r="I318" s="14"/>
      <c r="J318" s="14"/>
      <c r="K318" s="14"/>
      <c r="L318" s="14"/>
      <c r="M318" s="210"/>
      <c r="N318" s="14"/>
      <c r="O318" s="14"/>
      <c r="P318" s="14"/>
      <c r="T318" s="4"/>
      <c r="U318" s="4"/>
      <c r="V318" s="4"/>
      <c r="W318" s="4"/>
      <c r="X318" s="14"/>
      <c r="Y318" s="14"/>
      <c r="Z318" s="14"/>
      <c r="AA318" s="14"/>
      <c r="AB318" s="14"/>
      <c r="AC318" s="14"/>
      <c r="AD318" s="14"/>
      <c r="AE318" s="210"/>
      <c r="AF318" s="14"/>
      <c r="AG318" s="14"/>
      <c r="AH318" s="14"/>
      <c r="AI318" s="14"/>
      <c r="AL318" s="4"/>
      <c r="AM318" s="4"/>
      <c r="AN318" s="4"/>
      <c r="AO318" s="4"/>
      <c r="AP318" s="14"/>
      <c r="AQ318" s="14"/>
      <c r="AR318" s="14"/>
      <c r="AS318" s="14"/>
      <c r="AT318" s="14"/>
      <c r="AU318" s="14"/>
      <c r="AV318" s="14"/>
      <c r="AW318" s="210"/>
      <c r="AX318" s="14"/>
      <c r="AY318" s="14"/>
      <c r="AZ318" s="14"/>
      <c r="BA318" s="137"/>
    </row>
    <row r="319" spans="1:62" ht="18" customHeight="1">
      <c r="A319" s="15" t="str">
        <f>"SAF - " &amp;O319</f>
        <v>SAF - ACTUAL</v>
      </c>
      <c r="B319" s="16"/>
      <c r="C319" s="16"/>
      <c r="D319" s="16"/>
      <c r="E319" s="16"/>
      <c r="F319" s="17"/>
      <c r="G319" s="17"/>
      <c r="H319" s="17"/>
      <c r="I319" s="17"/>
      <c r="J319" s="17"/>
      <c r="K319" s="17"/>
      <c r="L319" s="17"/>
      <c r="M319" s="211"/>
      <c r="N319" s="16"/>
      <c r="O319" s="18" t="s">
        <v>24</v>
      </c>
      <c r="T319" s="15" t="str">
        <f>"SAF - " &amp;AH319</f>
        <v>SAF - BUDGET</v>
      </c>
      <c r="U319" s="16"/>
      <c r="V319" s="16"/>
      <c r="W319" s="16"/>
      <c r="X319" s="16"/>
      <c r="Y319" s="17"/>
      <c r="Z319" s="17"/>
      <c r="AA319" s="17"/>
      <c r="AB319" s="17"/>
      <c r="AC319" s="17"/>
      <c r="AD319" s="16"/>
      <c r="AE319" s="211"/>
      <c r="AF319" s="16"/>
      <c r="AG319" s="16"/>
      <c r="AH319" s="18" t="s">
        <v>23</v>
      </c>
      <c r="AL319" s="15" t="str">
        <f>"SAF - " &amp;AZ319</f>
        <v>SAF - N-1</v>
      </c>
      <c r="AM319" s="16"/>
      <c r="AN319" s="16"/>
      <c r="AO319" s="16"/>
      <c r="AP319" s="16"/>
      <c r="AQ319" s="17"/>
      <c r="AR319" s="17"/>
      <c r="AS319" s="17"/>
      <c r="AT319" s="17"/>
      <c r="AU319" s="17"/>
      <c r="AV319" s="16"/>
      <c r="AW319" s="211"/>
      <c r="AX319" s="16"/>
      <c r="AY319" s="16"/>
      <c r="AZ319" s="18" t="s">
        <v>22</v>
      </c>
      <c r="BD319" s="39"/>
      <c r="BE319" s="39"/>
      <c r="BF319" s="39"/>
    </row>
    <row r="320" spans="1:62" ht="18" customHeight="1">
      <c r="BD320" s="39"/>
      <c r="BE320" s="39"/>
      <c r="BF320" s="39"/>
    </row>
    <row r="321" spans="1:62" s="9" customFormat="1" ht="14.25" customHeight="1">
      <c r="A321" s="19" t="s">
        <v>15</v>
      </c>
      <c r="B321" s="20"/>
      <c r="C321" s="19" t="s">
        <v>0</v>
      </c>
      <c r="D321" s="20"/>
      <c r="E321" s="21" t="s">
        <v>3</v>
      </c>
      <c r="F321" s="22" t="s">
        <v>4</v>
      </c>
      <c r="G321" s="22" t="s">
        <v>5</v>
      </c>
      <c r="H321" s="22" t="s">
        <v>6</v>
      </c>
      <c r="I321" s="22" t="s">
        <v>7</v>
      </c>
      <c r="J321" s="22" t="s">
        <v>8</v>
      </c>
      <c r="K321" s="22" t="s">
        <v>9</v>
      </c>
      <c r="L321" s="22" t="s">
        <v>10</v>
      </c>
      <c r="M321" s="213" t="s">
        <v>16</v>
      </c>
      <c r="N321" s="22" t="s">
        <v>17</v>
      </c>
      <c r="O321" s="22" t="s">
        <v>18</v>
      </c>
      <c r="P321" s="23" t="s">
        <v>11</v>
      </c>
      <c r="Q321" s="122"/>
      <c r="R321" s="122"/>
      <c r="S321" s="122"/>
      <c r="T321" s="19" t="s">
        <v>15</v>
      </c>
      <c r="U321" s="20"/>
      <c r="V321" s="19" t="s">
        <v>0</v>
      </c>
      <c r="W321" s="20"/>
      <c r="X321" s="21" t="s">
        <v>3</v>
      </c>
      <c r="Y321" s="22" t="s">
        <v>4</v>
      </c>
      <c r="Z321" s="22" t="s">
        <v>5</v>
      </c>
      <c r="AA321" s="22" t="s">
        <v>6</v>
      </c>
      <c r="AB321" s="22" t="s">
        <v>7</v>
      </c>
      <c r="AC321" s="22" t="s">
        <v>8</v>
      </c>
      <c r="AD321" s="22" t="s">
        <v>9</v>
      </c>
      <c r="AE321" s="213" t="s">
        <v>10</v>
      </c>
      <c r="AF321" s="22" t="s">
        <v>16</v>
      </c>
      <c r="AG321" s="22" t="s">
        <v>17</v>
      </c>
      <c r="AH321" s="22" t="s">
        <v>18</v>
      </c>
      <c r="AI321" s="23" t="s">
        <v>11</v>
      </c>
      <c r="AJ321" s="122"/>
      <c r="AK321" s="122"/>
      <c r="AL321" s="19" t="s">
        <v>15</v>
      </c>
      <c r="AM321" s="20"/>
      <c r="AN321" s="19" t="s">
        <v>0</v>
      </c>
      <c r="AO321" s="20"/>
      <c r="AP321" s="21" t="s">
        <v>3</v>
      </c>
      <c r="AQ321" s="22" t="s">
        <v>4</v>
      </c>
      <c r="AR321" s="22" t="s">
        <v>5</v>
      </c>
      <c r="AS321" s="22" t="s">
        <v>6</v>
      </c>
      <c r="AT321" s="22" t="s">
        <v>7</v>
      </c>
      <c r="AU321" s="22" t="s">
        <v>8</v>
      </c>
      <c r="AV321" s="22" t="s">
        <v>9</v>
      </c>
      <c r="AW321" s="213" t="s">
        <v>10</v>
      </c>
      <c r="AX321" s="22" t="s">
        <v>16</v>
      </c>
      <c r="AY321" s="22" t="s">
        <v>17</v>
      </c>
      <c r="AZ321" s="22" t="s">
        <v>18</v>
      </c>
      <c r="BA321" s="139" t="s">
        <v>11</v>
      </c>
      <c r="BC321" s="19" t="s">
        <v>15</v>
      </c>
      <c r="BD321" s="167" t="s">
        <v>38</v>
      </c>
      <c r="BE321" s="167" t="s">
        <v>21</v>
      </c>
      <c r="BF321" s="167" t="s">
        <v>22</v>
      </c>
      <c r="BG321" s="167" t="s">
        <v>83</v>
      </c>
      <c r="BH321" s="167" t="s">
        <v>84</v>
      </c>
      <c r="BI321" s="167" t="s">
        <v>85</v>
      </c>
      <c r="BJ321" s="168" t="s">
        <v>86</v>
      </c>
    </row>
    <row r="322" spans="1:62" s="10" customFormat="1" ht="14.25" customHeight="1">
      <c r="A322" s="24"/>
      <c r="B322" s="24"/>
      <c r="C322" s="24"/>
      <c r="D322" s="24"/>
      <c r="E322" s="24"/>
      <c r="F322" s="25"/>
      <c r="G322" s="25"/>
      <c r="H322" s="25"/>
      <c r="I322" s="25"/>
      <c r="J322" s="25"/>
      <c r="K322" s="25"/>
      <c r="L322" s="25"/>
      <c r="M322" s="214"/>
      <c r="N322" s="24"/>
      <c r="O322" s="24"/>
      <c r="P322" s="24"/>
      <c r="Q322" s="12"/>
      <c r="R322" s="12"/>
      <c r="S322" s="12"/>
      <c r="T322" s="24"/>
      <c r="U322" s="24"/>
      <c r="V322" s="24"/>
      <c r="W322" s="24"/>
      <c r="X322" s="24"/>
      <c r="Y322" s="25"/>
      <c r="Z322" s="25"/>
      <c r="AA322" s="25"/>
      <c r="AB322" s="25"/>
      <c r="AC322" s="25"/>
      <c r="AD322" s="24"/>
      <c r="AE322" s="214"/>
      <c r="AF322" s="24"/>
      <c r="AG322" s="24"/>
      <c r="AH322" s="24"/>
      <c r="AI322" s="24"/>
      <c r="AJ322" s="12"/>
      <c r="AK322" s="12"/>
      <c r="AL322" s="24"/>
      <c r="AM322" s="24"/>
      <c r="AN322" s="24"/>
      <c r="AO322" s="24"/>
      <c r="AP322" s="24"/>
      <c r="AQ322" s="25"/>
      <c r="AR322" s="25"/>
      <c r="AS322" s="25"/>
      <c r="AT322" s="25"/>
      <c r="AU322" s="25"/>
      <c r="AV322" s="24"/>
      <c r="AW322" s="214"/>
      <c r="AX322" s="24"/>
      <c r="AY322" s="24"/>
      <c r="AZ322" s="24"/>
      <c r="BA322" s="140"/>
      <c r="BC322" s="24"/>
      <c r="BD322" s="24"/>
      <c r="BE322" s="24"/>
      <c r="BF322" s="24"/>
      <c r="BG322" s="24"/>
      <c r="BH322" s="24"/>
      <c r="BI322" s="24"/>
      <c r="BJ322" s="24"/>
    </row>
    <row r="323" spans="1:62" s="10" customFormat="1" ht="14.25" customHeight="1">
      <c r="A323" s="26" t="s">
        <v>56</v>
      </c>
      <c r="B323" s="25"/>
      <c r="C323" s="27" t="s">
        <v>1</v>
      </c>
      <c r="D323" s="25"/>
      <c r="E323" s="28">
        <f>E324</f>
        <v>3.202</v>
      </c>
      <c r="F323" s="29">
        <f t="shared" ref="F323:P323" si="356">F324-E324</f>
        <v>2.8330000000000002</v>
      </c>
      <c r="G323" s="29">
        <f t="shared" si="356"/>
        <v>7.0640000000000001</v>
      </c>
      <c r="H323" s="29">
        <f t="shared" si="356"/>
        <v>4.6900000000000013</v>
      </c>
      <c r="I323" s="29">
        <f t="shared" si="356"/>
        <v>4.5380000000000003</v>
      </c>
      <c r="J323" s="29">
        <f t="shared" si="356"/>
        <v>4.5659999999999989</v>
      </c>
      <c r="K323" s="29">
        <f t="shared" si="356"/>
        <v>3.0079999999999991</v>
      </c>
      <c r="L323" s="29">
        <f t="shared" si="356"/>
        <v>2.9199999999999982</v>
      </c>
      <c r="M323" s="215">
        <f t="shared" si="356"/>
        <v>3.5830000000000055</v>
      </c>
      <c r="N323" s="29">
        <f t="shared" si="356"/>
        <v>-36.404000000000003</v>
      </c>
      <c r="O323" s="29">
        <f t="shared" si="356"/>
        <v>0</v>
      </c>
      <c r="P323" s="30">
        <f t="shared" si="356"/>
        <v>0</v>
      </c>
      <c r="Q323" s="12"/>
      <c r="R323" s="12"/>
      <c r="S323" s="12"/>
      <c r="T323" s="26" t="s">
        <v>56</v>
      </c>
      <c r="U323" s="25"/>
      <c r="V323" s="27" t="s">
        <v>1</v>
      </c>
      <c r="W323" s="25"/>
      <c r="X323" s="28">
        <f>X324</f>
        <v>0</v>
      </c>
      <c r="Y323" s="29">
        <f t="shared" ref="Y323:AI323" si="357">Y324-X324</f>
        <v>0</v>
      </c>
      <c r="Z323" s="29">
        <f t="shared" si="357"/>
        <v>0</v>
      </c>
      <c r="AA323" s="29">
        <f t="shared" si="357"/>
        <v>0</v>
      </c>
      <c r="AB323" s="29">
        <f t="shared" si="357"/>
        <v>0</v>
      </c>
      <c r="AC323" s="29">
        <f t="shared" si="357"/>
        <v>0</v>
      </c>
      <c r="AD323" s="29">
        <f t="shared" si="357"/>
        <v>0</v>
      </c>
      <c r="AE323" s="215">
        <f t="shared" si="357"/>
        <v>0</v>
      </c>
      <c r="AF323" s="29">
        <f t="shared" si="357"/>
        <v>0</v>
      </c>
      <c r="AG323" s="29">
        <f t="shared" si="357"/>
        <v>0</v>
      </c>
      <c r="AH323" s="29">
        <f t="shared" si="357"/>
        <v>0</v>
      </c>
      <c r="AI323" s="30">
        <f t="shared" si="357"/>
        <v>0</v>
      </c>
      <c r="AJ323" s="12"/>
      <c r="AK323" s="12"/>
      <c r="AL323" s="26" t="s">
        <v>56</v>
      </c>
      <c r="AM323" s="25"/>
      <c r="AN323" s="27" t="s">
        <v>1</v>
      </c>
      <c r="AO323" s="25"/>
      <c r="AP323" s="28">
        <f>AP324</f>
        <v>3.5459999999999985</v>
      </c>
      <c r="AQ323" s="29">
        <f t="shared" ref="AQ323:BA323" si="358">AQ324-AP324</f>
        <v>6.5509999999999993</v>
      </c>
      <c r="AR323" s="29">
        <f t="shared" si="358"/>
        <v>3.8569999999999993</v>
      </c>
      <c r="AS323" s="29">
        <f t="shared" si="358"/>
        <v>3.3030000000000008</v>
      </c>
      <c r="AT323" s="29">
        <f t="shared" si="358"/>
        <v>2.5969999999999978</v>
      </c>
      <c r="AU323" s="29">
        <f t="shared" si="358"/>
        <v>5.3029999999999973</v>
      </c>
      <c r="AV323" s="29">
        <f t="shared" si="358"/>
        <v>7.4710000000000001</v>
      </c>
      <c r="AW323" s="215">
        <f t="shared" si="358"/>
        <v>0.14999999999999858</v>
      </c>
      <c r="AX323" s="29">
        <f t="shared" si="358"/>
        <v>8.9403999999999968</v>
      </c>
      <c r="AY323" s="29">
        <f t="shared" si="358"/>
        <v>2.796999999999997</v>
      </c>
      <c r="AZ323" s="29">
        <f t="shared" si="358"/>
        <v>2.3359999999999985</v>
      </c>
      <c r="BA323" s="141">
        <f t="shared" si="358"/>
        <v>2.2860000000000014</v>
      </c>
      <c r="BC323" s="26" t="str">
        <f>+IF(ISBLANK(A323),"",A323)</f>
        <v>LVMH INTL GROUP</v>
      </c>
      <c r="BD323" s="200"/>
      <c r="BE323" s="200"/>
      <c r="BF323" s="200"/>
      <c r="BG323" s="201"/>
      <c r="BH323" s="201"/>
      <c r="BI323" s="201"/>
      <c r="BJ323" s="202"/>
    </row>
    <row r="324" spans="1:62" s="10" customFormat="1" ht="14.25" customHeight="1">
      <c r="A324" s="130"/>
      <c r="B324" s="25"/>
      <c r="C324" s="33" t="s">
        <v>13</v>
      </c>
      <c r="D324" s="25"/>
      <c r="E324" s="74">
        <v>3.202</v>
      </c>
      <c r="F324" s="73">
        <v>6.0350000000000001</v>
      </c>
      <c r="G324" s="73">
        <v>13.099</v>
      </c>
      <c r="H324" s="73">
        <v>17.789000000000001</v>
      </c>
      <c r="I324" s="73">
        <v>22.327000000000002</v>
      </c>
      <c r="J324" s="73">
        <v>26.893000000000001</v>
      </c>
      <c r="K324" s="73">
        <v>29.901</v>
      </c>
      <c r="L324" s="73">
        <v>32.820999999999998</v>
      </c>
      <c r="M324" s="136">
        <v>36.404000000000003</v>
      </c>
      <c r="N324" s="73"/>
      <c r="O324" s="73"/>
      <c r="P324" s="75"/>
      <c r="Q324" s="12"/>
      <c r="R324" s="12"/>
      <c r="S324" s="12"/>
      <c r="T324" s="130"/>
      <c r="U324" s="25"/>
      <c r="V324" s="33" t="s">
        <v>13</v>
      </c>
      <c r="W324" s="25"/>
      <c r="X324" s="74"/>
      <c r="Y324" s="73"/>
      <c r="Z324" s="73"/>
      <c r="AA324" s="73"/>
      <c r="AB324" s="73"/>
      <c r="AC324" s="73"/>
      <c r="AD324" s="73"/>
      <c r="AE324" s="136"/>
      <c r="AF324" s="73"/>
      <c r="AG324" s="36"/>
      <c r="AH324" s="36"/>
      <c r="AI324" s="37"/>
      <c r="AJ324" s="12"/>
      <c r="AK324" s="12"/>
      <c r="AL324" s="130"/>
      <c r="AM324" s="25"/>
      <c r="AN324" s="33" t="s">
        <v>13</v>
      </c>
      <c r="AO324" s="25"/>
      <c r="AP324" s="74">
        <v>3.5459999999999985</v>
      </c>
      <c r="AQ324" s="73">
        <v>10.096999999999998</v>
      </c>
      <c r="AR324" s="73">
        <v>13.953999999999997</v>
      </c>
      <c r="AS324" s="73">
        <v>17.256999999999998</v>
      </c>
      <c r="AT324" s="73">
        <v>19.853999999999996</v>
      </c>
      <c r="AU324" s="73">
        <v>25.156999999999993</v>
      </c>
      <c r="AV324" s="73">
        <v>32.627999999999993</v>
      </c>
      <c r="AW324" s="136">
        <v>32.777999999999992</v>
      </c>
      <c r="AX324" s="73">
        <v>41.718399999999988</v>
      </c>
      <c r="AY324" s="73">
        <v>44.515399999999985</v>
      </c>
      <c r="AZ324" s="73">
        <v>46.851399999999984</v>
      </c>
      <c r="BA324" s="142">
        <v>49.137399999999985</v>
      </c>
      <c r="BC324" s="32" t="str">
        <f t="shared" ref="BC324:BC387" si="359">+IF(ISBLANK(A324),"",A324)</f>
        <v/>
      </c>
      <c r="BD324" s="205" t="e">
        <f>INDEX($E$323:$P$414,ROW()-322,#REF!)</f>
        <v>#REF!</v>
      </c>
      <c r="BE324" s="205" t="e">
        <f>INDEX($X$323:$AI$414,ROW()-322,#REF!)</f>
        <v>#REF!</v>
      </c>
      <c r="BF324" s="205" t="e">
        <f>INDEX($AP$323:$BA$414,ROW()-322,#REF!)</f>
        <v>#REF!</v>
      </c>
      <c r="BG324" s="205" t="e">
        <f>+IF(OR(BD324=0,BE324=0),"",BD324-BE324)</f>
        <v>#REF!</v>
      </c>
      <c r="BH324" s="196" t="str">
        <f>+IF(ISERROR(BD324/BE324-1),"",BD324/BE324-1)</f>
        <v/>
      </c>
      <c r="BI324" s="205" t="e">
        <f>+IF(OR(BD324=0,BF324=0),"",BD324-BF324)</f>
        <v>#REF!</v>
      </c>
      <c r="BJ324" s="198" t="str">
        <f>+IF(ISERROR(BD324/BF324-1),"",BD324/BF324-1)</f>
        <v/>
      </c>
    </row>
    <row r="325" spans="1:62" s="10" customFormat="1" ht="14.25" customHeight="1">
      <c r="A325" s="32"/>
      <c r="B325" s="25"/>
      <c r="C325" s="33"/>
      <c r="D325" s="25"/>
      <c r="E325" s="35"/>
      <c r="F325" s="36"/>
      <c r="G325" s="36"/>
      <c r="H325" s="36"/>
      <c r="I325" s="36"/>
      <c r="J325" s="36"/>
      <c r="K325" s="36"/>
      <c r="L325" s="36"/>
      <c r="M325" s="216"/>
      <c r="N325" s="36"/>
      <c r="O325" s="36"/>
      <c r="P325" s="37"/>
      <c r="Q325" s="12"/>
      <c r="R325" s="12"/>
      <c r="S325" s="12"/>
      <c r="T325" s="32"/>
      <c r="U325" s="25"/>
      <c r="V325" s="33"/>
      <c r="W325" s="25"/>
      <c r="X325" s="35"/>
      <c r="Y325" s="36"/>
      <c r="Z325" s="36"/>
      <c r="AA325" s="36"/>
      <c r="AB325" s="36"/>
      <c r="AC325" s="36"/>
      <c r="AD325" s="36"/>
      <c r="AE325" s="216"/>
      <c r="AF325" s="36"/>
      <c r="AG325" s="36"/>
      <c r="AH325" s="36"/>
      <c r="AI325" s="37"/>
      <c r="AJ325" s="12"/>
      <c r="AK325" s="12"/>
      <c r="AL325" s="32"/>
      <c r="AM325" s="25"/>
      <c r="AN325" s="33"/>
      <c r="AO325" s="25"/>
      <c r="AP325" s="35"/>
      <c r="AQ325" s="36"/>
      <c r="AR325" s="36"/>
      <c r="AS325" s="36"/>
      <c r="AT325" s="36"/>
      <c r="AU325" s="36"/>
      <c r="AV325" s="36"/>
      <c r="AW325" s="216"/>
      <c r="AX325" s="36"/>
      <c r="AY325" s="36"/>
      <c r="AZ325" s="36"/>
      <c r="BA325" s="143"/>
      <c r="BC325" s="32" t="str">
        <f t="shared" si="359"/>
        <v/>
      </c>
      <c r="BD325" s="205"/>
      <c r="BE325" s="205"/>
      <c r="BF325" s="205"/>
      <c r="BG325" s="46"/>
      <c r="BH325" s="46"/>
      <c r="BI325" s="46"/>
      <c r="BJ325" s="199"/>
    </row>
    <row r="326" spans="1:62" s="10" customFormat="1" ht="14.25" customHeight="1">
      <c r="A326" s="32" t="s">
        <v>57</v>
      </c>
      <c r="B326" s="25"/>
      <c r="C326" s="33" t="s">
        <v>1</v>
      </c>
      <c r="D326" s="25"/>
      <c r="E326" s="35">
        <f>E327</f>
        <v>19.519500000000001</v>
      </c>
      <c r="F326" s="36">
        <f t="shared" ref="F326:P326" si="360">F327-E327</f>
        <v>25.000500000000002</v>
      </c>
      <c r="G326" s="36">
        <f t="shared" si="360"/>
        <v>13.872</v>
      </c>
      <c r="H326" s="36">
        <f t="shared" si="360"/>
        <v>11.622999999999998</v>
      </c>
      <c r="I326" s="36">
        <f t="shared" si="360"/>
        <v>15.778000000000006</v>
      </c>
      <c r="J326" s="36">
        <f t="shared" si="360"/>
        <v>13.596999999999994</v>
      </c>
      <c r="K326" s="36">
        <f t="shared" si="360"/>
        <v>12.700999999999993</v>
      </c>
      <c r="L326" s="36">
        <f t="shared" si="360"/>
        <v>10.535000000000011</v>
      </c>
      <c r="M326" s="216">
        <f t="shared" si="360"/>
        <v>13.365000000000009</v>
      </c>
      <c r="N326" s="36">
        <f t="shared" si="360"/>
        <v>-135.99100000000001</v>
      </c>
      <c r="O326" s="36">
        <f t="shared" si="360"/>
        <v>0</v>
      </c>
      <c r="P326" s="37">
        <f t="shared" si="360"/>
        <v>0</v>
      </c>
      <c r="Q326" s="12"/>
      <c r="R326" s="12"/>
      <c r="S326" s="12"/>
      <c r="T326" s="32" t="s">
        <v>57</v>
      </c>
      <c r="U326" s="25"/>
      <c r="V326" s="33" t="s">
        <v>1</v>
      </c>
      <c r="W326" s="25"/>
      <c r="X326" s="35">
        <f>X327</f>
        <v>0</v>
      </c>
      <c r="Y326" s="36">
        <f t="shared" ref="Y326:AI326" si="361">Y327-X327</f>
        <v>0</v>
      </c>
      <c r="Z326" s="36">
        <f t="shared" si="361"/>
        <v>0</v>
      </c>
      <c r="AA326" s="36">
        <f t="shared" si="361"/>
        <v>0</v>
      </c>
      <c r="AB326" s="36">
        <f t="shared" si="361"/>
        <v>0</v>
      </c>
      <c r="AC326" s="36">
        <f t="shared" si="361"/>
        <v>0</v>
      </c>
      <c r="AD326" s="36">
        <f t="shared" si="361"/>
        <v>0</v>
      </c>
      <c r="AE326" s="216">
        <f t="shared" si="361"/>
        <v>0</v>
      </c>
      <c r="AF326" s="36">
        <f t="shared" si="361"/>
        <v>0</v>
      </c>
      <c r="AG326" s="36">
        <f t="shared" si="361"/>
        <v>0</v>
      </c>
      <c r="AH326" s="36">
        <f t="shared" si="361"/>
        <v>0</v>
      </c>
      <c r="AI326" s="37">
        <f t="shared" si="361"/>
        <v>0</v>
      </c>
      <c r="AJ326" s="12"/>
      <c r="AK326" s="12"/>
      <c r="AL326" s="32" t="s">
        <v>57</v>
      </c>
      <c r="AM326" s="25"/>
      <c r="AN326" s="33" t="s">
        <v>1</v>
      </c>
      <c r="AO326" s="25"/>
      <c r="AP326" s="35">
        <f>AP327</f>
        <v>75.485999999999976</v>
      </c>
      <c r="AQ326" s="36">
        <f t="shared" ref="AQ326:BA326" si="362">AQ327-AP327</f>
        <v>80.990500000000011</v>
      </c>
      <c r="AR326" s="36">
        <f t="shared" si="362"/>
        <v>91.969249999999988</v>
      </c>
      <c r="AS326" s="36">
        <f t="shared" si="362"/>
        <v>53.309500000000014</v>
      </c>
      <c r="AT326" s="36">
        <f t="shared" si="362"/>
        <v>48.355000000000018</v>
      </c>
      <c r="AU326" s="36">
        <f t="shared" si="362"/>
        <v>59.910500000000013</v>
      </c>
      <c r="AV326" s="36">
        <f t="shared" si="362"/>
        <v>34.454999999999984</v>
      </c>
      <c r="AW326" s="216">
        <f t="shared" si="362"/>
        <v>72.474670000000003</v>
      </c>
      <c r="AX326" s="36">
        <f t="shared" si="362"/>
        <v>23.038000000000011</v>
      </c>
      <c r="AY326" s="36">
        <f t="shared" si="362"/>
        <v>13.194499999999948</v>
      </c>
      <c r="AZ326" s="36">
        <f t="shared" si="362"/>
        <v>15.70150000000001</v>
      </c>
      <c r="BA326" s="143">
        <f t="shared" si="362"/>
        <v>13.749000000000024</v>
      </c>
      <c r="BC326" s="32" t="str">
        <f t="shared" si="359"/>
        <v>L'OREAL INTL GROUP</v>
      </c>
      <c r="BD326" s="205"/>
      <c r="BE326" s="205"/>
      <c r="BF326" s="205"/>
      <c r="BG326" s="46"/>
      <c r="BH326" s="46"/>
      <c r="BI326" s="46"/>
      <c r="BJ326" s="199"/>
    </row>
    <row r="327" spans="1:62" s="10" customFormat="1" ht="14.25" customHeight="1">
      <c r="A327" s="130"/>
      <c r="B327" s="25"/>
      <c r="C327" s="33" t="s">
        <v>13</v>
      </c>
      <c r="D327" s="25"/>
      <c r="E327" s="74">
        <v>19.519500000000001</v>
      </c>
      <c r="F327" s="73">
        <v>44.52</v>
      </c>
      <c r="G327" s="73">
        <v>58.392000000000003</v>
      </c>
      <c r="H327" s="73">
        <v>70.015000000000001</v>
      </c>
      <c r="I327" s="73">
        <v>85.793000000000006</v>
      </c>
      <c r="J327" s="73">
        <v>99.39</v>
      </c>
      <c r="K327" s="73">
        <v>112.09099999999999</v>
      </c>
      <c r="L327" s="73">
        <v>122.626</v>
      </c>
      <c r="M327" s="136">
        <v>135.99100000000001</v>
      </c>
      <c r="N327" s="73"/>
      <c r="O327" s="73"/>
      <c r="P327" s="75"/>
      <c r="Q327" s="12"/>
      <c r="R327" s="12"/>
      <c r="S327" s="12"/>
      <c r="T327" s="130"/>
      <c r="U327" s="25"/>
      <c r="V327" s="33" t="s">
        <v>13</v>
      </c>
      <c r="W327" s="25"/>
      <c r="X327" s="74"/>
      <c r="Y327" s="73"/>
      <c r="Z327" s="73"/>
      <c r="AA327" s="73"/>
      <c r="AB327" s="73"/>
      <c r="AC327" s="73"/>
      <c r="AD327" s="73"/>
      <c r="AE327" s="136"/>
      <c r="AF327" s="73"/>
      <c r="AG327" s="36"/>
      <c r="AH327" s="36"/>
      <c r="AI327" s="37"/>
      <c r="AJ327" s="12"/>
      <c r="AK327" s="12"/>
      <c r="AL327" s="130"/>
      <c r="AM327" s="25"/>
      <c r="AN327" s="33" t="s">
        <v>13</v>
      </c>
      <c r="AO327" s="25"/>
      <c r="AP327" s="74">
        <v>75.485999999999976</v>
      </c>
      <c r="AQ327" s="73">
        <v>156.47649999999999</v>
      </c>
      <c r="AR327" s="73">
        <v>248.44574999999998</v>
      </c>
      <c r="AS327" s="73">
        <v>301.75524999999999</v>
      </c>
      <c r="AT327" s="73">
        <v>350.11025000000001</v>
      </c>
      <c r="AU327" s="73">
        <v>410.02075000000002</v>
      </c>
      <c r="AV327" s="73">
        <v>444.47575000000001</v>
      </c>
      <c r="AW327" s="136">
        <v>516.95042000000001</v>
      </c>
      <c r="AX327" s="73">
        <v>539.98842000000002</v>
      </c>
      <c r="AY327" s="73">
        <v>553.18291999999997</v>
      </c>
      <c r="AZ327" s="73">
        <v>568.88441999999998</v>
      </c>
      <c r="BA327" s="142">
        <v>582.63342</v>
      </c>
      <c r="BC327" s="32" t="str">
        <f t="shared" si="359"/>
        <v/>
      </c>
      <c r="BD327" s="205" t="e">
        <f>INDEX($E$323:$P$414,ROW()-322,#REF!)</f>
        <v>#REF!</v>
      </c>
      <c r="BE327" s="205" t="e">
        <f>INDEX($X$323:$AI$414,ROW()-322,#REF!)</f>
        <v>#REF!</v>
      </c>
      <c r="BF327" s="205" t="e">
        <f>INDEX($AP$323:$BA$414,ROW()-322,#REF!)</f>
        <v>#REF!</v>
      </c>
      <c r="BG327" s="205" t="e">
        <f>+IF(OR(BD327=0,BE327=0),"",BD327-BE327)</f>
        <v>#REF!</v>
      </c>
      <c r="BH327" s="196" t="str">
        <f>+IF(ISERROR(BD327/BE327-1),"",BD327/BE327-1)</f>
        <v/>
      </c>
      <c r="BI327" s="205" t="e">
        <f>+IF(OR(BD327=0,BF327=0),"",BD327-BF327)</f>
        <v>#REF!</v>
      </c>
      <c r="BJ327" s="198" t="str">
        <f>+IF(ISERROR(BD327/BF327-1),"",BD327/BF327-1)</f>
        <v/>
      </c>
    </row>
    <row r="328" spans="1:62" s="10" customFormat="1" ht="14.25" customHeight="1">
      <c r="A328" s="32"/>
      <c r="B328" s="25"/>
      <c r="C328" s="33"/>
      <c r="D328" s="25"/>
      <c r="E328" s="35"/>
      <c r="F328" s="36"/>
      <c r="G328" s="36"/>
      <c r="H328" s="36"/>
      <c r="I328" s="36"/>
      <c r="J328" s="36"/>
      <c r="K328" s="36"/>
      <c r="L328" s="36"/>
      <c r="M328" s="216"/>
      <c r="N328" s="36"/>
      <c r="O328" s="36"/>
      <c r="P328" s="37"/>
      <c r="Q328" s="12"/>
      <c r="R328" s="12"/>
      <c r="S328" s="12"/>
      <c r="T328" s="32"/>
      <c r="U328" s="25"/>
      <c r="V328" s="33"/>
      <c r="W328" s="25"/>
      <c r="X328" s="35"/>
      <c r="Y328" s="36"/>
      <c r="Z328" s="36"/>
      <c r="AA328" s="36"/>
      <c r="AB328" s="36"/>
      <c r="AC328" s="36"/>
      <c r="AD328" s="36"/>
      <c r="AE328" s="216"/>
      <c r="AF328" s="36"/>
      <c r="AG328" s="36"/>
      <c r="AH328" s="36"/>
      <c r="AI328" s="37"/>
      <c r="AJ328" s="12"/>
      <c r="AK328" s="12"/>
      <c r="AL328" s="32"/>
      <c r="AM328" s="25"/>
      <c r="AN328" s="33"/>
      <c r="AO328" s="25"/>
      <c r="AP328" s="35"/>
      <c r="AQ328" s="36"/>
      <c r="AR328" s="36"/>
      <c r="AS328" s="36"/>
      <c r="AT328" s="36"/>
      <c r="AU328" s="36"/>
      <c r="AV328" s="36"/>
      <c r="AW328" s="216"/>
      <c r="AX328" s="36"/>
      <c r="AY328" s="36"/>
      <c r="AZ328" s="36"/>
      <c r="BA328" s="143"/>
      <c r="BC328" s="32" t="str">
        <f t="shared" si="359"/>
        <v/>
      </c>
      <c r="BD328" s="205"/>
      <c r="BE328" s="205"/>
      <c r="BF328" s="205"/>
      <c r="BG328" s="46"/>
      <c r="BH328" s="46"/>
      <c r="BI328" s="46"/>
      <c r="BJ328" s="199"/>
    </row>
    <row r="329" spans="1:62" s="10" customFormat="1" ht="14.25" customHeight="1">
      <c r="A329" s="32" t="s">
        <v>58</v>
      </c>
      <c r="B329" s="38"/>
      <c r="C329" s="33" t="s">
        <v>1</v>
      </c>
      <c r="D329" s="38"/>
      <c r="E329" s="35">
        <f>E330</f>
        <v>2.0499999999999998</v>
      </c>
      <c r="F329" s="36">
        <f t="shared" ref="F329:P329" si="363">F330-E330</f>
        <v>1.5950000000000002</v>
      </c>
      <c r="G329" s="36">
        <f t="shared" si="363"/>
        <v>1.1240000000000001</v>
      </c>
      <c r="H329" s="36">
        <f t="shared" si="363"/>
        <v>1.0339999999999998</v>
      </c>
      <c r="I329" s="36">
        <f t="shared" si="363"/>
        <v>2.6279999999999992</v>
      </c>
      <c r="J329" s="36">
        <f t="shared" si="363"/>
        <v>2.16</v>
      </c>
      <c r="K329" s="36">
        <f t="shared" si="363"/>
        <v>4.1920000000000002</v>
      </c>
      <c r="L329" s="36">
        <f t="shared" si="363"/>
        <v>4.0170000000000012</v>
      </c>
      <c r="M329" s="216">
        <f t="shared" si="363"/>
        <v>0.55000000000000071</v>
      </c>
      <c r="N329" s="36">
        <f t="shared" si="363"/>
        <v>-19.350000000000001</v>
      </c>
      <c r="O329" s="36">
        <f t="shared" si="363"/>
        <v>0</v>
      </c>
      <c r="P329" s="37">
        <f t="shared" si="363"/>
        <v>0</v>
      </c>
      <c r="Q329" s="12"/>
      <c r="R329" s="12"/>
      <c r="S329" s="12"/>
      <c r="T329" s="32" t="s">
        <v>58</v>
      </c>
      <c r="U329" s="38"/>
      <c r="V329" s="33" t="s">
        <v>1</v>
      </c>
      <c r="W329" s="38"/>
      <c r="X329" s="35">
        <f>X330</f>
        <v>0</v>
      </c>
      <c r="Y329" s="36">
        <f t="shared" ref="Y329:AI329" si="364">Y330-X330</f>
        <v>0</v>
      </c>
      <c r="Z329" s="36">
        <f t="shared" si="364"/>
        <v>0</v>
      </c>
      <c r="AA329" s="36">
        <f t="shared" si="364"/>
        <v>0</v>
      </c>
      <c r="AB329" s="36">
        <f t="shared" si="364"/>
        <v>0</v>
      </c>
      <c r="AC329" s="36">
        <f t="shared" si="364"/>
        <v>0</v>
      </c>
      <c r="AD329" s="36">
        <f t="shared" si="364"/>
        <v>0</v>
      </c>
      <c r="AE329" s="216">
        <f t="shared" si="364"/>
        <v>0</v>
      </c>
      <c r="AF329" s="36">
        <f t="shared" si="364"/>
        <v>0</v>
      </c>
      <c r="AG329" s="36">
        <f t="shared" si="364"/>
        <v>0</v>
      </c>
      <c r="AH329" s="36">
        <f t="shared" si="364"/>
        <v>0</v>
      </c>
      <c r="AI329" s="37">
        <f t="shared" si="364"/>
        <v>0</v>
      </c>
      <c r="AJ329" s="12"/>
      <c r="AK329" s="12"/>
      <c r="AL329" s="32" t="s">
        <v>58</v>
      </c>
      <c r="AM329" s="38"/>
      <c r="AN329" s="33" t="s">
        <v>1</v>
      </c>
      <c r="AO329" s="38"/>
      <c r="AP329" s="35">
        <f>AP330</f>
        <v>1.2999999999999998</v>
      </c>
      <c r="AQ329" s="36">
        <f t="shared" ref="AQ329:BA329" si="365">AQ330-AP330</f>
        <v>3.8006000000000002</v>
      </c>
      <c r="AR329" s="36">
        <f t="shared" si="365"/>
        <v>1.1441800000000004</v>
      </c>
      <c r="AS329" s="36">
        <f t="shared" si="365"/>
        <v>3.5990000000000002</v>
      </c>
      <c r="AT329" s="36">
        <f t="shared" si="365"/>
        <v>1.7040000000000006</v>
      </c>
      <c r="AU329" s="36">
        <f t="shared" si="365"/>
        <v>6.089599999999999</v>
      </c>
      <c r="AV329" s="36">
        <f t="shared" si="365"/>
        <v>1.25</v>
      </c>
      <c r="AW329" s="216">
        <f t="shared" si="365"/>
        <v>5.3689999999999998</v>
      </c>
      <c r="AX329" s="36">
        <f t="shared" si="365"/>
        <v>2.1693999999999996</v>
      </c>
      <c r="AY329" s="36">
        <f t="shared" si="365"/>
        <v>0.5</v>
      </c>
      <c r="AZ329" s="36">
        <f t="shared" si="365"/>
        <v>2.5700000000000003</v>
      </c>
      <c r="BA329" s="143">
        <f t="shared" si="365"/>
        <v>1.0470000000000006</v>
      </c>
      <c r="BC329" s="32" t="str">
        <f t="shared" si="359"/>
        <v>LABORATOIRES CLARINS</v>
      </c>
      <c r="BD329" s="205"/>
      <c r="BE329" s="205"/>
      <c r="BF329" s="205"/>
      <c r="BG329" s="46"/>
      <c r="BH329" s="46"/>
      <c r="BI329" s="46"/>
      <c r="BJ329" s="199"/>
    </row>
    <row r="330" spans="1:62" s="10" customFormat="1" ht="14.25" customHeight="1">
      <c r="A330" s="130"/>
      <c r="B330" s="25"/>
      <c r="C330" s="33" t="s">
        <v>13</v>
      </c>
      <c r="D330" s="25"/>
      <c r="E330" s="74">
        <v>2.0499999999999998</v>
      </c>
      <c r="F330" s="73">
        <v>3.645</v>
      </c>
      <c r="G330" s="73">
        <v>4.7690000000000001</v>
      </c>
      <c r="H330" s="73">
        <v>5.8029999999999999</v>
      </c>
      <c r="I330" s="73">
        <v>8.4309999999999992</v>
      </c>
      <c r="J330" s="73">
        <v>10.590999999999999</v>
      </c>
      <c r="K330" s="73">
        <v>14.782999999999999</v>
      </c>
      <c r="L330" s="73">
        <v>18.8</v>
      </c>
      <c r="M330" s="136">
        <v>19.350000000000001</v>
      </c>
      <c r="N330" s="73"/>
      <c r="O330" s="73"/>
      <c r="P330" s="75"/>
      <c r="Q330" s="12"/>
      <c r="R330" s="12"/>
      <c r="S330" s="12"/>
      <c r="T330" s="130"/>
      <c r="U330" s="25"/>
      <c r="V330" s="33" t="s">
        <v>13</v>
      </c>
      <c r="W330" s="25"/>
      <c r="X330" s="74"/>
      <c r="Y330" s="73"/>
      <c r="Z330" s="73"/>
      <c r="AA330" s="73"/>
      <c r="AB330" s="73"/>
      <c r="AC330" s="73"/>
      <c r="AD330" s="73"/>
      <c r="AE330" s="136"/>
      <c r="AF330" s="73"/>
      <c r="AG330" s="36"/>
      <c r="AH330" s="36"/>
      <c r="AI330" s="37"/>
      <c r="AJ330" s="12"/>
      <c r="AK330" s="12"/>
      <c r="AL330" s="130"/>
      <c r="AM330" s="25"/>
      <c r="AN330" s="33" t="s">
        <v>13</v>
      </c>
      <c r="AO330" s="25"/>
      <c r="AP330" s="74">
        <v>1.2999999999999998</v>
      </c>
      <c r="AQ330" s="73">
        <v>5.1006</v>
      </c>
      <c r="AR330" s="73">
        <v>6.2447800000000004</v>
      </c>
      <c r="AS330" s="73">
        <v>9.8437800000000006</v>
      </c>
      <c r="AT330" s="73">
        <v>11.547780000000001</v>
      </c>
      <c r="AU330" s="73">
        <v>17.63738</v>
      </c>
      <c r="AV330" s="73">
        <v>18.88738</v>
      </c>
      <c r="AW330" s="136">
        <v>24.25638</v>
      </c>
      <c r="AX330" s="73">
        <v>26.42578</v>
      </c>
      <c r="AY330" s="73">
        <v>26.92578</v>
      </c>
      <c r="AZ330" s="73">
        <v>29.49578</v>
      </c>
      <c r="BA330" s="142">
        <v>30.54278</v>
      </c>
      <c r="BC330" s="32" t="str">
        <f t="shared" si="359"/>
        <v/>
      </c>
      <c r="BD330" s="205" t="e">
        <f>INDEX($E$323:$P$414,ROW()-322,#REF!)</f>
        <v>#REF!</v>
      </c>
      <c r="BE330" s="205" t="e">
        <f>INDEX($X$323:$AI$414,ROW()-322,#REF!)</f>
        <v>#REF!</v>
      </c>
      <c r="BF330" s="205" t="e">
        <f>INDEX($AP$323:$BA$414,ROW()-322,#REF!)</f>
        <v>#REF!</v>
      </c>
      <c r="BG330" s="205" t="e">
        <f>+IF(OR(BD330=0,BE330=0),"",BD330-BE330)</f>
        <v>#REF!</v>
      </c>
      <c r="BH330" s="196" t="str">
        <f>+IF(ISERROR(BD330/BE330-1),"",BD330/BE330-1)</f>
        <v/>
      </c>
      <c r="BI330" s="205" t="e">
        <f>+IF(OR(BD330=0,BF330=0),"",BD330-BF330)</f>
        <v>#REF!</v>
      </c>
      <c r="BJ330" s="198" t="str">
        <f>+IF(ISERROR(BD330/BF330-1),"",BD330/BF330-1)</f>
        <v/>
      </c>
    </row>
    <row r="331" spans="1:62" s="10" customFormat="1" ht="14.25" customHeight="1">
      <c r="A331" s="32"/>
      <c r="B331" s="25"/>
      <c r="C331" s="33"/>
      <c r="D331" s="25"/>
      <c r="E331" s="35"/>
      <c r="F331" s="36"/>
      <c r="G331" s="36"/>
      <c r="H331" s="36"/>
      <c r="I331" s="36"/>
      <c r="J331" s="36"/>
      <c r="K331" s="36"/>
      <c r="L331" s="36"/>
      <c r="M331" s="216"/>
      <c r="N331" s="36"/>
      <c r="O331" s="36"/>
      <c r="P331" s="37"/>
      <c r="Q331" s="12"/>
      <c r="R331" s="12"/>
      <c r="S331" s="12"/>
      <c r="T331" s="32"/>
      <c r="U331" s="25"/>
      <c r="V331" s="33"/>
      <c r="W331" s="25"/>
      <c r="X331" s="35"/>
      <c r="Y331" s="36"/>
      <c r="Z331" s="36"/>
      <c r="AA331" s="36"/>
      <c r="AB331" s="36"/>
      <c r="AC331" s="36"/>
      <c r="AD331" s="36"/>
      <c r="AE331" s="216"/>
      <c r="AF331" s="36"/>
      <c r="AG331" s="36"/>
      <c r="AH331" s="36"/>
      <c r="AI331" s="37"/>
      <c r="AJ331" s="12"/>
      <c r="AK331" s="12"/>
      <c r="AL331" s="32"/>
      <c r="AM331" s="25"/>
      <c r="AN331" s="33"/>
      <c r="AO331" s="25"/>
      <c r="AP331" s="35"/>
      <c r="AQ331" s="36"/>
      <c r="AR331" s="36"/>
      <c r="AS331" s="36"/>
      <c r="AT331" s="36"/>
      <c r="AU331" s="36"/>
      <c r="AV331" s="36"/>
      <c r="AW331" s="216"/>
      <c r="AX331" s="36"/>
      <c r="AY331" s="36"/>
      <c r="AZ331" s="36"/>
      <c r="BA331" s="143"/>
      <c r="BC331" s="32" t="str">
        <f t="shared" si="359"/>
        <v/>
      </c>
      <c r="BD331" s="205"/>
      <c r="BE331" s="205"/>
      <c r="BF331" s="205"/>
      <c r="BG331" s="46"/>
      <c r="BH331" s="46"/>
      <c r="BI331" s="46"/>
      <c r="BJ331" s="199"/>
    </row>
    <row r="332" spans="1:62" s="12" customFormat="1" ht="14.25" customHeight="1">
      <c r="A332" s="32" t="s">
        <v>59</v>
      </c>
      <c r="B332" s="25"/>
      <c r="C332" s="33" t="s">
        <v>1</v>
      </c>
      <c r="D332" s="25"/>
      <c r="E332" s="35">
        <f>E333</f>
        <v>1.0900000000000001</v>
      </c>
      <c r="F332" s="36">
        <f t="shared" ref="F332:P332" si="366">F333-E333</f>
        <v>1.6199999999999999</v>
      </c>
      <c r="G332" s="36">
        <f t="shared" si="366"/>
        <v>6.5379999999999994</v>
      </c>
      <c r="H332" s="36">
        <f t="shared" si="366"/>
        <v>3.1710000000000012</v>
      </c>
      <c r="I332" s="36">
        <f t="shared" si="366"/>
        <v>7.0820000000000007</v>
      </c>
      <c r="J332" s="36">
        <f t="shared" si="366"/>
        <v>2.014999999999997</v>
      </c>
      <c r="K332" s="36">
        <f t="shared" si="366"/>
        <v>4.9640000000000022</v>
      </c>
      <c r="L332" s="36">
        <f t="shared" si="366"/>
        <v>2.8879999999999981</v>
      </c>
      <c r="M332" s="216">
        <f t="shared" si="366"/>
        <v>1.6260000000000012</v>
      </c>
      <c r="N332" s="36">
        <f t="shared" si="366"/>
        <v>-30.994</v>
      </c>
      <c r="O332" s="36">
        <f t="shared" si="366"/>
        <v>0</v>
      </c>
      <c r="P332" s="37">
        <f t="shared" si="366"/>
        <v>0</v>
      </c>
      <c r="T332" s="32" t="s">
        <v>59</v>
      </c>
      <c r="U332" s="25"/>
      <c r="V332" s="33" t="s">
        <v>1</v>
      </c>
      <c r="W332" s="25"/>
      <c r="X332" s="35">
        <f>X333</f>
        <v>0</v>
      </c>
      <c r="Y332" s="36">
        <f t="shared" ref="Y332:AI332" si="367">Y333-X333</f>
        <v>0</v>
      </c>
      <c r="Z332" s="36">
        <f t="shared" si="367"/>
        <v>0</v>
      </c>
      <c r="AA332" s="36">
        <f t="shared" si="367"/>
        <v>0</v>
      </c>
      <c r="AB332" s="36">
        <f t="shared" si="367"/>
        <v>0</v>
      </c>
      <c r="AC332" s="36">
        <f t="shared" si="367"/>
        <v>0</v>
      </c>
      <c r="AD332" s="36">
        <f t="shared" si="367"/>
        <v>0</v>
      </c>
      <c r="AE332" s="216">
        <f t="shared" si="367"/>
        <v>0</v>
      </c>
      <c r="AF332" s="36">
        <f t="shared" si="367"/>
        <v>0</v>
      </c>
      <c r="AG332" s="36">
        <f t="shared" si="367"/>
        <v>0</v>
      </c>
      <c r="AH332" s="36">
        <f t="shared" si="367"/>
        <v>0</v>
      </c>
      <c r="AI332" s="37">
        <f t="shared" si="367"/>
        <v>0</v>
      </c>
      <c r="AL332" s="32" t="s">
        <v>59</v>
      </c>
      <c r="AM332" s="25"/>
      <c r="AN332" s="33" t="s">
        <v>1</v>
      </c>
      <c r="AO332" s="25"/>
      <c r="AP332" s="35">
        <f>AP333</f>
        <v>2.5009999999999999</v>
      </c>
      <c r="AQ332" s="36">
        <f t="shared" ref="AQ332:BA332" si="368">AQ333-AP333</f>
        <v>1.3698200000000003</v>
      </c>
      <c r="AR332" s="36">
        <f t="shared" si="368"/>
        <v>2.7800000000000002</v>
      </c>
      <c r="AS332" s="36">
        <f t="shared" si="368"/>
        <v>2.4810000000000008</v>
      </c>
      <c r="AT332" s="36">
        <f t="shared" si="368"/>
        <v>0.16499999999999915</v>
      </c>
      <c r="AU332" s="36">
        <f t="shared" si="368"/>
        <v>1.1560000000000006</v>
      </c>
      <c r="AV332" s="36">
        <f t="shared" si="368"/>
        <v>3.8499999999999996</v>
      </c>
      <c r="AW332" s="216">
        <f t="shared" si="368"/>
        <v>0.82981999999999978</v>
      </c>
      <c r="AX332" s="36">
        <f t="shared" si="368"/>
        <v>2.3379999999999992</v>
      </c>
      <c r="AY332" s="36">
        <f t="shared" si="368"/>
        <v>1.2609999999999992</v>
      </c>
      <c r="AZ332" s="36">
        <f t="shared" si="368"/>
        <v>1.8580000000000005</v>
      </c>
      <c r="BA332" s="143">
        <f t="shared" si="368"/>
        <v>2.7160000000000011</v>
      </c>
      <c r="BC332" s="32" t="str">
        <f t="shared" si="359"/>
        <v>CHANEL PARFUMS BEAUTE</v>
      </c>
      <c r="BD332" s="205"/>
      <c r="BE332" s="205"/>
      <c r="BF332" s="205"/>
      <c r="BG332" s="55"/>
      <c r="BH332" s="55"/>
      <c r="BI332" s="55"/>
      <c r="BJ332" s="209"/>
    </row>
    <row r="333" spans="1:62" s="10" customFormat="1" ht="14.25" customHeight="1">
      <c r="A333" s="130"/>
      <c r="B333" s="25"/>
      <c r="C333" s="33" t="s">
        <v>13</v>
      </c>
      <c r="D333" s="25"/>
      <c r="E333" s="74">
        <v>1.0900000000000001</v>
      </c>
      <c r="F333" s="73">
        <v>2.71</v>
      </c>
      <c r="G333" s="73">
        <v>9.2479999999999993</v>
      </c>
      <c r="H333" s="73">
        <v>12.419</v>
      </c>
      <c r="I333" s="73">
        <v>19.501000000000001</v>
      </c>
      <c r="J333" s="73">
        <v>21.515999999999998</v>
      </c>
      <c r="K333" s="73">
        <v>26.48</v>
      </c>
      <c r="L333" s="73">
        <v>29.367999999999999</v>
      </c>
      <c r="M333" s="136">
        <v>30.994</v>
      </c>
      <c r="N333" s="73"/>
      <c r="O333" s="73"/>
      <c r="P333" s="75"/>
      <c r="Q333" s="12"/>
      <c r="R333" s="12"/>
      <c r="S333" s="12"/>
      <c r="T333" s="130"/>
      <c r="U333" s="25"/>
      <c r="V333" s="33" t="s">
        <v>13</v>
      </c>
      <c r="W333" s="25"/>
      <c r="X333" s="74"/>
      <c r="Y333" s="73"/>
      <c r="Z333" s="73"/>
      <c r="AA333" s="73"/>
      <c r="AB333" s="73"/>
      <c r="AC333" s="73"/>
      <c r="AD333" s="73"/>
      <c r="AE333" s="136"/>
      <c r="AF333" s="73"/>
      <c r="AG333" s="36"/>
      <c r="AH333" s="36"/>
      <c r="AI333" s="37"/>
      <c r="AJ333" s="12"/>
      <c r="AK333" s="12"/>
      <c r="AL333" s="130"/>
      <c r="AM333" s="25"/>
      <c r="AN333" s="33" t="s">
        <v>13</v>
      </c>
      <c r="AO333" s="25"/>
      <c r="AP333" s="74">
        <v>2.5009999999999999</v>
      </c>
      <c r="AQ333" s="73">
        <v>3.8708200000000001</v>
      </c>
      <c r="AR333" s="73">
        <v>6.6508200000000004</v>
      </c>
      <c r="AS333" s="73">
        <v>9.1318200000000012</v>
      </c>
      <c r="AT333" s="73">
        <v>9.2968200000000003</v>
      </c>
      <c r="AU333" s="73">
        <v>10.452820000000001</v>
      </c>
      <c r="AV333" s="73">
        <v>14.302820000000001</v>
      </c>
      <c r="AW333" s="136">
        <v>15.13264</v>
      </c>
      <c r="AX333" s="73">
        <v>17.47064</v>
      </c>
      <c r="AY333" s="73">
        <v>18.731639999999999</v>
      </c>
      <c r="AZ333" s="73">
        <v>20.589639999999999</v>
      </c>
      <c r="BA333" s="142">
        <v>23.30564</v>
      </c>
      <c r="BC333" s="76" t="str">
        <f t="shared" si="359"/>
        <v/>
      </c>
      <c r="BD333" s="205" t="e">
        <f>INDEX($E$323:$P$414,ROW()-322,#REF!)</f>
        <v>#REF!</v>
      </c>
      <c r="BE333" s="205" t="e">
        <f>INDEX($X$323:$AI$414,ROW()-322,#REF!)</f>
        <v>#REF!</v>
      </c>
      <c r="BF333" s="205" t="e">
        <f>INDEX($AP$323:$BA$414,ROW()-322,#REF!)</f>
        <v>#REF!</v>
      </c>
      <c r="BG333" s="205" t="e">
        <f>+IF(OR(BD333=0,BE333=0),"",BD333-BE333)</f>
        <v>#REF!</v>
      </c>
      <c r="BH333" s="196" t="str">
        <f>+IF(ISERROR(BD333/BE333-1),"",BD333/BE333-1)</f>
        <v/>
      </c>
      <c r="BI333" s="205" t="e">
        <f>+IF(OR(BD333=0,BF333=0),"",BD333-BF333)</f>
        <v>#REF!</v>
      </c>
      <c r="BJ333" s="198" t="str">
        <f>+IF(ISERROR(BD333/BF333-1),"",BD333/BF333-1)</f>
        <v/>
      </c>
    </row>
    <row r="334" spans="1:62" s="10" customFormat="1" ht="14.25" customHeight="1">
      <c r="A334" s="32"/>
      <c r="B334" s="25"/>
      <c r="C334" s="33"/>
      <c r="D334" s="25"/>
      <c r="E334" s="35"/>
      <c r="F334" s="36"/>
      <c r="G334" s="36"/>
      <c r="H334" s="36"/>
      <c r="I334" s="36"/>
      <c r="J334" s="36"/>
      <c r="K334" s="36"/>
      <c r="L334" s="36"/>
      <c r="M334" s="216"/>
      <c r="N334" s="36"/>
      <c r="O334" s="36"/>
      <c r="P334" s="37"/>
      <c r="Q334" s="12"/>
      <c r="R334" s="12"/>
      <c r="S334" s="12"/>
      <c r="T334" s="32"/>
      <c r="U334" s="25"/>
      <c r="V334" s="33"/>
      <c r="W334" s="25"/>
      <c r="X334" s="35"/>
      <c r="Y334" s="36"/>
      <c r="Z334" s="36"/>
      <c r="AA334" s="36"/>
      <c r="AB334" s="36"/>
      <c r="AC334" s="36"/>
      <c r="AD334" s="36"/>
      <c r="AE334" s="216"/>
      <c r="AF334" s="36"/>
      <c r="AG334" s="36"/>
      <c r="AH334" s="36"/>
      <c r="AI334" s="37"/>
      <c r="AJ334" s="12"/>
      <c r="AK334" s="12"/>
      <c r="AL334" s="32"/>
      <c r="AM334" s="25"/>
      <c r="AN334" s="33"/>
      <c r="AO334" s="25"/>
      <c r="AP334" s="35"/>
      <c r="AQ334" s="36"/>
      <c r="AR334" s="36"/>
      <c r="AS334" s="36"/>
      <c r="AT334" s="36"/>
      <c r="AU334" s="36"/>
      <c r="AV334" s="36"/>
      <c r="AW334" s="216"/>
      <c r="AX334" s="36"/>
      <c r="AY334" s="36"/>
      <c r="AZ334" s="36"/>
      <c r="BA334" s="143"/>
      <c r="BC334" s="32" t="str">
        <f t="shared" si="359"/>
        <v/>
      </c>
      <c r="BD334" s="205"/>
      <c r="BE334" s="205"/>
      <c r="BF334" s="205"/>
      <c r="BG334" s="46"/>
      <c r="BH334" s="46"/>
      <c r="BI334" s="46"/>
      <c r="BJ334" s="199"/>
    </row>
    <row r="335" spans="1:62" s="10" customFormat="1" ht="14.25" customHeight="1">
      <c r="A335" s="32" t="s">
        <v>60</v>
      </c>
      <c r="B335" s="25"/>
      <c r="C335" s="33" t="s">
        <v>1</v>
      </c>
      <c r="D335" s="25"/>
      <c r="E335" s="35">
        <f>E336</f>
        <v>0.70928000000000002</v>
      </c>
      <c r="F335" s="36">
        <f t="shared" ref="F335:P335" si="369">F336-E336</f>
        <v>0.3297199999999999</v>
      </c>
      <c r="G335" s="36">
        <f t="shared" si="369"/>
        <v>1.2700000000000002</v>
      </c>
      <c r="H335" s="36">
        <f t="shared" si="369"/>
        <v>1.0179999999999998</v>
      </c>
      <c r="I335" s="36">
        <f t="shared" si="369"/>
        <v>1.5440000000000005</v>
      </c>
      <c r="J335" s="36">
        <f t="shared" si="369"/>
        <v>1.1139999999999999</v>
      </c>
      <c r="K335" s="36">
        <f t="shared" si="369"/>
        <v>0.57399999999999984</v>
      </c>
      <c r="L335" s="36">
        <f t="shared" si="369"/>
        <v>0</v>
      </c>
      <c r="M335" s="216">
        <f t="shared" si="369"/>
        <v>2.3180000000000005</v>
      </c>
      <c r="N335" s="36">
        <f t="shared" si="369"/>
        <v>-8.8770000000000007</v>
      </c>
      <c r="O335" s="36">
        <f t="shared" si="369"/>
        <v>0</v>
      </c>
      <c r="P335" s="37">
        <f t="shared" si="369"/>
        <v>0</v>
      </c>
      <c r="Q335" s="12"/>
      <c r="R335" s="12"/>
      <c r="S335" s="12"/>
      <c r="T335" s="32" t="s">
        <v>60</v>
      </c>
      <c r="U335" s="25"/>
      <c r="V335" s="33" t="s">
        <v>1</v>
      </c>
      <c r="W335" s="25"/>
      <c r="X335" s="35">
        <f>X336</f>
        <v>0</v>
      </c>
      <c r="Y335" s="36">
        <f t="shared" ref="Y335:AI335" si="370">Y336-X336</f>
        <v>0</v>
      </c>
      <c r="Z335" s="36">
        <f t="shared" si="370"/>
        <v>0</v>
      </c>
      <c r="AA335" s="36">
        <f t="shared" si="370"/>
        <v>0</v>
      </c>
      <c r="AB335" s="36">
        <f t="shared" si="370"/>
        <v>0</v>
      </c>
      <c r="AC335" s="36">
        <f t="shared" si="370"/>
        <v>0</v>
      </c>
      <c r="AD335" s="36">
        <f t="shared" si="370"/>
        <v>0</v>
      </c>
      <c r="AE335" s="216">
        <f t="shared" si="370"/>
        <v>0</v>
      </c>
      <c r="AF335" s="36">
        <f t="shared" si="370"/>
        <v>0</v>
      </c>
      <c r="AG335" s="36">
        <f t="shared" si="370"/>
        <v>0</v>
      </c>
      <c r="AH335" s="36">
        <f t="shared" si="370"/>
        <v>0</v>
      </c>
      <c r="AI335" s="37">
        <f t="shared" si="370"/>
        <v>0</v>
      </c>
      <c r="AJ335" s="12"/>
      <c r="AK335" s="12"/>
      <c r="AL335" s="32" t="s">
        <v>60</v>
      </c>
      <c r="AM335" s="25"/>
      <c r="AN335" s="33" t="s">
        <v>1</v>
      </c>
      <c r="AO335" s="25"/>
      <c r="AP335" s="35">
        <f>AP336</f>
        <v>0.52945999999999993</v>
      </c>
      <c r="AQ335" s="36">
        <f t="shared" ref="AQ335:BA335" si="371">AQ336-AP336</f>
        <v>1.5872800000000002</v>
      </c>
      <c r="AR335" s="36">
        <f t="shared" si="371"/>
        <v>0.12999999999999989</v>
      </c>
      <c r="AS335" s="36">
        <f t="shared" si="371"/>
        <v>0.71428000000000003</v>
      </c>
      <c r="AT335" s="36">
        <f t="shared" si="371"/>
        <v>2.0000000000000018E-2</v>
      </c>
      <c r="AU335" s="36">
        <f t="shared" si="371"/>
        <v>0.95891999999999999</v>
      </c>
      <c r="AV335" s="36">
        <f t="shared" si="371"/>
        <v>0.38464000000000009</v>
      </c>
      <c r="AW335" s="216">
        <f t="shared" si="371"/>
        <v>0.57964000000000038</v>
      </c>
      <c r="AX335" s="36">
        <f t="shared" si="371"/>
        <v>0.29964000000000013</v>
      </c>
      <c r="AY335" s="36">
        <f t="shared" si="371"/>
        <v>1.0296399999999997</v>
      </c>
      <c r="AZ335" s="36">
        <f t="shared" si="371"/>
        <v>0.61446000000000023</v>
      </c>
      <c r="BA335" s="143">
        <f t="shared" si="371"/>
        <v>1.37974</v>
      </c>
      <c r="BC335" s="32" t="str">
        <f t="shared" si="359"/>
        <v>DIPTA S.A.</v>
      </c>
      <c r="BD335" s="205"/>
      <c r="BE335" s="205"/>
      <c r="BF335" s="205"/>
      <c r="BG335" s="46"/>
      <c r="BH335" s="46"/>
      <c r="BI335" s="46"/>
      <c r="BJ335" s="199"/>
    </row>
    <row r="336" spans="1:62" s="10" customFormat="1" ht="14.25" customHeight="1">
      <c r="A336" s="76"/>
      <c r="B336" s="25"/>
      <c r="C336" s="33" t="s">
        <v>13</v>
      </c>
      <c r="D336" s="25"/>
      <c r="E336" s="74">
        <v>0.70928000000000002</v>
      </c>
      <c r="F336" s="73">
        <v>1.0389999999999999</v>
      </c>
      <c r="G336" s="73">
        <v>2.3090000000000002</v>
      </c>
      <c r="H336" s="73">
        <v>3.327</v>
      </c>
      <c r="I336" s="73">
        <v>4.8710000000000004</v>
      </c>
      <c r="J336" s="73">
        <v>5.9850000000000003</v>
      </c>
      <c r="K336" s="73">
        <v>6.5590000000000002</v>
      </c>
      <c r="L336" s="73">
        <v>6.5590000000000002</v>
      </c>
      <c r="M336" s="136">
        <v>8.8770000000000007</v>
      </c>
      <c r="N336" s="73"/>
      <c r="O336" s="73"/>
      <c r="P336" s="75"/>
      <c r="Q336" s="12"/>
      <c r="R336" s="12"/>
      <c r="S336" s="12"/>
      <c r="T336" s="76"/>
      <c r="U336" s="25"/>
      <c r="V336" s="33" t="s">
        <v>13</v>
      </c>
      <c r="W336" s="25"/>
      <c r="X336" s="74"/>
      <c r="Y336" s="73"/>
      <c r="Z336" s="73"/>
      <c r="AA336" s="73"/>
      <c r="AB336" s="73"/>
      <c r="AC336" s="73"/>
      <c r="AD336" s="73"/>
      <c r="AE336" s="136"/>
      <c r="AF336" s="73"/>
      <c r="AG336" s="36"/>
      <c r="AH336" s="36"/>
      <c r="AI336" s="37"/>
      <c r="AJ336" s="12"/>
      <c r="AK336" s="12"/>
      <c r="AL336" s="76"/>
      <c r="AM336" s="25"/>
      <c r="AN336" s="33" t="s">
        <v>13</v>
      </c>
      <c r="AO336" s="25"/>
      <c r="AP336" s="74">
        <v>0.52945999999999993</v>
      </c>
      <c r="AQ336" s="73">
        <v>2.1167400000000001</v>
      </c>
      <c r="AR336" s="73">
        <v>2.24674</v>
      </c>
      <c r="AS336" s="73">
        <v>2.96102</v>
      </c>
      <c r="AT336" s="73">
        <v>2.98102</v>
      </c>
      <c r="AU336" s="73">
        <v>3.93994</v>
      </c>
      <c r="AV336" s="73">
        <v>4.3245800000000001</v>
      </c>
      <c r="AW336" s="136">
        <v>4.9042200000000005</v>
      </c>
      <c r="AX336" s="73">
        <v>5.2038600000000006</v>
      </c>
      <c r="AY336" s="73">
        <v>6.2335000000000003</v>
      </c>
      <c r="AZ336" s="73">
        <v>6.8479600000000005</v>
      </c>
      <c r="BA336" s="142">
        <v>8.2277000000000005</v>
      </c>
      <c r="BC336" s="32" t="str">
        <f t="shared" si="359"/>
        <v/>
      </c>
      <c r="BD336" s="205" t="e">
        <f>INDEX($E$323:$P$414,ROW()-322,#REF!)</f>
        <v>#REF!</v>
      </c>
      <c r="BE336" s="205" t="e">
        <f>INDEX($X$323:$AI$414,ROW()-322,#REF!)</f>
        <v>#REF!</v>
      </c>
      <c r="BF336" s="205" t="e">
        <f>INDEX($AP$323:$BA$414,ROW()-322,#REF!)</f>
        <v>#REF!</v>
      </c>
      <c r="BG336" s="205" t="e">
        <f>+IF(OR(BD336=0,BE336=0),"",BD336-BE336)</f>
        <v>#REF!</v>
      </c>
      <c r="BH336" s="196" t="str">
        <f>+IF(ISERROR(BD336/BE336-1),"",BD336/BE336-1)</f>
        <v/>
      </c>
      <c r="BI336" s="205" t="e">
        <f>+IF(OR(BD336=0,BF336=0),"",BD336-BF336)</f>
        <v>#REF!</v>
      </c>
      <c r="BJ336" s="198" t="str">
        <f>+IF(ISERROR(BD336/BF336-1),"",BD336/BF336-1)</f>
        <v/>
      </c>
    </row>
    <row r="337" spans="1:62" s="10" customFormat="1" ht="14.25" customHeight="1">
      <c r="A337" s="76"/>
      <c r="B337" s="25"/>
      <c r="C337" s="33"/>
      <c r="D337" s="25"/>
      <c r="E337" s="35"/>
      <c r="F337" s="36"/>
      <c r="G337" s="36"/>
      <c r="H337" s="36"/>
      <c r="I337" s="36"/>
      <c r="J337" s="36"/>
      <c r="K337" s="36"/>
      <c r="L337" s="36"/>
      <c r="M337" s="216"/>
      <c r="N337" s="36"/>
      <c r="O337" s="36"/>
      <c r="P337" s="37"/>
      <c r="Q337" s="12"/>
      <c r="R337" s="12"/>
      <c r="S337" s="12"/>
      <c r="T337" s="76"/>
      <c r="U337" s="25"/>
      <c r="V337" s="33"/>
      <c r="W337" s="25"/>
      <c r="X337" s="35"/>
      <c r="Y337" s="36"/>
      <c r="Z337" s="36"/>
      <c r="AA337" s="36"/>
      <c r="AB337" s="36"/>
      <c r="AC337" s="36"/>
      <c r="AD337" s="36"/>
      <c r="AE337" s="216"/>
      <c r="AF337" s="36"/>
      <c r="AG337" s="36"/>
      <c r="AH337" s="36"/>
      <c r="AI337" s="37"/>
      <c r="AJ337" s="12"/>
      <c r="AK337" s="12"/>
      <c r="AL337" s="76"/>
      <c r="AM337" s="25"/>
      <c r="AN337" s="33"/>
      <c r="AO337" s="25"/>
      <c r="AP337" s="35"/>
      <c r="AQ337" s="36"/>
      <c r="AR337" s="36"/>
      <c r="AS337" s="36"/>
      <c r="AT337" s="36"/>
      <c r="AU337" s="36"/>
      <c r="AV337" s="36"/>
      <c r="AW337" s="216"/>
      <c r="AX337" s="36"/>
      <c r="AY337" s="36"/>
      <c r="AZ337" s="36"/>
      <c r="BA337" s="143"/>
      <c r="BC337" s="76" t="str">
        <f t="shared" si="359"/>
        <v/>
      </c>
      <c r="BD337" s="205"/>
      <c r="BE337" s="205"/>
      <c r="BF337" s="205"/>
      <c r="BG337" s="46"/>
      <c r="BH337" s="46"/>
      <c r="BI337" s="46"/>
      <c r="BJ337" s="199"/>
    </row>
    <row r="338" spans="1:62" s="10" customFormat="1" ht="14.25" customHeight="1">
      <c r="A338" s="32" t="s">
        <v>61</v>
      </c>
      <c r="B338" s="25"/>
      <c r="C338" s="33" t="s">
        <v>1</v>
      </c>
      <c r="D338" s="25"/>
      <c r="E338" s="35">
        <f>E339</f>
        <v>32.558300000000003</v>
      </c>
      <c r="F338" s="36">
        <f t="shared" ref="F338:P338" si="372">F339-E339</f>
        <v>2.8896999999999977</v>
      </c>
      <c r="G338" s="36">
        <f t="shared" si="372"/>
        <v>2.5769999999999982</v>
      </c>
      <c r="H338" s="36">
        <f t="shared" si="372"/>
        <v>0.96500000000000341</v>
      </c>
      <c r="I338" s="36">
        <f t="shared" si="372"/>
        <v>5.3999999999994941E-2</v>
      </c>
      <c r="J338" s="36">
        <f t="shared" si="372"/>
        <v>1.8689999999999998</v>
      </c>
      <c r="K338" s="36">
        <f t="shared" si="372"/>
        <v>24.838000000000008</v>
      </c>
      <c r="L338" s="36">
        <f t="shared" si="372"/>
        <v>13.370999999999995</v>
      </c>
      <c r="M338" s="216">
        <f t="shared" si="372"/>
        <v>20.625</v>
      </c>
      <c r="N338" s="36">
        <f t="shared" si="372"/>
        <v>-99.747</v>
      </c>
      <c r="O338" s="36">
        <f t="shared" si="372"/>
        <v>0</v>
      </c>
      <c r="P338" s="37">
        <f t="shared" si="372"/>
        <v>0</v>
      </c>
      <c r="Q338" s="12"/>
      <c r="R338" s="12"/>
      <c r="S338" s="12"/>
      <c r="T338" s="32" t="s">
        <v>61</v>
      </c>
      <c r="U338" s="25"/>
      <c r="V338" s="33" t="s">
        <v>1</v>
      </c>
      <c r="W338" s="25"/>
      <c r="X338" s="35">
        <f>X339</f>
        <v>0</v>
      </c>
      <c r="Y338" s="36">
        <f t="shared" ref="Y338:AI338" si="373">Y339-X339</f>
        <v>0</v>
      </c>
      <c r="Z338" s="36">
        <f t="shared" si="373"/>
        <v>0</v>
      </c>
      <c r="AA338" s="36">
        <f t="shared" si="373"/>
        <v>0</v>
      </c>
      <c r="AB338" s="36">
        <f t="shared" si="373"/>
        <v>0</v>
      </c>
      <c r="AC338" s="36">
        <f t="shared" si="373"/>
        <v>0</v>
      </c>
      <c r="AD338" s="36">
        <f t="shared" si="373"/>
        <v>0</v>
      </c>
      <c r="AE338" s="216">
        <f t="shared" si="373"/>
        <v>0</v>
      </c>
      <c r="AF338" s="36">
        <f t="shared" si="373"/>
        <v>0</v>
      </c>
      <c r="AG338" s="36">
        <f t="shared" si="373"/>
        <v>0</v>
      </c>
      <c r="AH338" s="36">
        <f t="shared" si="373"/>
        <v>0</v>
      </c>
      <c r="AI338" s="37">
        <f t="shared" si="373"/>
        <v>0</v>
      </c>
      <c r="AJ338" s="12"/>
      <c r="AK338" s="12"/>
      <c r="AL338" s="32" t="s">
        <v>61</v>
      </c>
      <c r="AM338" s="25"/>
      <c r="AN338" s="33" t="s">
        <v>1</v>
      </c>
      <c r="AO338" s="25"/>
      <c r="AP338" s="35">
        <f>AP339</f>
        <v>4.0223999999999993</v>
      </c>
      <c r="AQ338" s="36">
        <f t="shared" ref="AQ338:BA338" si="374">AQ339-AP339</f>
        <v>25.502000000000002</v>
      </c>
      <c r="AR338" s="36">
        <f t="shared" si="374"/>
        <v>36.149999999999991</v>
      </c>
      <c r="AS338" s="36">
        <f t="shared" si="374"/>
        <v>9.9531000000000063</v>
      </c>
      <c r="AT338" s="36">
        <f t="shared" si="374"/>
        <v>19.219300000000004</v>
      </c>
      <c r="AU338" s="36">
        <f t="shared" si="374"/>
        <v>12.799999999999997</v>
      </c>
      <c r="AV338" s="36">
        <f t="shared" si="374"/>
        <v>31.200100000000006</v>
      </c>
      <c r="AW338" s="216">
        <f t="shared" si="374"/>
        <v>1.9399999999999977</v>
      </c>
      <c r="AX338" s="36">
        <f t="shared" si="374"/>
        <v>26.836999999999989</v>
      </c>
      <c r="AY338" s="36">
        <f t="shared" si="374"/>
        <v>28.568960000000004</v>
      </c>
      <c r="AZ338" s="36">
        <f t="shared" si="374"/>
        <v>8.1415000000000077</v>
      </c>
      <c r="BA338" s="143">
        <f t="shared" si="374"/>
        <v>9.4199999999999875</v>
      </c>
      <c r="BC338" s="32" t="str">
        <f t="shared" si="359"/>
        <v>YVES ROCHER</v>
      </c>
      <c r="BD338" s="205"/>
      <c r="BE338" s="205"/>
      <c r="BF338" s="205"/>
      <c r="BG338" s="46"/>
      <c r="BH338" s="46"/>
      <c r="BI338" s="46"/>
      <c r="BJ338" s="199"/>
    </row>
    <row r="339" spans="1:62" s="10" customFormat="1" ht="14.25" customHeight="1">
      <c r="A339" s="32"/>
      <c r="B339" s="25"/>
      <c r="C339" s="33" t="s">
        <v>13</v>
      </c>
      <c r="D339" s="25"/>
      <c r="E339" s="74">
        <v>32.558300000000003</v>
      </c>
      <c r="F339" s="73">
        <v>35.448</v>
      </c>
      <c r="G339" s="73">
        <v>38.024999999999999</v>
      </c>
      <c r="H339" s="73">
        <v>38.99</v>
      </c>
      <c r="I339" s="73">
        <v>39.043999999999997</v>
      </c>
      <c r="J339" s="73">
        <v>40.912999999999997</v>
      </c>
      <c r="K339" s="73">
        <v>65.751000000000005</v>
      </c>
      <c r="L339" s="73">
        <v>79.122</v>
      </c>
      <c r="M339" s="136">
        <v>99.747</v>
      </c>
      <c r="N339" s="73"/>
      <c r="O339" s="73"/>
      <c r="P339" s="75"/>
      <c r="Q339" s="12"/>
      <c r="R339" s="12"/>
      <c r="S339" s="12"/>
      <c r="T339" s="32"/>
      <c r="U339" s="25"/>
      <c r="V339" s="33" t="s">
        <v>13</v>
      </c>
      <c r="W339" s="25"/>
      <c r="X339" s="74"/>
      <c r="Y339" s="73"/>
      <c r="Z339" s="73"/>
      <c r="AA339" s="73"/>
      <c r="AB339" s="73"/>
      <c r="AC339" s="73"/>
      <c r="AD339" s="73"/>
      <c r="AE339" s="136"/>
      <c r="AF339" s="73"/>
      <c r="AG339" s="36"/>
      <c r="AH339" s="36"/>
      <c r="AI339" s="37"/>
      <c r="AJ339" s="12"/>
      <c r="AK339" s="12"/>
      <c r="AL339" s="32"/>
      <c r="AM339" s="25"/>
      <c r="AN339" s="33" t="s">
        <v>13</v>
      </c>
      <c r="AO339" s="25"/>
      <c r="AP339" s="74">
        <v>4.0223999999999993</v>
      </c>
      <c r="AQ339" s="73">
        <v>29.5244</v>
      </c>
      <c r="AR339" s="73">
        <v>65.674399999999991</v>
      </c>
      <c r="AS339" s="73">
        <v>75.627499999999998</v>
      </c>
      <c r="AT339" s="73">
        <v>94.846800000000002</v>
      </c>
      <c r="AU339" s="73">
        <v>107.6468</v>
      </c>
      <c r="AV339" s="73">
        <v>138.84690000000001</v>
      </c>
      <c r="AW339" s="136">
        <v>140.7869</v>
      </c>
      <c r="AX339" s="73">
        <v>167.62389999999999</v>
      </c>
      <c r="AY339" s="73">
        <v>196.19286</v>
      </c>
      <c r="AZ339" s="73">
        <v>204.33436</v>
      </c>
      <c r="BA339" s="142">
        <v>213.75435999999999</v>
      </c>
      <c r="BC339" s="32" t="str">
        <f t="shared" si="359"/>
        <v/>
      </c>
      <c r="BD339" s="205" t="e">
        <f>INDEX($E$323:$P$414,ROW()-322,#REF!)</f>
        <v>#REF!</v>
      </c>
      <c r="BE339" s="205" t="e">
        <f>INDEX($X$323:$AI$414,ROW()-322,#REF!)</f>
        <v>#REF!</v>
      </c>
      <c r="BF339" s="205" t="e">
        <f>INDEX($AP$323:$BA$414,ROW()-322,#REF!)</f>
        <v>#REF!</v>
      </c>
      <c r="BG339" s="205" t="e">
        <f>+IF(OR(BD339=0,BE339=0),"",BD339-BE339)</f>
        <v>#REF!</v>
      </c>
      <c r="BH339" s="196" t="str">
        <f>+IF(ISERROR(BD339/BE339-1),"",BD339/BE339-1)</f>
        <v/>
      </c>
      <c r="BI339" s="205" t="e">
        <f>+IF(OR(BD339=0,BF339=0),"",BD339-BF339)</f>
        <v>#REF!</v>
      </c>
      <c r="BJ339" s="198" t="str">
        <f>+IF(ISERROR(BD339/BF339-1),"",BD339/BF339-1)</f>
        <v/>
      </c>
    </row>
    <row r="340" spans="1:62" s="10" customFormat="1" ht="14.25" customHeight="1">
      <c r="A340" s="32"/>
      <c r="B340" s="25"/>
      <c r="C340" s="33"/>
      <c r="D340" s="25"/>
      <c r="E340" s="35"/>
      <c r="F340" s="36"/>
      <c r="G340" s="36"/>
      <c r="H340" s="36"/>
      <c r="I340" s="36"/>
      <c r="J340" s="36"/>
      <c r="K340" s="36"/>
      <c r="L340" s="36"/>
      <c r="M340" s="216"/>
      <c r="N340" s="36"/>
      <c r="O340" s="36"/>
      <c r="P340" s="37"/>
      <c r="Q340" s="12"/>
      <c r="R340" s="12"/>
      <c r="S340" s="12"/>
      <c r="T340" s="32"/>
      <c r="U340" s="25"/>
      <c r="V340" s="33"/>
      <c r="W340" s="25"/>
      <c r="X340" s="35"/>
      <c r="Y340" s="36"/>
      <c r="Z340" s="36"/>
      <c r="AA340" s="36"/>
      <c r="AB340" s="36"/>
      <c r="AC340" s="36"/>
      <c r="AD340" s="36"/>
      <c r="AE340" s="216"/>
      <c r="AF340" s="36"/>
      <c r="AG340" s="36"/>
      <c r="AH340" s="36"/>
      <c r="AI340" s="37"/>
      <c r="AJ340" s="12"/>
      <c r="AK340" s="12"/>
      <c r="AL340" s="32"/>
      <c r="AM340" s="25"/>
      <c r="AN340" s="33"/>
      <c r="AO340" s="25"/>
      <c r="AP340" s="35"/>
      <c r="AQ340" s="36"/>
      <c r="AR340" s="36"/>
      <c r="AS340" s="36"/>
      <c r="AT340" s="36"/>
      <c r="AU340" s="36"/>
      <c r="AV340" s="36"/>
      <c r="AW340" s="216"/>
      <c r="AX340" s="36"/>
      <c r="AY340" s="36"/>
      <c r="AZ340" s="36"/>
      <c r="BA340" s="143"/>
      <c r="BC340" s="32" t="str">
        <f t="shared" si="359"/>
        <v/>
      </c>
      <c r="BD340" s="205"/>
      <c r="BE340" s="205"/>
      <c r="BF340" s="205"/>
      <c r="BG340" s="46"/>
      <c r="BH340" s="46"/>
      <c r="BI340" s="46"/>
      <c r="BJ340" s="199"/>
    </row>
    <row r="341" spans="1:62" s="10" customFormat="1" ht="14.25" customHeight="1">
      <c r="A341" s="32" t="s">
        <v>62</v>
      </c>
      <c r="B341" s="25"/>
      <c r="C341" s="33" t="s">
        <v>1</v>
      </c>
      <c r="D341" s="25"/>
      <c r="E341" s="35">
        <f>E342</f>
        <v>2.5388200000000003</v>
      </c>
      <c r="F341" s="36">
        <f t="shared" ref="F341:P341" si="375">F342-E342</f>
        <v>1.4971799999999993</v>
      </c>
      <c r="G341" s="36">
        <f t="shared" si="375"/>
        <v>9.354000000000001</v>
      </c>
      <c r="H341" s="36">
        <f t="shared" si="375"/>
        <v>1.3369999999999997</v>
      </c>
      <c r="I341" s="36">
        <f t="shared" si="375"/>
        <v>2.6939999999999991</v>
      </c>
      <c r="J341" s="36">
        <f t="shared" si="375"/>
        <v>0.89499999999999957</v>
      </c>
      <c r="K341" s="36">
        <f t="shared" si="375"/>
        <v>1.6240000000000023</v>
      </c>
      <c r="L341" s="36">
        <f t="shared" si="375"/>
        <v>1.5009999999999977</v>
      </c>
      <c r="M341" s="216">
        <f t="shared" si="375"/>
        <v>3.8830000000000027</v>
      </c>
      <c r="N341" s="36">
        <f t="shared" si="375"/>
        <v>-25.324000000000002</v>
      </c>
      <c r="O341" s="36">
        <f t="shared" si="375"/>
        <v>0</v>
      </c>
      <c r="P341" s="37">
        <f t="shared" si="375"/>
        <v>0</v>
      </c>
      <c r="Q341" s="12"/>
      <c r="R341" s="12"/>
      <c r="S341" s="12"/>
      <c r="T341" s="32" t="s">
        <v>62</v>
      </c>
      <c r="U341" s="25"/>
      <c r="V341" s="33" t="s">
        <v>1</v>
      </c>
      <c r="W341" s="25"/>
      <c r="X341" s="35">
        <f>X342</f>
        <v>0</v>
      </c>
      <c r="Y341" s="36">
        <f t="shared" ref="Y341:AI341" si="376">Y342-X342</f>
        <v>0</v>
      </c>
      <c r="Z341" s="36">
        <f t="shared" si="376"/>
        <v>0</v>
      </c>
      <c r="AA341" s="36">
        <f t="shared" si="376"/>
        <v>0</v>
      </c>
      <c r="AB341" s="36">
        <f t="shared" si="376"/>
        <v>0</v>
      </c>
      <c r="AC341" s="36">
        <f t="shared" si="376"/>
        <v>0</v>
      </c>
      <c r="AD341" s="36">
        <f t="shared" si="376"/>
        <v>0</v>
      </c>
      <c r="AE341" s="216">
        <f t="shared" si="376"/>
        <v>0</v>
      </c>
      <c r="AF341" s="36">
        <f t="shared" si="376"/>
        <v>0</v>
      </c>
      <c r="AG341" s="36">
        <f t="shared" si="376"/>
        <v>0</v>
      </c>
      <c r="AH341" s="36">
        <f t="shared" si="376"/>
        <v>0</v>
      </c>
      <c r="AI341" s="37">
        <f t="shared" si="376"/>
        <v>0</v>
      </c>
      <c r="AJ341" s="12"/>
      <c r="AK341" s="12"/>
      <c r="AL341" s="32" t="s">
        <v>62</v>
      </c>
      <c r="AM341" s="25"/>
      <c r="AN341" s="33" t="s">
        <v>1</v>
      </c>
      <c r="AO341" s="25"/>
      <c r="AP341" s="35">
        <f>AP342</f>
        <v>4.1559999999999997</v>
      </c>
      <c r="AQ341" s="36">
        <f t="shared" ref="AQ341:BA341" si="377">AQ342-AP342</f>
        <v>4.1215599999999997</v>
      </c>
      <c r="AR341" s="36">
        <f t="shared" si="377"/>
        <v>4.1919999999999984</v>
      </c>
      <c r="AS341" s="36">
        <f t="shared" si="377"/>
        <v>5.3368700000000011</v>
      </c>
      <c r="AT341" s="36">
        <f t="shared" si="377"/>
        <v>1.5079899999999995</v>
      </c>
      <c r="AU341" s="36">
        <f t="shared" si="377"/>
        <v>3.1159999999999997</v>
      </c>
      <c r="AV341" s="36">
        <f t="shared" si="377"/>
        <v>2.5985800000000019</v>
      </c>
      <c r="AW341" s="216">
        <f t="shared" si="377"/>
        <v>3.2058399999999985</v>
      </c>
      <c r="AX341" s="36">
        <f t="shared" si="377"/>
        <v>3.3649999999999984</v>
      </c>
      <c r="AY341" s="36">
        <f t="shared" si="377"/>
        <v>1.0269399999999997</v>
      </c>
      <c r="AZ341" s="36">
        <f t="shared" si="377"/>
        <v>1.9159000000000006</v>
      </c>
      <c r="BA341" s="143">
        <f t="shared" si="377"/>
        <v>0.31900000000000261</v>
      </c>
      <c r="BC341" s="32" t="str">
        <f t="shared" si="359"/>
        <v>FAREVA</v>
      </c>
      <c r="BD341" s="205"/>
      <c r="BE341" s="205"/>
      <c r="BF341" s="205"/>
      <c r="BG341" s="46"/>
      <c r="BH341" s="46"/>
      <c r="BI341" s="46"/>
      <c r="BJ341" s="199"/>
    </row>
    <row r="342" spans="1:62" s="10" customFormat="1" ht="14.25" customHeight="1">
      <c r="A342" s="70"/>
      <c r="B342" s="25"/>
      <c r="C342" s="33" t="s">
        <v>13</v>
      </c>
      <c r="D342" s="25"/>
      <c r="E342" s="74">
        <v>2.5388200000000003</v>
      </c>
      <c r="F342" s="73">
        <v>4.0359999999999996</v>
      </c>
      <c r="G342" s="73">
        <v>13.39</v>
      </c>
      <c r="H342" s="73">
        <v>14.727</v>
      </c>
      <c r="I342" s="73">
        <v>17.420999999999999</v>
      </c>
      <c r="J342" s="73">
        <v>18.315999999999999</v>
      </c>
      <c r="K342" s="73">
        <v>19.940000000000001</v>
      </c>
      <c r="L342" s="73">
        <v>21.440999999999999</v>
      </c>
      <c r="M342" s="136">
        <v>25.324000000000002</v>
      </c>
      <c r="N342" s="73"/>
      <c r="O342" s="73"/>
      <c r="P342" s="75"/>
      <c r="Q342" s="12"/>
      <c r="R342" s="12"/>
      <c r="S342" s="12"/>
      <c r="T342" s="70"/>
      <c r="U342" s="25"/>
      <c r="V342" s="33" t="s">
        <v>13</v>
      </c>
      <c r="W342" s="25"/>
      <c r="X342" s="74"/>
      <c r="Y342" s="73"/>
      <c r="Z342" s="73"/>
      <c r="AA342" s="73"/>
      <c r="AB342" s="73"/>
      <c r="AC342" s="73"/>
      <c r="AD342" s="73"/>
      <c r="AE342" s="136"/>
      <c r="AF342" s="73"/>
      <c r="AG342" s="36"/>
      <c r="AH342" s="36"/>
      <c r="AI342" s="37"/>
      <c r="AJ342" s="12"/>
      <c r="AK342" s="12"/>
      <c r="AL342" s="70"/>
      <c r="AM342" s="25"/>
      <c r="AN342" s="33" t="s">
        <v>13</v>
      </c>
      <c r="AO342" s="25"/>
      <c r="AP342" s="74">
        <v>4.1559999999999997</v>
      </c>
      <c r="AQ342" s="73">
        <v>8.2775599999999994</v>
      </c>
      <c r="AR342" s="73">
        <v>12.469559999999998</v>
      </c>
      <c r="AS342" s="73">
        <v>17.806429999999999</v>
      </c>
      <c r="AT342" s="73">
        <v>19.314419999999998</v>
      </c>
      <c r="AU342" s="73">
        <v>22.430419999999998</v>
      </c>
      <c r="AV342" s="73">
        <v>25.029</v>
      </c>
      <c r="AW342" s="136">
        <v>28.234839999999998</v>
      </c>
      <c r="AX342" s="73">
        <v>31.599839999999997</v>
      </c>
      <c r="AY342" s="73">
        <v>32.626779999999997</v>
      </c>
      <c r="AZ342" s="73">
        <v>34.542679999999997</v>
      </c>
      <c r="BA342" s="142">
        <v>34.86168</v>
      </c>
      <c r="BC342" s="32" t="str">
        <f t="shared" si="359"/>
        <v/>
      </c>
      <c r="BD342" s="205" t="e">
        <f>INDEX($E$323:$P$414,ROW()-322,#REF!)</f>
        <v>#REF!</v>
      </c>
      <c r="BE342" s="205" t="e">
        <f>INDEX($X$323:$AI$414,ROW()-322,#REF!)</f>
        <v>#REF!</v>
      </c>
      <c r="BF342" s="205" t="e">
        <f>INDEX($AP$323:$BA$414,ROW()-322,#REF!)</f>
        <v>#REF!</v>
      </c>
      <c r="BG342" s="205" t="e">
        <f>+IF(OR(BD342=0,BE342=0),"",BD342-BE342)</f>
        <v>#REF!</v>
      </c>
      <c r="BH342" s="196" t="str">
        <f>+IF(ISERROR(BD342/BE342-1),"",BD342/BE342-1)</f>
        <v/>
      </c>
      <c r="BI342" s="205" t="e">
        <f>+IF(OR(BD342=0,BF342=0),"",BD342-BF342)</f>
        <v>#REF!</v>
      </c>
      <c r="BJ342" s="198" t="str">
        <f>+IF(ISERROR(BD342/BF342-1),"",BD342/BF342-1)</f>
        <v/>
      </c>
    </row>
    <row r="343" spans="1:62" s="10" customFormat="1" ht="14.25" customHeight="1">
      <c r="A343" s="70"/>
      <c r="B343" s="25"/>
      <c r="C343" s="33"/>
      <c r="D343" s="25"/>
      <c r="E343" s="35"/>
      <c r="F343" s="36"/>
      <c r="G343" s="36"/>
      <c r="H343" s="36"/>
      <c r="I343" s="36"/>
      <c r="J343" s="36"/>
      <c r="K343" s="36"/>
      <c r="L343" s="36"/>
      <c r="M343" s="216"/>
      <c r="N343" s="36"/>
      <c r="O343" s="36"/>
      <c r="P343" s="37"/>
      <c r="Q343" s="12"/>
      <c r="R343" s="12"/>
      <c r="S343" s="12"/>
      <c r="T343" s="70"/>
      <c r="U343" s="25"/>
      <c r="V343" s="33"/>
      <c r="W343" s="25"/>
      <c r="X343" s="35"/>
      <c r="Y343" s="36"/>
      <c r="Z343" s="36"/>
      <c r="AA343" s="36"/>
      <c r="AB343" s="36"/>
      <c r="AC343" s="36"/>
      <c r="AD343" s="36"/>
      <c r="AE343" s="216"/>
      <c r="AF343" s="36"/>
      <c r="AG343" s="36"/>
      <c r="AH343" s="36"/>
      <c r="AI343" s="37"/>
      <c r="AJ343" s="12"/>
      <c r="AK343" s="12"/>
      <c r="AL343" s="70"/>
      <c r="AM343" s="25"/>
      <c r="AN343" s="33"/>
      <c r="AO343" s="25"/>
      <c r="AP343" s="35"/>
      <c r="AQ343" s="36"/>
      <c r="AR343" s="36"/>
      <c r="AS343" s="36"/>
      <c r="AT343" s="36"/>
      <c r="AU343" s="36"/>
      <c r="AV343" s="36"/>
      <c r="AW343" s="216"/>
      <c r="AX343" s="36"/>
      <c r="AY343" s="36"/>
      <c r="AZ343" s="36"/>
      <c r="BA343" s="143"/>
      <c r="BC343" s="70" t="str">
        <f t="shared" si="359"/>
        <v/>
      </c>
      <c r="BD343" s="205"/>
      <c r="BE343" s="205"/>
      <c r="BF343" s="205"/>
      <c r="BG343" s="46"/>
      <c r="BH343" s="46"/>
      <c r="BI343" s="46"/>
      <c r="BJ343" s="199"/>
    </row>
    <row r="344" spans="1:62" s="10" customFormat="1" ht="14.25" customHeight="1">
      <c r="A344" s="32" t="s">
        <v>63</v>
      </c>
      <c r="B344" s="25"/>
      <c r="C344" s="33" t="s">
        <v>1</v>
      </c>
      <c r="D344" s="25"/>
      <c r="E344" s="35">
        <f>E345</f>
        <v>0.59599999999999997</v>
      </c>
      <c r="F344" s="36">
        <f t="shared" ref="F344:P344" si="378">F345-E345</f>
        <v>2.3529999999999998</v>
      </c>
      <c r="G344" s="36">
        <f t="shared" si="378"/>
        <v>2.056</v>
      </c>
      <c r="H344" s="36">
        <f t="shared" si="378"/>
        <v>0.78300000000000036</v>
      </c>
      <c r="I344" s="36">
        <f t="shared" si="378"/>
        <v>0.48499999999999943</v>
      </c>
      <c r="J344" s="36">
        <f t="shared" si="378"/>
        <v>0.38900000000000023</v>
      </c>
      <c r="K344" s="36">
        <f t="shared" si="378"/>
        <v>0.57600000000000051</v>
      </c>
      <c r="L344" s="36">
        <f t="shared" si="378"/>
        <v>9.9999999999997868E-3</v>
      </c>
      <c r="M344" s="216">
        <f t="shared" si="378"/>
        <v>4.9999999999999822E-2</v>
      </c>
      <c r="N344" s="36">
        <f t="shared" si="378"/>
        <v>-7.298</v>
      </c>
      <c r="O344" s="36">
        <f t="shared" si="378"/>
        <v>0</v>
      </c>
      <c r="P344" s="37">
        <f t="shared" si="378"/>
        <v>0</v>
      </c>
      <c r="Q344" s="12"/>
      <c r="R344" s="12"/>
      <c r="S344" s="12"/>
      <c r="T344" s="32" t="s">
        <v>63</v>
      </c>
      <c r="U344" s="25"/>
      <c r="V344" s="33" t="s">
        <v>1</v>
      </c>
      <c r="W344" s="25"/>
      <c r="X344" s="35">
        <f>X345</f>
        <v>0</v>
      </c>
      <c r="Y344" s="36">
        <f t="shared" ref="Y344:AI344" si="379">Y345-X345</f>
        <v>0</v>
      </c>
      <c r="Z344" s="36">
        <f t="shared" si="379"/>
        <v>0</v>
      </c>
      <c r="AA344" s="36">
        <f t="shared" si="379"/>
        <v>0</v>
      </c>
      <c r="AB344" s="36">
        <f t="shared" si="379"/>
        <v>0</v>
      </c>
      <c r="AC344" s="36">
        <f t="shared" si="379"/>
        <v>0</v>
      </c>
      <c r="AD344" s="36">
        <f t="shared" si="379"/>
        <v>0</v>
      </c>
      <c r="AE344" s="216">
        <f t="shared" si="379"/>
        <v>0</v>
      </c>
      <c r="AF344" s="36">
        <f t="shared" si="379"/>
        <v>0</v>
      </c>
      <c r="AG344" s="36">
        <f t="shared" si="379"/>
        <v>0</v>
      </c>
      <c r="AH344" s="36">
        <f t="shared" si="379"/>
        <v>0</v>
      </c>
      <c r="AI344" s="37">
        <f t="shared" si="379"/>
        <v>0</v>
      </c>
      <c r="AJ344" s="12"/>
      <c r="AK344" s="12"/>
      <c r="AL344" s="32" t="s">
        <v>63</v>
      </c>
      <c r="AM344" s="25"/>
      <c r="AN344" s="33" t="s">
        <v>1</v>
      </c>
      <c r="AO344" s="25"/>
      <c r="AP344" s="35">
        <f>AP345</f>
        <v>3.1550000000000002</v>
      </c>
      <c r="AQ344" s="36">
        <f t="shared" ref="AQ344:BA344" si="380">AQ345-AP345</f>
        <v>2.3869999999999996</v>
      </c>
      <c r="AR344" s="36">
        <f t="shared" si="380"/>
        <v>2.1500000000000004</v>
      </c>
      <c r="AS344" s="36">
        <f t="shared" si="380"/>
        <v>0.56799999999999962</v>
      </c>
      <c r="AT344" s="36">
        <f t="shared" si="380"/>
        <v>0.55000000000000071</v>
      </c>
      <c r="AU344" s="36">
        <f t="shared" si="380"/>
        <v>2.3529999999999998</v>
      </c>
      <c r="AV344" s="36">
        <f t="shared" si="380"/>
        <v>0.2710000000000008</v>
      </c>
      <c r="AW344" s="216">
        <f t="shared" si="380"/>
        <v>0.14300000000000068</v>
      </c>
      <c r="AX344" s="36">
        <f t="shared" si="380"/>
        <v>2.2789999999999999</v>
      </c>
      <c r="AY344" s="36">
        <f t="shared" si="380"/>
        <v>5.1060000000000016</v>
      </c>
      <c r="AZ344" s="36">
        <f t="shared" si="380"/>
        <v>1.972999999999999</v>
      </c>
      <c r="BA344" s="143">
        <f t="shared" si="380"/>
        <v>0.75199999999999889</v>
      </c>
      <c r="BC344" s="32" t="str">
        <f t="shared" si="359"/>
        <v>ALES GROUPE INDUSTRIE</v>
      </c>
      <c r="BD344" s="205"/>
      <c r="BE344" s="205"/>
      <c r="BF344" s="205"/>
      <c r="BG344" s="46"/>
      <c r="BH344" s="46"/>
      <c r="BI344" s="46"/>
      <c r="BJ344" s="199"/>
    </row>
    <row r="345" spans="1:62" s="10" customFormat="1" ht="14.25" customHeight="1">
      <c r="A345" s="32"/>
      <c r="B345" s="25"/>
      <c r="C345" s="33" t="s">
        <v>13</v>
      </c>
      <c r="D345" s="25"/>
      <c r="E345" s="74">
        <v>0.59599999999999997</v>
      </c>
      <c r="F345" s="73">
        <v>2.9489999999999998</v>
      </c>
      <c r="G345" s="73">
        <v>5.0049999999999999</v>
      </c>
      <c r="H345" s="73">
        <v>5.7880000000000003</v>
      </c>
      <c r="I345" s="73">
        <v>6.2729999999999997</v>
      </c>
      <c r="J345" s="73">
        <v>6.6619999999999999</v>
      </c>
      <c r="K345" s="73">
        <v>7.2380000000000004</v>
      </c>
      <c r="L345" s="73">
        <v>7.2480000000000002</v>
      </c>
      <c r="M345" s="136">
        <v>7.298</v>
      </c>
      <c r="N345" s="73"/>
      <c r="O345" s="73"/>
      <c r="P345" s="75"/>
      <c r="Q345" s="12"/>
      <c r="R345" s="12"/>
      <c r="S345" s="12"/>
      <c r="T345" s="32"/>
      <c r="U345" s="25"/>
      <c r="V345" s="33" t="s">
        <v>13</v>
      </c>
      <c r="W345" s="25"/>
      <c r="X345" s="74"/>
      <c r="Y345" s="73"/>
      <c r="Z345" s="73"/>
      <c r="AA345" s="73"/>
      <c r="AB345" s="73"/>
      <c r="AC345" s="73"/>
      <c r="AD345" s="73"/>
      <c r="AE345" s="136"/>
      <c r="AF345" s="73"/>
      <c r="AG345" s="36"/>
      <c r="AH345" s="36"/>
      <c r="AI345" s="37"/>
      <c r="AJ345" s="12"/>
      <c r="AK345" s="12"/>
      <c r="AL345" s="32"/>
      <c r="AM345" s="25"/>
      <c r="AN345" s="33" t="s">
        <v>13</v>
      </c>
      <c r="AO345" s="25"/>
      <c r="AP345" s="74">
        <v>3.1550000000000002</v>
      </c>
      <c r="AQ345" s="73">
        <v>5.5419999999999998</v>
      </c>
      <c r="AR345" s="73">
        <v>7.6920000000000002</v>
      </c>
      <c r="AS345" s="73">
        <v>8.26</v>
      </c>
      <c r="AT345" s="73">
        <v>8.81</v>
      </c>
      <c r="AU345" s="73">
        <v>11.163</v>
      </c>
      <c r="AV345" s="73">
        <v>11.434000000000001</v>
      </c>
      <c r="AW345" s="136">
        <v>11.577000000000002</v>
      </c>
      <c r="AX345" s="73">
        <v>13.856000000000002</v>
      </c>
      <c r="AY345" s="73">
        <v>18.962000000000003</v>
      </c>
      <c r="AZ345" s="73">
        <v>20.935000000000002</v>
      </c>
      <c r="BA345" s="142">
        <v>21.687000000000001</v>
      </c>
      <c r="BC345" s="32" t="str">
        <f t="shared" si="359"/>
        <v/>
      </c>
      <c r="BD345" s="205" t="e">
        <f>INDEX($E$323:$P$414,ROW()-322,#REF!)</f>
        <v>#REF!</v>
      </c>
      <c r="BE345" s="205" t="e">
        <f>INDEX($X$323:$AI$414,ROW()-322,#REF!)</f>
        <v>#REF!</v>
      </c>
      <c r="BF345" s="205" t="e">
        <f>INDEX($AP$323:$BA$414,ROW()-322,#REF!)</f>
        <v>#REF!</v>
      </c>
      <c r="BG345" s="205" t="e">
        <f>+IF(OR(BD345=0,BE345=0),"",BD345-BE345)</f>
        <v>#REF!</v>
      </c>
      <c r="BH345" s="196" t="str">
        <f>+IF(ISERROR(BD345/BE345-1),"",BD345/BE345-1)</f>
        <v/>
      </c>
      <c r="BI345" s="205" t="e">
        <f>+IF(OR(BD345=0,BF345=0),"",BD345-BF345)</f>
        <v>#REF!</v>
      </c>
      <c r="BJ345" s="198" t="str">
        <f>+IF(ISERROR(BD345/BF345-1),"",BD345/BF345-1)</f>
        <v/>
      </c>
    </row>
    <row r="346" spans="1:62" s="10" customFormat="1" ht="14.25" customHeight="1">
      <c r="A346" s="32"/>
      <c r="B346" s="25"/>
      <c r="C346" s="33"/>
      <c r="D346" s="25"/>
      <c r="E346" s="35"/>
      <c r="F346" s="36"/>
      <c r="G346" s="36"/>
      <c r="H346" s="36"/>
      <c r="I346" s="36"/>
      <c r="J346" s="36"/>
      <c r="K346" s="36"/>
      <c r="L346" s="36"/>
      <c r="M346" s="216"/>
      <c r="N346" s="36"/>
      <c r="O346" s="36"/>
      <c r="P346" s="37"/>
      <c r="Q346" s="12"/>
      <c r="R346" s="12"/>
      <c r="S346" s="12"/>
      <c r="T346" s="32"/>
      <c r="U346" s="25"/>
      <c r="V346" s="33"/>
      <c r="W346" s="25"/>
      <c r="X346" s="35"/>
      <c r="Y346" s="36"/>
      <c r="Z346" s="36"/>
      <c r="AA346" s="36"/>
      <c r="AB346" s="36"/>
      <c r="AC346" s="36"/>
      <c r="AD346" s="36"/>
      <c r="AE346" s="216"/>
      <c r="AF346" s="36"/>
      <c r="AG346" s="36"/>
      <c r="AH346" s="36"/>
      <c r="AI346" s="37"/>
      <c r="AJ346" s="12"/>
      <c r="AK346" s="12"/>
      <c r="AL346" s="32"/>
      <c r="AM346" s="25"/>
      <c r="AN346" s="33"/>
      <c r="AO346" s="25"/>
      <c r="AP346" s="35"/>
      <c r="AQ346" s="36"/>
      <c r="AR346" s="36"/>
      <c r="AS346" s="36"/>
      <c r="AT346" s="36"/>
      <c r="AU346" s="36"/>
      <c r="AV346" s="36"/>
      <c r="AW346" s="216"/>
      <c r="AX346" s="36"/>
      <c r="AY346" s="36"/>
      <c r="AZ346" s="36"/>
      <c r="BA346" s="143"/>
      <c r="BC346" s="32" t="str">
        <f t="shared" si="359"/>
        <v/>
      </c>
      <c r="BD346" s="205"/>
      <c r="BE346" s="205"/>
      <c r="BF346" s="205"/>
      <c r="BG346" s="46"/>
      <c r="BH346" s="46"/>
      <c r="BI346" s="46"/>
      <c r="BJ346" s="199"/>
    </row>
    <row r="347" spans="1:62" s="10" customFormat="1" ht="14.25" customHeight="1">
      <c r="A347" s="32" t="s">
        <v>64</v>
      </c>
      <c r="B347" s="25"/>
      <c r="C347" s="33" t="s">
        <v>1</v>
      </c>
      <c r="D347" s="25"/>
      <c r="E347" s="35">
        <f>E348</f>
        <v>0.998</v>
      </c>
      <c r="F347" s="36">
        <f t="shared" ref="F347:P347" si="381">F348-E348</f>
        <v>0.24</v>
      </c>
      <c r="G347" s="36">
        <f t="shared" si="381"/>
        <v>1.83</v>
      </c>
      <c r="H347" s="36">
        <f t="shared" si="381"/>
        <v>0.33299999999999974</v>
      </c>
      <c r="I347" s="36">
        <f t="shared" si="381"/>
        <v>0.89299999999999979</v>
      </c>
      <c r="J347" s="36">
        <f t="shared" si="381"/>
        <v>1.1300000000000008</v>
      </c>
      <c r="K347" s="36">
        <f t="shared" si="381"/>
        <v>1.7079999999999993</v>
      </c>
      <c r="L347" s="36">
        <f t="shared" si="381"/>
        <v>1.859</v>
      </c>
      <c r="M347" s="216">
        <f t="shared" si="381"/>
        <v>1.7530000000000001</v>
      </c>
      <c r="N347" s="36">
        <f t="shared" si="381"/>
        <v>-10.744</v>
      </c>
      <c r="O347" s="36">
        <f t="shared" si="381"/>
        <v>0</v>
      </c>
      <c r="P347" s="37">
        <f t="shared" si="381"/>
        <v>0</v>
      </c>
      <c r="Q347" s="12"/>
      <c r="R347" s="12"/>
      <c r="S347" s="12"/>
      <c r="T347" s="32" t="s">
        <v>64</v>
      </c>
      <c r="U347" s="25"/>
      <c r="V347" s="33" t="s">
        <v>1</v>
      </c>
      <c r="W347" s="25"/>
      <c r="X347" s="35">
        <f>X348</f>
        <v>0</v>
      </c>
      <c r="Y347" s="36">
        <f t="shared" ref="Y347:AI347" si="382">Y348-X348</f>
        <v>0</v>
      </c>
      <c r="Z347" s="36">
        <f t="shared" si="382"/>
        <v>0</v>
      </c>
      <c r="AA347" s="36">
        <f t="shared" si="382"/>
        <v>0</v>
      </c>
      <c r="AB347" s="36">
        <f t="shared" si="382"/>
        <v>0</v>
      </c>
      <c r="AC347" s="36">
        <f t="shared" si="382"/>
        <v>0</v>
      </c>
      <c r="AD347" s="36">
        <f t="shared" si="382"/>
        <v>0</v>
      </c>
      <c r="AE347" s="216">
        <f t="shared" si="382"/>
        <v>0</v>
      </c>
      <c r="AF347" s="36">
        <f t="shared" si="382"/>
        <v>0</v>
      </c>
      <c r="AG347" s="36">
        <f t="shared" si="382"/>
        <v>0</v>
      </c>
      <c r="AH347" s="36">
        <f t="shared" si="382"/>
        <v>0</v>
      </c>
      <c r="AI347" s="37">
        <f t="shared" si="382"/>
        <v>0</v>
      </c>
      <c r="AJ347" s="12"/>
      <c r="AK347" s="12"/>
      <c r="AL347" s="32" t="s">
        <v>64</v>
      </c>
      <c r="AM347" s="25"/>
      <c r="AN347" s="33" t="s">
        <v>1</v>
      </c>
      <c r="AO347" s="25"/>
      <c r="AP347" s="35">
        <f>AP348</f>
        <v>0.23</v>
      </c>
      <c r="AQ347" s="36">
        <f t="shared" ref="AQ347:BA347" si="383">AQ348-AP348</f>
        <v>1.149</v>
      </c>
      <c r="AR347" s="36">
        <f t="shared" si="383"/>
        <v>1.4390000000000005</v>
      </c>
      <c r="AS347" s="36">
        <f t="shared" si="383"/>
        <v>0.93000000000000016</v>
      </c>
      <c r="AT347" s="36">
        <f t="shared" si="383"/>
        <v>0.36999999999999966</v>
      </c>
      <c r="AU347" s="36">
        <f t="shared" si="383"/>
        <v>1.4955999999999996</v>
      </c>
      <c r="AV347" s="36">
        <f t="shared" si="383"/>
        <v>2.4130000000000003</v>
      </c>
      <c r="AW347" s="216">
        <f t="shared" si="383"/>
        <v>1.7370000000000001</v>
      </c>
      <c r="AX347" s="36">
        <f t="shared" si="383"/>
        <v>2.3099999999999987</v>
      </c>
      <c r="AY347" s="36">
        <f t="shared" si="383"/>
        <v>0.4198000000000004</v>
      </c>
      <c r="AZ347" s="36">
        <f t="shared" si="383"/>
        <v>0.67500000000000071</v>
      </c>
      <c r="BA347" s="143">
        <f t="shared" si="383"/>
        <v>1.1899999999999995</v>
      </c>
      <c r="BC347" s="70" t="str">
        <f t="shared" si="359"/>
        <v>M&amp;L LABORATOIRES</v>
      </c>
      <c r="BD347" s="205"/>
      <c r="BE347" s="205"/>
      <c r="BF347" s="205"/>
      <c r="BG347" s="46"/>
      <c r="BH347" s="46"/>
      <c r="BI347" s="46"/>
      <c r="BJ347" s="199"/>
    </row>
    <row r="348" spans="1:62" s="10" customFormat="1" ht="14.25" customHeight="1">
      <c r="A348" s="130"/>
      <c r="B348" s="25"/>
      <c r="C348" s="33" t="s">
        <v>13</v>
      </c>
      <c r="D348" s="25"/>
      <c r="E348" s="74">
        <v>0.998</v>
      </c>
      <c r="F348" s="73">
        <v>1.238</v>
      </c>
      <c r="G348" s="73">
        <v>3.0680000000000001</v>
      </c>
      <c r="H348" s="73">
        <v>3.4009999999999998</v>
      </c>
      <c r="I348" s="73">
        <v>4.2939999999999996</v>
      </c>
      <c r="J348" s="73">
        <v>5.4240000000000004</v>
      </c>
      <c r="K348" s="73">
        <v>7.1319999999999997</v>
      </c>
      <c r="L348" s="73">
        <v>8.9909999999999997</v>
      </c>
      <c r="M348" s="136">
        <v>10.744</v>
      </c>
      <c r="N348" s="73"/>
      <c r="O348" s="73"/>
      <c r="P348" s="75"/>
      <c r="Q348" s="12"/>
      <c r="R348" s="12"/>
      <c r="S348" s="12"/>
      <c r="T348" s="130"/>
      <c r="U348" s="25"/>
      <c r="V348" s="33" t="s">
        <v>13</v>
      </c>
      <c r="W348" s="25"/>
      <c r="X348" s="74"/>
      <c r="Y348" s="73"/>
      <c r="Z348" s="73"/>
      <c r="AA348" s="73"/>
      <c r="AB348" s="73"/>
      <c r="AC348" s="73"/>
      <c r="AD348" s="73"/>
      <c r="AE348" s="136"/>
      <c r="AF348" s="73"/>
      <c r="AG348" s="36"/>
      <c r="AH348" s="36"/>
      <c r="AI348" s="37"/>
      <c r="AJ348" s="12"/>
      <c r="AK348" s="12"/>
      <c r="AL348" s="130"/>
      <c r="AM348" s="25"/>
      <c r="AN348" s="33" t="s">
        <v>13</v>
      </c>
      <c r="AO348" s="25"/>
      <c r="AP348" s="74">
        <v>0.23</v>
      </c>
      <c r="AQ348" s="73">
        <v>1.379</v>
      </c>
      <c r="AR348" s="73">
        <v>2.8180000000000005</v>
      </c>
      <c r="AS348" s="73">
        <v>3.7480000000000007</v>
      </c>
      <c r="AT348" s="73">
        <v>4.1180000000000003</v>
      </c>
      <c r="AU348" s="73">
        <v>5.6135999999999999</v>
      </c>
      <c r="AV348" s="73">
        <v>8.0266000000000002</v>
      </c>
      <c r="AW348" s="136">
        <v>9.7636000000000003</v>
      </c>
      <c r="AX348" s="73">
        <v>12.073599999999999</v>
      </c>
      <c r="AY348" s="73">
        <v>12.493399999999999</v>
      </c>
      <c r="AZ348" s="73">
        <v>13.1684</v>
      </c>
      <c r="BA348" s="142">
        <v>14.3584</v>
      </c>
      <c r="BC348" s="32" t="str">
        <f t="shared" si="359"/>
        <v/>
      </c>
      <c r="BD348" s="205" t="e">
        <f>INDEX($E$323:$P$414,ROW()-322,#REF!)</f>
        <v>#REF!</v>
      </c>
      <c r="BE348" s="205" t="e">
        <f>INDEX($X$323:$AI$414,ROW()-322,#REF!)</f>
        <v>#REF!</v>
      </c>
      <c r="BF348" s="205" t="e">
        <f>INDEX($AP$323:$BA$414,ROW()-322,#REF!)</f>
        <v>#REF!</v>
      </c>
      <c r="BG348" s="205" t="e">
        <f>+IF(OR(BD348=0,BE348=0),"",BD348-BE348)</f>
        <v>#REF!</v>
      </c>
      <c r="BH348" s="196" t="str">
        <f>+IF(ISERROR(BD348/BE348-1),"",BD348/BE348-1)</f>
        <v/>
      </c>
      <c r="BI348" s="205" t="e">
        <f>+IF(OR(BD348=0,BF348=0),"",BD348-BF348)</f>
        <v>#REF!</v>
      </c>
      <c r="BJ348" s="198" t="str">
        <f>+IF(ISERROR(BD348/BF348-1),"",BD348/BF348-1)</f>
        <v/>
      </c>
    </row>
    <row r="349" spans="1:62" s="10" customFormat="1" ht="14.25" customHeight="1">
      <c r="A349" s="32"/>
      <c r="B349" s="25"/>
      <c r="C349" s="33"/>
      <c r="D349" s="25"/>
      <c r="E349" s="35"/>
      <c r="F349" s="36"/>
      <c r="G349" s="36"/>
      <c r="H349" s="36"/>
      <c r="I349" s="36"/>
      <c r="J349" s="36"/>
      <c r="K349" s="36"/>
      <c r="L349" s="36"/>
      <c r="M349" s="216"/>
      <c r="N349" s="36"/>
      <c r="O349" s="36"/>
      <c r="P349" s="37"/>
      <c r="Q349" s="12"/>
      <c r="R349" s="12"/>
      <c r="S349" s="12"/>
      <c r="T349" s="32"/>
      <c r="U349" s="25"/>
      <c r="V349" s="33"/>
      <c r="W349" s="25"/>
      <c r="X349" s="35"/>
      <c r="Y349" s="36"/>
      <c r="Z349" s="36"/>
      <c r="AA349" s="36"/>
      <c r="AB349" s="36"/>
      <c r="AC349" s="36"/>
      <c r="AD349" s="36"/>
      <c r="AE349" s="216"/>
      <c r="AF349" s="36"/>
      <c r="AG349" s="36"/>
      <c r="AH349" s="36"/>
      <c r="AI349" s="37"/>
      <c r="AJ349" s="12"/>
      <c r="AK349" s="12"/>
      <c r="AL349" s="32"/>
      <c r="AM349" s="25"/>
      <c r="AN349" s="33"/>
      <c r="AO349" s="25"/>
      <c r="AP349" s="35"/>
      <c r="AQ349" s="36"/>
      <c r="AR349" s="36"/>
      <c r="AS349" s="36"/>
      <c r="AT349" s="36"/>
      <c r="AU349" s="36"/>
      <c r="AV349" s="36"/>
      <c r="AW349" s="216"/>
      <c r="AX349" s="36"/>
      <c r="AY349" s="36"/>
      <c r="AZ349" s="36"/>
      <c r="BA349" s="143"/>
      <c r="BC349" s="32" t="str">
        <f t="shared" si="359"/>
        <v/>
      </c>
      <c r="BD349" s="205"/>
      <c r="BE349" s="205"/>
      <c r="BF349" s="205"/>
      <c r="BG349" s="46"/>
      <c r="BH349" s="46"/>
      <c r="BI349" s="46"/>
      <c r="BJ349" s="199"/>
    </row>
    <row r="350" spans="1:62" s="10" customFormat="1" ht="14.25" customHeight="1">
      <c r="A350" s="32" t="s">
        <v>65</v>
      </c>
      <c r="B350" s="38"/>
      <c r="C350" s="33" t="s">
        <v>1</v>
      </c>
      <c r="D350" s="38"/>
      <c r="E350" s="35">
        <f>E351</f>
        <v>0.92500000000000004</v>
      </c>
      <c r="F350" s="36">
        <f t="shared" ref="F350:P350" si="384">F351-E351</f>
        <v>0.11999999999999988</v>
      </c>
      <c r="G350" s="36">
        <f t="shared" si="384"/>
        <v>0.45999999999999996</v>
      </c>
      <c r="H350" s="36">
        <f t="shared" si="384"/>
        <v>0.52499999999999991</v>
      </c>
      <c r="I350" s="36">
        <f t="shared" si="384"/>
        <v>0.14000000000000012</v>
      </c>
      <c r="J350" s="36">
        <f t="shared" si="384"/>
        <v>0.53000000000000025</v>
      </c>
      <c r="K350" s="36">
        <f t="shared" si="384"/>
        <v>0.14999999999999991</v>
      </c>
      <c r="L350" s="36">
        <f t="shared" si="384"/>
        <v>0.14000000000000012</v>
      </c>
      <c r="M350" s="216">
        <f t="shared" si="384"/>
        <v>0.58499999999999996</v>
      </c>
      <c r="N350" s="36">
        <f t="shared" si="384"/>
        <v>-3.5750000000000002</v>
      </c>
      <c r="O350" s="36">
        <f t="shared" si="384"/>
        <v>0</v>
      </c>
      <c r="P350" s="37">
        <f t="shared" si="384"/>
        <v>0</v>
      </c>
      <c r="Q350" s="12"/>
      <c r="R350" s="12"/>
      <c r="S350" s="12"/>
      <c r="T350" s="32" t="s">
        <v>65</v>
      </c>
      <c r="U350" s="38"/>
      <c r="V350" s="33" t="s">
        <v>1</v>
      </c>
      <c r="W350" s="38"/>
      <c r="X350" s="35">
        <f>X351</f>
        <v>0</v>
      </c>
      <c r="Y350" s="36">
        <f t="shared" ref="Y350:AI350" si="385">Y351-X351</f>
        <v>0</v>
      </c>
      <c r="Z350" s="36">
        <f t="shared" si="385"/>
        <v>0</v>
      </c>
      <c r="AA350" s="36">
        <f t="shared" si="385"/>
        <v>0</v>
      </c>
      <c r="AB350" s="36">
        <f t="shared" si="385"/>
        <v>0</v>
      </c>
      <c r="AC350" s="36">
        <f t="shared" si="385"/>
        <v>0</v>
      </c>
      <c r="AD350" s="36">
        <f t="shared" si="385"/>
        <v>0</v>
      </c>
      <c r="AE350" s="216">
        <f t="shared" si="385"/>
        <v>0</v>
      </c>
      <c r="AF350" s="36">
        <f t="shared" si="385"/>
        <v>0</v>
      </c>
      <c r="AG350" s="36">
        <f t="shared" si="385"/>
        <v>0</v>
      </c>
      <c r="AH350" s="36">
        <f t="shared" si="385"/>
        <v>0</v>
      </c>
      <c r="AI350" s="37">
        <f t="shared" si="385"/>
        <v>0</v>
      </c>
      <c r="AJ350" s="12"/>
      <c r="AK350" s="12"/>
      <c r="AL350" s="32" t="s">
        <v>65</v>
      </c>
      <c r="AM350" s="38"/>
      <c r="AN350" s="33" t="s">
        <v>1</v>
      </c>
      <c r="AO350" s="38"/>
      <c r="AP350" s="35">
        <f>AP351</f>
        <v>1.7049999999999998</v>
      </c>
      <c r="AQ350" s="36">
        <f t="shared" ref="AQ350:BA350" si="386">AQ351-AP351</f>
        <v>0.65500000000000003</v>
      </c>
      <c r="AR350" s="36">
        <f t="shared" si="386"/>
        <v>0.81499999999999995</v>
      </c>
      <c r="AS350" s="36">
        <f t="shared" si="386"/>
        <v>1.3999999999999995</v>
      </c>
      <c r="AT350" s="36">
        <f t="shared" si="386"/>
        <v>1.2450000000000001</v>
      </c>
      <c r="AU350" s="36">
        <f t="shared" si="386"/>
        <v>0.41999999999999993</v>
      </c>
      <c r="AV350" s="36">
        <f t="shared" si="386"/>
        <v>0.53000000000000025</v>
      </c>
      <c r="AW350" s="216">
        <f t="shared" si="386"/>
        <v>0.73000000000000043</v>
      </c>
      <c r="AX350" s="36">
        <f t="shared" si="386"/>
        <v>0.69500000000000028</v>
      </c>
      <c r="AY350" s="36">
        <f t="shared" si="386"/>
        <v>0</v>
      </c>
      <c r="AZ350" s="36">
        <f t="shared" si="386"/>
        <v>0.27999999999999936</v>
      </c>
      <c r="BA350" s="143">
        <f t="shared" si="386"/>
        <v>0.11500000000000021</v>
      </c>
      <c r="BC350" s="70" t="str">
        <f t="shared" si="359"/>
        <v>URIAGE</v>
      </c>
      <c r="BD350" s="205"/>
      <c r="BE350" s="205"/>
      <c r="BF350" s="205"/>
      <c r="BG350" s="46"/>
      <c r="BH350" s="46"/>
      <c r="BI350" s="46"/>
      <c r="BJ350" s="199"/>
    </row>
    <row r="351" spans="1:62" s="10" customFormat="1" ht="14.25" customHeight="1">
      <c r="A351" s="32"/>
      <c r="B351" s="25"/>
      <c r="C351" s="33" t="s">
        <v>13</v>
      </c>
      <c r="D351" s="25"/>
      <c r="E351" s="74">
        <v>0.92500000000000004</v>
      </c>
      <c r="F351" s="73">
        <v>1.0449999999999999</v>
      </c>
      <c r="G351" s="73">
        <v>1.5049999999999999</v>
      </c>
      <c r="H351" s="73">
        <v>2.0299999999999998</v>
      </c>
      <c r="I351" s="73">
        <v>2.17</v>
      </c>
      <c r="J351" s="73">
        <v>2.7</v>
      </c>
      <c r="K351" s="73">
        <v>2.85</v>
      </c>
      <c r="L351" s="73">
        <v>2.99</v>
      </c>
      <c r="M351" s="136">
        <v>3.5750000000000002</v>
      </c>
      <c r="N351" s="73"/>
      <c r="O351" s="73"/>
      <c r="P351" s="75"/>
      <c r="Q351" s="12"/>
      <c r="R351" s="12"/>
      <c r="S351" s="12"/>
      <c r="T351" s="32"/>
      <c r="U351" s="25"/>
      <c r="V351" s="33" t="s">
        <v>13</v>
      </c>
      <c r="W351" s="25"/>
      <c r="X351" s="74"/>
      <c r="Y351" s="73"/>
      <c r="Z351" s="73"/>
      <c r="AA351" s="73"/>
      <c r="AB351" s="73"/>
      <c r="AC351" s="73"/>
      <c r="AD351" s="73"/>
      <c r="AE351" s="136"/>
      <c r="AF351" s="73"/>
      <c r="AG351" s="36"/>
      <c r="AH351" s="36"/>
      <c r="AI351" s="37"/>
      <c r="AJ351" s="12"/>
      <c r="AK351" s="12"/>
      <c r="AL351" s="32"/>
      <c r="AM351" s="25"/>
      <c r="AN351" s="33" t="s">
        <v>13</v>
      </c>
      <c r="AO351" s="25"/>
      <c r="AP351" s="74">
        <v>1.7049999999999998</v>
      </c>
      <c r="AQ351" s="73">
        <v>2.36</v>
      </c>
      <c r="AR351" s="73">
        <v>3.1749999999999998</v>
      </c>
      <c r="AS351" s="73">
        <v>4.5749999999999993</v>
      </c>
      <c r="AT351" s="73">
        <v>5.8199999999999994</v>
      </c>
      <c r="AU351" s="73">
        <v>6.2399999999999993</v>
      </c>
      <c r="AV351" s="73">
        <v>6.77</v>
      </c>
      <c r="AW351" s="136">
        <v>7.5</v>
      </c>
      <c r="AX351" s="73">
        <v>8.1950000000000003</v>
      </c>
      <c r="AY351" s="73">
        <v>8.1950000000000003</v>
      </c>
      <c r="AZ351" s="73">
        <v>8.4749999999999996</v>
      </c>
      <c r="BA351" s="142">
        <v>8.59</v>
      </c>
      <c r="BC351" s="32" t="str">
        <f t="shared" si="359"/>
        <v/>
      </c>
      <c r="BD351" s="205" t="e">
        <f>INDEX($E$323:$P$414,ROW()-322,#REF!)</f>
        <v>#REF!</v>
      </c>
      <c r="BE351" s="205" t="e">
        <f>INDEX($X$323:$AI$414,ROW()-322,#REF!)</f>
        <v>#REF!</v>
      </c>
      <c r="BF351" s="205" t="e">
        <f>INDEX($AP$323:$BA$414,ROW()-322,#REF!)</f>
        <v>#REF!</v>
      </c>
      <c r="BG351" s="205" t="e">
        <f>+IF(OR(BD351=0,BE351=0),"",BD351-BE351)</f>
        <v>#REF!</v>
      </c>
      <c r="BH351" s="196" t="str">
        <f>+IF(ISERROR(BD351/BE351-1),"",BD351/BE351-1)</f>
        <v/>
      </c>
      <c r="BI351" s="205" t="e">
        <f>+IF(OR(BD351=0,BF351=0),"",BD351-BF351)</f>
        <v>#REF!</v>
      </c>
      <c r="BJ351" s="198" t="str">
        <f>+IF(ISERROR(BD351/BF351-1),"",BD351/BF351-1)</f>
        <v/>
      </c>
    </row>
    <row r="352" spans="1:62" s="10" customFormat="1" ht="14.25" customHeight="1">
      <c r="A352" s="32"/>
      <c r="B352" s="25"/>
      <c r="C352" s="33"/>
      <c r="D352" s="25"/>
      <c r="E352" s="35"/>
      <c r="F352" s="36"/>
      <c r="G352" s="36"/>
      <c r="H352" s="36"/>
      <c r="I352" s="36"/>
      <c r="J352" s="36"/>
      <c r="K352" s="36"/>
      <c r="L352" s="36"/>
      <c r="M352" s="216"/>
      <c r="N352" s="36"/>
      <c r="O352" s="36"/>
      <c r="P352" s="37"/>
      <c r="Q352" s="12"/>
      <c r="R352" s="12"/>
      <c r="S352" s="12"/>
      <c r="T352" s="32"/>
      <c r="U352" s="25"/>
      <c r="V352" s="33"/>
      <c r="W352" s="25"/>
      <c r="X352" s="35"/>
      <c r="Y352" s="36"/>
      <c r="Z352" s="36"/>
      <c r="AA352" s="36"/>
      <c r="AB352" s="36"/>
      <c r="AC352" s="36"/>
      <c r="AD352" s="36"/>
      <c r="AE352" s="216"/>
      <c r="AF352" s="36"/>
      <c r="AG352" s="36"/>
      <c r="AH352" s="36"/>
      <c r="AI352" s="37"/>
      <c r="AJ352" s="12"/>
      <c r="AK352" s="12"/>
      <c r="AL352" s="32"/>
      <c r="AM352" s="25"/>
      <c r="AN352" s="33"/>
      <c r="AO352" s="25"/>
      <c r="AP352" s="35"/>
      <c r="AQ352" s="36"/>
      <c r="AR352" s="36"/>
      <c r="AS352" s="36"/>
      <c r="AT352" s="36"/>
      <c r="AU352" s="36"/>
      <c r="AV352" s="36"/>
      <c r="AW352" s="216"/>
      <c r="AX352" s="36"/>
      <c r="AY352" s="36"/>
      <c r="AZ352" s="36"/>
      <c r="BA352" s="143"/>
      <c r="BC352" s="32" t="str">
        <f t="shared" si="359"/>
        <v/>
      </c>
      <c r="BD352" s="205"/>
      <c r="BE352" s="205"/>
      <c r="BF352" s="205"/>
      <c r="BG352" s="46"/>
      <c r="BH352" s="46"/>
      <c r="BI352" s="46"/>
      <c r="BJ352" s="199"/>
    </row>
    <row r="353" spans="1:62" s="10" customFormat="1" ht="14.25" customHeight="1">
      <c r="A353" s="70" t="s">
        <v>66</v>
      </c>
      <c r="B353" s="25"/>
      <c r="C353" s="33" t="s">
        <v>1</v>
      </c>
      <c r="D353" s="25"/>
      <c r="E353" s="35">
        <f>E354</f>
        <v>2.9260000000000002</v>
      </c>
      <c r="F353" s="36">
        <f t="shared" ref="F353:P353" si="387">F354-E354</f>
        <v>0.38499999999999979</v>
      </c>
      <c r="G353" s="36">
        <f t="shared" si="387"/>
        <v>1.0099999999999998</v>
      </c>
      <c r="H353" s="36">
        <f t="shared" si="387"/>
        <v>0.48000000000000043</v>
      </c>
      <c r="I353" s="36">
        <f t="shared" si="387"/>
        <v>0.78000000000000025</v>
      </c>
      <c r="J353" s="36">
        <f t="shared" si="387"/>
        <v>1.0999999999999996</v>
      </c>
      <c r="K353" s="36">
        <f t="shared" si="387"/>
        <v>1.6279999999999992</v>
      </c>
      <c r="L353" s="36">
        <f t="shared" si="387"/>
        <v>7.0000000000000284E-2</v>
      </c>
      <c r="M353" s="216">
        <f t="shared" si="387"/>
        <v>1.4500000000000011</v>
      </c>
      <c r="N353" s="36">
        <f t="shared" si="387"/>
        <v>-9.8290000000000006</v>
      </c>
      <c r="O353" s="36">
        <f t="shared" si="387"/>
        <v>0</v>
      </c>
      <c r="P353" s="37">
        <f t="shared" si="387"/>
        <v>0</v>
      </c>
      <c r="Q353" s="12"/>
      <c r="R353" s="12"/>
      <c r="S353" s="12"/>
      <c r="T353" s="70" t="s">
        <v>66</v>
      </c>
      <c r="U353" s="25"/>
      <c r="V353" s="33" t="s">
        <v>1</v>
      </c>
      <c r="W353" s="25"/>
      <c r="X353" s="35">
        <f>X354</f>
        <v>0</v>
      </c>
      <c r="Y353" s="36">
        <f t="shared" ref="Y353:AI353" si="388">Y354-X354</f>
        <v>0</v>
      </c>
      <c r="Z353" s="36">
        <f t="shared" si="388"/>
        <v>0</v>
      </c>
      <c r="AA353" s="36">
        <f t="shared" si="388"/>
        <v>0</v>
      </c>
      <c r="AB353" s="36">
        <f t="shared" si="388"/>
        <v>0</v>
      </c>
      <c r="AC353" s="36">
        <f t="shared" si="388"/>
        <v>0</v>
      </c>
      <c r="AD353" s="36">
        <f t="shared" si="388"/>
        <v>0</v>
      </c>
      <c r="AE353" s="216">
        <f t="shared" si="388"/>
        <v>0</v>
      </c>
      <c r="AF353" s="36">
        <f t="shared" si="388"/>
        <v>0</v>
      </c>
      <c r="AG353" s="36">
        <f t="shared" si="388"/>
        <v>0</v>
      </c>
      <c r="AH353" s="36">
        <f t="shared" si="388"/>
        <v>0</v>
      </c>
      <c r="AI353" s="37">
        <f t="shared" si="388"/>
        <v>0</v>
      </c>
      <c r="AJ353" s="12"/>
      <c r="AK353" s="12"/>
      <c r="AL353" s="70" t="s">
        <v>66</v>
      </c>
      <c r="AM353" s="25"/>
      <c r="AN353" s="33" t="s">
        <v>1</v>
      </c>
      <c r="AO353" s="25"/>
      <c r="AP353" s="35">
        <f>AP354</f>
        <v>1.48828</v>
      </c>
      <c r="AQ353" s="36">
        <f t="shared" ref="AQ353:BA353" si="389">AQ354-AP354</f>
        <v>1.5</v>
      </c>
      <c r="AR353" s="36">
        <f t="shared" si="389"/>
        <v>0.85999999999999988</v>
      </c>
      <c r="AS353" s="36">
        <f t="shared" si="389"/>
        <v>2.3560000000000008</v>
      </c>
      <c r="AT353" s="36">
        <f t="shared" si="389"/>
        <v>0.29999999999999982</v>
      </c>
      <c r="AU353" s="36">
        <f t="shared" si="389"/>
        <v>1.5119999999999996</v>
      </c>
      <c r="AV353" s="36">
        <f t="shared" si="389"/>
        <v>1.6999999999999993</v>
      </c>
      <c r="AW353" s="216">
        <f t="shared" si="389"/>
        <v>8.0000000000000071E-2</v>
      </c>
      <c r="AX353" s="36">
        <f t="shared" si="389"/>
        <v>2.2219999999999995</v>
      </c>
      <c r="AY353" s="36">
        <f t="shared" si="389"/>
        <v>1.6899999999999995</v>
      </c>
      <c r="AZ353" s="36">
        <f t="shared" si="389"/>
        <v>0.73000000000000043</v>
      </c>
      <c r="BA353" s="143">
        <f t="shared" si="389"/>
        <v>1.2259999999999991</v>
      </c>
      <c r="BC353" s="32" t="str">
        <f t="shared" si="359"/>
        <v>LABORATOIRE NUXE</v>
      </c>
      <c r="BD353" s="205"/>
      <c r="BE353" s="205"/>
      <c r="BF353" s="205"/>
      <c r="BG353" s="46"/>
      <c r="BH353" s="46"/>
      <c r="BI353" s="46"/>
      <c r="BJ353" s="199"/>
    </row>
    <row r="354" spans="1:62" s="10" customFormat="1" ht="14.25" customHeight="1">
      <c r="A354" s="32"/>
      <c r="B354" s="25"/>
      <c r="C354" s="33" t="s">
        <v>13</v>
      </c>
      <c r="D354" s="25"/>
      <c r="E354" s="74">
        <v>2.9260000000000002</v>
      </c>
      <c r="F354" s="73">
        <v>3.3109999999999999</v>
      </c>
      <c r="G354" s="73">
        <v>4.3209999999999997</v>
      </c>
      <c r="H354" s="73">
        <v>4.8010000000000002</v>
      </c>
      <c r="I354" s="73">
        <v>5.5810000000000004</v>
      </c>
      <c r="J354" s="73">
        <v>6.681</v>
      </c>
      <c r="K354" s="73">
        <v>8.3089999999999993</v>
      </c>
      <c r="L354" s="73">
        <v>8.3789999999999996</v>
      </c>
      <c r="M354" s="136">
        <v>9.8290000000000006</v>
      </c>
      <c r="N354" s="73"/>
      <c r="O354" s="73"/>
      <c r="P354" s="75"/>
      <c r="Q354" s="12"/>
      <c r="R354" s="12"/>
      <c r="S354" s="12"/>
      <c r="T354" s="32"/>
      <c r="U354" s="25"/>
      <c r="V354" s="33" t="s">
        <v>13</v>
      </c>
      <c r="W354" s="25"/>
      <c r="X354" s="74"/>
      <c r="Y354" s="73"/>
      <c r="Z354" s="73"/>
      <c r="AA354" s="73"/>
      <c r="AB354" s="73"/>
      <c r="AC354" s="73"/>
      <c r="AD354" s="73"/>
      <c r="AE354" s="136"/>
      <c r="AF354" s="73"/>
      <c r="AG354" s="36"/>
      <c r="AH354" s="36"/>
      <c r="AI354" s="37"/>
      <c r="AJ354" s="12"/>
      <c r="AK354" s="12"/>
      <c r="AL354" s="32"/>
      <c r="AM354" s="25"/>
      <c r="AN354" s="33" t="s">
        <v>13</v>
      </c>
      <c r="AO354" s="25"/>
      <c r="AP354" s="74">
        <v>1.48828</v>
      </c>
      <c r="AQ354" s="73">
        <v>2.98828</v>
      </c>
      <c r="AR354" s="73">
        <v>3.8482799999999999</v>
      </c>
      <c r="AS354" s="73">
        <v>6.2042800000000007</v>
      </c>
      <c r="AT354" s="73">
        <v>6.5042800000000005</v>
      </c>
      <c r="AU354" s="73">
        <v>8.0162800000000001</v>
      </c>
      <c r="AV354" s="73">
        <v>9.7162799999999994</v>
      </c>
      <c r="AW354" s="136">
        <v>9.7962799999999994</v>
      </c>
      <c r="AX354" s="73">
        <v>12.018279999999999</v>
      </c>
      <c r="AY354" s="73">
        <v>13.708279999999998</v>
      </c>
      <c r="AZ354" s="73">
        <v>14.438279999999999</v>
      </c>
      <c r="BA354" s="142">
        <v>15.664279999999998</v>
      </c>
      <c r="BC354" s="32" t="str">
        <f t="shared" si="359"/>
        <v/>
      </c>
      <c r="BD354" s="205" t="e">
        <f>INDEX($E$323:$P$414,ROW()-322,#REF!)</f>
        <v>#REF!</v>
      </c>
      <c r="BE354" s="205" t="e">
        <f>INDEX($X$323:$AI$414,ROW()-322,#REF!)</f>
        <v>#REF!</v>
      </c>
      <c r="BF354" s="205" t="e">
        <f>INDEX($AP$323:$BA$414,ROW()-322,#REF!)</f>
        <v>#REF!</v>
      </c>
      <c r="BG354" s="205" t="e">
        <f>+IF(OR(BD354=0,BE354=0),"",BD354-BE354)</f>
        <v>#REF!</v>
      </c>
      <c r="BH354" s="196" t="str">
        <f>+IF(ISERROR(BD354/BE354-1),"",BD354/BE354-1)</f>
        <v/>
      </c>
      <c r="BI354" s="205" t="e">
        <f>+IF(OR(BD354=0,BF354=0),"",BD354-BF354)</f>
        <v>#REF!</v>
      </c>
      <c r="BJ354" s="198" t="str">
        <f>+IF(ISERROR(BD354/BF354-1),"",BD354/BF354-1)</f>
        <v/>
      </c>
    </row>
    <row r="355" spans="1:62" s="10" customFormat="1" ht="14.25" customHeight="1">
      <c r="A355" s="70"/>
      <c r="B355" s="25"/>
      <c r="C355" s="33"/>
      <c r="D355" s="25"/>
      <c r="E355" s="35"/>
      <c r="F355" s="36"/>
      <c r="G355" s="36"/>
      <c r="H355" s="36"/>
      <c r="I355" s="36"/>
      <c r="J355" s="36"/>
      <c r="K355" s="36"/>
      <c r="L355" s="36"/>
      <c r="M355" s="216"/>
      <c r="N355" s="36"/>
      <c r="O355" s="36"/>
      <c r="P355" s="37"/>
      <c r="Q355" s="12"/>
      <c r="R355" s="12"/>
      <c r="S355" s="12"/>
      <c r="T355" s="70"/>
      <c r="U355" s="25"/>
      <c r="V355" s="33"/>
      <c r="W355" s="25"/>
      <c r="X355" s="35"/>
      <c r="Y355" s="36"/>
      <c r="Z355" s="36"/>
      <c r="AA355" s="36"/>
      <c r="AB355" s="36"/>
      <c r="AC355" s="36"/>
      <c r="AD355" s="36"/>
      <c r="AE355" s="216"/>
      <c r="AF355" s="36"/>
      <c r="AG355" s="36"/>
      <c r="AH355" s="36"/>
      <c r="AI355" s="37"/>
      <c r="AJ355" s="12"/>
      <c r="AK355" s="12"/>
      <c r="AL355" s="70"/>
      <c r="AM355" s="25"/>
      <c r="AN355" s="33"/>
      <c r="AO355" s="25"/>
      <c r="AP355" s="35"/>
      <c r="AQ355" s="36"/>
      <c r="AR355" s="36"/>
      <c r="AS355" s="36"/>
      <c r="AT355" s="36"/>
      <c r="AU355" s="36"/>
      <c r="AV355" s="36"/>
      <c r="AW355" s="216"/>
      <c r="AX355" s="36"/>
      <c r="AY355" s="36"/>
      <c r="AZ355" s="36"/>
      <c r="BA355" s="143"/>
      <c r="BC355" s="33" t="str">
        <f t="shared" si="359"/>
        <v/>
      </c>
      <c r="BD355" s="205"/>
      <c r="BE355" s="205"/>
      <c r="BF355" s="205"/>
      <c r="BG355" s="46"/>
      <c r="BH355" s="46"/>
      <c r="BI355" s="46"/>
      <c r="BJ355" s="199"/>
    </row>
    <row r="356" spans="1:62" s="10" customFormat="1" ht="14.25" customHeight="1">
      <c r="A356" s="70" t="s">
        <v>67</v>
      </c>
      <c r="B356" s="25"/>
      <c r="C356" s="33" t="s">
        <v>1</v>
      </c>
      <c r="D356" s="25"/>
      <c r="E356" s="35">
        <f>E357</f>
        <v>4.9340000000000002</v>
      </c>
      <c r="F356" s="36">
        <f t="shared" ref="F356:P356" si="390">F357-E357</f>
        <v>6.8470000000000004</v>
      </c>
      <c r="G356" s="36">
        <f t="shared" si="390"/>
        <v>2.036999999999999</v>
      </c>
      <c r="H356" s="36">
        <f t="shared" si="390"/>
        <v>2.0920000000000005</v>
      </c>
      <c r="I356" s="36">
        <f t="shared" si="390"/>
        <v>2.6320000000000014</v>
      </c>
      <c r="J356" s="36">
        <f t="shared" si="390"/>
        <v>3.1019999999999968</v>
      </c>
      <c r="K356" s="36">
        <f t="shared" si="390"/>
        <v>1.392000000000003</v>
      </c>
      <c r="L356" s="36">
        <f t="shared" si="390"/>
        <v>1.1369999999999969</v>
      </c>
      <c r="M356" s="216">
        <f t="shared" si="390"/>
        <v>3.1220000000000034</v>
      </c>
      <c r="N356" s="36">
        <f t="shared" si="390"/>
        <v>-27.295000000000002</v>
      </c>
      <c r="O356" s="36">
        <f t="shared" si="390"/>
        <v>0</v>
      </c>
      <c r="P356" s="37">
        <f t="shared" si="390"/>
        <v>0</v>
      </c>
      <c r="Q356" s="12"/>
      <c r="R356" s="12"/>
      <c r="S356" s="12"/>
      <c r="T356" s="70" t="s">
        <v>67</v>
      </c>
      <c r="U356" s="25"/>
      <c r="V356" s="33" t="s">
        <v>1</v>
      </c>
      <c r="W356" s="25"/>
      <c r="X356" s="35">
        <f>X357</f>
        <v>0</v>
      </c>
      <c r="Y356" s="36">
        <f t="shared" ref="Y356:AI356" si="391">Y357-X357</f>
        <v>0</v>
      </c>
      <c r="Z356" s="36">
        <f t="shared" si="391"/>
        <v>0</v>
      </c>
      <c r="AA356" s="36">
        <f t="shared" si="391"/>
        <v>0</v>
      </c>
      <c r="AB356" s="36">
        <f t="shared" si="391"/>
        <v>0</v>
      </c>
      <c r="AC356" s="36">
        <f t="shared" si="391"/>
        <v>0</v>
      </c>
      <c r="AD356" s="36">
        <f t="shared" si="391"/>
        <v>0</v>
      </c>
      <c r="AE356" s="216">
        <f t="shared" si="391"/>
        <v>0</v>
      </c>
      <c r="AF356" s="36">
        <f t="shared" si="391"/>
        <v>0</v>
      </c>
      <c r="AG356" s="36">
        <f t="shared" si="391"/>
        <v>0</v>
      </c>
      <c r="AH356" s="36">
        <f t="shared" si="391"/>
        <v>0</v>
      </c>
      <c r="AI356" s="37">
        <f t="shared" si="391"/>
        <v>0</v>
      </c>
      <c r="AJ356" s="12"/>
      <c r="AK356" s="12"/>
      <c r="AL356" s="70" t="s">
        <v>67</v>
      </c>
      <c r="AM356" s="25"/>
      <c r="AN356" s="33" t="s">
        <v>1</v>
      </c>
      <c r="AO356" s="25"/>
      <c r="AP356" s="35">
        <f>AP357</f>
        <v>6.9570000000000007</v>
      </c>
      <c r="AQ356" s="36">
        <f t="shared" ref="AQ356:BA356" si="392">AQ357-AP357</f>
        <v>12.372</v>
      </c>
      <c r="AR356" s="36">
        <f t="shared" si="392"/>
        <v>3.277000000000001</v>
      </c>
      <c r="AS356" s="36">
        <f t="shared" si="392"/>
        <v>4.902000000000001</v>
      </c>
      <c r="AT356" s="36">
        <f t="shared" si="392"/>
        <v>3.990000000000002</v>
      </c>
      <c r="AU356" s="36">
        <f t="shared" si="392"/>
        <v>4.7120000000000033</v>
      </c>
      <c r="AV356" s="36">
        <f t="shared" si="392"/>
        <v>2.3539999999999992</v>
      </c>
      <c r="AW356" s="216">
        <f t="shared" si="392"/>
        <v>3.990000000000002</v>
      </c>
      <c r="AX356" s="36">
        <f t="shared" si="392"/>
        <v>2.9669999999999987</v>
      </c>
      <c r="AY356" s="36">
        <f t="shared" si="392"/>
        <v>3.0970000000000013</v>
      </c>
      <c r="AZ356" s="36">
        <f t="shared" si="392"/>
        <v>5.5589999999999975</v>
      </c>
      <c r="BA356" s="143">
        <f t="shared" si="392"/>
        <v>0.14000000000000057</v>
      </c>
      <c r="BC356" s="32" t="str">
        <f t="shared" si="359"/>
        <v>J &amp; J GROUP</v>
      </c>
      <c r="BD356" s="205"/>
      <c r="BE356" s="205"/>
      <c r="BF356" s="205"/>
      <c r="BG356" s="46"/>
      <c r="BH356" s="46"/>
      <c r="BI356" s="46"/>
      <c r="BJ356" s="199"/>
    </row>
    <row r="357" spans="1:62" s="10" customFormat="1" ht="14.25" customHeight="1">
      <c r="A357" s="77"/>
      <c r="B357" s="25"/>
      <c r="C357" s="33" t="s">
        <v>13</v>
      </c>
      <c r="D357" s="25"/>
      <c r="E357" s="74">
        <v>4.9340000000000002</v>
      </c>
      <c r="F357" s="73">
        <v>11.781000000000001</v>
      </c>
      <c r="G357" s="73">
        <v>13.818</v>
      </c>
      <c r="H357" s="73">
        <v>15.91</v>
      </c>
      <c r="I357" s="73">
        <v>18.542000000000002</v>
      </c>
      <c r="J357" s="73">
        <v>21.643999999999998</v>
      </c>
      <c r="K357" s="73">
        <v>23.036000000000001</v>
      </c>
      <c r="L357" s="73">
        <v>24.172999999999998</v>
      </c>
      <c r="M357" s="136">
        <v>27.295000000000002</v>
      </c>
      <c r="N357" s="73"/>
      <c r="O357" s="73"/>
      <c r="P357" s="75"/>
      <c r="Q357" s="12"/>
      <c r="R357" s="12"/>
      <c r="S357" s="12"/>
      <c r="T357" s="77"/>
      <c r="U357" s="25"/>
      <c r="V357" s="33" t="s">
        <v>13</v>
      </c>
      <c r="W357" s="25"/>
      <c r="X357" s="74"/>
      <c r="Y357" s="73"/>
      <c r="Z357" s="73"/>
      <c r="AA357" s="73"/>
      <c r="AB357" s="73"/>
      <c r="AC357" s="73"/>
      <c r="AD357" s="73"/>
      <c r="AE357" s="136"/>
      <c r="AF357" s="73"/>
      <c r="AG357" s="36"/>
      <c r="AH357" s="36"/>
      <c r="AI357" s="37"/>
      <c r="AJ357" s="12"/>
      <c r="AK357" s="12"/>
      <c r="AL357" s="77"/>
      <c r="AM357" s="25"/>
      <c r="AN357" s="33" t="s">
        <v>13</v>
      </c>
      <c r="AO357" s="25"/>
      <c r="AP357" s="74">
        <v>6.9570000000000007</v>
      </c>
      <c r="AQ357" s="73">
        <v>19.329000000000001</v>
      </c>
      <c r="AR357" s="73">
        <v>22.606000000000002</v>
      </c>
      <c r="AS357" s="73">
        <v>27.508000000000003</v>
      </c>
      <c r="AT357" s="73">
        <v>31.498000000000005</v>
      </c>
      <c r="AU357" s="73">
        <v>36.210000000000008</v>
      </c>
      <c r="AV357" s="73">
        <v>38.564000000000007</v>
      </c>
      <c r="AW357" s="136">
        <v>42.554000000000009</v>
      </c>
      <c r="AX357" s="73">
        <v>45.521000000000008</v>
      </c>
      <c r="AY357" s="73">
        <v>48.618000000000009</v>
      </c>
      <c r="AZ357" s="73">
        <v>54.177000000000007</v>
      </c>
      <c r="BA357" s="142">
        <v>54.317000000000007</v>
      </c>
      <c r="BC357" s="32" t="str">
        <f t="shared" si="359"/>
        <v/>
      </c>
      <c r="BD357" s="205" t="e">
        <f>INDEX($E$323:$P$414,ROW()-322,#REF!)</f>
        <v>#REF!</v>
      </c>
      <c r="BE357" s="205" t="e">
        <f>INDEX($X$323:$AI$414,ROW()-322,#REF!)</f>
        <v>#REF!</v>
      </c>
      <c r="BF357" s="205" t="e">
        <f>INDEX($AP$323:$BA$414,ROW()-322,#REF!)</f>
        <v>#REF!</v>
      </c>
      <c r="BG357" s="205" t="e">
        <f>+IF(OR(BD357=0,BE357=0),"",BD357-BE357)</f>
        <v>#REF!</v>
      </c>
      <c r="BH357" s="196" t="str">
        <f>+IF(ISERROR(BD357/BE357-1),"",BD357/BE357-1)</f>
        <v/>
      </c>
      <c r="BI357" s="205" t="e">
        <f>+IF(OR(BD357=0,BF357=0),"",BD357-BF357)</f>
        <v>#REF!</v>
      </c>
      <c r="BJ357" s="198" t="str">
        <f>+IF(ISERROR(BD357/BF357-1),"",BD357/BF357-1)</f>
        <v/>
      </c>
    </row>
    <row r="358" spans="1:62" s="10" customFormat="1" ht="14.25" customHeight="1">
      <c r="A358" s="77"/>
      <c r="B358" s="25"/>
      <c r="C358" s="33"/>
      <c r="D358" s="25"/>
      <c r="E358" s="35"/>
      <c r="F358" s="36"/>
      <c r="G358" s="36"/>
      <c r="H358" s="36"/>
      <c r="I358" s="36"/>
      <c r="J358" s="36"/>
      <c r="K358" s="36"/>
      <c r="L358" s="36"/>
      <c r="M358" s="216"/>
      <c r="N358" s="36"/>
      <c r="O358" s="36"/>
      <c r="P358" s="37"/>
      <c r="Q358" s="12"/>
      <c r="R358" s="12"/>
      <c r="S358" s="12"/>
      <c r="T358" s="77"/>
      <c r="U358" s="25"/>
      <c r="V358" s="33"/>
      <c r="W358" s="25"/>
      <c r="X358" s="35"/>
      <c r="Y358" s="36"/>
      <c r="Z358" s="36"/>
      <c r="AA358" s="36"/>
      <c r="AB358" s="36"/>
      <c r="AC358" s="36"/>
      <c r="AD358" s="36"/>
      <c r="AE358" s="216"/>
      <c r="AF358" s="36"/>
      <c r="AG358" s="36"/>
      <c r="AH358" s="36"/>
      <c r="AI358" s="37"/>
      <c r="AJ358" s="12"/>
      <c r="AK358" s="12"/>
      <c r="AL358" s="77"/>
      <c r="AM358" s="25"/>
      <c r="AN358" s="33"/>
      <c r="AO358" s="25"/>
      <c r="AP358" s="35"/>
      <c r="AQ358" s="36"/>
      <c r="AR358" s="36"/>
      <c r="AS358" s="36"/>
      <c r="AT358" s="36"/>
      <c r="AU358" s="36"/>
      <c r="AV358" s="36"/>
      <c r="AW358" s="216"/>
      <c r="AX358" s="36"/>
      <c r="AY358" s="36"/>
      <c r="AZ358" s="36"/>
      <c r="BA358" s="143"/>
      <c r="BC358" s="77" t="str">
        <f t="shared" si="359"/>
        <v/>
      </c>
      <c r="BD358" s="205"/>
      <c r="BE358" s="205"/>
      <c r="BF358" s="205"/>
      <c r="BG358" s="46"/>
      <c r="BH358" s="46"/>
      <c r="BI358" s="46"/>
      <c r="BJ358" s="199"/>
    </row>
    <row r="359" spans="1:62" s="10" customFormat="1" ht="14.25" customHeight="1">
      <c r="A359" s="32" t="s">
        <v>68</v>
      </c>
      <c r="B359" s="25"/>
      <c r="C359" s="33" t="s">
        <v>1</v>
      </c>
      <c r="D359" s="25"/>
      <c r="E359" s="35">
        <f>E360</f>
        <v>0.84199999999999997</v>
      </c>
      <c r="F359" s="36">
        <f t="shared" ref="F359:P359" si="393">F360-E360</f>
        <v>0.41699999999999993</v>
      </c>
      <c r="G359" s="36">
        <f t="shared" si="393"/>
        <v>0.39800000000000013</v>
      </c>
      <c r="H359" s="36">
        <f t="shared" si="393"/>
        <v>0.41699999999999982</v>
      </c>
      <c r="I359" s="36">
        <f t="shared" si="393"/>
        <v>0.18599999999999994</v>
      </c>
      <c r="J359" s="36">
        <f t="shared" si="393"/>
        <v>0.19100000000000028</v>
      </c>
      <c r="K359" s="36">
        <f t="shared" si="393"/>
        <v>0.45500000000000007</v>
      </c>
      <c r="L359" s="36">
        <f t="shared" si="393"/>
        <v>0.10299999999999976</v>
      </c>
      <c r="M359" s="216">
        <f t="shared" si="393"/>
        <v>0.50200000000000022</v>
      </c>
      <c r="N359" s="36">
        <f t="shared" si="393"/>
        <v>-3.5110000000000001</v>
      </c>
      <c r="O359" s="36">
        <f t="shared" si="393"/>
        <v>0</v>
      </c>
      <c r="P359" s="37">
        <f t="shared" si="393"/>
        <v>0</v>
      </c>
      <c r="Q359" s="12"/>
      <c r="R359" s="12"/>
      <c r="S359" s="12"/>
      <c r="T359" s="32" t="s">
        <v>68</v>
      </c>
      <c r="U359" s="25"/>
      <c r="V359" s="33" t="s">
        <v>1</v>
      </c>
      <c r="W359" s="25"/>
      <c r="X359" s="35">
        <f>X360</f>
        <v>0</v>
      </c>
      <c r="Y359" s="36">
        <f t="shared" ref="Y359:AI359" si="394">Y360-X360</f>
        <v>0</v>
      </c>
      <c r="Z359" s="36">
        <f t="shared" si="394"/>
        <v>0</v>
      </c>
      <c r="AA359" s="36">
        <f t="shared" si="394"/>
        <v>0</v>
      </c>
      <c r="AB359" s="36">
        <f t="shared" si="394"/>
        <v>0</v>
      </c>
      <c r="AC359" s="36">
        <f t="shared" si="394"/>
        <v>0</v>
      </c>
      <c r="AD359" s="36">
        <f t="shared" si="394"/>
        <v>0</v>
      </c>
      <c r="AE359" s="216">
        <f t="shared" si="394"/>
        <v>0</v>
      </c>
      <c r="AF359" s="36">
        <f t="shared" si="394"/>
        <v>0</v>
      </c>
      <c r="AG359" s="36">
        <f t="shared" si="394"/>
        <v>0</v>
      </c>
      <c r="AH359" s="36">
        <f t="shared" si="394"/>
        <v>0</v>
      </c>
      <c r="AI359" s="37">
        <f t="shared" si="394"/>
        <v>0</v>
      </c>
      <c r="AJ359" s="12"/>
      <c r="AK359" s="12"/>
      <c r="AL359" s="32" t="s">
        <v>68</v>
      </c>
      <c r="AM359" s="25"/>
      <c r="AN359" s="33" t="s">
        <v>1</v>
      </c>
      <c r="AO359" s="25"/>
      <c r="AP359" s="35">
        <f>AP360</f>
        <v>0.56570000000000009</v>
      </c>
      <c r="AQ359" s="36">
        <f t="shared" ref="AQ359:BA359" si="395">AQ360-AP360</f>
        <v>0.19999999999999996</v>
      </c>
      <c r="AR359" s="36">
        <f t="shared" si="395"/>
        <v>0.56299999999999994</v>
      </c>
      <c r="AS359" s="36">
        <f t="shared" si="395"/>
        <v>0.46500000000000008</v>
      </c>
      <c r="AT359" s="36">
        <f t="shared" si="395"/>
        <v>2.4000000000000021E-2</v>
      </c>
      <c r="AU359" s="36">
        <f t="shared" si="395"/>
        <v>0.20090000000000008</v>
      </c>
      <c r="AV359" s="36">
        <f t="shared" si="395"/>
        <v>0.56899999999999995</v>
      </c>
      <c r="AW359" s="216">
        <f t="shared" si="395"/>
        <v>0.30699999999999994</v>
      </c>
      <c r="AX359" s="36">
        <f t="shared" si="395"/>
        <v>4.8000000000000043E-2</v>
      </c>
      <c r="AY359" s="36">
        <f t="shared" si="395"/>
        <v>0.43999999999999995</v>
      </c>
      <c r="AZ359" s="36">
        <f t="shared" si="395"/>
        <v>0.29800000000000004</v>
      </c>
      <c r="BA359" s="143">
        <f t="shared" si="395"/>
        <v>1.6000000000000014E-2</v>
      </c>
      <c r="BC359" s="32" t="str">
        <f t="shared" si="359"/>
        <v>INTERCOSMETIQUES</v>
      </c>
      <c r="BD359" s="205"/>
      <c r="BE359" s="205"/>
      <c r="BF359" s="205"/>
      <c r="BG359" s="46"/>
      <c r="BH359" s="46"/>
      <c r="BI359" s="46"/>
      <c r="BJ359" s="199"/>
    </row>
    <row r="360" spans="1:62" s="10" customFormat="1" ht="14.25" customHeight="1">
      <c r="A360" s="77"/>
      <c r="B360" s="25"/>
      <c r="C360" s="33" t="s">
        <v>13</v>
      </c>
      <c r="D360" s="25"/>
      <c r="E360" s="74">
        <v>0.84199999999999997</v>
      </c>
      <c r="F360" s="73">
        <v>1.2589999999999999</v>
      </c>
      <c r="G360" s="73">
        <v>1.657</v>
      </c>
      <c r="H360" s="73">
        <v>2.0739999999999998</v>
      </c>
      <c r="I360" s="73">
        <v>2.2599999999999998</v>
      </c>
      <c r="J360" s="73">
        <v>2.4510000000000001</v>
      </c>
      <c r="K360" s="73">
        <v>2.9060000000000001</v>
      </c>
      <c r="L360" s="73">
        <v>3.0089999999999999</v>
      </c>
      <c r="M360" s="136">
        <v>3.5110000000000001</v>
      </c>
      <c r="N360" s="73"/>
      <c r="O360" s="73"/>
      <c r="P360" s="75"/>
      <c r="Q360" s="12"/>
      <c r="R360" s="12"/>
      <c r="S360" s="12"/>
      <c r="T360" s="77"/>
      <c r="U360" s="25"/>
      <c r="V360" s="33" t="s">
        <v>13</v>
      </c>
      <c r="W360" s="25"/>
      <c r="X360" s="35"/>
      <c r="Y360" s="36"/>
      <c r="Z360" s="36"/>
      <c r="AA360" s="36"/>
      <c r="AB360" s="36"/>
      <c r="AC360" s="36"/>
      <c r="AD360" s="36"/>
      <c r="AE360" s="216"/>
      <c r="AF360" s="73"/>
      <c r="AG360" s="36"/>
      <c r="AH360" s="36"/>
      <c r="AI360" s="37"/>
      <c r="AJ360" s="12"/>
      <c r="AK360" s="12"/>
      <c r="AL360" s="77"/>
      <c r="AM360" s="25"/>
      <c r="AN360" s="33" t="s">
        <v>13</v>
      </c>
      <c r="AO360" s="25"/>
      <c r="AP360" s="74">
        <v>0.56570000000000009</v>
      </c>
      <c r="AQ360" s="73">
        <v>0.76570000000000005</v>
      </c>
      <c r="AR360" s="73">
        <v>1.3287</v>
      </c>
      <c r="AS360" s="73">
        <v>1.7937000000000001</v>
      </c>
      <c r="AT360" s="73">
        <v>1.8177000000000001</v>
      </c>
      <c r="AU360" s="73">
        <v>2.0186000000000002</v>
      </c>
      <c r="AV360" s="73">
        <v>2.5876000000000001</v>
      </c>
      <c r="AW360" s="136">
        <v>2.8946000000000001</v>
      </c>
      <c r="AX360" s="73">
        <v>2.9426000000000001</v>
      </c>
      <c r="AY360" s="73">
        <v>3.3826000000000001</v>
      </c>
      <c r="AZ360" s="73">
        <v>3.6806000000000001</v>
      </c>
      <c r="BA360" s="142">
        <v>3.6966000000000001</v>
      </c>
      <c r="BC360" s="77" t="str">
        <f t="shared" si="359"/>
        <v/>
      </c>
      <c r="BD360" s="205" t="e">
        <f>INDEX($E$323:$P$414,ROW()-322,#REF!)</f>
        <v>#REF!</v>
      </c>
      <c r="BE360" s="205" t="e">
        <f>INDEX($X$323:$AI$414,ROW()-322,#REF!)</f>
        <v>#REF!</v>
      </c>
      <c r="BF360" s="205" t="e">
        <f>INDEX($AP$323:$BA$414,ROW()-322,#REF!)</f>
        <v>#REF!</v>
      </c>
      <c r="BG360" s="205" t="e">
        <f>+IF(OR(BD360=0,BE360=0),"",BD360-BE360)</f>
        <v>#REF!</v>
      </c>
      <c r="BH360" s="196" t="str">
        <f>+IF(ISERROR(BD360/BE360-1),"",BD360/BE360-1)</f>
        <v/>
      </c>
      <c r="BI360" s="205" t="e">
        <f>+IF(OR(BD360=0,BF360=0),"",BD360-BF360)</f>
        <v>#REF!</v>
      </c>
      <c r="BJ360" s="198" t="str">
        <f>+IF(ISERROR(BD360/BF360-1),"",BD360/BF360-1)</f>
        <v/>
      </c>
    </row>
    <row r="361" spans="1:62" s="10" customFormat="1" ht="14.25" customHeight="1">
      <c r="A361" s="77"/>
      <c r="B361" s="25"/>
      <c r="C361" s="33"/>
      <c r="D361" s="25"/>
      <c r="E361" s="35"/>
      <c r="F361" s="36"/>
      <c r="G361" s="36"/>
      <c r="H361" s="36"/>
      <c r="I361" s="36"/>
      <c r="J361" s="36"/>
      <c r="K361" s="36"/>
      <c r="L361" s="36"/>
      <c r="M361" s="216"/>
      <c r="N361" s="36"/>
      <c r="O361" s="36"/>
      <c r="P361" s="37"/>
      <c r="Q361" s="12"/>
      <c r="R361" s="12"/>
      <c r="S361" s="12"/>
      <c r="T361" s="77"/>
      <c r="U361" s="25"/>
      <c r="V361" s="33"/>
      <c r="W361" s="25"/>
      <c r="X361" s="35"/>
      <c r="Y361" s="36"/>
      <c r="Z361" s="36"/>
      <c r="AA361" s="36"/>
      <c r="AB361" s="36"/>
      <c r="AC361" s="36"/>
      <c r="AD361" s="36"/>
      <c r="AE361" s="216"/>
      <c r="AF361" s="36"/>
      <c r="AG361" s="36"/>
      <c r="AH361" s="36"/>
      <c r="AI361" s="37"/>
      <c r="AJ361" s="12"/>
      <c r="AK361" s="12"/>
      <c r="AL361" s="77"/>
      <c r="AM361" s="25"/>
      <c r="AN361" s="33"/>
      <c r="AO361" s="25"/>
      <c r="AP361" s="35"/>
      <c r="AQ361" s="36"/>
      <c r="AR361" s="36"/>
      <c r="AS361" s="36"/>
      <c r="AT361" s="36"/>
      <c r="AU361" s="36"/>
      <c r="AV361" s="36"/>
      <c r="AW361" s="216"/>
      <c r="AX361" s="36"/>
      <c r="AY361" s="36"/>
      <c r="AZ361" s="36"/>
      <c r="BA361" s="143"/>
      <c r="BC361" s="77" t="str">
        <f t="shared" si="359"/>
        <v/>
      </c>
      <c r="BD361" s="205"/>
      <c r="BE361" s="205"/>
      <c r="BF361" s="205"/>
      <c r="BG361" s="46"/>
      <c r="BH361" s="46"/>
      <c r="BI361" s="46"/>
      <c r="BJ361" s="199"/>
    </row>
    <row r="362" spans="1:62" s="10" customFormat="1" ht="14.25" customHeight="1">
      <c r="A362" s="32" t="s">
        <v>69</v>
      </c>
      <c r="B362" s="25"/>
      <c r="C362" s="33" t="s">
        <v>1</v>
      </c>
      <c r="D362" s="25"/>
      <c r="E362" s="35">
        <f>E363</f>
        <v>0.5</v>
      </c>
      <c r="F362" s="36">
        <f t="shared" ref="F362:P362" si="396">F363-E363</f>
        <v>7.6999999999999957E-2</v>
      </c>
      <c r="G362" s="36">
        <f t="shared" si="396"/>
        <v>0.17500000000000004</v>
      </c>
      <c r="H362" s="36">
        <f t="shared" si="396"/>
        <v>0.42500000000000004</v>
      </c>
      <c r="I362" s="36">
        <f t="shared" si="396"/>
        <v>0</v>
      </c>
      <c r="J362" s="36">
        <f t="shared" si="396"/>
        <v>0.25</v>
      </c>
      <c r="K362" s="36">
        <f t="shared" si="396"/>
        <v>0.22499999999999987</v>
      </c>
      <c r="L362" s="36">
        <f t="shared" si="396"/>
        <v>0.40000000000000013</v>
      </c>
      <c r="M362" s="216">
        <f t="shared" si="396"/>
        <v>0.13499999999999979</v>
      </c>
      <c r="N362" s="36">
        <f t="shared" si="396"/>
        <v>-2.1869999999999998</v>
      </c>
      <c r="O362" s="36">
        <f t="shared" si="396"/>
        <v>0</v>
      </c>
      <c r="P362" s="37">
        <f t="shared" si="396"/>
        <v>0</v>
      </c>
      <c r="Q362" s="12"/>
      <c r="R362" s="12"/>
      <c r="S362" s="12"/>
      <c r="T362" s="32" t="s">
        <v>69</v>
      </c>
      <c r="U362" s="25"/>
      <c r="V362" s="33" t="s">
        <v>1</v>
      </c>
      <c r="W362" s="25"/>
      <c r="X362" s="35">
        <f>X363</f>
        <v>0</v>
      </c>
      <c r="Y362" s="36">
        <f t="shared" ref="Y362:AI362" si="397">Y363-X363</f>
        <v>0</v>
      </c>
      <c r="Z362" s="36">
        <f t="shared" si="397"/>
        <v>0</v>
      </c>
      <c r="AA362" s="36">
        <f t="shared" si="397"/>
        <v>0</v>
      </c>
      <c r="AB362" s="36">
        <f t="shared" si="397"/>
        <v>0</v>
      </c>
      <c r="AC362" s="36">
        <f t="shared" si="397"/>
        <v>0</v>
      </c>
      <c r="AD362" s="36">
        <f t="shared" si="397"/>
        <v>0</v>
      </c>
      <c r="AE362" s="216">
        <f t="shared" si="397"/>
        <v>0</v>
      </c>
      <c r="AF362" s="36">
        <f t="shared" si="397"/>
        <v>0</v>
      </c>
      <c r="AG362" s="36">
        <f t="shared" si="397"/>
        <v>0</v>
      </c>
      <c r="AH362" s="36">
        <f t="shared" si="397"/>
        <v>0</v>
      </c>
      <c r="AI362" s="37">
        <f t="shared" si="397"/>
        <v>0</v>
      </c>
      <c r="AJ362" s="12"/>
      <c r="AK362" s="12"/>
      <c r="AL362" s="32" t="s">
        <v>69</v>
      </c>
      <c r="AM362" s="25"/>
      <c r="AN362" s="33" t="s">
        <v>1</v>
      </c>
      <c r="AO362" s="25"/>
      <c r="AP362" s="35">
        <f>AP363</f>
        <v>0.60000000000000009</v>
      </c>
      <c r="AQ362" s="36">
        <f t="shared" ref="AQ362:BA362" si="398">AQ363-AP363</f>
        <v>0.5</v>
      </c>
      <c r="AR362" s="36">
        <f t="shared" si="398"/>
        <v>0</v>
      </c>
      <c r="AS362" s="36">
        <f t="shared" si="398"/>
        <v>0.25</v>
      </c>
      <c r="AT362" s="36">
        <f t="shared" si="398"/>
        <v>0.45999999999999996</v>
      </c>
      <c r="AU362" s="36">
        <f t="shared" si="398"/>
        <v>0.10000000000000009</v>
      </c>
      <c r="AV362" s="36">
        <f t="shared" si="398"/>
        <v>0.29999999999999982</v>
      </c>
      <c r="AW362" s="216">
        <f t="shared" si="398"/>
        <v>0.25</v>
      </c>
      <c r="AX362" s="36">
        <f t="shared" si="398"/>
        <v>0.29999999999999982</v>
      </c>
      <c r="AY362" s="36">
        <f t="shared" si="398"/>
        <v>0</v>
      </c>
      <c r="AZ362" s="36">
        <f t="shared" si="398"/>
        <v>0.20000000000000018</v>
      </c>
      <c r="BA362" s="143">
        <f t="shared" si="398"/>
        <v>9.8199999999999843E-2</v>
      </c>
      <c r="BC362" s="32" t="str">
        <f t="shared" si="359"/>
        <v>FRANCOS SAS</v>
      </c>
      <c r="BD362" s="205"/>
      <c r="BE362" s="205"/>
      <c r="BF362" s="205"/>
      <c r="BG362" s="46"/>
      <c r="BH362" s="46"/>
      <c r="BI362" s="46"/>
      <c r="BJ362" s="199"/>
    </row>
    <row r="363" spans="1:62" s="10" customFormat="1" ht="14.25" customHeight="1">
      <c r="A363" s="70"/>
      <c r="B363" s="25"/>
      <c r="C363" s="33" t="s">
        <v>13</v>
      </c>
      <c r="D363" s="25"/>
      <c r="E363" s="74">
        <v>0.5</v>
      </c>
      <c r="F363" s="73">
        <v>0.57699999999999996</v>
      </c>
      <c r="G363" s="73">
        <v>0.752</v>
      </c>
      <c r="H363" s="73">
        <v>1.177</v>
      </c>
      <c r="I363" s="73">
        <v>1.177</v>
      </c>
      <c r="J363" s="73">
        <v>1.427</v>
      </c>
      <c r="K363" s="73">
        <v>1.6519999999999999</v>
      </c>
      <c r="L363" s="73">
        <v>2.052</v>
      </c>
      <c r="M363" s="136">
        <v>2.1869999999999998</v>
      </c>
      <c r="N363" s="73"/>
      <c r="O363" s="73"/>
      <c r="P363" s="75"/>
      <c r="Q363" s="12"/>
      <c r="R363" s="12"/>
      <c r="S363" s="12"/>
      <c r="T363" s="70"/>
      <c r="U363" s="25"/>
      <c r="V363" s="33" t="s">
        <v>13</v>
      </c>
      <c r="W363" s="25"/>
      <c r="X363" s="35"/>
      <c r="Y363" s="36"/>
      <c r="Z363" s="36"/>
      <c r="AA363" s="36"/>
      <c r="AB363" s="36"/>
      <c r="AC363" s="36"/>
      <c r="AD363" s="36"/>
      <c r="AE363" s="216"/>
      <c r="AF363" s="36"/>
      <c r="AG363" s="36"/>
      <c r="AH363" s="36"/>
      <c r="AI363" s="37"/>
      <c r="AJ363" s="12"/>
      <c r="AK363" s="12"/>
      <c r="AL363" s="70"/>
      <c r="AM363" s="25"/>
      <c r="AN363" s="33" t="s">
        <v>13</v>
      </c>
      <c r="AO363" s="25"/>
      <c r="AP363" s="74">
        <v>0.60000000000000009</v>
      </c>
      <c r="AQ363" s="73">
        <v>1.1000000000000001</v>
      </c>
      <c r="AR363" s="73">
        <v>1.1000000000000001</v>
      </c>
      <c r="AS363" s="73">
        <v>1.35</v>
      </c>
      <c r="AT363" s="73">
        <v>1.81</v>
      </c>
      <c r="AU363" s="73">
        <v>1.9100000000000001</v>
      </c>
      <c r="AV363" s="73">
        <v>2.21</v>
      </c>
      <c r="AW363" s="136">
        <v>2.46</v>
      </c>
      <c r="AX363" s="73">
        <v>2.76</v>
      </c>
      <c r="AY363" s="73">
        <v>2.76</v>
      </c>
      <c r="AZ363" s="73">
        <v>2.96</v>
      </c>
      <c r="BA363" s="142">
        <v>3.0581999999999998</v>
      </c>
      <c r="BC363" s="77" t="str">
        <f t="shared" si="359"/>
        <v/>
      </c>
      <c r="BD363" s="205" t="e">
        <f>INDEX($E$323:$P$414,ROW()-322,#REF!)</f>
        <v>#REF!</v>
      </c>
      <c r="BE363" s="205" t="e">
        <f>INDEX($X$323:$AI$414,ROW()-322,#REF!)</f>
        <v>#REF!</v>
      </c>
      <c r="BF363" s="205" t="e">
        <f>INDEX($AP$323:$BA$414,ROW()-322,#REF!)</f>
        <v>#REF!</v>
      </c>
      <c r="BG363" s="205" t="e">
        <f>+IF(OR(BD363=0,BE363=0),"",BD363-BE363)</f>
        <v>#REF!</v>
      </c>
      <c r="BH363" s="196" t="str">
        <f>+IF(ISERROR(BD363/BE363-1),"",BD363/BE363-1)</f>
        <v/>
      </c>
      <c r="BI363" s="205" t="e">
        <f>+IF(OR(BD363=0,BF363=0),"",BD363-BF363)</f>
        <v>#REF!</v>
      </c>
      <c r="BJ363" s="198" t="str">
        <f>+IF(ISERROR(BD363/BF363-1),"",BD363/BF363-1)</f>
        <v/>
      </c>
    </row>
    <row r="364" spans="1:62" s="10" customFormat="1" ht="14.25" customHeight="1">
      <c r="A364" s="32"/>
      <c r="B364" s="25"/>
      <c r="C364" s="33"/>
      <c r="D364" s="25"/>
      <c r="E364" s="35"/>
      <c r="F364" s="36"/>
      <c r="G364" s="36"/>
      <c r="H364" s="36"/>
      <c r="I364" s="36"/>
      <c r="J364" s="36"/>
      <c r="K364" s="36"/>
      <c r="L364" s="36"/>
      <c r="M364" s="216"/>
      <c r="N364" s="36"/>
      <c r="O364" s="36"/>
      <c r="P364" s="37"/>
      <c r="Q364" s="12"/>
      <c r="R364" s="12"/>
      <c r="S364" s="12"/>
      <c r="T364" s="32"/>
      <c r="U364" s="25"/>
      <c r="V364" s="33"/>
      <c r="W364" s="25"/>
      <c r="X364" s="35"/>
      <c r="Y364" s="36"/>
      <c r="Z364" s="36"/>
      <c r="AA364" s="36"/>
      <c r="AB364" s="36"/>
      <c r="AC364" s="36"/>
      <c r="AD364" s="36"/>
      <c r="AE364" s="216"/>
      <c r="AF364" s="36"/>
      <c r="AG364" s="36"/>
      <c r="AH364" s="36"/>
      <c r="AI364" s="37"/>
      <c r="AJ364" s="12"/>
      <c r="AK364" s="12"/>
      <c r="AL364" s="32"/>
      <c r="AM364" s="25"/>
      <c r="AN364" s="33"/>
      <c r="AO364" s="25"/>
      <c r="AP364" s="35"/>
      <c r="AQ364" s="36"/>
      <c r="AR364" s="36"/>
      <c r="AS364" s="36"/>
      <c r="AT364" s="36"/>
      <c r="AU364" s="36"/>
      <c r="AV364" s="36"/>
      <c r="AW364" s="216"/>
      <c r="AX364" s="36"/>
      <c r="AY364" s="36"/>
      <c r="AZ364" s="36"/>
      <c r="BA364" s="143"/>
      <c r="BC364" s="77" t="str">
        <f t="shared" si="359"/>
        <v/>
      </c>
      <c r="BD364" s="205"/>
      <c r="BE364" s="205"/>
      <c r="BF364" s="205"/>
      <c r="BG364" s="46"/>
      <c r="BH364" s="46"/>
      <c r="BI364" s="46"/>
      <c r="BJ364" s="199"/>
    </row>
    <row r="365" spans="1:62" s="10" customFormat="1" ht="14.25" customHeight="1">
      <c r="A365" s="32" t="s">
        <v>70</v>
      </c>
      <c r="B365" s="25"/>
      <c r="C365" s="33" t="s">
        <v>1</v>
      </c>
      <c r="D365" s="25"/>
      <c r="E365" s="35">
        <f>E366</f>
        <v>0.1</v>
      </c>
      <c r="F365" s="36">
        <f t="shared" ref="F365:P365" si="399">F366-E366</f>
        <v>7.6999999999999985E-2</v>
      </c>
      <c r="G365" s="36">
        <f t="shared" si="399"/>
        <v>0.3</v>
      </c>
      <c r="H365" s="36">
        <f t="shared" si="399"/>
        <v>0.54700000000000004</v>
      </c>
      <c r="I365" s="36">
        <f t="shared" si="399"/>
        <v>0.21599999999999997</v>
      </c>
      <c r="J365" s="36">
        <f t="shared" si="399"/>
        <v>0.72599999999999998</v>
      </c>
      <c r="K365" s="36">
        <f t="shared" si="399"/>
        <v>3.2000000000000028E-2</v>
      </c>
      <c r="L365" s="36">
        <f t="shared" si="399"/>
        <v>1.0000000000000009E-2</v>
      </c>
      <c r="M365" s="216">
        <f t="shared" si="399"/>
        <v>0.35999999999999988</v>
      </c>
      <c r="N365" s="36">
        <f t="shared" si="399"/>
        <v>-2.3679999999999999</v>
      </c>
      <c r="O365" s="36">
        <f t="shared" si="399"/>
        <v>0</v>
      </c>
      <c r="P365" s="37">
        <f t="shared" si="399"/>
        <v>0</v>
      </c>
      <c r="Q365" s="12"/>
      <c r="R365" s="12"/>
      <c r="S365" s="12"/>
      <c r="T365" s="32" t="s">
        <v>70</v>
      </c>
      <c r="U365" s="25"/>
      <c r="V365" s="33" t="s">
        <v>1</v>
      </c>
      <c r="W365" s="25"/>
      <c r="X365" s="35">
        <f>X366</f>
        <v>0</v>
      </c>
      <c r="Y365" s="36">
        <f t="shared" ref="Y365:AI365" si="400">Y366-X366</f>
        <v>0</v>
      </c>
      <c r="Z365" s="36">
        <f t="shared" si="400"/>
        <v>0</v>
      </c>
      <c r="AA365" s="36">
        <f t="shared" si="400"/>
        <v>0</v>
      </c>
      <c r="AB365" s="36">
        <f t="shared" si="400"/>
        <v>0</v>
      </c>
      <c r="AC365" s="36">
        <f t="shared" si="400"/>
        <v>0</v>
      </c>
      <c r="AD365" s="36">
        <f t="shared" si="400"/>
        <v>0</v>
      </c>
      <c r="AE365" s="216">
        <f t="shared" si="400"/>
        <v>0</v>
      </c>
      <c r="AF365" s="36">
        <f t="shared" si="400"/>
        <v>0</v>
      </c>
      <c r="AG365" s="36">
        <f t="shared" si="400"/>
        <v>0</v>
      </c>
      <c r="AH365" s="36">
        <f t="shared" si="400"/>
        <v>0</v>
      </c>
      <c r="AI365" s="37">
        <f t="shared" si="400"/>
        <v>0</v>
      </c>
      <c r="AJ365" s="12"/>
      <c r="AK365" s="12"/>
      <c r="AL365" s="32" t="s">
        <v>70</v>
      </c>
      <c r="AM365" s="25"/>
      <c r="AN365" s="33" t="s">
        <v>1</v>
      </c>
      <c r="AO365" s="25"/>
      <c r="AP365" s="35">
        <f>AP366</f>
        <v>1.17</v>
      </c>
      <c r="AQ365" s="36">
        <f t="shared" ref="AQ365:BA365" si="401">AQ366-AP366</f>
        <v>8.0000000000000071E-2</v>
      </c>
      <c r="AR365" s="36">
        <f t="shared" si="401"/>
        <v>1.4454999999999996</v>
      </c>
      <c r="AS365" s="36">
        <f t="shared" si="401"/>
        <v>0.44099999999999984</v>
      </c>
      <c r="AT365" s="36">
        <f t="shared" si="401"/>
        <v>0.98100000000000032</v>
      </c>
      <c r="AU365" s="36">
        <f t="shared" si="401"/>
        <v>0.50100000000000033</v>
      </c>
      <c r="AV365" s="36">
        <f t="shared" si="401"/>
        <v>0.20000000000000018</v>
      </c>
      <c r="AW365" s="216">
        <f t="shared" si="401"/>
        <v>0</v>
      </c>
      <c r="AX365" s="36">
        <f t="shared" si="401"/>
        <v>0.19299999999999962</v>
      </c>
      <c r="AY365" s="36">
        <f t="shared" si="401"/>
        <v>5.7000000000000384E-2</v>
      </c>
      <c r="AZ365" s="36">
        <f t="shared" si="401"/>
        <v>2.2000000000000242E-2</v>
      </c>
      <c r="BA365" s="143">
        <f t="shared" si="401"/>
        <v>8.4999999999999964E-2</v>
      </c>
      <c r="BC365" s="32" t="str">
        <f t="shared" si="359"/>
        <v>SICAF</v>
      </c>
      <c r="BD365" s="205"/>
      <c r="BE365" s="205"/>
      <c r="BF365" s="205"/>
      <c r="BG365" s="46"/>
      <c r="BH365" s="46"/>
      <c r="BI365" s="46"/>
      <c r="BJ365" s="199"/>
    </row>
    <row r="366" spans="1:62" s="10" customFormat="1" ht="14.25" customHeight="1">
      <c r="A366" s="32"/>
      <c r="B366" s="25"/>
      <c r="C366" s="33" t="s">
        <v>13</v>
      </c>
      <c r="D366" s="25"/>
      <c r="E366" s="74">
        <v>0.1</v>
      </c>
      <c r="F366" s="73">
        <v>0.17699999999999999</v>
      </c>
      <c r="G366" s="73">
        <v>0.47699999999999998</v>
      </c>
      <c r="H366" s="73">
        <v>1.024</v>
      </c>
      <c r="I366" s="73">
        <v>1.24</v>
      </c>
      <c r="J366" s="73">
        <v>1.966</v>
      </c>
      <c r="K366" s="73">
        <v>1.998</v>
      </c>
      <c r="L366" s="73">
        <v>2.008</v>
      </c>
      <c r="M366" s="136">
        <v>2.3679999999999999</v>
      </c>
      <c r="N366" s="73"/>
      <c r="O366" s="73"/>
      <c r="P366" s="75"/>
      <c r="Q366" s="12"/>
      <c r="R366" s="12"/>
      <c r="S366" s="12"/>
      <c r="T366" s="32"/>
      <c r="U366" s="25"/>
      <c r="V366" s="33" t="s">
        <v>13</v>
      </c>
      <c r="W366" s="25"/>
      <c r="X366" s="35"/>
      <c r="Y366" s="36"/>
      <c r="Z366" s="36"/>
      <c r="AA366" s="36"/>
      <c r="AB366" s="36"/>
      <c r="AC366" s="36"/>
      <c r="AD366" s="36"/>
      <c r="AE366" s="216"/>
      <c r="AF366" s="36"/>
      <c r="AG366" s="36"/>
      <c r="AH366" s="36"/>
      <c r="AI366" s="37"/>
      <c r="AJ366" s="12"/>
      <c r="AK366" s="12"/>
      <c r="AL366" s="32"/>
      <c r="AM366" s="25"/>
      <c r="AN366" s="33" t="s">
        <v>13</v>
      </c>
      <c r="AO366" s="25"/>
      <c r="AP366" s="74">
        <v>1.17</v>
      </c>
      <c r="AQ366" s="73">
        <v>1.25</v>
      </c>
      <c r="AR366" s="73">
        <v>2.6954999999999996</v>
      </c>
      <c r="AS366" s="73">
        <v>3.1364999999999994</v>
      </c>
      <c r="AT366" s="73">
        <v>4.1174999999999997</v>
      </c>
      <c r="AU366" s="73">
        <v>4.6185</v>
      </c>
      <c r="AV366" s="73">
        <v>4.8185000000000002</v>
      </c>
      <c r="AW366" s="136">
        <v>4.8185000000000002</v>
      </c>
      <c r="AX366" s="73">
        <v>5.0114999999999998</v>
      </c>
      <c r="AY366" s="73">
        <v>5.0685000000000002</v>
      </c>
      <c r="AZ366" s="73">
        <v>5.0905000000000005</v>
      </c>
      <c r="BA366" s="142">
        <v>5.1755000000000004</v>
      </c>
      <c r="BC366" s="70" t="str">
        <f t="shared" si="359"/>
        <v/>
      </c>
      <c r="BD366" s="205" t="e">
        <f>INDEX($E$323:$P$414,ROW()-322,#REF!)</f>
        <v>#REF!</v>
      </c>
      <c r="BE366" s="205" t="e">
        <f>INDEX($X$323:$AI$414,ROW()-322,#REF!)</f>
        <v>#REF!</v>
      </c>
      <c r="BF366" s="205" t="e">
        <f>INDEX($AP$323:$BA$414,ROW()-322,#REF!)</f>
        <v>#REF!</v>
      </c>
      <c r="BG366" s="205" t="e">
        <f>+IF(OR(BD366=0,BE366=0),"",BD366-BE366)</f>
        <v>#REF!</v>
      </c>
      <c r="BH366" s="196" t="str">
        <f>+IF(ISERROR(BD366/BE366-1),"",BD366/BE366-1)</f>
        <v/>
      </c>
      <c r="BI366" s="205" t="e">
        <f>+IF(OR(BD366=0,BF366=0),"",BD366-BF366)</f>
        <v>#REF!</v>
      </c>
      <c r="BJ366" s="198" t="str">
        <f>+IF(ISERROR(BD366/BF366-1),"",BD366/BF366-1)</f>
        <v/>
      </c>
    </row>
    <row r="367" spans="1:62" s="10" customFormat="1" ht="14.25" customHeight="1">
      <c r="A367" s="70"/>
      <c r="B367" s="25"/>
      <c r="C367" s="33"/>
      <c r="D367" s="25"/>
      <c r="E367" s="35"/>
      <c r="F367" s="36"/>
      <c r="G367" s="36"/>
      <c r="H367" s="36"/>
      <c r="I367" s="36"/>
      <c r="J367" s="36"/>
      <c r="K367" s="36"/>
      <c r="L367" s="36"/>
      <c r="M367" s="216"/>
      <c r="N367" s="36"/>
      <c r="O367" s="36"/>
      <c r="P367" s="37"/>
      <c r="Q367" s="12"/>
      <c r="R367" s="12"/>
      <c r="S367" s="12"/>
      <c r="T367" s="70"/>
      <c r="U367" s="25"/>
      <c r="V367" s="33"/>
      <c r="W367" s="25"/>
      <c r="X367" s="35"/>
      <c r="Y367" s="36"/>
      <c r="Z367" s="36"/>
      <c r="AA367" s="36"/>
      <c r="AB367" s="36"/>
      <c r="AC367" s="36"/>
      <c r="AD367" s="36"/>
      <c r="AE367" s="216"/>
      <c r="AF367" s="36"/>
      <c r="AG367" s="36"/>
      <c r="AH367" s="36"/>
      <c r="AI367" s="37"/>
      <c r="AJ367" s="12"/>
      <c r="AK367" s="12"/>
      <c r="AL367" s="70"/>
      <c r="AM367" s="25"/>
      <c r="AN367" s="33"/>
      <c r="AO367" s="25"/>
      <c r="AP367" s="35"/>
      <c r="AQ367" s="36"/>
      <c r="AR367" s="36"/>
      <c r="AS367" s="36"/>
      <c r="AT367" s="36"/>
      <c r="AU367" s="36"/>
      <c r="AV367" s="36"/>
      <c r="AW367" s="216"/>
      <c r="AX367" s="36"/>
      <c r="AY367" s="36"/>
      <c r="AZ367" s="36"/>
      <c r="BA367" s="143"/>
      <c r="BC367" s="32" t="str">
        <f t="shared" si="359"/>
        <v/>
      </c>
      <c r="BD367" s="205"/>
      <c r="BE367" s="205"/>
      <c r="BF367" s="205"/>
      <c r="BG367" s="46"/>
      <c r="BH367" s="46"/>
      <c r="BI367" s="46"/>
      <c r="BJ367" s="199"/>
    </row>
    <row r="368" spans="1:62" s="10" customFormat="1" ht="14.25" customHeight="1">
      <c r="A368" s="32" t="s">
        <v>71</v>
      </c>
      <c r="B368" s="25"/>
      <c r="C368" s="33" t="s">
        <v>1</v>
      </c>
      <c r="D368" s="25"/>
      <c r="E368" s="35">
        <f>E369</f>
        <v>0.10629999999999999</v>
      </c>
      <c r="F368" s="36">
        <f t="shared" ref="F368:P368" si="402">F369-E369</f>
        <v>0.11970000000000001</v>
      </c>
      <c r="G368" s="36">
        <f t="shared" si="402"/>
        <v>0.89999999999999991</v>
      </c>
      <c r="H368" s="36">
        <f t="shared" si="402"/>
        <v>0.1010000000000002</v>
      </c>
      <c r="I368" s="36">
        <f t="shared" si="402"/>
        <v>0.27200000000000002</v>
      </c>
      <c r="J368" s="36">
        <f t="shared" si="402"/>
        <v>1.2210000000000001</v>
      </c>
      <c r="K368" s="36">
        <f t="shared" si="402"/>
        <v>0.3839999999999999</v>
      </c>
      <c r="L368" s="36">
        <f t="shared" si="402"/>
        <v>6.2999999999999723E-2</v>
      </c>
      <c r="M368" s="216">
        <f t="shared" si="402"/>
        <v>0.95400000000000063</v>
      </c>
      <c r="N368" s="36">
        <f t="shared" si="402"/>
        <v>-4.1210000000000004</v>
      </c>
      <c r="O368" s="36">
        <f t="shared" si="402"/>
        <v>0</v>
      </c>
      <c r="P368" s="37">
        <f t="shared" si="402"/>
        <v>0</v>
      </c>
      <c r="Q368" s="12"/>
      <c r="R368" s="12"/>
      <c r="S368" s="12"/>
      <c r="T368" s="32" t="s">
        <v>71</v>
      </c>
      <c r="U368" s="25"/>
      <c r="V368" s="33" t="s">
        <v>1</v>
      </c>
      <c r="W368" s="25"/>
      <c r="X368" s="35">
        <f>X369</f>
        <v>0</v>
      </c>
      <c r="Y368" s="36">
        <f t="shared" ref="Y368:AI368" si="403">Y369-X369</f>
        <v>0</v>
      </c>
      <c r="Z368" s="36">
        <f t="shared" si="403"/>
        <v>0</v>
      </c>
      <c r="AA368" s="36">
        <f t="shared" si="403"/>
        <v>0</v>
      </c>
      <c r="AB368" s="36">
        <f t="shared" si="403"/>
        <v>0</v>
      </c>
      <c r="AC368" s="36">
        <f t="shared" si="403"/>
        <v>0</v>
      </c>
      <c r="AD368" s="36">
        <f t="shared" si="403"/>
        <v>0</v>
      </c>
      <c r="AE368" s="216">
        <f t="shared" si="403"/>
        <v>0</v>
      </c>
      <c r="AF368" s="36">
        <f t="shared" si="403"/>
        <v>0</v>
      </c>
      <c r="AG368" s="36">
        <f t="shared" si="403"/>
        <v>0</v>
      </c>
      <c r="AH368" s="36">
        <f t="shared" si="403"/>
        <v>0</v>
      </c>
      <c r="AI368" s="37">
        <f t="shared" si="403"/>
        <v>0</v>
      </c>
      <c r="AJ368" s="12"/>
      <c r="AK368" s="12"/>
      <c r="AL368" s="32" t="s">
        <v>71</v>
      </c>
      <c r="AM368" s="25"/>
      <c r="AN368" s="33" t="s">
        <v>1</v>
      </c>
      <c r="AO368" s="25"/>
      <c r="AP368" s="35">
        <f>AP369</f>
        <v>0.47700000000000004</v>
      </c>
      <c r="AQ368" s="36">
        <f t="shared" ref="AQ368:BA368" si="404">AQ369-AP369</f>
        <v>0.13399999999999995</v>
      </c>
      <c r="AR368" s="36">
        <f t="shared" si="404"/>
        <v>0.15500000000000003</v>
      </c>
      <c r="AS368" s="36">
        <f t="shared" si="404"/>
        <v>0.5414000000000001</v>
      </c>
      <c r="AT368" s="36">
        <f t="shared" si="404"/>
        <v>0.40000000000000013</v>
      </c>
      <c r="AU368" s="36">
        <f t="shared" si="404"/>
        <v>0.23130000000000006</v>
      </c>
      <c r="AV368" s="36">
        <f t="shared" si="404"/>
        <v>0.96</v>
      </c>
      <c r="AW368" s="216">
        <f t="shared" si="404"/>
        <v>4.8299999999999788E-2</v>
      </c>
      <c r="AX368" s="36">
        <f t="shared" si="404"/>
        <v>0.17600000000000016</v>
      </c>
      <c r="AY368" s="36">
        <f t="shared" si="404"/>
        <v>0.10288999999999993</v>
      </c>
      <c r="AZ368" s="36">
        <f t="shared" si="404"/>
        <v>5.7999999999999829E-2</v>
      </c>
      <c r="BA368" s="143">
        <f t="shared" si="404"/>
        <v>0.92500000000000027</v>
      </c>
      <c r="BC368" s="32" t="str">
        <f t="shared" si="359"/>
        <v>ALPOL COSMETIQUE</v>
      </c>
      <c r="BD368" s="205"/>
      <c r="BE368" s="205"/>
      <c r="BF368" s="205"/>
      <c r="BG368" s="46"/>
      <c r="BH368" s="46"/>
      <c r="BI368" s="46"/>
      <c r="BJ368" s="199"/>
    </row>
    <row r="369" spans="1:62" s="10" customFormat="1" ht="14.25" customHeight="1">
      <c r="A369" s="70"/>
      <c r="B369" s="25"/>
      <c r="C369" s="33" t="s">
        <v>13</v>
      </c>
      <c r="D369" s="25"/>
      <c r="E369" s="74">
        <v>0.10629999999999999</v>
      </c>
      <c r="F369" s="73">
        <v>0.22600000000000001</v>
      </c>
      <c r="G369" s="73">
        <v>1.1259999999999999</v>
      </c>
      <c r="H369" s="73">
        <v>1.2270000000000001</v>
      </c>
      <c r="I369" s="73">
        <v>1.4990000000000001</v>
      </c>
      <c r="J369" s="73">
        <v>2.72</v>
      </c>
      <c r="K369" s="73">
        <v>3.1040000000000001</v>
      </c>
      <c r="L369" s="73">
        <v>3.1669999999999998</v>
      </c>
      <c r="M369" s="136">
        <v>4.1210000000000004</v>
      </c>
      <c r="N369" s="73"/>
      <c r="O369" s="73"/>
      <c r="P369" s="75"/>
      <c r="Q369" s="12"/>
      <c r="R369" s="12"/>
      <c r="S369" s="12"/>
      <c r="T369" s="70"/>
      <c r="U369" s="25"/>
      <c r="V369" s="33" t="s">
        <v>13</v>
      </c>
      <c r="W369" s="25"/>
      <c r="X369" s="35"/>
      <c r="Y369" s="36"/>
      <c r="Z369" s="36"/>
      <c r="AA369" s="36"/>
      <c r="AB369" s="36"/>
      <c r="AC369" s="36"/>
      <c r="AD369" s="36"/>
      <c r="AE369" s="216"/>
      <c r="AF369" s="36"/>
      <c r="AG369" s="36"/>
      <c r="AH369" s="36"/>
      <c r="AI369" s="37"/>
      <c r="AJ369" s="12"/>
      <c r="AK369" s="12"/>
      <c r="AL369" s="70"/>
      <c r="AM369" s="25"/>
      <c r="AN369" s="33" t="s">
        <v>13</v>
      </c>
      <c r="AO369" s="25"/>
      <c r="AP369" s="74">
        <v>0.47700000000000004</v>
      </c>
      <c r="AQ369" s="73">
        <v>0.61099999999999999</v>
      </c>
      <c r="AR369" s="73">
        <v>0.76600000000000001</v>
      </c>
      <c r="AS369" s="73">
        <v>1.3074000000000001</v>
      </c>
      <c r="AT369" s="73">
        <v>1.7074000000000003</v>
      </c>
      <c r="AU369" s="73">
        <v>1.9387000000000003</v>
      </c>
      <c r="AV369" s="73">
        <v>2.8987000000000003</v>
      </c>
      <c r="AW369" s="136">
        <v>2.9470000000000001</v>
      </c>
      <c r="AX369" s="73">
        <v>3.1230000000000002</v>
      </c>
      <c r="AY369" s="73">
        <v>3.2258900000000001</v>
      </c>
      <c r="AZ369" s="73">
        <v>3.28389</v>
      </c>
      <c r="BA369" s="142">
        <v>4.2088900000000002</v>
      </c>
      <c r="BC369" s="70" t="str">
        <f t="shared" si="359"/>
        <v/>
      </c>
      <c r="BD369" s="205" t="e">
        <f>INDEX($E$323:$P$414,ROW()-322,#REF!)</f>
        <v>#REF!</v>
      </c>
      <c r="BE369" s="205" t="e">
        <f>INDEX($X$323:$AI$414,ROW()-322,#REF!)</f>
        <v>#REF!</v>
      </c>
      <c r="BF369" s="205" t="e">
        <f>INDEX($AP$323:$BA$414,ROW()-322,#REF!)</f>
        <v>#REF!</v>
      </c>
      <c r="BG369" s="205" t="e">
        <f>+IF(OR(BD369=0,BE369=0),"",BD369-BE369)</f>
        <v>#REF!</v>
      </c>
      <c r="BH369" s="196" t="str">
        <f>+IF(ISERROR(BD369/BE369-1),"",BD369/BE369-1)</f>
        <v/>
      </c>
      <c r="BI369" s="205" t="e">
        <f>+IF(OR(BD369=0,BF369=0),"",BD369-BF369)</f>
        <v>#REF!</v>
      </c>
      <c r="BJ369" s="198" t="str">
        <f>+IF(ISERROR(BD369/BF369-1),"",BD369/BF369-1)</f>
        <v/>
      </c>
    </row>
    <row r="370" spans="1:62" s="10" customFormat="1" ht="14.25" customHeight="1">
      <c r="A370" s="32"/>
      <c r="B370" s="25"/>
      <c r="C370" s="33"/>
      <c r="D370" s="25"/>
      <c r="E370" s="35"/>
      <c r="F370" s="36"/>
      <c r="G370" s="36"/>
      <c r="H370" s="36"/>
      <c r="I370" s="36"/>
      <c r="J370" s="36"/>
      <c r="K370" s="36"/>
      <c r="L370" s="36"/>
      <c r="M370" s="216"/>
      <c r="N370" s="36"/>
      <c r="O370" s="36"/>
      <c r="P370" s="37"/>
      <c r="Q370" s="12"/>
      <c r="R370" s="12"/>
      <c r="S370" s="12"/>
      <c r="T370" s="32"/>
      <c r="U370" s="25"/>
      <c r="V370" s="33"/>
      <c r="W370" s="25"/>
      <c r="X370" s="35"/>
      <c r="Y370" s="36"/>
      <c r="Z370" s="36"/>
      <c r="AA370" s="36"/>
      <c r="AB370" s="36"/>
      <c r="AC370" s="36"/>
      <c r="AD370" s="36"/>
      <c r="AE370" s="216"/>
      <c r="AF370" s="36"/>
      <c r="AG370" s="36"/>
      <c r="AH370" s="36"/>
      <c r="AI370" s="37"/>
      <c r="AJ370" s="12"/>
      <c r="AK370" s="12"/>
      <c r="AL370" s="32"/>
      <c r="AM370" s="25"/>
      <c r="AN370" s="33"/>
      <c r="AO370" s="25"/>
      <c r="AP370" s="35"/>
      <c r="AQ370" s="36"/>
      <c r="AR370" s="36"/>
      <c r="AS370" s="36"/>
      <c r="AT370" s="36"/>
      <c r="AU370" s="36"/>
      <c r="AV370" s="36"/>
      <c r="AW370" s="216"/>
      <c r="AX370" s="36"/>
      <c r="AY370" s="36"/>
      <c r="AZ370" s="36"/>
      <c r="BA370" s="143"/>
      <c r="BC370" s="70" t="str">
        <f t="shared" si="359"/>
        <v/>
      </c>
      <c r="BD370" s="205"/>
      <c r="BE370" s="205"/>
      <c r="BF370" s="205"/>
      <c r="BG370" s="46"/>
      <c r="BH370" s="46"/>
      <c r="BI370" s="46"/>
      <c r="BJ370" s="199"/>
    </row>
    <row r="371" spans="1:62" s="10" customFormat="1" ht="14.25" customHeight="1">
      <c r="A371" s="70" t="s">
        <v>72</v>
      </c>
      <c r="B371" s="25"/>
      <c r="C371" s="33" t="s">
        <v>1</v>
      </c>
      <c r="D371" s="25"/>
      <c r="E371" s="35">
        <f>E372</f>
        <v>0.73499999999999999</v>
      </c>
      <c r="F371" s="36">
        <f t="shared" ref="F371:P371" si="405">F372-E372</f>
        <v>0.20999999999999996</v>
      </c>
      <c r="G371" s="36">
        <f t="shared" si="405"/>
        <v>0.69000000000000006</v>
      </c>
      <c r="H371" s="36">
        <f t="shared" si="405"/>
        <v>0.56500000000000017</v>
      </c>
      <c r="I371" s="36">
        <f t="shared" si="405"/>
        <v>0.10999999999999988</v>
      </c>
      <c r="J371" s="36">
        <f t="shared" si="405"/>
        <v>0.3660000000000001</v>
      </c>
      <c r="K371" s="36">
        <f t="shared" si="405"/>
        <v>0.125</v>
      </c>
      <c r="L371" s="36">
        <f t="shared" si="405"/>
        <v>0.125</v>
      </c>
      <c r="M371" s="216">
        <f t="shared" si="405"/>
        <v>0.44999999999999973</v>
      </c>
      <c r="N371" s="36">
        <f t="shared" si="405"/>
        <v>-3.3759999999999999</v>
      </c>
      <c r="O371" s="36">
        <f t="shared" si="405"/>
        <v>0</v>
      </c>
      <c r="P371" s="37">
        <f t="shared" si="405"/>
        <v>0</v>
      </c>
      <c r="Q371" s="12"/>
      <c r="R371" s="12"/>
      <c r="S371" s="12"/>
      <c r="T371" s="70" t="s">
        <v>72</v>
      </c>
      <c r="U371" s="25"/>
      <c r="V371" s="33" t="s">
        <v>1</v>
      </c>
      <c r="W371" s="25"/>
      <c r="X371" s="35">
        <f>X372</f>
        <v>0</v>
      </c>
      <c r="Y371" s="36">
        <f t="shared" ref="Y371:AI371" si="406">Y372-X372</f>
        <v>0</v>
      </c>
      <c r="Z371" s="36">
        <f t="shared" si="406"/>
        <v>0</v>
      </c>
      <c r="AA371" s="36">
        <f t="shared" si="406"/>
        <v>0</v>
      </c>
      <c r="AB371" s="36">
        <f t="shared" si="406"/>
        <v>0</v>
      </c>
      <c r="AC371" s="36">
        <f t="shared" si="406"/>
        <v>0</v>
      </c>
      <c r="AD371" s="36">
        <f t="shared" si="406"/>
        <v>0</v>
      </c>
      <c r="AE371" s="216">
        <f t="shared" si="406"/>
        <v>0</v>
      </c>
      <c r="AF371" s="36">
        <f t="shared" si="406"/>
        <v>0</v>
      </c>
      <c r="AG371" s="36">
        <f t="shared" si="406"/>
        <v>0</v>
      </c>
      <c r="AH371" s="36">
        <f t="shared" si="406"/>
        <v>0</v>
      </c>
      <c r="AI371" s="37">
        <f t="shared" si="406"/>
        <v>0</v>
      </c>
      <c r="AJ371" s="12"/>
      <c r="AK371" s="12"/>
      <c r="AL371" s="70" t="s">
        <v>72</v>
      </c>
      <c r="AM371" s="25"/>
      <c r="AN371" s="33" t="s">
        <v>1</v>
      </c>
      <c r="AO371" s="25"/>
      <c r="AP371" s="35">
        <f>AP372</f>
        <v>0.14000000000000001</v>
      </c>
      <c r="AQ371" s="36">
        <f t="shared" ref="AQ371:BA371" si="407">AQ372-AP372</f>
        <v>0.36499999999999999</v>
      </c>
      <c r="AR371" s="36">
        <f t="shared" si="407"/>
        <v>0.505</v>
      </c>
      <c r="AS371" s="36">
        <f t="shared" si="407"/>
        <v>2.0000000000000018E-2</v>
      </c>
      <c r="AT371" s="36">
        <f t="shared" si="407"/>
        <v>0.13000000000000012</v>
      </c>
      <c r="AU371" s="36">
        <f t="shared" si="407"/>
        <v>0.42999999999999994</v>
      </c>
      <c r="AV371" s="36">
        <f t="shared" si="407"/>
        <v>0.40000000000000013</v>
      </c>
      <c r="AW371" s="216">
        <f t="shared" si="407"/>
        <v>0.41000000000000014</v>
      </c>
      <c r="AX371" s="36">
        <f t="shared" si="407"/>
        <v>0.45000000000000018</v>
      </c>
      <c r="AY371" s="36">
        <f t="shared" si="407"/>
        <v>0.26100000000000012</v>
      </c>
      <c r="AZ371" s="36">
        <f t="shared" si="407"/>
        <v>0.48200000000000021</v>
      </c>
      <c r="BA371" s="143">
        <f t="shared" si="407"/>
        <v>4.0000000000000036E-2</v>
      </c>
      <c r="BC371" s="32" t="str">
        <f t="shared" si="359"/>
        <v>AIRCOS</v>
      </c>
      <c r="BD371" s="205"/>
      <c r="BE371" s="205"/>
      <c r="BF371" s="205"/>
      <c r="BG371" s="46"/>
      <c r="BH371" s="46"/>
      <c r="BI371" s="46"/>
      <c r="BJ371" s="199"/>
    </row>
    <row r="372" spans="1:62" s="10" customFormat="1" ht="14.25" customHeight="1">
      <c r="A372" s="32"/>
      <c r="B372" s="25"/>
      <c r="C372" s="33" t="s">
        <v>13</v>
      </c>
      <c r="D372" s="25"/>
      <c r="E372" s="74">
        <v>0.73499999999999999</v>
      </c>
      <c r="F372" s="73">
        <v>0.94499999999999995</v>
      </c>
      <c r="G372" s="73">
        <v>1.635</v>
      </c>
      <c r="H372" s="73">
        <v>2.2000000000000002</v>
      </c>
      <c r="I372" s="73">
        <v>2.31</v>
      </c>
      <c r="J372" s="73">
        <v>2.6760000000000002</v>
      </c>
      <c r="K372" s="73">
        <v>2.8010000000000002</v>
      </c>
      <c r="L372" s="73">
        <v>2.9260000000000002</v>
      </c>
      <c r="M372" s="136">
        <v>3.3759999999999999</v>
      </c>
      <c r="N372" s="73"/>
      <c r="O372" s="73"/>
      <c r="P372" s="75"/>
      <c r="Q372" s="12"/>
      <c r="R372" s="12"/>
      <c r="S372" s="12"/>
      <c r="T372" s="32"/>
      <c r="U372" s="25"/>
      <c r="V372" s="33" t="s">
        <v>13</v>
      </c>
      <c r="W372" s="25"/>
      <c r="X372" s="35"/>
      <c r="Y372" s="36"/>
      <c r="Z372" s="36"/>
      <c r="AA372" s="36"/>
      <c r="AB372" s="36"/>
      <c r="AC372" s="36"/>
      <c r="AD372" s="36"/>
      <c r="AE372" s="216"/>
      <c r="AF372" s="36"/>
      <c r="AG372" s="36"/>
      <c r="AH372" s="36"/>
      <c r="AI372" s="37"/>
      <c r="AJ372" s="12"/>
      <c r="AK372" s="12"/>
      <c r="AL372" s="32"/>
      <c r="AM372" s="25"/>
      <c r="AN372" s="33" t="s">
        <v>13</v>
      </c>
      <c r="AO372" s="25"/>
      <c r="AP372" s="74">
        <v>0.14000000000000001</v>
      </c>
      <c r="AQ372" s="73">
        <v>0.505</v>
      </c>
      <c r="AR372" s="73">
        <v>1.01</v>
      </c>
      <c r="AS372" s="73">
        <v>1.03</v>
      </c>
      <c r="AT372" s="73">
        <v>1.1600000000000001</v>
      </c>
      <c r="AU372" s="73">
        <v>1.59</v>
      </c>
      <c r="AV372" s="73">
        <v>1.9900000000000002</v>
      </c>
      <c r="AW372" s="136">
        <v>2.4000000000000004</v>
      </c>
      <c r="AX372" s="73">
        <v>2.8500000000000005</v>
      </c>
      <c r="AY372" s="73">
        <v>3.1110000000000007</v>
      </c>
      <c r="AZ372" s="73">
        <v>3.5930000000000009</v>
      </c>
      <c r="BA372" s="142">
        <v>3.6330000000000009</v>
      </c>
      <c r="BC372" s="70" t="str">
        <f t="shared" si="359"/>
        <v/>
      </c>
      <c r="BD372" s="205" t="e">
        <f>INDEX($E$323:$P$414,ROW()-322,#REF!)</f>
        <v>#REF!</v>
      </c>
      <c r="BE372" s="205" t="e">
        <f>INDEX($X$323:$AI$414,ROW()-322,#REF!)</f>
        <v>#REF!</v>
      </c>
      <c r="BF372" s="205" t="e">
        <f>INDEX($AP$323:$BA$414,ROW()-322,#REF!)</f>
        <v>#REF!</v>
      </c>
      <c r="BG372" s="205" t="e">
        <f>+IF(OR(BD372=0,BE372=0),"",BD372-BE372)</f>
        <v>#REF!</v>
      </c>
      <c r="BH372" s="196" t="str">
        <f>+IF(ISERROR(BD372/BE372-1),"",BD372/BE372-1)</f>
        <v/>
      </c>
      <c r="BI372" s="205" t="e">
        <f>+IF(OR(BD372=0,BF372=0),"",BD372-BF372)</f>
        <v>#REF!</v>
      </c>
      <c r="BJ372" s="198" t="str">
        <f>+IF(ISERROR(BD372/BF372-1),"",BD372/BF372-1)</f>
        <v/>
      </c>
    </row>
    <row r="373" spans="1:62" s="10" customFormat="1" ht="14.25" customHeight="1">
      <c r="A373" s="70"/>
      <c r="B373" s="25"/>
      <c r="C373" s="33"/>
      <c r="D373" s="25"/>
      <c r="E373" s="35"/>
      <c r="F373" s="36"/>
      <c r="G373" s="36"/>
      <c r="H373" s="36"/>
      <c r="I373" s="36"/>
      <c r="J373" s="36"/>
      <c r="K373" s="36"/>
      <c r="L373" s="36"/>
      <c r="M373" s="216"/>
      <c r="N373" s="36"/>
      <c r="O373" s="36"/>
      <c r="P373" s="37"/>
      <c r="Q373" s="12"/>
      <c r="R373" s="12"/>
      <c r="S373" s="12"/>
      <c r="T373" s="70"/>
      <c r="U373" s="25"/>
      <c r="V373" s="33"/>
      <c r="W373" s="25"/>
      <c r="X373" s="35"/>
      <c r="Y373" s="36"/>
      <c r="Z373" s="36"/>
      <c r="AA373" s="36"/>
      <c r="AB373" s="36"/>
      <c r="AC373" s="36"/>
      <c r="AD373" s="36"/>
      <c r="AE373" s="216"/>
      <c r="AF373" s="36"/>
      <c r="AG373" s="36"/>
      <c r="AH373" s="36"/>
      <c r="AI373" s="37"/>
      <c r="AJ373" s="12"/>
      <c r="AK373" s="12"/>
      <c r="AL373" s="70"/>
      <c r="AM373" s="25"/>
      <c r="AN373" s="33"/>
      <c r="AO373" s="25"/>
      <c r="AP373" s="35"/>
      <c r="AQ373" s="36"/>
      <c r="AR373" s="36"/>
      <c r="AS373" s="36"/>
      <c r="AT373" s="36"/>
      <c r="AU373" s="36"/>
      <c r="AV373" s="36"/>
      <c r="AW373" s="216"/>
      <c r="AX373" s="36"/>
      <c r="AY373" s="36"/>
      <c r="AZ373" s="36"/>
      <c r="BA373" s="143"/>
      <c r="BC373" s="70" t="str">
        <f t="shared" si="359"/>
        <v/>
      </c>
      <c r="BD373" s="205"/>
      <c r="BE373" s="205"/>
      <c r="BF373" s="205"/>
      <c r="BG373" s="46"/>
      <c r="BH373" s="46"/>
      <c r="BI373" s="46"/>
      <c r="BJ373" s="199"/>
    </row>
    <row r="374" spans="1:62" s="10" customFormat="1" ht="14.25" customHeight="1">
      <c r="A374" s="32" t="s">
        <v>73</v>
      </c>
      <c r="B374" s="25"/>
      <c r="C374" s="33" t="s">
        <v>1</v>
      </c>
      <c r="D374" s="25"/>
      <c r="E374" s="35">
        <f>E375</f>
        <v>0.16500000000000001</v>
      </c>
      <c r="F374" s="36">
        <f t="shared" ref="F374:P374" si="408">F375-E375</f>
        <v>1.7149999999999999</v>
      </c>
      <c r="G374" s="36">
        <f t="shared" si="408"/>
        <v>2.0000000000000018E-2</v>
      </c>
      <c r="H374" s="36">
        <f t="shared" si="408"/>
        <v>1.9010000000000002</v>
      </c>
      <c r="I374" s="36">
        <f t="shared" si="408"/>
        <v>2.1999999999999797E-2</v>
      </c>
      <c r="J374" s="36">
        <f t="shared" si="408"/>
        <v>1.8350000000000004</v>
      </c>
      <c r="K374" s="36">
        <f t="shared" si="408"/>
        <v>1.5519999999999996</v>
      </c>
      <c r="L374" s="36">
        <f t="shared" si="408"/>
        <v>1.8760000000000003</v>
      </c>
      <c r="M374" s="216">
        <f t="shared" si="408"/>
        <v>2.1760000000000002</v>
      </c>
      <c r="N374" s="36">
        <f t="shared" si="408"/>
        <v>-11.262</v>
      </c>
      <c r="O374" s="36">
        <f t="shared" si="408"/>
        <v>0</v>
      </c>
      <c r="P374" s="37">
        <f t="shared" si="408"/>
        <v>0</v>
      </c>
      <c r="Q374" s="12"/>
      <c r="R374" s="12"/>
      <c r="S374" s="12"/>
      <c r="T374" s="32" t="s">
        <v>73</v>
      </c>
      <c r="U374" s="25"/>
      <c r="V374" s="33" t="s">
        <v>1</v>
      </c>
      <c r="W374" s="25"/>
      <c r="X374" s="35">
        <f>X375</f>
        <v>0</v>
      </c>
      <c r="Y374" s="36">
        <f t="shared" ref="Y374:AI374" si="409">Y375-X375</f>
        <v>0</v>
      </c>
      <c r="Z374" s="36">
        <f t="shared" si="409"/>
        <v>0</v>
      </c>
      <c r="AA374" s="36">
        <f t="shared" si="409"/>
        <v>0</v>
      </c>
      <c r="AB374" s="36">
        <f t="shared" si="409"/>
        <v>0</v>
      </c>
      <c r="AC374" s="36">
        <f t="shared" si="409"/>
        <v>0</v>
      </c>
      <c r="AD374" s="36">
        <f t="shared" si="409"/>
        <v>0</v>
      </c>
      <c r="AE374" s="216">
        <f t="shared" si="409"/>
        <v>0</v>
      </c>
      <c r="AF374" s="36">
        <f t="shared" si="409"/>
        <v>0</v>
      </c>
      <c r="AG374" s="36">
        <f t="shared" si="409"/>
        <v>0</v>
      </c>
      <c r="AH374" s="36">
        <f t="shared" si="409"/>
        <v>0</v>
      </c>
      <c r="AI374" s="37">
        <f t="shared" si="409"/>
        <v>0</v>
      </c>
      <c r="AJ374" s="12"/>
      <c r="AK374" s="12"/>
      <c r="AL374" s="32" t="s">
        <v>73</v>
      </c>
      <c r="AM374" s="25"/>
      <c r="AN374" s="33" t="s">
        <v>1</v>
      </c>
      <c r="AO374" s="25"/>
      <c r="AP374" s="35">
        <f>AP375</f>
        <v>6.5000000000000002E-2</v>
      </c>
      <c r="AQ374" s="36">
        <f t="shared" ref="AQ374:BA374" si="410">AQ375-AP375</f>
        <v>1.9259999999999999</v>
      </c>
      <c r="AR374" s="36">
        <f t="shared" si="410"/>
        <v>1.575</v>
      </c>
      <c r="AS374" s="36">
        <f t="shared" si="410"/>
        <v>1.6849999999999996</v>
      </c>
      <c r="AT374" s="36">
        <f t="shared" si="410"/>
        <v>1.7450000000000001</v>
      </c>
      <c r="AU374" s="36">
        <f t="shared" si="410"/>
        <v>0.43499999999999961</v>
      </c>
      <c r="AV374" s="36">
        <f t="shared" si="410"/>
        <v>0.125</v>
      </c>
      <c r="AW374" s="216">
        <f t="shared" si="410"/>
        <v>0.42499999999999982</v>
      </c>
      <c r="AX374" s="36">
        <f t="shared" si="410"/>
        <v>1.6819999999999995</v>
      </c>
      <c r="AY374" s="36">
        <f t="shared" si="410"/>
        <v>1.84544</v>
      </c>
      <c r="AZ374" s="36">
        <f t="shared" si="410"/>
        <v>0</v>
      </c>
      <c r="BA374" s="143">
        <f t="shared" si="410"/>
        <v>1.5449999999999999</v>
      </c>
      <c r="BC374" s="32" t="str">
        <f t="shared" si="359"/>
        <v>BCM COSMETIQUE</v>
      </c>
      <c r="BD374" s="205"/>
      <c r="BE374" s="205"/>
      <c r="BF374" s="205"/>
      <c r="BG374" s="46"/>
      <c r="BH374" s="46"/>
      <c r="BI374" s="46"/>
      <c r="BJ374" s="199"/>
    </row>
    <row r="375" spans="1:62" s="10" customFormat="1" ht="14.25" customHeight="1">
      <c r="A375" s="70"/>
      <c r="B375" s="25"/>
      <c r="C375" s="33" t="s">
        <v>13</v>
      </c>
      <c r="D375" s="25"/>
      <c r="E375" s="74">
        <v>0.16500000000000001</v>
      </c>
      <c r="F375" s="73">
        <v>1.88</v>
      </c>
      <c r="G375" s="73">
        <v>1.9</v>
      </c>
      <c r="H375" s="73">
        <v>3.8010000000000002</v>
      </c>
      <c r="I375" s="73">
        <v>3.823</v>
      </c>
      <c r="J375" s="73">
        <v>5.6580000000000004</v>
      </c>
      <c r="K375" s="73">
        <v>7.21</v>
      </c>
      <c r="L375" s="73">
        <v>9.0860000000000003</v>
      </c>
      <c r="M375" s="136">
        <v>11.262</v>
      </c>
      <c r="N375" s="73"/>
      <c r="O375" s="73"/>
      <c r="P375" s="75"/>
      <c r="Q375" s="12"/>
      <c r="R375" s="12"/>
      <c r="S375" s="12"/>
      <c r="T375" s="70"/>
      <c r="U375" s="25"/>
      <c r="V375" s="33" t="s">
        <v>13</v>
      </c>
      <c r="W375" s="25"/>
      <c r="X375" s="35"/>
      <c r="Y375" s="36"/>
      <c r="Z375" s="36"/>
      <c r="AA375" s="36"/>
      <c r="AB375" s="36"/>
      <c r="AC375" s="36"/>
      <c r="AD375" s="36"/>
      <c r="AE375" s="216"/>
      <c r="AF375" s="36"/>
      <c r="AG375" s="36"/>
      <c r="AH375" s="36"/>
      <c r="AI375" s="37"/>
      <c r="AJ375" s="12"/>
      <c r="AK375" s="12"/>
      <c r="AL375" s="70"/>
      <c r="AM375" s="25"/>
      <c r="AN375" s="33" t="s">
        <v>13</v>
      </c>
      <c r="AO375" s="25"/>
      <c r="AP375" s="74">
        <v>6.5000000000000002E-2</v>
      </c>
      <c r="AQ375" s="73">
        <v>1.9909999999999999</v>
      </c>
      <c r="AR375" s="73">
        <v>3.5659999999999998</v>
      </c>
      <c r="AS375" s="73">
        <v>5.2509999999999994</v>
      </c>
      <c r="AT375" s="73">
        <v>6.9959999999999996</v>
      </c>
      <c r="AU375" s="73">
        <v>7.4309999999999992</v>
      </c>
      <c r="AV375" s="73">
        <v>7.5559999999999992</v>
      </c>
      <c r="AW375" s="136">
        <v>7.980999999999999</v>
      </c>
      <c r="AX375" s="73">
        <v>9.6629999999999985</v>
      </c>
      <c r="AY375" s="73">
        <v>11.508439999999998</v>
      </c>
      <c r="AZ375" s="73">
        <v>11.508439999999998</v>
      </c>
      <c r="BA375" s="142">
        <v>13.053439999999998</v>
      </c>
      <c r="BC375" s="70" t="str">
        <f t="shared" si="359"/>
        <v/>
      </c>
      <c r="BD375" s="205" t="e">
        <f>INDEX($E$323:$P$414,ROW()-322,#REF!)</f>
        <v>#REF!</v>
      </c>
      <c r="BE375" s="205" t="e">
        <f>INDEX($X$323:$AI$414,ROW()-322,#REF!)</f>
        <v>#REF!</v>
      </c>
      <c r="BF375" s="205" t="e">
        <f>INDEX($AP$323:$BA$414,ROW()-322,#REF!)</f>
        <v>#REF!</v>
      </c>
      <c r="BG375" s="205" t="e">
        <f>+IF(OR(BD375=0,BE375=0),"",BD375-BE375)</f>
        <v>#REF!</v>
      </c>
      <c r="BH375" s="196" t="str">
        <f>+IF(ISERROR(BD375/BE375-1),"",BD375/BE375-1)</f>
        <v/>
      </c>
      <c r="BI375" s="205" t="e">
        <f>+IF(OR(BD375=0,BF375=0),"",BD375-BF375)</f>
        <v>#REF!</v>
      </c>
      <c r="BJ375" s="198" t="str">
        <f>+IF(ISERROR(BD375/BF375-1),"",BD375/BF375-1)</f>
        <v/>
      </c>
    </row>
    <row r="376" spans="1:62" s="10" customFormat="1" ht="14.25" customHeight="1">
      <c r="A376" s="32"/>
      <c r="B376" s="25"/>
      <c r="C376" s="33"/>
      <c r="D376" s="25"/>
      <c r="E376" s="35"/>
      <c r="F376" s="36"/>
      <c r="G376" s="36"/>
      <c r="H376" s="36"/>
      <c r="I376" s="36"/>
      <c r="J376" s="36"/>
      <c r="K376" s="36"/>
      <c r="L376" s="36"/>
      <c r="M376" s="216"/>
      <c r="N376" s="36"/>
      <c r="O376" s="36"/>
      <c r="P376" s="37"/>
      <c r="Q376" s="12"/>
      <c r="R376" s="12"/>
      <c r="S376" s="12"/>
      <c r="T376" s="32"/>
      <c r="U376" s="25"/>
      <c r="V376" s="33"/>
      <c r="W376" s="25"/>
      <c r="X376" s="35"/>
      <c r="Y376" s="36"/>
      <c r="Z376" s="36"/>
      <c r="AA376" s="36"/>
      <c r="AB376" s="36"/>
      <c r="AC376" s="36"/>
      <c r="AD376" s="36"/>
      <c r="AE376" s="216"/>
      <c r="AF376" s="36"/>
      <c r="AG376" s="36"/>
      <c r="AH376" s="36"/>
      <c r="AI376" s="37"/>
      <c r="AJ376" s="12"/>
      <c r="AK376" s="12"/>
      <c r="AL376" s="32"/>
      <c r="AM376" s="25"/>
      <c r="AN376" s="33"/>
      <c r="AO376" s="25"/>
      <c r="AP376" s="35"/>
      <c r="AQ376" s="36"/>
      <c r="AR376" s="36"/>
      <c r="AS376" s="36"/>
      <c r="AT376" s="36"/>
      <c r="AU376" s="36"/>
      <c r="AV376" s="36"/>
      <c r="AW376" s="216"/>
      <c r="AX376" s="36"/>
      <c r="AY376" s="36"/>
      <c r="AZ376" s="36"/>
      <c r="BA376" s="143"/>
      <c r="BC376" s="33" t="str">
        <f t="shared" si="359"/>
        <v/>
      </c>
      <c r="BD376" s="205"/>
      <c r="BE376" s="205"/>
      <c r="BF376" s="205"/>
      <c r="BG376" s="46"/>
      <c r="BH376" s="46"/>
      <c r="BI376" s="46"/>
      <c r="BJ376" s="199"/>
    </row>
    <row r="377" spans="1:62" s="10" customFormat="1" ht="14.25" customHeight="1">
      <c r="A377" s="32" t="s">
        <v>74</v>
      </c>
      <c r="B377" s="25"/>
      <c r="C377" s="33" t="s">
        <v>1</v>
      </c>
      <c r="D377" s="25"/>
      <c r="E377" s="35">
        <f>E378</f>
        <v>0.49678</v>
      </c>
      <c r="F377" s="36">
        <f t="shared" ref="F377:P377" si="411">F378-E378</f>
        <v>0.62522000000000011</v>
      </c>
      <c r="G377" s="36">
        <f t="shared" si="411"/>
        <v>1.502</v>
      </c>
      <c r="H377" s="36">
        <f t="shared" si="411"/>
        <v>9.8999999999999755E-2</v>
      </c>
      <c r="I377" s="36">
        <f t="shared" si="411"/>
        <v>2.5000000000000355E-2</v>
      </c>
      <c r="J377" s="36">
        <f t="shared" si="411"/>
        <v>0.94299999999999962</v>
      </c>
      <c r="K377" s="36">
        <f t="shared" si="411"/>
        <v>0.82600000000000051</v>
      </c>
      <c r="L377" s="36">
        <f t="shared" si="411"/>
        <v>0.36199999999999921</v>
      </c>
      <c r="M377" s="216">
        <f t="shared" si="411"/>
        <v>0.10000000000000053</v>
      </c>
      <c r="N377" s="36">
        <f t="shared" si="411"/>
        <v>-4.9790000000000001</v>
      </c>
      <c r="O377" s="36">
        <f t="shared" si="411"/>
        <v>0</v>
      </c>
      <c r="P377" s="37">
        <f t="shared" si="411"/>
        <v>0</v>
      </c>
      <c r="Q377" s="12"/>
      <c r="R377" s="12"/>
      <c r="S377" s="12"/>
      <c r="T377" s="32" t="s">
        <v>74</v>
      </c>
      <c r="U377" s="25"/>
      <c r="V377" s="33" t="s">
        <v>1</v>
      </c>
      <c r="W377" s="25"/>
      <c r="X377" s="35">
        <f>X378</f>
        <v>0</v>
      </c>
      <c r="Y377" s="36">
        <f t="shared" ref="Y377:AI377" si="412">Y378-X378</f>
        <v>0</v>
      </c>
      <c r="Z377" s="36">
        <f t="shared" si="412"/>
        <v>0</v>
      </c>
      <c r="AA377" s="36">
        <f t="shared" si="412"/>
        <v>0</v>
      </c>
      <c r="AB377" s="36">
        <f t="shared" si="412"/>
        <v>0</v>
      </c>
      <c r="AC377" s="36">
        <f t="shared" si="412"/>
        <v>0</v>
      </c>
      <c r="AD377" s="36">
        <f t="shared" si="412"/>
        <v>0</v>
      </c>
      <c r="AE377" s="216">
        <f t="shared" si="412"/>
        <v>0</v>
      </c>
      <c r="AF377" s="36">
        <f t="shared" si="412"/>
        <v>0</v>
      </c>
      <c r="AG377" s="36">
        <f t="shared" si="412"/>
        <v>0</v>
      </c>
      <c r="AH377" s="36">
        <f t="shared" si="412"/>
        <v>0</v>
      </c>
      <c r="AI377" s="37">
        <f t="shared" si="412"/>
        <v>0</v>
      </c>
      <c r="AJ377" s="12"/>
      <c r="AK377" s="12"/>
      <c r="AL377" s="32" t="s">
        <v>74</v>
      </c>
      <c r="AM377" s="25"/>
      <c r="AN377" s="33" t="s">
        <v>1</v>
      </c>
      <c r="AO377" s="25"/>
      <c r="AP377" s="35">
        <f>AP378</f>
        <v>0.48500000000000004</v>
      </c>
      <c r="AQ377" s="36">
        <f t="shared" ref="AQ377:BA377" si="413">AQ378-AP378</f>
        <v>0</v>
      </c>
      <c r="AR377" s="36">
        <f t="shared" si="413"/>
        <v>0.79</v>
      </c>
      <c r="AS377" s="36">
        <f t="shared" si="413"/>
        <v>1.2949999999999993</v>
      </c>
      <c r="AT377" s="36">
        <f t="shared" si="413"/>
        <v>0.25</v>
      </c>
      <c r="AU377" s="36">
        <f t="shared" si="413"/>
        <v>3.46</v>
      </c>
      <c r="AV377" s="36">
        <f t="shared" si="413"/>
        <v>3.4649999999999999</v>
      </c>
      <c r="AW377" s="216">
        <f t="shared" si="413"/>
        <v>2.5000000000000355E-2</v>
      </c>
      <c r="AX377" s="36">
        <f t="shared" si="413"/>
        <v>0.23099999999999987</v>
      </c>
      <c r="AY377" s="36">
        <f t="shared" si="413"/>
        <v>0.53390000000000093</v>
      </c>
      <c r="AZ377" s="36">
        <f t="shared" si="413"/>
        <v>0.24000000000000021</v>
      </c>
      <c r="BA377" s="143">
        <f t="shared" si="413"/>
        <v>2.5000000000000355E-2</v>
      </c>
      <c r="BC377" s="32" t="str">
        <f t="shared" si="359"/>
        <v>P&amp;B GROUP</v>
      </c>
      <c r="BD377" s="31"/>
      <c r="BE377" s="31"/>
      <c r="BF377" s="31"/>
      <c r="BG377" s="25"/>
      <c r="BH377" s="25"/>
      <c r="BI377" s="25"/>
      <c r="BJ377" s="184"/>
    </row>
    <row r="378" spans="1:62" s="10" customFormat="1" ht="14.25" customHeight="1">
      <c r="A378" s="70"/>
      <c r="B378" s="25"/>
      <c r="C378" s="33" t="s">
        <v>13</v>
      </c>
      <c r="D378" s="25"/>
      <c r="E378" s="74">
        <v>0.49678</v>
      </c>
      <c r="F378" s="73">
        <v>1.1220000000000001</v>
      </c>
      <c r="G378" s="73">
        <v>2.6240000000000001</v>
      </c>
      <c r="H378" s="73">
        <v>2.7229999999999999</v>
      </c>
      <c r="I378" s="73">
        <v>2.7480000000000002</v>
      </c>
      <c r="J378" s="73">
        <v>3.6909999999999998</v>
      </c>
      <c r="K378" s="73">
        <v>4.5170000000000003</v>
      </c>
      <c r="L378" s="73">
        <v>4.8789999999999996</v>
      </c>
      <c r="M378" s="136">
        <v>4.9790000000000001</v>
      </c>
      <c r="N378" s="73"/>
      <c r="O378" s="73"/>
      <c r="P378" s="75"/>
      <c r="Q378" s="12"/>
      <c r="R378" s="12"/>
      <c r="S378" s="12"/>
      <c r="T378" s="70"/>
      <c r="U378" s="25"/>
      <c r="V378" s="33" t="s">
        <v>13</v>
      </c>
      <c r="W378" s="25"/>
      <c r="X378" s="35"/>
      <c r="Y378" s="36"/>
      <c r="Z378" s="36"/>
      <c r="AA378" s="36"/>
      <c r="AB378" s="36"/>
      <c r="AC378" s="36"/>
      <c r="AD378" s="36"/>
      <c r="AE378" s="216"/>
      <c r="AF378" s="36"/>
      <c r="AG378" s="36"/>
      <c r="AH378" s="36"/>
      <c r="AI378" s="37"/>
      <c r="AJ378" s="12"/>
      <c r="AK378" s="12"/>
      <c r="AL378" s="70"/>
      <c r="AM378" s="25"/>
      <c r="AN378" s="33" t="s">
        <v>13</v>
      </c>
      <c r="AO378" s="25"/>
      <c r="AP378" s="74">
        <v>0.48500000000000004</v>
      </c>
      <c r="AQ378" s="73">
        <v>0.48500000000000004</v>
      </c>
      <c r="AR378" s="73">
        <v>1.2750000000000001</v>
      </c>
      <c r="AS378" s="73">
        <v>2.5699999999999994</v>
      </c>
      <c r="AT378" s="73">
        <v>2.8199999999999994</v>
      </c>
      <c r="AU378" s="73">
        <v>6.2799999999999994</v>
      </c>
      <c r="AV378" s="73">
        <v>9.7449999999999992</v>
      </c>
      <c r="AW378" s="136">
        <v>9.77</v>
      </c>
      <c r="AX378" s="73">
        <v>10.000999999999999</v>
      </c>
      <c r="AY378" s="73">
        <v>10.5349</v>
      </c>
      <c r="AZ378" s="73">
        <v>10.774900000000001</v>
      </c>
      <c r="BA378" s="142">
        <v>10.799900000000001</v>
      </c>
      <c r="BC378" s="70" t="str">
        <f t="shared" si="359"/>
        <v/>
      </c>
      <c r="BD378" s="205" t="e">
        <f>INDEX($E$323:$P$414,ROW()-322,#REF!)</f>
        <v>#REF!</v>
      </c>
      <c r="BE378" s="205" t="e">
        <f>INDEX($X$323:$AI$414,ROW()-322,#REF!)</f>
        <v>#REF!</v>
      </c>
      <c r="BF378" s="205" t="e">
        <f>INDEX($AP$323:$BA$414,ROW()-322,#REF!)</f>
        <v>#REF!</v>
      </c>
      <c r="BG378" s="205" t="e">
        <f>+IF(OR(BD378=0,BE378=0),"",BD378-BE378)</f>
        <v>#REF!</v>
      </c>
      <c r="BH378" s="196" t="str">
        <f>+IF(ISERROR(BD378/BE378-1),"",BD378/BE378-1)</f>
        <v/>
      </c>
      <c r="BI378" s="205" t="e">
        <f>+IF(OR(BD378=0,BF378=0),"",BD378-BF378)</f>
        <v>#REF!</v>
      </c>
      <c r="BJ378" s="198" t="str">
        <f>+IF(ISERROR(BD378/BF378-1),"",BD378/BF378-1)</f>
        <v/>
      </c>
    </row>
    <row r="379" spans="1:62" s="10" customFormat="1" ht="14.25" customHeight="1">
      <c r="A379" s="32"/>
      <c r="B379" s="25"/>
      <c r="C379" s="33"/>
      <c r="D379" s="25"/>
      <c r="E379" s="35"/>
      <c r="F379" s="36"/>
      <c r="G379" s="36"/>
      <c r="H379" s="36"/>
      <c r="I379" s="36"/>
      <c r="J379" s="36"/>
      <c r="K379" s="36"/>
      <c r="L379" s="36"/>
      <c r="M379" s="216"/>
      <c r="N379" s="36"/>
      <c r="O379" s="36"/>
      <c r="P379" s="37"/>
      <c r="Q379" s="12"/>
      <c r="R379" s="12"/>
      <c r="S379" s="12"/>
      <c r="T379" s="32"/>
      <c r="U379" s="25"/>
      <c r="V379" s="33"/>
      <c r="W379" s="25"/>
      <c r="X379" s="35"/>
      <c r="Y379" s="36"/>
      <c r="Z379" s="36"/>
      <c r="AA379" s="36"/>
      <c r="AB379" s="36"/>
      <c r="AC379" s="36"/>
      <c r="AD379" s="36"/>
      <c r="AE379" s="216"/>
      <c r="AF379" s="36"/>
      <c r="AG379" s="36"/>
      <c r="AH379" s="36"/>
      <c r="AI379" s="37"/>
      <c r="AJ379" s="12"/>
      <c r="AK379" s="12"/>
      <c r="AL379" s="32"/>
      <c r="AM379" s="25"/>
      <c r="AN379" s="33"/>
      <c r="AO379" s="25"/>
      <c r="AP379" s="35"/>
      <c r="AQ379" s="36"/>
      <c r="AR379" s="36"/>
      <c r="AS379" s="36"/>
      <c r="AT379" s="36"/>
      <c r="AU379" s="36"/>
      <c r="AV379" s="36"/>
      <c r="AW379" s="216"/>
      <c r="AX379" s="36"/>
      <c r="AY379" s="36"/>
      <c r="AZ379" s="36"/>
      <c r="BA379" s="143"/>
      <c r="BC379" s="70" t="str">
        <f t="shared" si="359"/>
        <v/>
      </c>
      <c r="BD379" s="31"/>
      <c r="BE379" s="31"/>
      <c r="BF379" s="31"/>
      <c r="BG379" s="25"/>
      <c r="BH379" s="25"/>
      <c r="BI379" s="25"/>
      <c r="BJ379" s="184"/>
    </row>
    <row r="380" spans="1:62" s="10" customFormat="1" ht="14.25" customHeight="1">
      <c r="A380" s="70" t="s">
        <v>75</v>
      </c>
      <c r="B380" s="25"/>
      <c r="C380" s="33" t="s">
        <v>1</v>
      </c>
      <c r="D380" s="25"/>
      <c r="E380" s="35">
        <f>E381</f>
        <v>4.4999999999999998E-2</v>
      </c>
      <c r="F380" s="36">
        <f t="shared" ref="F380:P380" si="414">F381-E381</f>
        <v>0.314</v>
      </c>
      <c r="G380" s="36">
        <f t="shared" si="414"/>
        <v>0.28000000000000003</v>
      </c>
      <c r="H380" s="36">
        <f t="shared" si="414"/>
        <v>8.0999999999999961E-2</v>
      </c>
      <c r="I380" s="36">
        <f t="shared" si="414"/>
        <v>0.25</v>
      </c>
      <c r="J380" s="36">
        <f t="shared" si="414"/>
        <v>0.17700000000000005</v>
      </c>
      <c r="K380" s="36">
        <f t="shared" si="414"/>
        <v>6.0000000000000053E-2</v>
      </c>
      <c r="L380" s="36">
        <f t="shared" si="414"/>
        <v>0.38500000000000001</v>
      </c>
      <c r="M380" s="216">
        <f t="shared" si="414"/>
        <v>3.9999999999999813E-2</v>
      </c>
      <c r="N380" s="36">
        <f t="shared" si="414"/>
        <v>-1.6319999999999999</v>
      </c>
      <c r="O380" s="36">
        <f t="shared" si="414"/>
        <v>0</v>
      </c>
      <c r="P380" s="37">
        <f t="shared" si="414"/>
        <v>0</v>
      </c>
      <c r="Q380" s="12"/>
      <c r="R380" s="12"/>
      <c r="S380" s="12"/>
      <c r="T380" s="70" t="s">
        <v>75</v>
      </c>
      <c r="U380" s="25"/>
      <c r="V380" s="33" t="s">
        <v>1</v>
      </c>
      <c r="W380" s="25"/>
      <c r="X380" s="35">
        <f>X381</f>
        <v>0</v>
      </c>
      <c r="Y380" s="36">
        <f t="shared" ref="Y380:AI380" si="415">Y381-X381</f>
        <v>0</v>
      </c>
      <c r="Z380" s="36">
        <f t="shared" si="415"/>
        <v>0</v>
      </c>
      <c r="AA380" s="36">
        <f t="shared" si="415"/>
        <v>0</v>
      </c>
      <c r="AB380" s="36">
        <f t="shared" si="415"/>
        <v>0</v>
      </c>
      <c r="AC380" s="36">
        <f t="shared" si="415"/>
        <v>0</v>
      </c>
      <c r="AD380" s="36">
        <f t="shared" si="415"/>
        <v>0</v>
      </c>
      <c r="AE380" s="216">
        <f t="shared" si="415"/>
        <v>0</v>
      </c>
      <c r="AF380" s="36">
        <f t="shared" si="415"/>
        <v>0</v>
      </c>
      <c r="AG380" s="36">
        <f t="shared" si="415"/>
        <v>0</v>
      </c>
      <c r="AH380" s="36">
        <f t="shared" si="415"/>
        <v>0</v>
      </c>
      <c r="AI380" s="37">
        <f t="shared" si="415"/>
        <v>0</v>
      </c>
      <c r="AJ380" s="12"/>
      <c r="AK380" s="12"/>
      <c r="AL380" s="70" t="s">
        <v>75</v>
      </c>
      <c r="AM380" s="25"/>
      <c r="AN380" s="33" t="s">
        <v>1</v>
      </c>
      <c r="AO380" s="25"/>
      <c r="AP380" s="35">
        <f>AP381</f>
        <v>0.81810000000000027</v>
      </c>
      <c r="AQ380" s="36">
        <f t="shared" ref="AQ380:BA380" si="416">AQ381-AP381</f>
        <v>0.13500000000000001</v>
      </c>
      <c r="AR380" s="36">
        <f t="shared" si="416"/>
        <v>5.0000000000000044E-3</v>
      </c>
      <c r="AS380" s="36">
        <f t="shared" si="416"/>
        <v>0.51500000000000024</v>
      </c>
      <c r="AT380" s="36">
        <f t="shared" si="416"/>
        <v>0.10861999999999994</v>
      </c>
      <c r="AU380" s="36">
        <f t="shared" si="416"/>
        <v>2.4999999999999911E-2</v>
      </c>
      <c r="AV380" s="36">
        <f t="shared" si="416"/>
        <v>0.12085999999999997</v>
      </c>
      <c r="AW380" s="216">
        <f t="shared" si="416"/>
        <v>0</v>
      </c>
      <c r="AX380" s="36">
        <f t="shared" si="416"/>
        <v>0.30085999999999991</v>
      </c>
      <c r="AY380" s="36">
        <f t="shared" si="416"/>
        <v>0.23999999999999977</v>
      </c>
      <c r="AZ380" s="36">
        <f t="shared" si="416"/>
        <v>0</v>
      </c>
      <c r="BA380" s="143">
        <f t="shared" si="416"/>
        <v>2.4999999999999911E-2</v>
      </c>
      <c r="BC380" s="32" t="str">
        <f t="shared" si="359"/>
        <v>THALGO COSMETICS</v>
      </c>
      <c r="BD380" s="31"/>
      <c r="BE380" s="31"/>
      <c r="BF380" s="31"/>
      <c r="BG380" s="25"/>
      <c r="BH380" s="25"/>
      <c r="BI380" s="25"/>
      <c r="BJ380" s="184"/>
    </row>
    <row r="381" spans="1:62" s="10" customFormat="1" ht="14.25" customHeight="1">
      <c r="A381" s="130"/>
      <c r="B381" s="25"/>
      <c r="C381" s="33" t="s">
        <v>13</v>
      </c>
      <c r="D381" s="25"/>
      <c r="E381" s="74">
        <v>4.4999999999999998E-2</v>
      </c>
      <c r="F381" s="73">
        <v>0.35899999999999999</v>
      </c>
      <c r="G381" s="73">
        <v>0.63900000000000001</v>
      </c>
      <c r="H381" s="73">
        <v>0.72</v>
      </c>
      <c r="I381" s="73">
        <v>0.97</v>
      </c>
      <c r="J381" s="73">
        <v>1.147</v>
      </c>
      <c r="K381" s="73">
        <v>1.2070000000000001</v>
      </c>
      <c r="L381" s="73">
        <v>1.5920000000000001</v>
      </c>
      <c r="M381" s="136">
        <v>1.6319999999999999</v>
      </c>
      <c r="N381" s="73"/>
      <c r="O381" s="73"/>
      <c r="P381" s="75"/>
      <c r="Q381" s="12"/>
      <c r="R381" s="12"/>
      <c r="S381" s="12"/>
      <c r="T381" s="130"/>
      <c r="U381" s="25"/>
      <c r="V381" s="33" t="s">
        <v>13</v>
      </c>
      <c r="W381" s="25"/>
      <c r="X381" s="74"/>
      <c r="Y381" s="73"/>
      <c r="Z381" s="73"/>
      <c r="AA381" s="73"/>
      <c r="AB381" s="73"/>
      <c r="AC381" s="73"/>
      <c r="AD381" s="73"/>
      <c r="AE381" s="136"/>
      <c r="AF381" s="73"/>
      <c r="AG381" s="36"/>
      <c r="AH381" s="36"/>
      <c r="AI381" s="37"/>
      <c r="AJ381" s="12"/>
      <c r="AK381" s="12"/>
      <c r="AL381" s="130"/>
      <c r="AM381" s="25"/>
      <c r="AN381" s="33" t="s">
        <v>13</v>
      </c>
      <c r="AO381" s="25"/>
      <c r="AP381" s="74">
        <v>0.81810000000000027</v>
      </c>
      <c r="AQ381" s="73">
        <v>0.95310000000000028</v>
      </c>
      <c r="AR381" s="73">
        <v>0.95810000000000028</v>
      </c>
      <c r="AS381" s="73">
        <v>1.4731000000000005</v>
      </c>
      <c r="AT381" s="73">
        <v>1.5817200000000005</v>
      </c>
      <c r="AU381" s="73">
        <v>1.6067200000000004</v>
      </c>
      <c r="AV381" s="73">
        <v>1.7275800000000003</v>
      </c>
      <c r="AW381" s="136">
        <v>1.7275800000000003</v>
      </c>
      <c r="AX381" s="73">
        <v>2.0284400000000002</v>
      </c>
      <c r="AY381" s="73">
        <v>2.26844</v>
      </c>
      <c r="AZ381" s="73">
        <v>2.26844</v>
      </c>
      <c r="BA381" s="142">
        <v>2.2934399999999999</v>
      </c>
      <c r="BC381" s="70" t="str">
        <f t="shared" si="359"/>
        <v/>
      </c>
      <c r="BD381" s="205" t="e">
        <f>INDEX($E$323:$P$414,ROW()-322,#REF!)</f>
        <v>#REF!</v>
      </c>
      <c r="BE381" s="205" t="e">
        <f>INDEX($X$323:$AI$414,ROW()-322,#REF!)</f>
        <v>#REF!</v>
      </c>
      <c r="BF381" s="205" t="e">
        <f>INDEX($AP$323:$BA$414,ROW()-322,#REF!)</f>
        <v>#REF!</v>
      </c>
      <c r="BG381" s="205" t="e">
        <f>+IF(OR(BD381=0,BE381=0),"",BD381-BE381)</f>
        <v>#REF!</v>
      </c>
      <c r="BH381" s="196" t="str">
        <f>+IF(ISERROR(BD381/BE381-1),"",BD381/BE381-1)</f>
        <v/>
      </c>
      <c r="BI381" s="205" t="e">
        <f>+IF(OR(BD381=0,BF381=0),"",BD381-BF381)</f>
        <v>#REF!</v>
      </c>
      <c r="BJ381" s="198" t="str">
        <f>+IF(ISERROR(BD381/BF381-1),"",BD381/BF381-1)</f>
        <v/>
      </c>
    </row>
    <row r="382" spans="1:62" s="10" customFormat="1" ht="14.25" customHeight="1">
      <c r="A382" s="70"/>
      <c r="B382" s="25"/>
      <c r="C382" s="33"/>
      <c r="D382" s="25"/>
      <c r="E382" s="35"/>
      <c r="F382" s="36"/>
      <c r="G382" s="36"/>
      <c r="H382" s="36"/>
      <c r="I382" s="36"/>
      <c r="J382" s="36"/>
      <c r="K382" s="36"/>
      <c r="L382" s="36"/>
      <c r="M382" s="216"/>
      <c r="N382" s="36"/>
      <c r="O382" s="36"/>
      <c r="P382" s="37"/>
      <c r="Q382" s="12"/>
      <c r="R382" s="12"/>
      <c r="S382" s="12"/>
      <c r="T382" s="70"/>
      <c r="U382" s="25"/>
      <c r="V382" s="33"/>
      <c r="W382" s="25"/>
      <c r="X382" s="35"/>
      <c r="Y382" s="36"/>
      <c r="Z382" s="36"/>
      <c r="AA382" s="36"/>
      <c r="AB382" s="36"/>
      <c r="AC382" s="36"/>
      <c r="AD382" s="36"/>
      <c r="AE382" s="216"/>
      <c r="AF382" s="36"/>
      <c r="AG382" s="36"/>
      <c r="AH382" s="36"/>
      <c r="AI382" s="37"/>
      <c r="AJ382" s="12"/>
      <c r="AK382" s="12"/>
      <c r="AL382" s="70"/>
      <c r="AM382" s="25"/>
      <c r="AN382" s="33"/>
      <c r="AO382" s="25"/>
      <c r="AP382" s="35"/>
      <c r="AQ382" s="36"/>
      <c r="AR382" s="36"/>
      <c r="AS382" s="36"/>
      <c r="AT382" s="36"/>
      <c r="AU382" s="36"/>
      <c r="AV382" s="36"/>
      <c r="AW382" s="216"/>
      <c r="AX382" s="36"/>
      <c r="AY382" s="36"/>
      <c r="AZ382" s="36"/>
      <c r="BA382" s="143"/>
      <c r="BC382" s="70" t="str">
        <f t="shared" si="359"/>
        <v/>
      </c>
      <c r="BD382" s="31"/>
      <c r="BE382" s="31"/>
      <c r="BF382" s="31"/>
      <c r="BG382" s="25"/>
      <c r="BH382" s="25"/>
      <c r="BI382" s="25"/>
      <c r="BJ382" s="184"/>
    </row>
    <row r="383" spans="1:62" s="10" customFormat="1" ht="14.25" customHeight="1">
      <c r="A383" s="70" t="s">
        <v>76</v>
      </c>
      <c r="B383" s="25"/>
      <c r="C383" s="33" t="s">
        <v>1</v>
      </c>
      <c r="D383" s="25"/>
      <c r="E383" s="35">
        <f>E384</f>
        <v>0.77</v>
      </c>
      <c r="F383" s="36">
        <f t="shared" ref="F383:P383" si="417">F384-E384</f>
        <v>0.56099999999999994</v>
      </c>
      <c r="G383" s="36">
        <f t="shared" si="417"/>
        <v>6.4999999999999947E-2</v>
      </c>
      <c r="H383" s="36">
        <f t="shared" si="417"/>
        <v>0.96</v>
      </c>
      <c r="I383" s="36">
        <f t="shared" si="417"/>
        <v>6.2000000000000277E-2</v>
      </c>
      <c r="J383" s="36">
        <f t="shared" si="417"/>
        <v>2.9999999999999805E-2</v>
      </c>
      <c r="K383" s="36">
        <f t="shared" si="417"/>
        <v>1.5</v>
      </c>
      <c r="L383" s="36">
        <f t="shared" si="417"/>
        <v>0.35499999999999998</v>
      </c>
      <c r="M383" s="216">
        <f t="shared" si="417"/>
        <v>0.83499999999999996</v>
      </c>
      <c r="N383" s="36">
        <f t="shared" si="417"/>
        <v>-5.1379999999999999</v>
      </c>
      <c r="O383" s="36">
        <f t="shared" si="417"/>
        <v>0</v>
      </c>
      <c r="P383" s="37">
        <f t="shared" si="417"/>
        <v>0</v>
      </c>
      <c r="Q383" s="12"/>
      <c r="R383" s="12"/>
      <c r="S383" s="12"/>
      <c r="T383" s="70" t="s">
        <v>76</v>
      </c>
      <c r="U383" s="25"/>
      <c r="V383" s="33" t="s">
        <v>1</v>
      </c>
      <c r="W383" s="25"/>
      <c r="X383" s="35">
        <f>X384</f>
        <v>0</v>
      </c>
      <c r="Y383" s="36">
        <f t="shared" ref="Y383:AI383" si="418">Y384-X384</f>
        <v>0</v>
      </c>
      <c r="Z383" s="36">
        <f t="shared" si="418"/>
        <v>0</v>
      </c>
      <c r="AA383" s="36">
        <f t="shared" si="418"/>
        <v>0</v>
      </c>
      <c r="AB383" s="36">
        <f t="shared" si="418"/>
        <v>0</v>
      </c>
      <c r="AC383" s="36">
        <f t="shared" si="418"/>
        <v>0</v>
      </c>
      <c r="AD383" s="36">
        <f t="shared" si="418"/>
        <v>0</v>
      </c>
      <c r="AE383" s="216">
        <f t="shared" si="418"/>
        <v>0</v>
      </c>
      <c r="AF383" s="36">
        <f t="shared" si="418"/>
        <v>0</v>
      </c>
      <c r="AG383" s="36">
        <f t="shared" si="418"/>
        <v>0</v>
      </c>
      <c r="AH383" s="36">
        <f t="shared" si="418"/>
        <v>0</v>
      </c>
      <c r="AI383" s="37">
        <f t="shared" si="418"/>
        <v>0</v>
      </c>
      <c r="AJ383" s="12"/>
      <c r="AK383" s="12"/>
      <c r="AL383" s="70" t="s">
        <v>76</v>
      </c>
      <c r="AM383" s="25"/>
      <c r="AN383" s="33" t="s">
        <v>1</v>
      </c>
      <c r="AO383" s="25"/>
      <c r="AP383" s="35">
        <f>AP384</f>
        <v>0.49600000000000011</v>
      </c>
      <c r="AQ383" s="36">
        <f t="shared" ref="AQ383:BA383" si="419">AQ384-AP384</f>
        <v>0.43862000000000012</v>
      </c>
      <c r="AR383" s="36">
        <f t="shared" si="419"/>
        <v>0.95500000000000007</v>
      </c>
      <c r="AS383" s="36">
        <f t="shared" si="419"/>
        <v>7.0000000000000062E-2</v>
      </c>
      <c r="AT383" s="36">
        <f t="shared" si="419"/>
        <v>1.07</v>
      </c>
      <c r="AU383" s="36">
        <f t="shared" si="419"/>
        <v>2.0000000000000018E-2</v>
      </c>
      <c r="AV383" s="36">
        <f t="shared" si="419"/>
        <v>0.89999999999999991</v>
      </c>
      <c r="AW383" s="216">
        <f t="shared" si="419"/>
        <v>0.21600000000000019</v>
      </c>
      <c r="AX383" s="36">
        <f t="shared" si="419"/>
        <v>0.79999999999999982</v>
      </c>
      <c r="AY383" s="36">
        <f t="shared" si="419"/>
        <v>0.15599999999999969</v>
      </c>
      <c r="AZ383" s="36">
        <f t="shared" si="419"/>
        <v>0.625</v>
      </c>
      <c r="BA383" s="143">
        <f t="shared" si="419"/>
        <v>6.5000000000000391E-2</v>
      </c>
      <c r="BC383" s="32" t="str">
        <f t="shared" si="359"/>
        <v>STRAND COSMETICS EUROPE</v>
      </c>
      <c r="BD383" s="31"/>
      <c r="BE383" s="31"/>
      <c r="BF383" s="31"/>
      <c r="BG383" s="25"/>
      <c r="BH383" s="25"/>
      <c r="BI383" s="25"/>
      <c r="BJ383" s="184"/>
    </row>
    <row r="384" spans="1:62" s="10" customFormat="1" ht="14.25" customHeight="1">
      <c r="A384" s="32"/>
      <c r="B384" s="25"/>
      <c r="C384" s="33" t="s">
        <v>13</v>
      </c>
      <c r="D384" s="25"/>
      <c r="E384" s="74">
        <v>0.77</v>
      </c>
      <c r="F384" s="73">
        <v>1.331</v>
      </c>
      <c r="G384" s="73">
        <v>1.3959999999999999</v>
      </c>
      <c r="H384" s="73">
        <v>2.3559999999999999</v>
      </c>
      <c r="I384" s="73">
        <v>2.4180000000000001</v>
      </c>
      <c r="J384" s="73">
        <v>2.448</v>
      </c>
      <c r="K384" s="73">
        <v>3.948</v>
      </c>
      <c r="L384" s="73">
        <v>4.3029999999999999</v>
      </c>
      <c r="M384" s="136">
        <v>5.1379999999999999</v>
      </c>
      <c r="N384" s="73"/>
      <c r="O384" s="73"/>
      <c r="P384" s="75"/>
      <c r="Q384" s="12"/>
      <c r="R384" s="12"/>
      <c r="S384" s="12"/>
      <c r="T384" s="32"/>
      <c r="U384" s="25"/>
      <c r="V384" s="33" t="s">
        <v>13</v>
      </c>
      <c r="W384" s="25"/>
      <c r="X384" s="74"/>
      <c r="Y384" s="73"/>
      <c r="Z384" s="73"/>
      <c r="AA384" s="73"/>
      <c r="AB384" s="73"/>
      <c r="AC384" s="73"/>
      <c r="AD384" s="73"/>
      <c r="AE384" s="136"/>
      <c r="AF384" s="73"/>
      <c r="AG384" s="36"/>
      <c r="AH384" s="36"/>
      <c r="AI384" s="37"/>
      <c r="AJ384" s="12"/>
      <c r="AK384" s="12"/>
      <c r="AL384" s="32"/>
      <c r="AM384" s="25"/>
      <c r="AN384" s="33" t="s">
        <v>13</v>
      </c>
      <c r="AO384" s="25"/>
      <c r="AP384" s="74">
        <v>0.49600000000000011</v>
      </c>
      <c r="AQ384" s="73">
        <v>0.93462000000000023</v>
      </c>
      <c r="AR384" s="73">
        <v>1.8896200000000003</v>
      </c>
      <c r="AS384" s="73">
        <v>1.9596200000000004</v>
      </c>
      <c r="AT384" s="73">
        <v>3.0296200000000004</v>
      </c>
      <c r="AU384" s="73">
        <v>3.0496200000000004</v>
      </c>
      <c r="AV384" s="73">
        <v>3.9496200000000004</v>
      </c>
      <c r="AW384" s="136">
        <v>4.1656200000000005</v>
      </c>
      <c r="AX384" s="73">
        <v>4.9656200000000004</v>
      </c>
      <c r="AY384" s="73">
        <v>5.1216200000000001</v>
      </c>
      <c r="AZ384" s="73">
        <v>5.7466200000000001</v>
      </c>
      <c r="BA384" s="142">
        <v>5.8116200000000005</v>
      </c>
      <c r="BC384" s="70" t="str">
        <f t="shared" si="359"/>
        <v/>
      </c>
      <c r="BD384" s="205" t="e">
        <f>INDEX($E$323:$P$414,ROW()-322,#REF!)</f>
        <v>#REF!</v>
      </c>
      <c r="BE384" s="205" t="e">
        <f>INDEX($X$323:$AI$414,ROW()-322,#REF!)</f>
        <v>#REF!</v>
      </c>
      <c r="BF384" s="205" t="e">
        <f>INDEX($AP$323:$BA$414,ROW()-322,#REF!)</f>
        <v>#REF!</v>
      </c>
      <c r="BG384" s="205" t="e">
        <f>+IF(OR(BD384=0,BE384=0),"",BD384-BE384)</f>
        <v>#REF!</v>
      </c>
      <c r="BH384" s="196" t="str">
        <f>+IF(ISERROR(BD384/BE384-1),"",BD384/BE384-1)</f>
        <v/>
      </c>
      <c r="BI384" s="205" t="e">
        <f>+IF(OR(BD384=0,BF384=0),"",BD384-BF384)</f>
        <v>#REF!</v>
      </c>
      <c r="BJ384" s="198" t="str">
        <f>+IF(ISERROR(BD384/BF384-1),"",BD384/BF384-1)</f>
        <v/>
      </c>
    </row>
    <row r="385" spans="1:62" s="10" customFormat="1" ht="14.25" customHeight="1">
      <c r="A385" s="70"/>
      <c r="B385" s="25"/>
      <c r="C385" s="33"/>
      <c r="D385" s="25"/>
      <c r="E385" s="35"/>
      <c r="F385" s="36"/>
      <c r="G385" s="36"/>
      <c r="H385" s="36"/>
      <c r="I385" s="36"/>
      <c r="J385" s="36"/>
      <c r="K385" s="36"/>
      <c r="L385" s="36"/>
      <c r="M385" s="216"/>
      <c r="N385" s="36"/>
      <c r="O385" s="36"/>
      <c r="P385" s="37"/>
      <c r="Q385" s="12"/>
      <c r="R385" s="12"/>
      <c r="S385" s="12"/>
      <c r="T385" s="70"/>
      <c r="U385" s="25"/>
      <c r="V385" s="33"/>
      <c r="W385" s="25"/>
      <c r="X385" s="35"/>
      <c r="Y385" s="36"/>
      <c r="Z385" s="36"/>
      <c r="AA385" s="36"/>
      <c r="AB385" s="36"/>
      <c r="AC385" s="36"/>
      <c r="AD385" s="36"/>
      <c r="AE385" s="216"/>
      <c r="AF385" s="36"/>
      <c r="AG385" s="36"/>
      <c r="AH385" s="36"/>
      <c r="AI385" s="37"/>
      <c r="AJ385" s="12"/>
      <c r="AK385" s="12"/>
      <c r="AL385" s="70"/>
      <c r="AM385" s="25"/>
      <c r="AN385" s="33"/>
      <c r="AO385" s="25"/>
      <c r="AP385" s="35"/>
      <c r="AQ385" s="36"/>
      <c r="AR385" s="36"/>
      <c r="AS385" s="36"/>
      <c r="AT385" s="36"/>
      <c r="AU385" s="36"/>
      <c r="AV385" s="36"/>
      <c r="AW385" s="216"/>
      <c r="AX385" s="36"/>
      <c r="AY385" s="36"/>
      <c r="AZ385" s="36"/>
      <c r="BA385" s="143"/>
      <c r="BC385" s="70" t="str">
        <f t="shared" si="359"/>
        <v/>
      </c>
      <c r="BD385" s="31"/>
      <c r="BE385" s="31"/>
      <c r="BF385" s="31"/>
      <c r="BG385" s="25"/>
      <c r="BH385" s="25"/>
      <c r="BI385" s="25"/>
      <c r="BJ385" s="184"/>
    </row>
    <row r="386" spans="1:62" s="10" customFormat="1" ht="14.25" customHeight="1">
      <c r="A386" s="32" t="s">
        <v>77</v>
      </c>
      <c r="B386" s="25"/>
      <c r="C386" s="33" t="s">
        <v>1</v>
      </c>
      <c r="D386" s="25"/>
      <c r="E386" s="35">
        <f>E387</f>
        <v>5.0999999999999996</v>
      </c>
      <c r="F386" s="36">
        <f t="shared" ref="F386:P386" si="420">F387-E387</f>
        <v>7.6650000000000009</v>
      </c>
      <c r="G386" s="36">
        <f t="shared" si="420"/>
        <v>5.34</v>
      </c>
      <c r="H386" s="36">
        <f t="shared" si="420"/>
        <v>5.0999999999999979</v>
      </c>
      <c r="I386" s="36">
        <f t="shared" si="420"/>
        <v>7.8850000000000016</v>
      </c>
      <c r="J386" s="36">
        <f t="shared" si="420"/>
        <v>1.1600000000000001</v>
      </c>
      <c r="K386" s="36">
        <f t="shared" si="420"/>
        <v>4.0799999999999983</v>
      </c>
      <c r="L386" s="36">
        <f t="shared" si="420"/>
        <v>5.1000000000000014</v>
      </c>
      <c r="M386" s="216">
        <f t="shared" si="420"/>
        <v>3.8400000000000034</v>
      </c>
      <c r="N386" s="36">
        <f t="shared" si="420"/>
        <v>-45.27</v>
      </c>
      <c r="O386" s="36">
        <f t="shared" si="420"/>
        <v>0</v>
      </c>
      <c r="P386" s="37">
        <f t="shared" si="420"/>
        <v>0</v>
      </c>
      <c r="Q386" s="12"/>
      <c r="R386" s="12"/>
      <c r="S386" s="12"/>
      <c r="T386" s="32" t="s">
        <v>77</v>
      </c>
      <c r="U386" s="25"/>
      <c r="V386" s="33" t="s">
        <v>1</v>
      </c>
      <c r="W386" s="25"/>
      <c r="X386" s="35">
        <f>X387</f>
        <v>0</v>
      </c>
      <c r="Y386" s="36">
        <f t="shared" ref="Y386:AI386" si="421">Y387-X387</f>
        <v>0</v>
      </c>
      <c r="Z386" s="36">
        <f t="shared" si="421"/>
        <v>0</v>
      </c>
      <c r="AA386" s="36">
        <f t="shared" si="421"/>
        <v>0</v>
      </c>
      <c r="AB386" s="36">
        <f t="shared" si="421"/>
        <v>0</v>
      </c>
      <c r="AC386" s="36">
        <f t="shared" si="421"/>
        <v>0</v>
      </c>
      <c r="AD386" s="36">
        <f t="shared" si="421"/>
        <v>0</v>
      </c>
      <c r="AE386" s="216">
        <f t="shared" si="421"/>
        <v>0</v>
      </c>
      <c r="AF386" s="36">
        <f t="shared" si="421"/>
        <v>0</v>
      </c>
      <c r="AG386" s="36">
        <f t="shared" si="421"/>
        <v>0</v>
      </c>
      <c r="AH386" s="36">
        <f t="shared" si="421"/>
        <v>0</v>
      </c>
      <c r="AI386" s="37">
        <f t="shared" si="421"/>
        <v>0</v>
      </c>
      <c r="AJ386" s="12"/>
      <c r="AK386" s="12"/>
      <c r="AL386" s="32" t="s">
        <v>77</v>
      </c>
      <c r="AM386" s="25"/>
      <c r="AN386" s="33" t="s">
        <v>1</v>
      </c>
      <c r="AO386" s="25"/>
      <c r="AP386" s="35">
        <f>AP387</f>
        <v>0</v>
      </c>
      <c r="AQ386" s="36">
        <f t="shared" ref="AQ386:BA386" si="422">AQ387-AP387</f>
        <v>1</v>
      </c>
      <c r="AR386" s="36">
        <f t="shared" si="422"/>
        <v>0.30099999999999993</v>
      </c>
      <c r="AS386" s="36">
        <f t="shared" si="422"/>
        <v>2.0249999999999995</v>
      </c>
      <c r="AT386" s="36">
        <f t="shared" si="422"/>
        <v>4.5600000000000005</v>
      </c>
      <c r="AU386" s="36">
        <f t="shared" si="422"/>
        <v>3.3999999999999995</v>
      </c>
      <c r="AV386" s="36">
        <f t="shared" si="422"/>
        <v>5.6299999999999972</v>
      </c>
      <c r="AW386" s="216">
        <f t="shared" si="422"/>
        <v>4.8000000000000007</v>
      </c>
      <c r="AX386" s="36">
        <f t="shared" si="422"/>
        <v>8.68</v>
      </c>
      <c r="AY386" s="36">
        <f t="shared" si="422"/>
        <v>3.8499999999999979</v>
      </c>
      <c r="AZ386" s="36">
        <f t="shared" si="422"/>
        <v>4.8599999999999994</v>
      </c>
      <c r="BA386" s="143">
        <f t="shared" si="422"/>
        <v>2.3599999999999994</v>
      </c>
      <c r="BC386" s="32" t="str">
        <f t="shared" si="359"/>
        <v>ROVAL SAS</v>
      </c>
      <c r="BD386" s="31"/>
      <c r="BE386" s="31"/>
      <c r="BF386" s="31"/>
      <c r="BG386" s="25"/>
      <c r="BH386" s="25"/>
      <c r="BI386" s="25"/>
      <c r="BJ386" s="184"/>
    </row>
    <row r="387" spans="1:62" s="10" customFormat="1" ht="14.25" customHeight="1">
      <c r="A387" s="70"/>
      <c r="B387" s="25"/>
      <c r="C387" s="33" t="s">
        <v>13</v>
      </c>
      <c r="D387" s="25"/>
      <c r="E387" s="74">
        <v>5.0999999999999996</v>
      </c>
      <c r="F387" s="73">
        <v>12.765000000000001</v>
      </c>
      <c r="G387" s="73">
        <v>18.105</v>
      </c>
      <c r="H387" s="73">
        <v>23.204999999999998</v>
      </c>
      <c r="I387" s="73">
        <v>31.09</v>
      </c>
      <c r="J387" s="73">
        <v>32.25</v>
      </c>
      <c r="K387" s="73">
        <v>36.33</v>
      </c>
      <c r="L387" s="73">
        <v>41.43</v>
      </c>
      <c r="M387" s="136">
        <v>45.27</v>
      </c>
      <c r="N387" s="73"/>
      <c r="O387" s="73"/>
      <c r="P387" s="75"/>
      <c r="Q387" s="12"/>
      <c r="R387" s="12"/>
      <c r="S387" s="12"/>
      <c r="T387" s="70"/>
      <c r="U387" s="25"/>
      <c r="V387" s="33" t="s">
        <v>13</v>
      </c>
      <c r="W387" s="25"/>
      <c r="X387" s="74"/>
      <c r="Y387" s="73"/>
      <c r="Z387" s="73"/>
      <c r="AA387" s="73"/>
      <c r="AB387" s="73"/>
      <c r="AC387" s="73"/>
      <c r="AD387" s="73"/>
      <c r="AE387" s="136"/>
      <c r="AF387" s="73"/>
      <c r="AG387" s="36"/>
      <c r="AH387" s="36"/>
      <c r="AI387" s="37"/>
      <c r="AJ387" s="12"/>
      <c r="AK387" s="12"/>
      <c r="AL387" s="70"/>
      <c r="AM387" s="25"/>
      <c r="AN387" s="33" t="s">
        <v>13</v>
      </c>
      <c r="AO387" s="25"/>
      <c r="AP387" s="74">
        <v>0</v>
      </c>
      <c r="AQ387" s="73">
        <v>1</v>
      </c>
      <c r="AR387" s="73">
        <v>1.3009999999999999</v>
      </c>
      <c r="AS387" s="73">
        <v>3.3259999999999996</v>
      </c>
      <c r="AT387" s="73">
        <v>7.8860000000000001</v>
      </c>
      <c r="AU387" s="73">
        <v>11.286</v>
      </c>
      <c r="AV387" s="73">
        <v>16.915999999999997</v>
      </c>
      <c r="AW387" s="136">
        <v>21.715999999999998</v>
      </c>
      <c r="AX387" s="73">
        <v>30.395999999999997</v>
      </c>
      <c r="AY387" s="73">
        <v>34.245999999999995</v>
      </c>
      <c r="AZ387" s="73">
        <v>39.105999999999995</v>
      </c>
      <c r="BA387" s="142">
        <v>41.465999999999994</v>
      </c>
      <c r="BC387" s="70" t="str">
        <f t="shared" si="359"/>
        <v/>
      </c>
      <c r="BD387" s="205" t="e">
        <f>INDEX($E$323:$P$414,ROW()-322,#REF!)</f>
        <v>#REF!</v>
      </c>
      <c r="BE387" s="205" t="e">
        <f>INDEX($X$323:$AI$414,ROW()-322,#REF!)</f>
        <v>#REF!</v>
      </c>
      <c r="BF387" s="205" t="e">
        <f>INDEX($AP$323:$BA$414,ROW()-322,#REF!)</f>
        <v>#REF!</v>
      </c>
      <c r="BG387" s="205" t="e">
        <f>+IF(OR(BD387=0,BE387=0),"",BD387-BE387)</f>
        <v>#REF!</v>
      </c>
      <c r="BH387" s="196" t="str">
        <f>+IF(ISERROR(BD387/BE387-1),"",BD387/BE387-1)</f>
        <v/>
      </c>
      <c r="BI387" s="205" t="e">
        <f>+IF(OR(BD387=0,BF387=0),"",BD387-BF387)</f>
        <v>#REF!</v>
      </c>
      <c r="BJ387" s="198" t="str">
        <f>+IF(ISERROR(BD387/BF387-1),"",BD387/BF387-1)</f>
        <v/>
      </c>
    </row>
    <row r="388" spans="1:62" s="10" customFormat="1" ht="14.25" customHeight="1">
      <c r="A388" s="70"/>
      <c r="B388" s="25"/>
      <c r="C388" s="33"/>
      <c r="D388" s="25"/>
      <c r="E388" s="35"/>
      <c r="F388" s="36"/>
      <c r="G388" s="36"/>
      <c r="H388" s="36"/>
      <c r="I388" s="36"/>
      <c r="J388" s="36"/>
      <c r="K388" s="36"/>
      <c r="L388" s="36"/>
      <c r="M388" s="216"/>
      <c r="N388" s="36"/>
      <c r="O388" s="36"/>
      <c r="P388" s="37"/>
      <c r="Q388" s="12"/>
      <c r="R388" s="12"/>
      <c r="S388" s="12"/>
      <c r="T388" s="70"/>
      <c r="U388" s="25"/>
      <c r="V388" s="33"/>
      <c r="W388" s="25"/>
      <c r="X388" s="35"/>
      <c r="Y388" s="36"/>
      <c r="Z388" s="36"/>
      <c r="AA388" s="36"/>
      <c r="AB388" s="36"/>
      <c r="AC388" s="36"/>
      <c r="AD388" s="36"/>
      <c r="AE388" s="216"/>
      <c r="AF388" s="36"/>
      <c r="AG388" s="36"/>
      <c r="AH388" s="36"/>
      <c r="AI388" s="37"/>
      <c r="AJ388" s="12"/>
      <c r="AK388" s="12"/>
      <c r="AL388" s="70"/>
      <c r="AM388" s="25"/>
      <c r="AN388" s="33"/>
      <c r="AO388" s="25"/>
      <c r="AP388" s="35"/>
      <c r="AQ388" s="36"/>
      <c r="AR388" s="36"/>
      <c r="AS388" s="36"/>
      <c r="AT388" s="36"/>
      <c r="AU388" s="36"/>
      <c r="AV388" s="36"/>
      <c r="AW388" s="216"/>
      <c r="AX388" s="36"/>
      <c r="AY388" s="36"/>
      <c r="AZ388" s="36"/>
      <c r="BA388" s="143"/>
      <c r="BC388" s="70" t="str">
        <f t="shared" ref="BC388:BC412" si="423">+IF(ISBLANK(A388),"",A388)</f>
        <v/>
      </c>
      <c r="BD388" s="31"/>
      <c r="BE388" s="31"/>
      <c r="BF388" s="31"/>
      <c r="BG388" s="25"/>
      <c r="BH388" s="25"/>
      <c r="BI388" s="25"/>
      <c r="BJ388" s="184"/>
    </row>
    <row r="389" spans="1:62" s="10" customFormat="1" ht="14.25" customHeight="1">
      <c r="A389" s="70" t="s">
        <v>78</v>
      </c>
      <c r="B389" s="25"/>
      <c r="C389" s="33" t="s">
        <v>1</v>
      </c>
      <c r="D389" s="25"/>
      <c r="E389" s="35">
        <f>E390</f>
        <v>0.63100000000000001</v>
      </c>
      <c r="F389" s="36">
        <f t="shared" ref="F389:P389" si="424">F390-E390</f>
        <v>0.36</v>
      </c>
      <c r="G389" s="36">
        <f t="shared" si="424"/>
        <v>1.907</v>
      </c>
      <c r="H389" s="36">
        <f t="shared" si="424"/>
        <v>0.875</v>
      </c>
      <c r="I389" s="36">
        <f t="shared" si="424"/>
        <v>2.4419999999999997</v>
      </c>
      <c r="J389" s="36">
        <f t="shared" si="424"/>
        <v>0.44000000000000039</v>
      </c>
      <c r="K389" s="36">
        <f t="shared" si="424"/>
        <v>0.54999999999999982</v>
      </c>
      <c r="L389" s="36">
        <f t="shared" si="424"/>
        <v>2.4420000000000002</v>
      </c>
      <c r="M389" s="216">
        <f t="shared" si="424"/>
        <v>0.5990000000000002</v>
      </c>
      <c r="N389" s="36">
        <f t="shared" si="424"/>
        <v>-10.246</v>
      </c>
      <c r="O389" s="36">
        <f t="shared" si="424"/>
        <v>0</v>
      </c>
      <c r="P389" s="37">
        <f t="shared" si="424"/>
        <v>0</v>
      </c>
      <c r="Q389" s="12"/>
      <c r="R389" s="12"/>
      <c r="S389" s="12"/>
      <c r="T389" s="70" t="s">
        <v>78</v>
      </c>
      <c r="U389" s="25"/>
      <c r="V389" s="33" t="s">
        <v>1</v>
      </c>
      <c r="W389" s="25"/>
      <c r="X389" s="35">
        <f>X390</f>
        <v>0</v>
      </c>
      <c r="Y389" s="36">
        <f t="shared" ref="Y389:AI389" si="425">Y390-X390</f>
        <v>0</v>
      </c>
      <c r="Z389" s="36">
        <f t="shared" si="425"/>
        <v>0</v>
      </c>
      <c r="AA389" s="36">
        <f t="shared" si="425"/>
        <v>0</v>
      </c>
      <c r="AB389" s="36">
        <f t="shared" si="425"/>
        <v>0</v>
      </c>
      <c r="AC389" s="36">
        <f t="shared" si="425"/>
        <v>0</v>
      </c>
      <c r="AD389" s="36">
        <f t="shared" si="425"/>
        <v>0</v>
      </c>
      <c r="AE389" s="216">
        <f t="shared" si="425"/>
        <v>0</v>
      </c>
      <c r="AF389" s="36">
        <f t="shared" si="425"/>
        <v>0</v>
      </c>
      <c r="AG389" s="36">
        <f t="shared" si="425"/>
        <v>0</v>
      </c>
      <c r="AH389" s="36">
        <f t="shared" si="425"/>
        <v>0</v>
      </c>
      <c r="AI389" s="37">
        <f t="shared" si="425"/>
        <v>0</v>
      </c>
      <c r="AJ389" s="12"/>
      <c r="AK389" s="12"/>
      <c r="AL389" s="70" t="s">
        <v>78</v>
      </c>
      <c r="AM389" s="25"/>
      <c r="AN389" s="33" t="s">
        <v>1</v>
      </c>
      <c r="AO389" s="25"/>
      <c r="AP389" s="35">
        <f>AP390</f>
        <v>1.6659999999999999</v>
      </c>
      <c r="AQ389" s="36">
        <f t="shared" ref="AQ389:BA389" si="426">AQ390-AP390</f>
        <v>2.2690000000000001</v>
      </c>
      <c r="AR389" s="36">
        <f t="shared" si="426"/>
        <v>0.60199999999999987</v>
      </c>
      <c r="AS389" s="36">
        <f t="shared" si="426"/>
        <v>0.5</v>
      </c>
      <c r="AT389" s="36">
        <f t="shared" si="426"/>
        <v>7.33744</v>
      </c>
      <c r="AU389" s="36">
        <f t="shared" si="426"/>
        <v>0.97000000000000064</v>
      </c>
      <c r="AV389" s="36">
        <f t="shared" si="426"/>
        <v>0.76656000000000013</v>
      </c>
      <c r="AW389" s="216">
        <f t="shared" si="426"/>
        <v>0.59999999999999964</v>
      </c>
      <c r="AX389" s="36">
        <f t="shared" si="426"/>
        <v>2.8699999999999992</v>
      </c>
      <c r="AY389" s="36">
        <f t="shared" si="426"/>
        <v>2.3670000000000009</v>
      </c>
      <c r="AZ389" s="36">
        <f t="shared" si="426"/>
        <v>2.4699999999999989</v>
      </c>
      <c r="BA389" s="143">
        <f t="shared" si="426"/>
        <v>0.48499999999999943</v>
      </c>
      <c r="BC389" s="32" t="str">
        <f t="shared" si="423"/>
        <v>PIERRE FABRE DERMOCOSMETIQUE</v>
      </c>
      <c r="BD389" s="31"/>
      <c r="BE389" s="31"/>
      <c r="BF389" s="31"/>
      <c r="BG389" s="25"/>
      <c r="BH389" s="25"/>
      <c r="BI389" s="25"/>
      <c r="BJ389" s="184"/>
    </row>
    <row r="390" spans="1:62" s="10" customFormat="1" ht="14.25" customHeight="1">
      <c r="A390" s="32"/>
      <c r="B390" s="25"/>
      <c r="C390" s="33" t="s">
        <v>13</v>
      </c>
      <c r="D390" s="25"/>
      <c r="E390" s="74">
        <v>0.63100000000000001</v>
      </c>
      <c r="F390" s="73">
        <v>0.99099999999999999</v>
      </c>
      <c r="G390" s="73">
        <v>2.8980000000000001</v>
      </c>
      <c r="H390" s="73">
        <v>3.7730000000000001</v>
      </c>
      <c r="I390" s="73">
        <v>6.2149999999999999</v>
      </c>
      <c r="J390" s="73">
        <v>6.6550000000000002</v>
      </c>
      <c r="K390" s="73">
        <v>7.2050000000000001</v>
      </c>
      <c r="L390" s="73">
        <v>9.6470000000000002</v>
      </c>
      <c r="M390" s="136">
        <v>10.246</v>
      </c>
      <c r="N390" s="73"/>
      <c r="O390" s="73"/>
      <c r="P390" s="75"/>
      <c r="Q390" s="12"/>
      <c r="R390" s="12"/>
      <c r="S390" s="12"/>
      <c r="T390" s="32"/>
      <c r="U390" s="25"/>
      <c r="V390" s="33" t="s">
        <v>13</v>
      </c>
      <c r="W390" s="25"/>
      <c r="X390" s="74"/>
      <c r="Y390" s="73"/>
      <c r="Z390" s="73"/>
      <c r="AA390" s="73"/>
      <c r="AB390" s="73"/>
      <c r="AC390" s="73"/>
      <c r="AD390" s="73"/>
      <c r="AE390" s="136"/>
      <c r="AF390" s="73"/>
      <c r="AG390" s="36"/>
      <c r="AH390" s="36"/>
      <c r="AI390" s="37"/>
      <c r="AJ390" s="12"/>
      <c r="AK390" s="12"/>
      <c r="AL390" s="32"/>
      <c r="AM390" s="25"/>
      <c r="AN390" s="33" t="s">
        <v>13</v>
      </c>
      <c r="AO390" s="25"/>
      <c r="AP390" s="74">
        <v>1.6659999999999999</v>
      </c>
      <c r="AQ390" s="73">
        <v>3.9350000000000001</v>
      </c>
      <c r="AR390" s="73">
        <v>4.5369999999999999</v>
      </c>
      <c r="AS390" s="73">
        <v>5.0369999999999999</v>
      </c>
      <c r="AT390" s="73">
        <v>12.37444</v>
      </c>
      <c r="AU390" s="73">
        <v>13.344440000000001</v>
      </c>
      <c r="AV390" s="73">
        <v>14.111000000000001</v>
      </c>
      <c r="AW390" s="136">
        <v>14.711</v>
      </c>
      <c r="AX390" s="73">
        <v>17.581</v>
      </c>
      <c r="AY390" s="73">
        <v>19.948</v>
      </c>
      <c r="AZ390" s="73">
        <v>22.417999999999999</v>
      </c>
      <c r="BA390" s="142">
        <v>22.902999999999999</v>
      </c>
      <c r="BC390" s="70" t="str">
        <f t="shared" si="423"/>
        <v/>
      </c>
      <c r="BD390" s="205" t="e">
        <f>INDEX($E$323:$P$414,ROW()-322,#REF!)</f>
        <v>#REF!</v>
      </c>
      <c r="BE390" s="205" t="e">
        <f>INDEX($X$323:$AI$414,ROW()-322,#REF!)</f>
        <v>#REF!</v>
      </c>
      <c r="BF390" s="205" t="e">
        <f>INDEX($AP$323:$BA$414,ROW()-322,#REF!)</f>
        <v>#REF!</v>
      </c>
      <c r="BG390" s="205" t="e">
        <f>+IF(OR(BD390=0,BE390=0),"",BD390-BE390)</f>
        <v>#REF!</v>
      </c>
      <c r="BH390" s="196" t="str">
        <f>+IF(ISERROR(BD390/BE390-1),"",BD390/BE390-1)</f>
        <v/>
      </c>
      <c r="BI390" s="205" t="e">
        <f>+IF(OR(BD390=0,BF390=0),"",BD390-BF390)</f>
        <v>#REF!</v>
      </c>
      <c r="BJ390" s="198" t="str">
        <f>+IF(ISERROR(BD390/BF390-1),"",BD390/BF390-1)</f>
        <v/>
      </c>
    </row>
    <row r="391" spans="1:62" s="10" customFormat="1" ht="14.25" customHeight="1">
      <c r="A391" s="70"/>
      <c r="B391" s="25"/>
      <c r="C391" s="33"/>
      <c r="D391" s="25"/>
      <c r="E391" s="35"/>
      <c r="F391" s="36"/>
      <c r="G391" s="36"/>
      <c r="H391" s="36"/>
      <c r="I391" s="36"/>
      <c r="J391" s="36"/>
      <c r="K391" s="36"/>
      <c r="L391" s="36"/>
      <c r="M391" s="216"/>
      <c r="N391" s="36"/>
      <c r="O391" s="36"/>
      <c r="P391" s="37"/>
      <c r="Q391" s="12"/>
      <c r="R391" s="12"/>
      <c r="S391" s="12"/>
      <c r="T391" s="70"/>
      <c r="U391" s="25"/>
      <c r="V391" s="33"/>
      <c r="W391" s="25"/>
      <c r="X391" s="35"/>
      <c r="Y391" s="36"/>
      <c r="Z391" s="36"/>
      <c r="AA391" s="36"/>
      <c r="AB391" s="36"/>
      <c r="AC391" s="36"/>
      <c r="AD391" s="36"/>
      <c r="AE391" s="216"/>
      <c r="AF391" s="36"/>
      <c r="AG391" s="36"/>
      <c r="AH391" s="36"/>
      <c r="AI391" s="37"/>
      <c r="AJ391" s="12"/>
      <c r="AK391" s="12"/>
      <c r="AL391" s="70"/>
      <c r="AM391" s="25"/>
      <c r="AN391" s="33"/>
      <c r="AO391" s="25"/>
      <c r="AP391" s="35"/>
      <c r="AQ391" s="36"/>
      <c r="AR391" s="36"/>
      <c r="AS391" s="36"/>
      <c r="AT391" s="36"/>
      <c r="AU391" s="36"/>
      <c r="AV391" s="36"/>
      <c r="AW391" s="216"/>
      <c r="AX391" s="36"/>
      <c r="AY391" s="36"/>
      <c r="AZ391" s="36"/>
      <c r="BA391" s="143"/>
      <c r="BC391" s="70" t="str">
        <f t="shared" si="423"/>
        <v/>
      </c>
      <c r="BD391" s="31"/>
      <c r="BE391" s="31"/>
      <c r="BF391" s="31"/>
      <c r="BG391" s="25"/>
      <c r="BH391" s="25"/>
      <c r="BI391" s="25"/>
      <c r="BJ391" s="184"/>
    </row>
    <row r="392" spans="1:62" s="10" customFormat="1" ht="14.25" customHeight="1">
      <c r="A392" s="32" t="s">
        <v>79</v>
      </c>
      <c r="B392" s="25"/>
      <c r="C392" s="33" t="s">
        <v>1</v>
      </c>
      <c r="D392" s="25"/>
      <c r="E392" s="35">
        <f>E393</f>
        <v>0</v>
      </c>
      <c r="F392" s="36">
        <f t="shared" ref="F392:P392" si="427">F393-E393</f>
        <v>0</v>
      </c>
      <c r="G392" s="36">
        <f t="shared" si="427"/>
        <v>1.44</v>
      </c>
      <c r="H392" s="36">
        <f t="shared" si="427"/>
        <v>0</v>
      </c>
      <c r="I392" s="36">
        <f t="shared" si="427"/>
        <v>0</v>
      </c>
      <c r="J392" s="36">
        <f t="shared" si="427"/>
        <v>0</v>
      </c>
      <c r="K392" s="36">
        <f t="shared" si="427"/>
        <v>0</v>
      </c>
      <c r="L392" s="36">
        <f t="shared" si="427"/>
        <v>1.44</v>
      </c>
      <c r="M392" s="216">
        <f t="shared" si="427"/>
        <v>0</v>
      </c>
      <c r="N392" s="36">
        <f t="shared" si="427"/>
        <v>-2.88</v>
      </c>
      <c r="O392" s="36">
        <f t="shared" si="427"/>
        <v>0</v>
      </c>
      <c r="P392" s="37">
        <f t="shared" si="427"/>
        <v>0</v>
      </c>
      <c r="Q392" s="12"/>
      <c r="R392" s="12"/>
      <c r="S392" s="12"/>
      <c r="T392" s="32" t="s">
        <v>79</v>
      </c>
      <c r="U392" s="25"/>
      <c r="V392" s="33" t="s">
        <v>1</v>
      </c>
      <c r="W392" s="25"/>
      <c r="X392" s="35">
        <f>X393</f>
        <v>0</v>
      </c>
      <c r="Y392" s="36">
        <f t="shared" ref="Y392:AI392" si="428">Y393-X393</f>
        <v>0</v>
      </c>
      <c r="Z392" s="36">
        <f t="shared" si="428"/>
        <v>0</v>
      </c>
      <c r="AA392" s="36">
        <f t="shared" si="428"/>
        <v>0</v>
      </c>
      <c r="AB392" s="36">
        <f t="shared" si="428"/>
        <v>0</v>
      </c>
      <c r="AC392" s="36">
        <f t="shared" si="428"/>
        <v>0</v>
      </c>
      <c r="AD392" s="36">
        <f t="shared" si="428"/>
        <v>0</v>
      </c>
      <c r="AE392" s="216">
        <f t="shared" si="428"/>
        <v>0</v>
      </c>
      <c r="AF392" s="36">
        <f t="shared" si="428"/>
        <v>0</v>
      </c>
      <c r="AG392" s="36">
        <f t="shared" si="428"/>
        <v>0</v>
      </c>
      <c r="AH392" s="36">
        <f t="shared" si="428"/>
        <v>0</v>
      </c>
      <c r="AI392" s="37">
        <f t="shared" si="428"/>
        <v>0</v>
      </c>
      <c r="AJ392" s="12"/>
      <c r="AK392" s="12"/>
      <c r="AL392" s="32" t="s">
        <v>79</v>
      </c>
      <c r="AM392" s="25"/>
      <c r="AN392" s="33" t="s">
        <v>1</v>
      </c>
      <c r="AO392" s="25"/>
      <c r="AP392" s="35">
        <f>AP393</f>
        <v>1.44</v>
      </c>
      <c r="AQ392" s="36">
        <f t="shared" ref="AQ392:BA392" si="429">AQ393-AP393</f>
        <v>0</v>
      </c>
      <c r="AR392" s="36">
        <f t="shared" si="429"/>
        <v>0</v>
      </c>
      <c r="AS392" s="36">
        <f t="shared" si="429"/>
        <v>0</v>
      </c>
      <c r="AT392" s="36">
        <f t="shared" si="429"/>
        <v>0</v>
      </c>
      <c r="AU392" s="36">
        <f t="shared" si="429"/>
        <v>0</v>
      </c>
      <c r="AV392" s="36">
        <f t="shared" si="429"/>
        <v>0</v>
      </c>
      <c r="AW392" s="216">
        <f t="shared" si="429"/>
        <v>1.44</v>
      </c>
      <c r="AX392" s="36">
        <f t="shared" si="429"/>
        <v>0</v>
      </c>
      <c r="AY392" s="36">
        <f t="shared" si="429"/>
        <v>0</v>
      </c>
      <c r="AZ392" s="36">
        <f t="shared" si="429"/>
        <v>0</v>
      </c>
      <c r="BA392" s="143">
        <f t="shared" si="429"/>
        <v>1.4400000000000004</v>
      </c>
      <c r="BC392" s="32" t="str">
        <f t="shared" si="423"/>
        <v>BARNET PRODUCTS CORP.</v>
      </c>
      <c r="BD392" s="31"/>
      <c r="BE392" s="31"/>
      <c r="BF392" s="31"/>
      <c r="BG392" s="25"/>
      <c r="BH392" s="25"/>
      <c r="BI392" s="25"/>
      <c r="BJ392" s="184"/>
    </row>
    <row r="393" spans="1:62" s="10" customFormat="1" ht="14.25" customHeight="1">
      <c r="A393" s="70"/>
      <c r="B393" s="25"/>
      <c r="C393" s="33" t="s">
        <v>13</v>
      </c>
      <c r="D393" s="25"/>
      <c r="E393" s="74">
        <v>0</v>
      </c>
      <c r="F393" s="73">
        <v>0</v>
      </c>
      <c r="G393" s="73">
        <v>1.44</v>
      </c>
      <c r="H393" s="73">
        <v>1.44</v>
      </c>
      <c r="I393" s="73">
        <v>1.44</v>
      </c>
      <c r="J393" s="73">
        <v>1.44</v>
      </c>
      <c r="K393" s="73">
        <v>1.44</v>
      </c>
      <c r="L393" s="73">
        <v>2.88</v>
      </c>
      <c r="M393" s="136">
        <v>2.88</v>
      </c>
      <c r="N393" s="73"/>
      <c r="O393" s="73"/>
      <c r="P393" s="75"/>
      <c r="Q393" s="12"/>
      <c r="R393" s="12"/>
      <c r="S393" s="12"/>
      <c r="T393" s="70"/>
      <c r="U393" s="25"/>
      <c r="V393" s="33" t="s">
        <v>13</v>
      </c>
      <c r="W393" s="25"/>
      <c r="X393" s="74"/>
      <c r="Y393" s="73"/>
      <c r="Z393" s="73"/>
      <c r="AA393" s="73"/>
      <c r="AB393" s="73"/>
      <c r="AC393" s="73"/>
      <c r="AD393" s="73"/>
      <c r="AE393" s="136"/>
      <c r="AF393" s="73"/>
      <c r="AG393" s="36"/>
      <c r="AH393" s="36"/>
      <c r="AI393" s="37"/>
      <c r="AJ393" s="12"/>
      <c r="AK393" s="12"/>
      <c r="AL393" s="70"/>
      <c r="AM393" s="25"/>
      <c r="AN393" s="33" t="s">
        <v>13</v>
      </c>
      <c r="AO393" s="25"/>
      <c r="AP393" s="74">
        <v>1.44</v>
      </c>
      <c r="AQ393" s="73">
        <v>1.44</v>
      </c>
      <c r="AR393" s="73">
        <v>1.44</v>
      </c>
      <c r="AS393" s="73">
        <v>1.44</v>
      </c>
      <c r="AT393" s="73">
        <v>1.44</v>
      </c>
      <c r="AU393" s="73">
        <v>1.44</v>
      </c>
      <c r="AV393" s="73">
        <v>1.44</v>
      </c>
      <c r="AW393" s="136">
        <v>2.88</v>
      </c>
      <c r="AX393" s="73">
        <v>2.88</v>
      </c>
      <c r="AY393" s="73">
        <v>2.88</v>
      </c>
      <c r="AZ393" s="73">
        <v>2.88</v>
      </c>
      <c r="BA393" s="142">
        <v>4.32</v>
      </c>
      <c r="BC393" s="70" t="str">
        <f t="shared" si="423"/>
        <v/>
      </c>
      <c r="BD393" s="205" t="e">
        <f>INDEX($E$323:$P$414,ROW()-322,#REF!)</f>
        <v>#REF!</v>
      </c>
      <c r="BE393" s="205" t="e">
        <f>INDEX($X$323:$AI$414,ROW()-322,#REF!)</f>
        <v>#REF!</v>
      </c>
      <c r="BF393" s="205" t="e">
        <f>INDEX($AP$323:$BA$414,ROW()-322,#REF!)</f>
        <v>#REF!</v>
      </c>
      <c r="BG393" s="205" t="e">
        <f>+IF(OR(BD393=0,BE393=0),"",BD393-BE393)</f>
        <v>#REF!</v>
      </c>
      <c r="BH393" s="196" t="str">
        <f>+IF(ISERROR(BD393/BE393-1),"",BD393/BE393-1)</f>
        <v/>
      </c>
      <c r="BI393" s="205" t="e">
        <f>+IF(OR(BD393=0,BF393=0),"",BD393-BF393)</f>
        <v>#REF!</v>
      </c>
      <c r="BJ393" s="198" t="str">
        <f>+IF(ISERROR(BD393/BF393-1),"",BD393/BF393-1)</f>
        <v/>
      </c>
    </row>
    <row r="394" spans="1:62" s="10" customFormat="1" ht="14.25" customHeight="1">
      <c r="A394" s="32"/>
      <c r="B394" s="25"/>
      <c r="C394" s="33"/>
      <c r="D394" s="25"/>
      <c r="E394" s="35"/>
      <c r="F394" s="36"/>
      <c r="G394" s="36"/>
      <c r="H394" s="36"/>
      <c r="I394" s="36"/>
      <c r="J394" s="36"/>
      <c r="K394" s="36"/>
      <c r="L394" s="36"/>
      <c r="M394" s="216"/>
      <c r="N394" s="36"/>
      <c r="O394" s="36"/>
      <c r="P394" s="37"/>
      <c r="Q394" s="12"/>
      <c r="R394" s="12"/>
      <c r="S394" s="12"/>
      <c r="T394" s="32"/>
      <c r="U394" s="25"/>
      <c r="V394" s="33"/>
      <c r="W394" s="25"/>
      <c r="X394" s="35"/>
      <c r="Y394" s="36"/>
      <c r="Z394" s="36"/>
      <c r="AA394" s="36"/>
      <c r="AB394" s="36"/>
      <c r="AC394" s="36"/>
      <c r="AD394" s="36"/>
      <c r="AE394" s="216"/>
      <c r="AF394" s="36"/>
      <c r="AG394" s="36"/>
      <c r="AH394" s="36"/>
      <c r="AI394" s="37"/>
      <c r="AJ394" s="12"/>
      <c r="AK394" s="12"/>
      <c r="AL394" s="32"/>
      <c r="AM394" s="25"/>
      <c r="AN394" s="33"/>
      <c r="AO394" s="25"/>
      <c r="AP394" s="35"/>
      <c r="AQ394" s="36"/>
      <c r="AR394" s="36"/>
      <c r="AS394" s="36"/>
      <c r="AT394" s="36"/>
      <c r="AU394" s="36"/>
      <c r="AV394" s="36"/>
      <c r="AW394" s="216"/>
      <c r="AX394" s="36"/>
      <c r="AY394" s="36"/>
      <c r="AZ394" s="36"/>
      <c r="BA394" s="143"/>
      <c r="BC394" s="70" t="str">
        <f t="shared" si="423"/>
        <v/>
      </c>
      <c r="BD394" s="31"/>
      <c r="BE394" s="31"/>
      <c r="BF394" s="31"/>
      <c r="BG394" s="25"/>
      <c r="BH394" s="25"/>
      <c r="BI394" s="25"/>
      <c r="BJ394" s="184"/>
    </row>
    <row r="395" spans="1:62" s="10" customFormat="1" ht="14.25" customHeight="1">
      <c r="A395" s="32" t="s">
        <v>80</v>
      </c>
      <c r="B395" s="25"/>
      <c r="C395" s="33" t="s">
        <v>1</v>
      </c>
      <c r="D395" s="25"/>
      <c r="E395" s="35">
        <f>E396</f>
        <v>0.28999999999999998</v>
      </c>
      <c r="F395" s="36">
        <f t="shared" ref="F395:P395" si="430">F396-E396</f>
        <v>3.0000000000000027E-2</v>
      </c>
      <c r="G395" s="36">
        <f t="shared" si="430"/>
        <v>0.26999999999999996</v>
      </c>
      <c r="H395" s="36">
        <f t="shared" si="430"/>
        <v>0.35499999999999998</v>
      </c>
      <c r="I395" s="36">
        <f t="shared" si="430"/>
        <v>0.29500000000000004</v>
      </c>
      <c r="J395" s="36">
        <f t="shared" si="430"/>
        <v>0.34499999999999997</v>
      </c>
      <c r="K395" s="36">
        <f t="shared" si="430"/>
        <v>3.5000000000000142E-2</v>
      </c>
      <c r="L395" s="36">
        <f t="shared" si="430"/>
        <v>9.9999999999997868E-3</v>
      </c>
      <c r="M395" s="216">
        <f t="shared" si="430"/>
        <v>0.31500000000000017</v>
      </c>
      <c r="N395" s="36">
        <f t="shared" si="430"/>
        <v>-1.9450000000000001</v>
      </c>
      <c r="O395" s="36">
        <f t="shared" si="430"/>
        <v>0</v>
      </c>
      <c r="P395" s="37">
        <f t="shared" si="430"/>
        <v>0</v>
      </c>
      <c r="Q395" s="12"/>
      <c r="R395" s="12"/>
      <c r="S395" s="12"/>
      <c r="T395" s="32" t="s">
        <v>80</v>
      </c>
      <c r="U395" s="25"/>
      <c r="V395" s="33" t="s">
        <v>1</v>
      </c>
      <c r="W395" s="25"/>
      <c r="X395" s="35">
        <f>X396</f>
        <v>0</v>
      </c>
      <c r="Y395" s="36">
        <f t="shared" ref="Y395:AI395" si="431">Y396-X396</f>
        <v>0</v>
      </c>
      <c r="Z395" s="36">
        <f t="shared" si="431"/>
        <v>0</v>
      </c>
      <c r="AA395" s="36">
        <f t="shared" si="431"/>
        <v>0</v>
      </c>
      <c r="AB395" s="36">
        <f t="shared" si="431"/>
        <v>0</v>
      </c>
      <c r="AC395" s="36">
        <f t="shared" si="431"/>
        <v>0</v>
      </c>
      <c r="AD395" s="36">
        <f t="shared" si="431"/>
        <v>0</v>
      </c>
      <c r="AE395" s="216">
        <f t="shared" si="431"/>
        <v>0</v>
      </c>
      <c r="AF395" s="36">
        <f t="shared" si="431"/>
        <v>0</v>
      </c>
      <c r="AG395" s="36">
        <f t="shared" si="431"/>
        <v>0</v>
      </c>
      <c r="AH395" s="36">
        <f t="shared" si="431"/>
        <v>0</v>
      </c>
      <c r="AI395" s="37">
        <f t="shared" si="431"/>
        <v>0</v>
      </c>
      <c r="AJ395" s="12"/>
      <c r="AK395" s="12"/>
      <c r="AL395" s="32" t="s">
        <v>80</v>
      </c>
      <c r="AM395" s="25"/>
      <c r="AN395" s="33" t="s">
        <v>1</v>
      </c>
      <c r="AO395" s="25"/>
      <c r="AP395" s="35">
        <f>AP396</f>
        <v>0</v>
      </c>
      <c r="AQ395" s="36">
        <f t="shared" ref="AQ395:BA395" si="432">AQ396-AP396</f>
        <v>0.03</v>
      </c>
      <c r="AR395" s="36">
        <f t="shared" si="432"/>
        <v>0.33999999999999997</v>
      </c>
      <c r="AS395" s="36">
        <f t="shared" si="432"/>
        <v>9.4999999999999973E-2</v>
      </c>
      <c r="AT395" s="36">
        <f t="shared" si="432"/>
        <v>0.4900000000000001</v>
      </c>
      <c r="AU395" s="36">
        <f t="shared" si="432"/>
        <v>0</v>
      </c>
      <c r="AV395" s="36">
        <f t="shared" si="432"/>
        <v>0.35000000000000009</v>
      </c>
      <c r="AW395" s="216">
        <f t="shared" si="432"/>
        <v>0</v>
      </c>
      <c r="AX395" s="36">
        <f t="shared" si="432"/>
        <v>2.4999999999999911E-2</v>
      </c>
      <c r="AY395" s="36">
        <f t="shared" si="432"/>
        <v>0.32500000000000018</v>
      </c>
      <c r="AZ395" s="36">
        <f t="shared" si="432"/>
        <v>0.29000000000000004</v>
      </c>
      <c r="BA395" s="143">
        <f t="shared" si="432"/>
        <v>3.0000000000000027E-2</v>
      </c>
      <c r="BC395" s="32" t="str">
        <f t="shared" si="423"/>
        <v>LABORATOIRES ASEPTA</v>
      </c>
      <c r="BD395" s="31"/>
      <c r="BE395" s="31"/>
      <c r="BF395" s="31"/>
      <c r="BG395" s="25"/>
      <c r="BH395" s="25"/>
      <c r="BI395" s="25"/>
      <c r="BJ395" s="184"/>
    </row>
    <row r="396" spans="1:62" s="10" customFormat="1" ht="14.25" customHeight="1">
      <c r="A396" s="70"/>
      <c r="B396" s="25"/>
      <c r="C396" s="33" t="s">
        <v>13</v>
      </c>
      <c r="D396" s="25"/>
      <c r="E396" s="74">
        <v>0.28999999999999998</v>
      </c>
      <c r="F396" s="73">
        <v>0.32</v>
      </c>
      <c r="G396" s="73">
        <v>0.59</v>
      </c>
      <c r="H396" s="73">
        <v>0.94499999999999995</v>
      </c>
      <c r="I396" s="73">
        <v>1.24</v>
      </c>
      <c r="J396" s="73">
        <v>1.585</v>
      </c>
      <c r="K396" s="73">
        <v>1.62</v>
      </c>
      <c r="L396" s="73">
        <v>1.63</v>
      </c>
      <c r="M396" s="136">
        <v>1.9450000000000001</v>
      </c>
      <c r="N396" s="73"/>
      <c r="O396" s="73"/>
      <c r="P396" s="75"/>
      <c r="Q396" s="12"/>
      <c r="R396" s="12"/>
      <c r="S396" s="12"/>
      <c r="T396" s="70"/>
      <c r="U396" s="25"/>
      <c r="V396" s="33" t="s">
        <v>13</v>
      </c>
      <c r="W396" s="25"/>
      <c r="X396" s="74"/>
      <c r="Y396" s="73"/>
      <c r="Z396" s="73"/>
      <c r="AA396" s="73"/>
      <c r="AB396" s="73"/>
      <c r="AC396" s="73"/>
      <c r="AD396" s="73"/>
      <c r="AE396" s="136"/>
      <c r="AF396" s="73"/>
      <c r="AG396" s="36"/>
      <c r="AH396" s="36"/>
      <c r="AI396" s="37"/>
      <c r="AJ396" s="12"/>
      <c r="AK396" s="12"/>
      <c r="AL396" s="70"/>
      <c r="AM396" s="25"/>
      <c r="AN396" s="33" t="s">
        <v>13</v>
      </c>
      <c r="AO396" s="25"/>
      <c r="AP396" s="74">
        <v>0</v>
      </c>
      <c r="AQ396" s="73">
        <v>0.03</v>
      </c>
      <c r="AR396" s="73">
        <v>0.37</v>
      </c>
      <c r="AS396" s="73">
        <v>0.46499999999999997</v>
      </c>
      <c r="AT396" s="73">
        <v>0.95500000000000007</v>
      </c>
      <c r="AU396" s="73">
        <v>0.95500000000000007</v>
      </c>
      <c r="AV396" s="73">
        <v>1.3050000000000002</v>
      </c>
      <c r="AW396" s="136">
        <v>1.3050000000000002</v>
      </c>
      <c r="AX396" s="73">
        <v>1.33</v>
      </c>
      <c r="AY396" s="73">
        <v>1.6550000000000002</v>
      </c>
      <c r="AZ396" s="73">
        <v>1.9450000000000003</v>
      </c>
      <c r="BA396" s="142">
        <v>1.9750000000000003</v>
      </c>
      <c r="BC396" s="70" t="str">
        <f t="shared" si="423"/>
        <v/>
      </c>
      <c r="BD396" s="205" t="e">
        <f>INDEX($E$323:$P$414,ROW()-322,#REF!)</f>
        <v>#REF!</v>
      </c>
      <c r="BE396" s="205" t="e">
        <f>INDEX($X$323:$AI$414,ROW()-322,#REF!)</f>
        <v>#REF!</v>
      </c>
      <c r="BF396" s="205" t="e">
        <f>INDEX($AP$323:$BA$414,ROW()-322,#REF!)</f>
        <v>#REF!</v>
      </c>
      <c r="BG396" s="205" t="e">
        <f>+IF(OR(BD396=0,BE396=0),"",BD396-BE396)</f>
        <v>#REF!</v>
      </c>
      <c r="BH396" s="196" t="str">
        <f>+IF(ISERROR(BD396/BE396-1),"",BD396/BE396-1)</f>
        <v/>
      </c>
      <c r="BI396" s="205" t="e">
        <f>+IF(OR(BD396=0,BF396=0),"",BD396-BF396)</f>
        <v>#REF!</v>
      </c>
      <c r="BJ396" s="198" t="str">
        <f>+IF(ISERROR(BD396/BF396-1),"",BD396/BF396-1)</f>
        <v/>
      </c>
    </row>
    <row r="397" spans="1:62" s="10" customFormat="1" ht="14.25" customHeight="1">
      <c r="A397" s="70"/>
      <c r="B397" s="25"/>
      <c r="C397" s="33"/>
      <c r="D397" s="25"/>
      <c r="E397" s="35"/>
      <c r="F397" s="36"/>
      <c r="G397" s="36"/>
      <c r="H397" s="36"/>
      <c r="I397" s="36"/>
      <c r="J397" s="36"/>
      <c r="K397" s="36"/>
      <c r="L397" s="36"/>
      <c r="M397" s="216"/>
      <c r="N397" s="36"/>
      <c r="O397" s="36"/>
      <c r="P397" s="37"/>
      <c r="Q397" s="12"/>
      <c r="R397" s="12"/>
      <c r="S397" s="12"/>
      <c r="T397" s="70"/>
      <c r="U397" s="25"/>
      <c r="V397" s="33"/>
      <c r="W397" s="25"/>
      <c r="X397" s="35"/>
      <c r="Y397" s="36"/>
      <c r="Z397" s="36"/>
      <c r="AA397" s="36"/>
      <c r="AB397" s="36"/>
      <c r="AC397" s="36"/>
      <c r="AD397" s="36"/>
      <c r="AE397" s="216"/>
      <c r="AF397" s="36"/>
      <c r="AG397" s="36"/>
      <c r="AH397" s="36"/>
      <c r="AI397" s="37"/>
      <c r="AJ397" s="12"/>
      <c r="AK397" s="12"/>
      <c r="AL397" s="70"/>
      <c r="AM397" s="25"/>
      <c r="AN397" s="33"/>
      <c r="AO397" s="25"/>
      <c r="AP397" s="35"/>
      <c r="AQ397" s="36"/>
      <c r="AR397" s="36"/>
      <c r="AS397" s="36"/>
      <c r="AT397" s="36"/>
      <c r="AU397" s="36"/>
      <c r="AV397" s="36"/>
      <c r="AW397" s="216"/>
      <c r="AX397" s="36"/>
      <c r="AY397" s="36"/>
      <c r="AZ397" s="36"/>
      <c r="BA397" s="143"/>
      <c r="BC397" s="70" t="str">
        <f t="shared" si="423"/>
        <v/>
      </c>
      <c r="BD397" s="31"/>
      <c r="BE397" s="31"/>
      <c r="BF397" s="31"/>
      <c r="BG397" s="25"/>
      <c r="BH397" s="25"/>
      <c r="BI397" s="25"/>
      <c r="BJ397" s="184"/>
    </row>
    <row r="398" spans="1:62" s="10" customFormat="1" ht="14.25" customHeight="1">
      <c r="A398" s="70" t="s">
        <v>40</v>
      </c>
      <c r="B398" s="25"/>
      <c r="C398" s="33" t="s">
        <v>1</v>
      </c>
      <c r="D398" s="25"/>
      <c r="E398" s="35">
        <f>E399</f>
        <v>48.550019999999975</v>
      </c>
      <c r="F398" s="36">
        <f t="shared" ref="F398:P398" si="433">F399-E399</f>
        <v>29.508980000000051</v>
      </c>
      <c r="G398" s="36">
        <f t="shared" si="433"/>
        <v>42.524000000000001</v>
      </c>
      <c r="H398" s="36">
        <f t="shared" si="433"/>
        <v>59.125999999999976</v>
      </c>
      <c r="I398" s="36">
        <f t="shared" si="433"/>
        <v>28.783000000000015</v>
      </c>
      <c r="J398" s="36">
        <f t="shared" si="433"/>
        <v>41.356999999999914</v>
      </c>
      <c r="K398" s="36">
        <f t="shared" si="433"/>
        <v>43.089000000000055</v>
      </c>
      <c r="L398" s="36">
        <f t="shared" si="433"/>
        <v>24.589999999999918</v>
      </c>
      <c r="M398" s="216">
        <f t="shared" si="433"/>
        <v>47.788999999999987</v>
      </c>
      <c r="N398" s="36">
        <f t="shared" si="433"/>
        <v>-365.31699999999989</v>
      </c>
      <c r="O398" s="36">
        <f t="shared" si="433"/>
        <v>0</v>
      </c>
      <c r="P398" s="37">
        <f t="shared" si="433"/>
        <v>0</v>
      </c>
      <c r="Q398" s="12"/>
      <c r="R398" s="12"/>
      <c r="S398" s="12"/>
      <c r="T398" s="70" t="s">
        <v>40</v>
      </c>
      <c r="U398" s="25"/>
      <c r="V398" s="33" t="s">
        <v>1</v>
      </c>
      <c r="W398" s="25"/>
      <c r="X398" s="35">
        <f>X399</f>
        <v>0</v>
      </c>
      <c r="Y398" s="36">
        <f t="shared" ref="Y398:AI398" si="434">Y399-X399</f>
        <v>0</v>
      </c>
      <c r="Z398" s="36">
        <f t="shared" si="434"/>
        <v>0</v>
      </c>
      <c r="AA398" s="36">
        <f t="shared" si="434"/>
        <v>0</v>
      </c>
      <c r="AB398" s="36">
        <f t="shared" si="434"/>
        <v>0</v>
      </c>
      <c r="AC398" s="36">
        <f t="shared" si="434"/>
        <v>0</v>
      </c>
      <c r="AD398" s="36">
        <f t="shared" si="434"/>
        <v>0</v>
      </c>
      <c r="AE398" s="216">
        <f t="shared" si="434"/>
        <v>0</v>
      </c>
      <c r="AF398" s="36">
        <f t="shared" si="434"/>
        <v>0</v>
      </c>
      <c r="AG398" s="36">
        <f t="shared" si="434"/>
        <v>0</v>
      </c>
      <c r="AH398" s="36">
        <f t="shared" si="434"/>
        <v>0</v>
      </c>
      <c r="AI398" s="37">
        <f t="shared" si="434"/>
        <v>0</v>
      </c>
      <c r="AJ398" s="12"/>
      <c r="AK398" s="12"/>
      <c r="AL398" s="70" t="s">
        <v>40</v>
      </c>
      <c r="AM398" s="25"/>
      <c r="AN398" s="33" t="s">
        <v>1</v>
      </c>
      <c r="AO398" s="25"/>
      <c r="AP398" s="35">
        <f>AP399</f>
        <v>52.847590000000039</v>
      </c>
      <c r="AQ398" s="36">
        <f t="shared" ref="AQ398:BA398" si="435">AQ399-AP399</f>
        <v>52.931617799999955</v>
      </c>
      <c r="AR398" s="36">
        <f t="shared" si="435"/>
        <v>61.230560000000082</v>
      </c>
      <c r="AS398" s="36">
        <f t="shared" si="435"/>
        <v>86.991629999999873</v>
      </c>
      <c r="AT398" s="36">
        <f t="shared" si="435"/>
        <v>29.168620000000033</v>
      </c>
      <c r="AU398" s="36">
        <f t="shared" si="435"/>
        <v>19.273759999999925</v>
      </c>
      <c r="AV398" s="36">
        <f t="shared" si="435"/>
        <v>38.644139999999993</v>
      </c>
      <c r="AW398" s="216">
        <f t="shared" si="435"/>
        <v>33.901580000000195</v>
      </c>
      <c r="AX398" s="36">
        <f t="shared" si="435"/>
        <v>50.721459999999865</v>
      </c>
      <c r="AY398" s="36">
        <f t="shared" si="435"/>
        <v>31.896640000000161</v>
      </c>
      <c r="AZ398" s="36">
        <f t="shared" si="435"/>
        <v>31.012200000000121</v>
      </c>
      <c r="BA398" s="143">
        <f t="shared" si="435"/>
        <v>23.312969999999495</v>
      </c>
      <c r="BC398" s="32" t="str">
        <f t="shared" si="423"/>
        <v>AUTRES</v>
      </c>
      <c r="BD398" s="31"/>
      <c r="BE398" s="31"/>
      <c r="BF398" s="31"/>
      <c r="BG398" s="25"/>
      <c r="BH398" s="25"/>
      <c r="BI398" s="25"/>
      <c r="BJ398" s="184"/>
    </row>
    <row r="399" spans="1:62" s="10" customFormat="1" ht="14.25" customHeight="1">
      <c r="A399" s="70"/>
      <c r="B399" s="25"/>
      <c r="C399" s="33" t="s">
        <v>13</v>
      </c>
      <c r="D399" s="25"/>
      <c r="E399" s="74">
        <f>-SUM(E396,E393,E390,E387,E384,E381,E378,E375,E372,E369,E366,E363,E360,E357,E354,E351,E348,E345,E342,E339,E336,E333,E330,E327,E324)+130.378</f>
        <v>48.550019999999975</v>
      </c>
      <c r="F399" s="73">
        <f>-SUM(F396,F393,F390,F387,F384,F381,F378,F375,F372,F369,F366,F363,F360,F357,F354,F351,F348,F345,F342,F339,F336,F333,F330,F327,F324)+217.768</f>
        <v>78.059000000000026</v>
      </c>
      <c r="G399" s="73">
        <f>-SUM(G396,G393,G390,G387,G384,G381,G378,G375,G372,G369,G366,G363,G360,G357,G354,G351,G348,G345,G342,G339,G336,G333,G330,G327,G324)+322.771</f>
        <v>120.58300000000003</v>
      </c>
      <c r="H399" s="73">
        <f>-SUM(H396,H393,H390,H387,H384,H381,H378,H375,H372,H369,H366,H363,H360,H357,H354,H351,H348,H345,H342,H339,H336,H333,H330,H327,H324)+421.374</f>
        <v>179.709</v>
      </c>
      <c r="I399" s="73">
        <f>-SUM(I396,I393,I390,I387,I384,I381,I378,I375,I372,I369,I366,I363,I360,I357,I354,I351,I348,I345,I342,I339,I336,I333,I330,I327,I324)+501.17</f>
        <v>208.49200000000002</v>
      </c>
      <c r="J399" s="73">
        <f>-SUM(J396,J393,J390,J387,J384,J381,J378,J375,J372,J369,J366,J363,J360,J357,J354,J351,J348,J345,J342,J339,J336,J333,J330,J327,J324)+582.678</f>
        <v>249.84899999999993</v>
      </c>
      <c r="K399" s="73">
        <f>-SUM(K396,K393,K390,K387,K384,K381,K378,K375,K372,K369,K366,K363,K360,K357,K354,K351,K348,K345,K342,K339,K336,K333,K330,K327,K324)+692.946</f>
        <v>292.93799999999999</v>
      </c>
      <c r="L399" s="73">
        <f>-SUM(L396,L393,L390,L387,L384,L381,L378,L375,L372,L369,L366,L363,L360,L357,L354,L351,L348,L345,L342,L339,L336,L333,L330,L327,L324)+768.655</f>
        <v>317.52799999999991</v>
      </c>
      <c r="M399" s="136">
        <f>-SUM(M396,M393,M390,M387,M384,M381,M378,M375,M372,M369,M366,M363,M360,M357,M354,M351,M348,M345,M342,M339,M336,M333,M330,M327,M324)+879.66</f>
        <v>365.31699999999989</v>
      </c>
      <c r="N399" s="73">
        <f>-SUM(N396,N393,N390,N387,N384,N381,N378,N375,N372,N369,N366,N363,N360,N357,N354,N351,N348,N345,N342,N339,N336,N333,N330,N327,N324)</f>
        <v>0</v>
      </c>
      <c r="O399" s="73">
        <f>-SUM(O396,O393,O390,O387,O384,O381,O378,O375,O372,O369,O366,O363,O360,O357,O354,O351,O348,O345,O342,O339,O336,O333,O330,O327,O324)</f>
        <v>0</v>
      </c>
      <c r="P399" s="75">
        <f>-SUM(P396,P393,P390,P387,P384,P381,P378,P375,P372,P369,P366,P363,P360,P357,P354,P351,P348,P345,P342,P339,P336,P333,P330,P327,P324)</f>
        <v>0</v>
      </c>
      <c r="Q399" s="12"/>
      <c r="R399" s="12"/>
      <c r="S399" s="12"/>
      <c r="T399" s="70"/>
      <c r="U399" s="25"/>
      <c r="V399" s="33" t="s">
        <v>13</v>
      </c>
      <c r="W399" s="25"/>
      <c r="X399" s="74"/>
      <c r="Y399" s="73"/>
      <c r="Z399" s="73"/>
      <c r="AA399" s="73"/>
      <c r="AB399" s="73"/>
      <c r="AC399" s="73"/>
      <c r="AD399" s="73"/>
      <c r="AE399" s="136"/>
      <c r="AF399" s="73"/>
      <c r="AG399" s="36"/>
      <c r="AH399" s="36"/>
      <c r="AI399" s="37"/>
      <c r="AJ399" s="12"/>
      <c r="AK399" s="12"/>
      <c r="AL399" s="70"/>
      <c r="AM399" s="25"/>
      <c r="AN399" s="33" t="s">
        <v>13</v>
      </c>
      <c r="AO399" s="25"/>
      <c r="AP399" s="74">
        <f>(-SUM(AP396,AP393,AP390,AP387,AP384,AP381,AP378,AP375,AP372,AP369,AP366,AP363,AP360,AP357,AP354,AP351,AP348,AP345,AP342,AP339,AP336,AP333,AP330,AP327,AP324))+165.84653</f>
        <v>52.847590000000039</v>
      </c>
      <c r="AQ399" s="73">
        <f>(-SUM(AQ396,AQ393,AQ390,AQ387,AQ384,AQ381,AQ378,AQ375,AQ372,AQ369,AQ366,AQ363,AQ360,AQ357,AQ354,AQ351,AQ348,AQ345,AQ342,AQ339,AQ336,AQ333,AQ330,AQ327,AQ324))+367.8415278</f>
        <v>105.77920779999999</v>
      </c>
      <c r="AR399" s="73">
        <f>(-SUM(AR396,AR393,AR390,AR387,AR384,AR381,AR378,AR375,AR372,AR369,AR366,AR363,AR360,AR357,AR354,AR351,AR348,AR345,AR342,AR339,AR336,AR333,AR330,AR327,AR324))+585.0720178</f>
        <v>167.00976780000008</v>
      </c>
      <c r="AS399" s="73">
        <f>(-SUM(AS396,AS393,AS390,AS387,AS384,AS381,AS378,AS375,AS372,AS369,AS366,AS363,AS360,AS357,AS354,AS351,AS348,AS345,AS342,AS339,AS336,AS333,AS330,AS327,AS324))+768.8187978</f>
        <v>254.00139779999995</v>
      </c>
      <c r="AT399" s="73">
        <f>(-SUM(AT396,AT393,AT390,AT387,AT384,AT381,AT378,AT375,AT372,AT369,AT366,AT363,AT360,AT357,AT354,AT351,AT348,AT345,AT342,AT339,AT336,AT333,AT330,AT327,AT324))+895.5667678</f>
        <v>283.17001779999998</v>
      </c>
      <c r="AU399" s="73">
        <f>(-SUM(AU396,AU393,AU390,AU387,AU384,AU381,AU378,AU375,AU372,AU369,AU366,AU363,AU360,AU357,AU354,AU351,AU348,AU345,AU342,AU339,AU336,AU333,AU330,AU327,AU324))+1024.4403478</f>
        <v>302.44377779999991</v>
      </c>
      <c r="AV399" s="73">
        <f>(-SUM(AV396,AV393,AV390,AV387,AV384,AV381,AV378,AV375,AV372,AV369,AV366,AV363,AV360,AV357,AV354,AV351,AV348,AV345,AV342,AV339,AV336,AV333,AV330,AV327,AV324))+1165.3482278</f>
        <v>341.0879177999999</v>
      </c>
      <c r="AW399" s="136">
        <f>(-SUM(AW396,AW393,AW390,AW387,AW384,AW381,AW378,AW375,AW372,AW369,AW366,AW363,AW360,AW357,AW354,AW351,AW348,AW345,AW342,AW339,AW336,AW333,AW330,AW327,AW324))+1299.0000778</f>
        <v>374.98949780000009</v>
      </c>
      <c r="AX399" s="73">
        <f>(-SUM(AX396,AX393,AX390,AX387,AX384,AX381,AX378,AX375,AX372,AX369,AX366,AX363,AX360,AX357,AX354,AX351,AX348,AX345,AX342,AX339,AX336,AX333,AX330,AX327,AX324))+1442.9378378</f>
        <v>425.71095779999996</v>
      </c>
      <c r="AY399" s="73">
        <f>(-SUM(AY396,AY393,AY390,AY387,AY384,AY381,AY378,AY375,AY372,AY369,AY366,AY363,AY360,AY357,AY354,AY351,AY348,AY345,AY342,AY339,AY336,AY333,AY330,AY327,AY324))+1543.7035478</f>
        <v>457.60759780000012</v>
      </c>
      <c r="AZ399" s="73">
        <f>(-SUM(AZ396,AZ393,AZ390,AZ387,AZ384,AZ381,AZ378,AZ375,AZ372,AZ369,AZ366,AZ363,AZ360,AZ357,AZ354,AZ351,AZ348,AZ345,AZ342,AZ339,AZ336,AZ333,AZ330,AZ327,AZ324))+1626.6151078</f>
        <v>488.61979780000024</v>
      </c>
      <c r="BA399" s="142">
        <f>(-SUM(BA396,BA393,BA390,BA387,BA384,BA381,BA378,BA375,BA372,BA369,BA366,BA363,BA360,BA357,BA354,BA351,BA348,BA345,BA342,BA339,BA336,BA333,BA330,BA327,BA324))+1691.4070178</f>
        <v>511.93276779999974</v>
      </c>
      <c r="BC399" s="70" t="str">
        <f t="shared" si="423"/>
        <v/>
      </c>
      <c r="BD399" s="205" t="e">
        <f>INDEX($E$323:$P$414,ROW()-322,#REF!)</f>
        <v>#REF!</v>
      </c>
      <c r="BE399" s="205" t="e">
        <f>INDEX($X$323:$AI$414,ROW()-322,#REF!)</f>
        <v>#REF!</v>
      </c>
      <c r="BF399" s="205" t="e">
        <f>INDEX($AP$323:$BA$414,ROW()-322,#REF!)</f>
        <v>#REF!</v>
      </c>
      <c r="BG399" s="205" t="e">
        <f>+IF(OR(BD399=0,BE399=0),"",BD399-BE399)</f>
        <v>#REF!</v>
      </c>
      <c r="BH399" s="196" t="str">
        <f>+IF(ISERROR(BD399/BE399-1),"",BD399/BE399-1)</f>
        <v/>
      </c>
      <c r="BI399" s="205" t="e">
        <f>+IF(OR(BD399=0,BF399=0),"",BD399-BF399)</f>
        <v>#REF!</v>
      </c>
      <c r="BJ399" s="198" t="str">
        <f>+IF(ISERROR(BD399/BF399-1),"",BD399/BF399-1)</f>
        <v/>
      </c>
    </row>
    <row r="400" spans="1:62" s="10" customFormat="1" ht="14.25" customHeight="1">
      <c r="A400" s="32"/>
      <c r="B400" s="25"/>
      <c r="C400" s="33"/>
      <c r="D400" s="25"/>
      <c r="E400" s="35"/>
      <c r="F400" s="36"/>
      <c r="G400" s="36"/>
      <c r="H400" s="36"/>
      <c r="I400" s="36"/>
      <c r="J400" s="36"/>
      <c r="K400" s="36"/>
      <c r="L400" s="36"/>
      <c r="M400" s="216"/>
      <c r="N400" s="36"/>
      <c r="O400" s="36"/>
      <c r="P400" s="37"/>
      <c r="Q400" s="12"/>
      <c r="R400" s="12"/>
      <c r="S400" s="12"/>
      <c r="T400" s="32"/>
      <c r="U400" s="25"/>
      <c r="V400" s="33"/>
      <c r="W400" s="25"/>
      <c r="X400" s="35"/>
      <c r="Y400" s="36"/>
      <c r="Z400" s="36"/>
      <c r="AA400" s="36"/>
      <c r="AB400" s="36"/>
      <c r="AC400" s="36"/>
      <c r="AD400" s="36"/>
      <c r="AE400" s="216"/>
      <c r="AF400" s="36"/>
      <c r="AG400" s="36"/>
      <c r="AH400" s="36"/>
      <c r="AI400" s="37"/>
      <c r="AJ400" s="12"/>
      <c r="AK400" s="12"/>
      <c r="AL400" s="32"/>
      <c r="AM400" s="25"/>
      <c r="AN400" s="33"/>
      <c r="AO400" s="25"/>
      <c r="AP400" s="35"/>
      <c r="AQ400" s="36"/>
      <c r="AR400" s="36"/>
      <c r="AS400" s="36"/>
      <c r="AT400" s="36"/>
      <c r="AU400" s="36"/>
      <c r="AV400" s="36"/>
      <c r="AW400" s="216"/>
      <c r="AX400" s="36"/>
      <c r="AY400" s="36"/>
      <c r="AZ400" s="36"/>
      <c r="BA400" s="143"/>
      <c r="BC400" s="70" t="str">
        <f t="shared" si="423"/>
        <v/>
      </c>
      <c r="BD400" s="31"/>
      <c r="BE400" s="31"/>
      <c r="BF400" s="31"/>
      <c r="BG400" s="25"/>
      <c r="BH400" s="25"/>
      <c r="BI400" s="25"/>
      <c r="BJ400" s="184"/>
    </row>
    <row r="401" spans="1:62" s="10" customFormat="1" ht="14.25" hidden="1" customHeight="1">
      <c r="A401" s="32">
        <v>27</v>
      </c>
      <c r="B401" s="25"/>
      <c r="C401" s="33" t="s">
        <v>1</v>
      </c>
      <c r="D401" s="25"/>
      <c r="E401" s="35">
        <f>E402</f>
        <v>0</v>
      </c>
      <c r="F401" s="36">
        <f t="shared" ref="F401:P401" si="436">F402-E402</f>
        <v>0</v>
      </c>
      <c r="G401" s="36">
        <f t="shared" si="436"/>
        <v>0</v>
      </c>
      <c r="H401" s="36">
        <f t="shared" si="436"/>
        <v>0</v>
      </c>
      <c r="I401" s="36">
        <f t="shared" si="436"/>
        <v>0</v>
      </c>
      <c r="J401" s="36">
        <f t="shared" si="436"/>
        <v>0</v>
      </c>
      <c r="K401" s="36">
        <f t="shared" si="436"/>
        <v>0</v>
      </c>
      <c r="L401" s="36">
        <f t="shared" si="436"/>
        <v>0</v>
      </c>
      <c r="M401" s="216">
        <f t="shared" si="436"/>
        <v>0</v>
      </c>
      <c r="N401" s="36">
        <f t="shared" si="436"/>
        <v>0</v>
      </c>
      <c r="O401" s="36">
        <f t="shared" si="436"/>
        <v>0</v>
      </c>
      <c r="P401" s="37">
        <f t="shared" si="436"/>
        <v>0</v>
      </c>
      <c r="Q401" s="12"/>
      <c r="R401" s="12"/>
      <c r="S401" s="12"/>
      <c r="T401" s="32">
        <v>27</v>
      </c>
      <c r="U401" s="25"/>
      <c r="V401" s="33" t="s">
        <v>1</v>
      </c>
      <c r="W401" s="25"/>
      <c r="X401" s="35">
        <f>X402</f>
        <v>0</v>
      </c>
      <c r="Y401" s="36">
        <f t="shared" ref="Y401:AI401" si="437">Y402-X402</f>
        <v>0</v>
      </c>
      <c r="Z401" s="36">
        <f t="shared" si="437"/>
        <v>0</v>
      </c>
      <c r="AA401" s="36">
        <f t="shared" si="437"/>
        <v>0</v>
      </c>
      <c r="AB401" s="36">
        <f t="shared" si="437"/>
        <v>0</v>
      </c>
      <c r="AC401" s="36">
        <f t="shared" si="437"/>
        <v>0</v>
      </c>
      <c r="AD401" s="36">
        <f t="shared" si="437"/>
        <v>0</v>
      </c>
      <c r="AE401" s="216">
        <f t="shared" si="437"/>
        <v>0</v>
      </c>
      <c r="AF401" s="36">
        <f t="shared" si="437"/>
        <v>0</v>
      </c>
      <c r="AG401" s="36">
        <f t="shared" si="437"/>
        <v>0</v>
      </c>
      <c r="AH401" s="36">
        <f t="shared" si="437"/>
        <v>0</v>
      </c>
      <c r="AI401" s="37">
        <f t="shared" si="437"/>
        <v>0</v>
      </c>
      <c r="AJ401" s="12"/>
      <c r="AK401" s="12"/>
      <c r="AL401" s="32">
        <v>27</v>
      </c>
      <c r="AM401" s="25"/>
      <c r="AN401" s="33" t="s">
        <v>1</v>
      </c>
      <c r="AO401" s="25"/>
      <c r="AP401" s="35">
        <f>AP402</f>
        <v>0</v>
      </c>
      <c r="AQ401" s="36">
        <f t="shared" ref="AQ401:BA401" si="438">AQ402-AP402</f>
        <v>0</v>
      </c>
      <c r="AR401" s="36">
        <f t="shared" si="438"/>
        <v>0</v>
      </c>
      <c r="AS401" s="36">
        <f t="shared" si="438"/>
        <v>0</v>
      </c>
      <c r="AT401" s="36">
        <f t="shared" si="438"/>
        <v>0</v>
      </c>
      <c r="AU401" s="36">
        <f t="shared" si="438"/>
        <v>0</v>
      </c>
      <c r="AV401" s="36">
        <f t="shared" si="438"/>
        <v>0</v>
      </c>
      <c r="AW401" s="216">
        <f t="shared" si="438"/>
        <v>0</v>
      </c>
      <c r="AX401" s="36">
        <f t="shared" si="438"/>
        <v>0</v>
      </c>
      <c r="AY401" s="36">
        <f t="shared" si="438"/>
        <v>0</v>
      </c>
      <c r="AZ401" s="36">
        <f t="shared" si="438"/>
        <v>0</v>
      </c>
      <c r="BA401" s="143">
        <f t="shared" si="438"/>
        <v>0</v>
      </c>
      <c r="BC401" s="32">
        <f t="shared" si="423"/>
        <v>27</v>
      </c>
      <c r="BD401" s="31"/>
      <c r="BE401" s="31"/>
      <c r="BF401" s="31"/>
      <c r="BG401" s="25"/>
      <c r="BH401" s="25"/>
      <c r="BI401" s="25"/>
      <c r="BJ401" s="184"/>
    </row>
    <row r="402" spans="1:62" s="10" customFormat="1" ht="14.25" hidden="1" customHeight="1">
      <c r="A402" s="70"/>
      <c r="B402" s="25"/>
      <c r="C402" s="33" t="s">
        <v>13</v>
      </c>
      <c r="D402" s="25"/>
      <c r="E402" s="74"/>
      <c r="F402" s="73"/>
      <c r="G402" s="73"/>
      <c r="H402" s="73"/>
      <c r="I402" s="73"/>
      <c r="J402" s="73"/>
      <c r="K402" s="73"/>
      <c r="L402" s="73"/>
      <c r="M402" s="136"/>
      <c r="N402" s="73"/>
      <c r="O402" s="73"/>
      <c r="P402" s="75"/>
      <c r="Q402" s="12"/>
      <c r="R402" s="12"/>
      <c r="S402" s="12"/>
      <c r="T402" s="70"/>
      <c r="U402" s="25"/>
      <c r="V402" s="33" t="s">
        <v>13</v>
      </c>
      <c r="W402" s="25"/>
      <c r="X402" s="74"/>
      <c r="Y402" s="73"/>
      <c r="Z402" s="73"/>
      <c r="AA402" s="73"/>
      <c r="AB402" s="73"/>
      <c r="AC402" s="73"/>
      <c r="AD402" s="73"/>
      <c r="AE402" s="136"/>
      <c r="AF402" s="73"/>
      <c r="AG402" s="36"/>
      <c r="AH402" s="36"/>
      <c r="AI402" s="37"/>
      <c r="AJ402" s="12"/>
      <c r="AK402" s="12"/>
      <c r="AL402" s="70"/>
      <c r="AM402" s="25"/>
      <c r="AN402" s="33" t="s">
        <v>13</v>
      </c>
      <c r="AO402" s="25"/>
      <c r="AP402" s="74"/>
      <c r="AQ402" s="73"/>
      <c r="AR402" s="73"/>
      <c r="AS402" s="73"/>
      <c r="AT402" s="73"/>
      <c r="AU402" s="73"/>
      <c r="AV402" s="73"/>
      <c r="AW402" s="136"/>
      <c r="AX402" s="73"/>
      <c r="AY402" s="73"/>
      <c r="AZ402" s="73"/>
      <c r="BA402" s="142"/>
      <c r="BC402" s="70" t="str">
        <f t="shared" si="423"/>
        <v/>
      </c>
      <c r="BD402" s="205" t="e">
        <f>INDEX($E$323:$P$414,ROW()-322,#REF!)</f>
        <v>#REF!</v>
      </c>
      <c r="BE402" s="205" t="e">
        <f>INDEX($X$323:$AI$414,ROW()-322,#REF!)</f>
        <v>#REF!</v>
      </c>
      <c r="BF402" s="205" t="e">
        <f>INDEX($AP$323:$BA$414,ROW()-322,#REF!)</f>
        <v>#REF!</v>
      </c>
      <c r="BG402" s="205" t="e">
        <f>+IF(OR(BD402=0,BE402=0),"",BD402-BE402)</f>
        <v>#REF!</v>
      </c>
      <c r="BH402" s="196" t="str">
        <f>+IF(ISERROR(BD402/BE402-1),"",BD402/BE402-1)</f>
        <v/>
      </c>
      <c r="BI402" s="205" t="e">
        <f>+IF(OR(BD402=0,BF402=0),"",BD402-BF402)</f>
        <v>#REF!</v>
      </c>
      <c r="BJ402" s="198" t="str">
        <f>+IF(ISERROR(BD402/BF402-1),"",BD402/BF402-1)</f>
        <v/>
      </c>
    </row>
    <row r="403" spans="1:62" s="10" customFormat="1" ht="14.25" hidden="1" customHeight="1">
      <c r="A403" s="32"/>
      <c r="B403" s="25"/>
      <c r="C403" s="33"/>
      <c r="D403" s="25"/>
      <c r="E403" s="35"/>
      <c r="F403" s="36"/>
      <c r="G403" s="36"/>
      <c r="H403" s="36"/>
      <c r="I403" s="36"/>
      <c r="J403" s="36"/>
      <c r="K403" s="36"/>
      <c r="L403" s="36"/>
      <c r="M403" s="216"/>
      <c r="N403" s="36"/>
      <c r="O403" s="36"/>
      <c r="P403" s="37"/>
      <c r="Q403" s="12"/>
      <c r="R403" s="12"/>
      <c r="S403" s="12"/>
      <c r="T403" s="32"/>
      <c r="U403" s="25"/>
      <c r="V403" s="33"/>
      <c r="W403" s="25"/>
      <c r="X403" s="35"/>
      <c r="Y403" s="36"/>
      <c r="Z403" s="36"/>
      <c r="AA403" s="36"/>
      <c r="AB403" s="36"/>
      <c r="AC403" s="36"/>
      <c r="AD403" s="36"/>
      <c r="AE403" s="216"/>
      <c r="AF403" s="36"/>
      <c r="AG403" s="36"/>
      <c r="AH403" s="36"/>
      <c r="AI403" s="37"/>
      <c r="AJ403" s="12"/>
      <c r="AK403" s="12"/>
      <c r="AL403" s="32"/>
      <c r="AM403" s="25"/>
      <c r="AN403" s="33"/>
      <c r="AO403" s="25"/>
      <c r="AP403" s="35"/>
      <c r="AQ403" s="36"/>
      <c r="AR403" s="36"/>
      <c r="AS403" s="36"/>
      <c r="AT403" s="36"/>
      <c r="AU403" s="36"/>
      <c r="AV403" s="36"/>
      <c r="AW403" s="216"/>
      <c r="AX403" s="36"/>
      <c r="AY403" s="36"/>
      <c r="AZ403" s="36"/>
      <c r="BA403" s="143"/>
      <c r="BC403" s="70" t="str">
        <f t="shared" si="423"/>
        <v/>
      </c>
      <c r="BD403" s="31"/>
      <c r="BE403" s="31"/>
      <c r="BF403" s="31"/>
      <c r="BG403" s="25"/>
      <c r="BH403" s="25"/>
      <c r="BI403" s="25"/>
      <c r="BJ403" s="184"/>
    </row>
    <row r="404" spans="1:62" s="10" customFormat="1" ht="14.25" hidden="1" customHeight="1">
      <c r="A404" s="32">
        <v>28</v>
      </c>
      <c r="B404" s="25"/>
      <c r="C404" s="33" t="s">
        <v>1</v>
      </c>
      <c r="D404" s="25"/>
      <c r="E404" s="35">
        <f>E405</f>
        <v>0</v>
      </c>
      <c r="F404" s="36">
        <f t="shared" ref="F404:P404" si="439">F405-E405</f>
        <v>0</v>
      </c>
      <c r="G404" s="36">
        <f t="shared" si="439"/>
        <v>0</v>
      </c>
      <c r="H404" s="36">
        <f t="shared" si="439"/>
        <v>0</v>
      </c>
      <c r="I404" s="36">
        <f t="shared" si="439"/>
        <v>0</v>
      </c>
      <c r="J404" s="36">
        <f t="shared" si="439"/>
        <v>0</v>
      </c>
      <c r="K404" s="36">
        <f t="shared" si="439"/>
        <v>0</v>
      </c>
      <c r="L404" s="36">
        <f t="shared" si="439"/>
        <v>0</v>
      </c>
      <c r="M404" s="216">
        <f t="shared" si="439"/>
        <v>0</v>
      </c>
      <c r="N404" s="36">
        <f t="shared" si="439"/>
        <v>0</v>
      </c>
      <c r="O404" s="36">
        <f t="shared" si="439"/>
        <v>0</v>
      </c>
      <c r="P404" s="37">
        <f t="shared" si="439"/>
        <v>0</v>
      </c>
      <c r="Q404" s="12"/>
      <c r="R404" s="12"/>
      <c r="S404" s="12"/>
      <c r="T404" s="32">
        <v>28</v>
      </c>
      <c r="U404" s="25"/>
      <c r="V404" s="33" t="s">
        <v>1</v>
      </c>
      <c r="W404" s="25"/>
      <c r="X404" s="35">
        <f>X405</f>
        <v>0</v>
      </c>
      <c r="Y404" s="36">
        <f t="shared" ref="Y404:AI404" si="440">Y405-X405</f>
        <v>0</v>
      </c>
      <c r="Z404" s="36">
        <f t="shared" si="440"/>
        <v>0</v>
      </c>
      <c r="AA404" s="36">
        <f t="shared" si="440"/>
        <v>0</v>
      </c>
      <c r="AB404" s="36">
        <f t="shared" si="440"/>
        <v>0</v>
      </c>
      <c r="AC404" s="36">
        <f t="shared" si="440"/>
        <v>0</v>
      </c>
      <c r="AD404" s="36">
        <f t="shared" si="440"/>
        <v>0</v>
      </c>
      <c r="AE404" s="216">
        <f t="shared" si="440"/>
        <v>0</v>
      </c>
      <c r="AF404" s="36">
        <f t="shared" si="440"/>
        <v>0</v>
      </c>
      <c r="AG404" s="36">
        <f t="shared" si="440"/>
        <v>0</v>
      </c>
      <c r="AH404" s="36">
        <f t="shared" si="440"/>
        <v>0</v>
      </c>
      <c r="AI404" s="37">
        <f t="shared" si="440"/>
        <v>0</v>
      </c>
      <c r="AJ404" s="12"/>
      <c r="AK404" s="12"/>
      <c r="AL404" s="32">
        <v>28</v>
      </c>
      <c r="AM404" s="25"/>
      <c r="AN404" s="33" t="s">
        <v>1</v>
      </c>
      <c r="AO404" s="25"/>
      <c r="AP404" s="35">
        <f>AP405</f>
        <v>0</v>
      </c>
      <c r="AQ404" s="36">
        <f t="shared" ref="AQ404:BA404" si="441">AQ405-AP405</f>
        <v>0</v>
      </c>
      <c r="AR404" s="36">
        <f t="shared" si="441"/>
        <v>0</v>
      </c>
      <c r="AS404" s="36">
        <f t="shared" si="441"/>
        <v>0</v>
      </c>
      <c r="AT404" s="36">
        <f t="shared" si="441"/>
        <v>0</v>
      </c>
      <c r="AU404" s="36">
        <f t="shared" si="441"/>
        <v>0</v>
      </c>
      <c r="AV404" s="36">
        <f t="shared" si="441"/>
        <v>0</v>
      </c>
      <c r="AW404" s="216">
        <f t="shared" si="441"/>
        <v>0</v>
      </c>
      <c r="AX404" s="36">
        <f t="shared" si="441"/>
        <v>0</v>
      </c>
      <c r="AY404" s="36">
        <f t="shared" si="441"/>
        <v>0</v>
      </c>
      <c r="AZ404" s="36">
        <f t="shared" si="441"/>
        <v>0</v>
      </c>
      <c r="BA404" s="143">
        <f t="shared" si="441"/>
        <v>0</v>
      </c>
      <c r="BC404" s="32">
        <f t="shared" si="423"/>
        <v>28</v>
      </c>
      <c r="BD404" s="31"/>
      <c r="BE404" s="31"/>
      <c r="BF404" s="31"/>
      <c r="BG404" s="25"/>
      <c r="BH404" s="25"/>
      <c r="BI404" s="25"/>
      <c r="BJ404" s="184"/>
    </row>
    <row r="405" spans="1:62" s="10" customFormat="1" ht="14.25" hidden="1" customHeight="1">
      <c r="A405" s="70"/>
      <c r="B405" s="25"/>
      <c r="C405" s="33" t="s">
        <v>13</v>
      </c>
      <c r="D405" s="25"/>
      <c r="E405" s="74"/>
      <c r="F405" s="73"/>
      <c r="G405" s="73"/>
      <c r="H405" s="73"/>
      <c r="I405" s="73"/>
      <c r="J405" s="73"/>
      <c r="K405" s="73"/>
      <c r="L405" s="73"/>
      <c r="M405" s="136"/>
      <c r="N405" s="73"/>
      <c r="O405" s="73"/>
      <c r="P405" s="75"/>
      <c r="Q405" s="12"/>
      <c r="R405" s="12"/>
      <c r="S405" s="12"/>
      <c r="T405" s="70"/>
      <c r="U405" s="25"/>
      <c r="V405" s="33" t="s">
        <v>13</v>
      </c>
      <c r="W405" s="25"/>
      <c r="X405" s="74"/>
      <c r="Y405" s="73"/>
      <c r="Z405" s="73"/>
      <c r="AA405" s="73"/>
      <c r="AB405" s="73"/>
      <c r="AC405" s="73"/>
      <c r="AD405" s="73"/>
      <c r="AE405" s="136"/>
      <c r="AF405" s="73"/>
      <c r="AG405" s="36"/>
      <c r="AH405" s="36"/>
      <c r="AI405" s="37"/>
      <c r="AJ405" s="12"/>
      <c r="AK405" s="12"/>
      <c r="AL405" s="70"/>
      <c r="AM405" s="25"/>
      <c r="AN405" s="33" t="s">
        <v>13</v>
      </c>
      <c r="AO405" s="25"/>
      <c r="AP405" s="74"/>
      <c r="AQ405" s="73"/>
      <c r="AR405" s="73"/>
      <c r="AS405" s="73"/>
      <c r="AT405" s="73"/>
      <c r="AU405" s="73"/>
      <c r="AV405" s="73"/>
      <c r="AW405" s="136"/>
      <c r="AX405" s="73"/>
      <c r="AY405" s="73"/>
      <c r="AZ405" s="73"/>
      <c r="BA405" s="142"/>
      <c r="BC405" s="70" t="str">
        <f t="shared" si="423"/>
        <v/>
      </c>
      <c r="BD405" s="205" t="e">
        <f>INDEX($E$323:$P$414,ROW()-322,#REF!)</f>
        <v>#REF!</v>
      </c>
      <c r="BE405" s="205" t="e">
        <f>INDEX($X$323:$AI$414,ROW()-322,#REF!)</f>
        <v>#REF!</v>
      </c>
      <c r="BF405" s="205" t="e">
        <f>INDEX($AP$323:$BA$414,ROW()-322,#REF!)</f>
        <v>#REF!</v>
      </c>
      <c r="BG405" s="205" t="e">
        <f>+IF(OR(BD405=0,BE405=0),"",BD405-BE405)</f>
        <v>#REF!</v>
      </c>
      <c r="BH405" s="196" t="str">
        <f>+IF(ISERROR(BD405/BE405-1),"",BD405/BE405-1)</f>
        <v/>
      </c>
      <c r="BI405" s="205" t="e">
        <f>+IF(OR(BD405=0,BF405=0),"",BD405-BF405)</f>
        <v>#REF!</v>
      </c>
      <c r="BJ405" s="198" t="str">
        <f>+IF(ISERROR(BD405/BF405-1),"",BD405/BF405-1)</f>
        <v/>
      </c>
    </row>
    <row r="406" spans="1:62" s="10" customFormat="1" ht="14.25" hidden="1" customHeight="1">
      <c r="A406" s="32"/>
      <c r="B406" s="25"/>
      <c r="C406" s="33"/>
      <c r="D406" s="25"/>
      <c r="E406" s="35"/>
      <c r="F406" s="36"/>
      <c r="G406" s="36"/>
      <c r="H406" s="36"/>
      <c r="I406" s="36"/>
      <c r="J406" s="36"/>
      <c r="K406" s="36"/>
      <c r="L406" s="36"/>
      <c r="M406" s="216"/>
      <c r="N406" s="36"/>
      <c r="O406" s="36"/>
      <c r="P406" s="37"/>
      <c r="Q406" s="12"/>
      <c r="R406" s="12"/>
      <c r="S406" s="12"/>
      <c r="T406" s="32"/>
      <c r="U406" s="25"/>
      <c r="V406" s="33"/>
      <c r="W406" s="25"/>
      <c r="X406" s="35"/>
      <c r="Y406" s="36"/>
      <c r="Z406" s="36"/>
      <c r="AA406" s="36"/>
      <c r="AB406" s="36"/>
      <c r="AC406" s="36"/>
      <c r="AD406" s="36"/>
      <c r="AE406" s="216"/>
      <c r="AF406" s="36"/>
      <c r="AG406" s="36"/>
      <c r="AH406" s="36"/>
      <c r="AI406" s="37"/>
      <c r="AJ406" s="12"/>
      <c r="AK406" s="12"/>
      <c r="AL406" s="32"/>
      <c r="AM406" s="25"/>
      <c r="AN406" s="33"/>
      <c r="AO406" s="25"/>
      <c r="AP406" s="35"/>
      <c r="AQ406" s="36"/>
      <c r="AR406" s="36"/>
      <c r="AS406" s="36"/>
      <c r="AT406" s="36"/>
      <c r="AU406" s="36"/>
      <c r="AV406" s="36"/>
      <c r="AW406" s="216"/>
      <c r="AX406" s="36"/>
      <c r="AY406" s="36"/>
      <c r="AZ406" s="36"/>
      <c r="BA406" s="143"/>
      <c r="BC406" s="70" t="str">
        <f t="shared" si="423"/>
        <v/>
      </c>
      <c r="BD406" s="31"/>
      <c r="BE406" s="31"/>
      <c r="BF406" s="31"/>
      <c r="BG406" s="25"/>
      <c r="BH406" s="25"/>
      <c r="BI406" s="25"/>
      <c r="BJ406" s="184"/>
    </row>
    <row r="407" spans="1:62" s="10" customFormat="1" ht="14.25" hidden="1" customHeight="1">
      <c r="A407" s="32">
        <v>29</v>
      </c>
      <c r="B407" s="25"/>
      <c r="C407" s="33" t="s">
        <v>1</v>
      </c>
      <c r="D407" s="25"/>
      <c r="E407" s="35">
        <f>E408</f>
        <v>0</v>
      </c>
      <c r="F407" s="36">
        <f t="shared" ref="F407:P407" si="442">F408-E408</f>
        <v>0</v>
      </c>
      <c r="G407" s="36">
        <f t="shared" si="442"/>
        <v>0</v>
      </c>
      <c r="H407" s="36">
        <f t="shared" si="442"/>
        <v>0</v>
      </c>
      <c r="I407" s="36">
        <f t="shared" si="442"/>
        <v>0</v>
      </c>
      <c r="J407" s="36">
        <f t="shared" si="442"/>
        <v>0</v>
      </c>
      <c r="K407" s="36">
        <f t="shared" si="442"/>
        <v>0</v>
      </c>
      <c r="L407" s="36">
        <f t="shared" si="442"/>
        <v>0</v>
      </c>
      <c r="M407" s="216">
        <f t="shared" si="442"/>
        <v>0</v>
      </c>
      <c r="N407" s="36">
        <f t="shared" si="442"/>
        <v>0</v>
      </c>
      <c r="O407" s="36">
        <f t="shared" si="442"/>
        <v>0</v>
      </c>
      <c r="P407" s="37">
        <f t="shared" si="442"/>
        <v>0</v>
      </c>
      <c r="Q407" s="12"/>
      <c r="R407" s="12"/>
      <c r="S407" s="12"/>
      <c r="T407" s="32">
        <v>29</v>
      </c>
      <c r="U407" s="25"/>
      <c r="V407" s="33" t="s">
        <v>1</v>
      </c>
      <c r="W407" s="25"/>
      <c r="X407" s="35">
        <f>X408</f>
        <v>0</v>
      </c>
      <c r="Y407" s="36">
        <f t="shared" ref="Y407:AI407" si="443">Y408-X408</f>
        <v>0</v>
      </c>
      <c r="Z407" s="36">
        <f t="shared" si="443"/>
        <v>0</v>
      </c>
      <c r="AA407" s="36">
        <f t="shared" si="443"/>
        <v>0</v>
      </c>
      <c r="AB407" s="36">
        <f t="shared" si="443"/>
        <v>0</v>
      </c>
      <c r="AC407" s="36">
        <f t="shared" si="443"/>
        <v>0</v>
      </c>
      <c r="AD407" s="36">
        <f t="shared" si="443"/>
        <v>0</v>
      </c>
      <c r="AE407" s="216">
        <f t="shared" si="443"/>
        <v>0</v>
      </c>
      <c r="AF407" s="36">
        <f t="shared" si="443"/>
        <v>0</v>
      </c>
      <c r="AG407" s="36">
        <f t="shared" si="443"/>
        <v>0</v>
      </c>
      <c r="AH407" s="36">
        <f t="shared" si="443"/>
        <v>0</v>
      </c>
      <c r="AI407" s="37">
        <f t="shared" si="443"/>
        <v>0</v>
      </c>
      <c r="AJ407" s="12"/>
      <c r="AK407" s="12"/>
      <c r="AL407" s="32">
        <v>29</v>
      </c>
      <c r="AM407" s="25"/>
      <c r="AN407" s="33" t="s">
        <v>1</v>
      </c>
      <c r="AO407" s="25"/>
      <c r="AP407" s="35">
        <f>AP408</f>
        <v>0</v>
      </c>
      <c r="AQ407" s="36">
        <f t="shared" ref="AQ407:BA407" si="444">AQ408-AP408</f>
        <v>0</v>
      </c>
      <c r="AR407" s="36">
        <f t="shared" si="444"/>
        <v>0</v>
      </c>
      <c r="AS407" s="36">
        <f t="shared" si="444"/>
        <v>0</v>
      </c>
      <c r="AT407" s="36">
        <f t="shared" si="444"/>
        <v>0</v>
      </c>
      <c r="AU407" s="36">
        <f t="shared" si="444"/>
        <v>0</v>
      </c>
      <c r="AV407" s="36">
        <f t="shared" si="444"/>
        <v>0</v>
      </c>
      <c r="AW407" s="216">
        <f t="shared" si="444"/>
        <v>0</v>
      </c>
      <c r="AX407" s="36">
        <f t="shared" si="444"/>
        <v>0</v>
      </c>
      <c r="AY407" s="36">
        <f t="shared" si="444"/>
        <v>0</v>
      </c>
      <c r="AZ407" s="36">
        <f t="shared" si="444"/>
        <v>0</v>
      </c>
      <c r="BA407" s="143">
        <f t="shared" si="444"/>
        <v>0</v>
      </c>
      <c r="BC407" s="32">
        <f t="shared" si="423"/>
        <v>29</v>
      </c>
      <c r="BD407" s="31"/>
      <c r="BE407" s="31"/>
      <c r="BF407" s="31"/>
      <c r="BG407" s="25"/>
      <c r="BH407" s="25"/>
      <c r="BI407" s="25"/>
      <c r="BJ407" s="184"/>
    </row>
    <row r="408" spans="1:62" s="10" customFormat="1" ht="14.25" hidden="1" customHeight="1">
      <c r="A408" s="70"/>
      <c r="B408" s="25"/>
      <c r="C408" s="33" t="s">
        <v>13</v>
      </c>
      <c r="D408" s="25"/>
      <c r="E408" s="74"/>
      <c r="F408" s="73"/>
      <c r="G408" s="73"/>
      <c r="H408" s="73"/>
      <c r="I408" s="73"/>
      <c r="J408" s="73"/>
      <c r="K408" s="73"/>
      <c r="L408" s="73"/>
      <c r="M408" s="136"/>
      <c r="N408" s="73"/>
      <c r="O408" s="73"/>
      <c r="P408" s="75"/>
      <c r="Q408" s="12"/>
      <c r="R408" s="12"/>
      <c r="S408" s="12"/>
      <c r="T408" s="70"/>
      <c r="U408" s="25"/>
      <c r="V408" s="33" t="s">
        <v>13</v>
      </c>
      <c r="W408" s="25"/>
      <c r="X408" s="74"/>
      <c r="Y408" s="73"/>
      <c r="Z408" s="73"/>
      <c r="AA408" s="73"/>
      <c r="AB408" s="73"/>
      <c r="AC408" s="73"/>
      <c r="AD408" s="73"/>
      <c r="AE408" s="136"/>
      <c r="AF408" s="73"/>
      <c r="AG408" s="36"/>
      <c r="AH408" s="36"/>
      <c r="AI408" s="37"/>
      <c r="AJ408" s="12"/>
      <c r="AK408" s="12"/>
      <c r="AL408" s="70"/>
      <c r="AM408" s="25"/>
      <c r="AN408" s="33" t="s">
        <v>13</v>
      </c>
      <c r="AO408" s="25"/>
      <c r="AP408" s="74"/>
      <c r="AQ408" s="73"/>
      <c r="AR408" s="73"/>
      <c r="AS408" s="73"/>
      <c r="AT408" s="73"/>
      <c r="AU408" s="73"/>
      <c r="AV408" s="73"/>
      <c r="AW408" s="136"/>
      <c r="AX408" s="73"/>
      <c r="AY408" s="73"/>
      <c r="AZ408" s="73"/>
      <c r="BA408" s="142"/>
      <c r="BC408" s="70" t="str">
        <f t="shared" si="423"/>
        <v/>
      </c>
      <c r="BD408" s="205" t="e">
        <f>INDEX($E$323:$P$414,ROW()-322,#REF!)</f>
        <v>#REF!</v>
      </c>
      <c r="BE408" s="205" t="e">
        <f>INDEX($X$323:$AI$414,ROW()-322,#REF!)</f>
        <v>#REF!</v>
      </c>
      <c r="BF408" s="205" t="e">
        <f>INDEX($AP$323:$BA$414,ROW()-322,#REF!)</f>
        <v>#REF!</v>
      </c>
      <c r="BG408" s="205" t="e">
        <f>+IF(OR(BD408=0,BE408=0),"",BD408-BE408)</f>
        <v>#REF!</v>
      </c>
      <c r="BH408" s="196" t="str">
        <f>+IF(ISERROR(BD408/BE408-1),"",BD408/BE408-1)</f>
        <v/>
      </c>
      <c r="BI408" s="205" t="e">
        <f>+IF(OR(BD408=0,BF408=0),"",BD408-BF408)</f>
        <v>#REF!</v>
      </c>
      <c r="BJ408" s="198" t="str">
        <f>+IF(ISERROR(BD408/BF408-1),"",BD408/BF408-1)</f>
        <v/>
      </c>
    </row>
    <row r="409" spans="1:62" s="10" customFormat="1" ht="14.25" hidden="1" customHeight="1">
      <c r="A409" s="40"/>
      <c r="B409" s="25"/>
      <c r="C409" s="33"/>
      <c r="D409" s="25"/>
      <c r="E409" s="35"/>
      <c r="F409" s="36"/>
      <c r="G409" s="36"/>
      <c r="H409" s="36"/>
      <c r="I409" s="36"/>
      <c r="J409" s="36"/>
      <c r="K409" s="36"/>
      <c r="L409" s="36"/>
      <c r="M409" s="216"/>
      <c r="N409" s="36"/>
      <c r="O409" s="36"/>
      <c r="P409" s="37"/>
      <c r="Q409" s="12"/>
      <c r="R409" s="12"/>
      <c r="S409" s="12"/>
      <c r="T409" s="40"/>
      <c r="U409" s="25"/>
      <c r="V409" s="33"/>
      <c r="W409" s="25"/>
      <c r="X409" s="35"/>
      <c r="Y409" s="36"/>
      <c r="Z409" s="36"/>
      <c r="AA409" s="36"/>
      <c r="AB409" s="36"/>
      <c r="AC409" s="36"/>
      <c r="AD409" s="36"/>
      <c r="AE409" s="216"/>
      <c r="AF409" s="36"/>
      <c r="AG409" s="36"/>
      <c r="AH409" s="36"/>
      <c r="AI409" s="37"/>
      <c r="AJ409" s="12"/>
      <c r="AK409" s="12"/>
      <c r="AL409" s="40"/>
      <c r="AM409" s="25"/>
      <c r="AN409" s="33"/>
      <c r="AO409" s="25"/>
      <c r="AP409" s="35"/>
      <c r="AQ409" s="36"/>
      <c r="AR409" s="36"/>
      <c r="AS409" s="36"/>
      <c r="AT409" s="36"/>
      <c r="AU409" s="36"/>
      <c r="AV409" s="36"/>
      <c r="AW409" s="216"/>
      <c r="AX409" s="36"/>
      <c r="AY409" s="36"/>
      <c r="AZ409" s="36"/>
      <c r="BA409" s="143"/>
      <c r="BC409" s="70" t="str">
        <f t="shared" si="423"/>
        <v/>
      </c>
      <c r="BD409" s="31"/>
      <c r="BE409" s="31"/>
      <c r="BF409" s="31"/>
      <c r="BG409" s="25"/>
      <c r="BH409" s="25"/>
      <c r="BI409" s="25"/>
      <c r="BJ409" s="184"/>
    </row>
    <row r="410" spans="1:62" s="10" customFormat="1" ht="14.25" hidden="1" customHeight="1">
      <c r="A410" s="32">
        <v>30</v>
      </c>
      <c r="B410" s="25"/>
      <c r="C410" s="33" t="s">
        <v>1</v>
      </c>
      <c r="D410" s="25"/>
      <c r="E410" s="35">
        <f>E411</f>
        <v>0</v>
      </c>
      <c r="F410" s="36">
        <f t="shared" ref="F410:P410" si="445">F411-E411</f>
        <v>0</v>
      </c>
      <c r="G410" s="36">
        <f t="shared" si="445"/>
        <v>0</v>
      </c>
      <c r="H410" s="36">
        <f t="shared" si="445"/>
        <v>0</v>
      </c>
      <c r="I410" s="36">
        <f t="shared" si="445"/>
        <v>0</v>
      </c>
      <c r="J410" s="36">
        <f t="shared" si="445"/>
        <v>0</v>
      </c>
      <c r="K410" s="36">
        <f t="shared" si="445"/>
        <v>0</v>
      </c>
      <c r="L410" s="36">
        <f t="shared" si="445"/>
        <v>0</v>
      </c>
      <c r="M410" s="216">
        <f t="shared" si="445"/>
        <v>0</v>
      </c>
      <c r="N410" s="36">
        <f t="shared" si="445"/>
        <v>0</v>
      </c>
      <c r="O410" s="36">
        <f t="shared" si="445"/>
        <v>0</v>
      </c>
      <c r="P410" s="37">
        <f t="shared" si="445"/>
        <v>0</v>
      </c>
      <c r="Q410" s="12"/>
      <c r="R410" s="12"/>
      <c r="S410" s="12"/>
      <c r="T410" s="32">
        <v>30</v>
      </c>
      <c r="U410" s="25"/>
      <c r="V410" s="33" t="s">
        <v>1</v>
      </c>
      <c r="W410" s="25"/>
      <c r="X410" s="35">
        <f>X411</f>
        <v>0</v>
      </c>
      <c r="Y410" s="36">
        <f t="shared" ref="Y410:AI410" si="446">Y411-X411</f>
        <v>0</v>
      </c>
      <c r="Z410" s="36">
        <f t="shared" si="446"/>
        <v>0</v>
      </c>
      <c r="AA410" s="36">
        <f t="shared" si="446"/>
        <v>0</v>
      </c>
      <c r="AB410" s="36">
        <f t="shared" si="446"/>
        <v>0</v>
      </c>
      <c r="AC410" s="36">
        <f t="shared" si="446"/>
        <v>0</v>
      </c>
      <c r="AD410" s="36">
        <f t="shared" si="446"/>
        <v>0</v>
      </c>
      <c r="AE410" s="216">
        <f t="shared" si="446"/>
        <v>0</v>
      </c>
      <c r="AF410" s="36">
        <f t="shared" si="446"/>
        <v>0</v>
      </c>
      <c r="AG410" s="36">
        <f t="shared" si="446"/>
        <v>0</v>
      </c>
      <c r="AH410" s="36">
        <f t="shared" si="446"/>
        <v>0</v>
      </c>
      <c r="AI410" s="37">
        <f t="shared" si="446"/>
        <v>0</v>
      </c>
      <c r="AJ410" s="12"/>
      <c r="AK410" s="12"/>
      <c r="AL410" s="32">
        <v>30</v>
      </c>
      <c r="AM410" s="25"/>
      <c r="AN410" s="33" t="s">
        <v>1</v>
      </c>
      <c r="AO410" s="25"/>
      <c r="AP410" s="35">
        <f>AP411</f>
        <v>0</v>
      </c>
      <c r="AQ410" s="36">
        <f t="shared" ref="AQ410:BA410" si="447">AQ411-AP411</f>
        <v>0</v>
      </c>
      <c r="AR410" s="36">
        <f t="shared" si="447"/>
        <v>0</v>
      </c>
      <c r="AS410" s="36">
        <f t="shared" si="447"/>
        <v>0</v>
      </c>
      <c r="AT410" s="36">
        <f t="shared" si="447"/>
        <v>0</v>
      </c>
      <c r="AU410" s="36">
        <f t="shared" si="447"/>
        <v>0</v>
      </c>
      <c r="AV410" s="36">
        <f t="shared" si="447"/>
        <v>0</v>
      </c>
      <c r="AW410" s="216">
        <f t="shared" si="447"/>
        <v>0</v>
      </c>
      <c r="AX410" s="36">
        <f t="shared" si="447"/>
        <v>0</v>
      </c>
      <c r="AY410" s="36">
        <f t="shared" si="447"/>
        <v>0</v>
      </c>
      <c r="AZ410" s="36">
        <f t="shared" si="447"/>
        <v>0</v>
      </c>
      <c r="BA410" s="143">
        <f t="shared" si="447"/>
        <v>0</v>
      </c>
      <c r="BC410" s="32">
        <f t="shared" si="423"/>
        <v>30</v>
      </c>
      <c r="BD410" s="31"/>
      <c r="BE410" s="31"/>
      <c r="BF410" s="31"/>
      <c r="BG410" s="25"/>
      <c r="BH410" s="25"/>
      <c r="BI410" s="25"/>
      <c r="BJ410" s="184"/>
    </row>
    <row r="411" spans="1:62" s="10" customFormat="1" ht="14.25" hidden="1" customHeight="1">
      <c r="A411" s="40"/>
      <c r="B411" s="25"/>
      <c r="C411" s="33" t="s">
        <v>13</v>
      </c>
      <c r="D411" s="25"/>
      <c r="E411" s="74"/>
      <c r="F411" s="73"/>
      <c r="G411" s="73"/>
      <c r="H411" s="73"/>
      <c r="I411" s="73"/>
      <c r="J411" s="73"/>
      <c r="K411" s="73"/>
      <c r="L411" s="73"/>
      <c r="M411" s="136"/>
      <c r="N411" s="73"/>
      <c r="O411" s="73"/>
      <c r="P411" s="75"/>
      <c r="Q411" s="12"/>
      <c r="R411" s="12"/>
      <c r="S411" s="12"/>
      <c r="T411" s="40"/>
      <c r="U411" s="25"/>
      <c r="V411" s="33" t="s">
        <v>13</v>
      </c>
      <c r="W411" s="25"/>
      <c r="X411" s="74"/>
      <c r="Y411" s="73"/>
      <c r="Z411" s="73"/>
      <c r="AA411" s="73"/>
      <c r="AB411" s="73"/>
      <c r="AC411" s="73"/>
      <c r="AD411" s="73"/>
      <c r="AE411" s="136"/>
      <c r="AF411" s="73"/>
      <c r="AG411" s="36"/>
      <c r="AH411" s="36"/>
      <c r="AI411" s="37"/>
      <c r="AJ411" s="12"/>
      <c r="AK411" s="12"/>
      <c r="AL411" s="40"/>
      <c r="AM411" s="25"/>
      <c r="AN411" s="33" t="s">
        <v>13</v>
      </c>
      <c r="AO411" s="25"/>
      <c r="AP411" s="74"/>
      <c r="AQ411" s="73"/>
      <c r="AR411" s="73"/>
      <c r="AS411" s="73"/>
      <c r="AT411" s="73"/>
      <c r="AU411" s="73"/>
      <c r="AV411" s="73"/>
      <c r="AW411" s="136"/>
      <c r="AX411" s="73"/>
      <c r="AY411" s="73"/>
      <c r="AZ411" s="73"/>
      <c r="BA411" s="142"/>
      <c r="BC411" s="70" t="str">
        <f t="shared" si="423"/>
        <v/>
      </c>
      <c r="BD411" s="205" t="e">
        <f>INDEX($E$323:$P$414,ROW()-322,#REF!)</f>
        <v>#REF!</v>
      </c>
      <c r="BE411" s="205" t="e">
        <f>INDEX($X$323:$AI$414,ROW()-322,#REF!)</f>
        <v>#REF!</v>
      </c>
      <c r="BF411" s="205" t="e">
        <f>INDEX($AP$323:$BA$414,ROW()-322,#REF!)</f>
        <v>#REF!</v>
      </c>
      <c r="BG411" s="205" t="e">
        <f>+IF(OR(BD411=0,BE411=0),"",BD411-BE411)</f>
        <v>#REF!</v>
      </c>
      <c r="BH411" s="196" t="str">
        <f>+IF(ISERROR(BD411/BE411-1),"",BD411/BE411-1)</f>
        <v/>
      </c>
      <c r="BI411" s="205" t="e">
        <f>+IF(OR(BD411=0,BF411=0),"",BD411-BF411)</f>
        <v>#REF!</v>
      </c>
      <c r="BJ411" s="198" t="str">
        <f>+IF(ISERROR(BD411/BF411-1),"",BD411/BF411-1)</f>
        <v/>
      </c>
    </row>
    <row r="412" spans="1:62" s="10" customFormat="1" ht="14.25" hidden="1" customHeight="1">
      <c r="A412" s="70"/>
      <c r="B412" s="25"/>
      <c r="C412" s="33"/>
      <c r="D412" s="25"/>
      <c r="E412" s="35"/>
      <c r="F412" s="36"/>
      <c r="G412" s="36"/>
      <c r="H412" s="36"/>
      <c r="I412" s="36"/>
      <c r="J412" s="36"/>
      <c r="K412" s="36"/>
      <c r="L412" s="36"/>
      <c r="M412" s="216"/>
      <c r="N412" s="36"/>
      <c r="O412" s="36"/>
      <c r="P412" s="37"/>
      <c r="Q412" s="12"/>
      <c r="R412" s="12"/>
      <c r="S412" s="12"/>
      <c r="T412" s="70"/>
      <c r="U412" s="25"/>
      <c r="V412" s="33"/>
      <c r="W412" s="25"/>
      <c r="X412" s="43"/>
      <c r="Y412" s="44"/>
      <c r="Z412" s="44"/>
      <c r="AA412" s="44"/>
      <c r="AB412" s="44"/>
      <c r="AC412" s="44"/>
      <c r="AD412" s="44"/>
      <c r="AE412" s="217"/>
      <c r="AF412" s="44"/>
      <c r="AG412" s="44"/>
      <c r="AH412" s="44"/>
      <c r="AI412" s="45"/>
      <c r="AJ412" s="12"/>
      <c r="AK412" s="12"/>
      <c r="AL412" s="70"/>
      <c r="AM412" s="25"/>
      <c r="AN412" s="33"/>
      <c r="AO412" s="25"/>
      <c r="AP412" s="35"/>
      <c r="AQ412" s="36"/>
      <c r="AR412" s="36"/>
      <c r="AS412" s="36"/>
      <c r="AT412" s="36"/>
      <c r="AU412" s="36"/>
      <c r="AV412" s="36"/>
      <c r="AW412" s="216"/>
      <c r="AX412" s="36"/>
      <c r="AY412" s="36"/>
      <c r="AZ412" s="36"/>
      <c r="BA412" s="143"/>
      <c r="BC412" s="33" t="str">
        <f t="shared" si="423"/>
        <v/>
      </c>
      <c r="BD412" s="31"/>
      <c r="BE412" s="31"/>
      <c r="BF412" s="31"/>
      <c r="BG412" s="25"/>
      <c r="BH412" s="25"/>
      <c r="BI412" s="25"/>
      <c r="BJ412" s="184"/>
    </row>
    <row r="413" spans="1:62" s="13" customFormat="1" ht="14.25" customHeight="1">
      <c r="A413" s="309" t="s">
        <v>33</v>
      </c>
      <c r="B413" s="46"/>
      <c r="C413" s="47" t="s">
        <v>1</v>
      </c>
      <c r="D413" s="46"/>
      <c r="E413" s="48">
        <f>SUM(E323,E326,E329,E332,E335,E338,E341,E344,E347,E350,E353,E356,E359,E362,E365,E368,E371,E374,E377,E380,E383,E386,E389,E392,E395,E398,E401,E404,E407,E410)</f>
        <v>130.37799999999999</v>
      </c>
      <c r="F413" s="49">
        <f>SUM(F323,F326,F329,F332,F335,F338,F341,F344,F347,F350,F353,F356,F359,F362,F365,F368,F371,F374,F377,F380,F383,F386,F389,F392,F395,F398,F401,F404,F407,F410)</f>
        <v>87.390000000000043</v>
      </c>
      <c r="G413" s="49">
        <f t="shared" ref="G413:P414" si="448">SUM(G323,G326,G329,G332,G335,G338,G341,G344,G347,G350,G353,G356,G359,G362,G365,G368,G371,G374,G377,G380,G383,G386,G389,G392,G395,G398,G401,G404,G407,G410)</f>
        <v>105.00299999999999</v>
      </c>
      <c r="H413" s="49">
        <f t="shared" si="448"/>
        <v>98.60299999999998</v>
      </c>
      <c r="I413" s="49">
        <f t="shared" si="448"/>
        <v>79.796000000000021</v>
      </c>
      <c r="J413" s="49">
        <f t="shared" si="448"/>
        <v>81.507999999999896</v>
      </c>
      <c r="K413" s="49">
        <f t="shared" si="448"/>
        <v>110.26800000000006</v>
      </c>
      <c r="L413" s="49">
        <f t="shared" si="448"/>
        <v>75.708999999999904</v>
      </c>
      <c r="M413" s="218">
        <f t="shared" si="448"/>
        <v>111.00500000000002</v>
      </c>
      <c r="N413" s="49">
        <f t="shared" si="448"/>
        <v>-879.66</v>
      </c>
      <c r="O413" s="49">
        <f t="shared" si="448"/>
        <v>0</v>
      </c>
      <c r="P413" s="50">
        <f t="shared" si="448"/>
        <v>0</v>
      </c>
      <c r="Q413" s="123"/>
      <c r="R413" s="123"/>
      <c r="S413" s="123"/>
      <c r="T413" s="309" t="s">
        <v>33</v>
      </c>
      <c r="U413" s="46"/>
      <c r="V413" s="47" t="s">
        <v>1</v>
      </c>
      <c r="W413" s="46"/>
      <c r="X413" s="48">
        <f>SUM(X323,X326,X329,X332,X335,X338,X341,X344,X347,X350,X353,X356,X359,X362,X365,X368,X371,X374,X377,X380,X383,X386,X389,X392,X395,X398,X401,X404,X407,X410)</f>
        <v>0</v>
      </c>
      <c r="Y413" s="49">
        <f>SUM(Y323,Y326,Y329,Y332,Y335,Y338,Y341,Y344,Y347,Y350,Y353,Y356,Y359,Y362,Y365,Y368,Y371,Y374,Y377,Y380,Y383,Y386,Y389,Y392,Y395,Y398,Y401,Y404,Y407,Y410)</f>
        <v>0</v>
      </c>
      <c r="Z413" s="49">
        <f t="shared" ref="Z413:AI414" si="449">SUM(Z323,Z326,Z329,Z332,Z335,Z338,Z341,Z344,Z347,Z350,Z353,Z356,Z359,Z362,Z365,Z368,Z371,Z374,Z377,Z380,Z383,Z386,Z389,Z392,Z395,Z398,Z401,Z404,Z407,Z410)</f>
        <v>0</v>
      </c>
      <c r="AA413" s="49">
        <f t="shared" si="449"/>
        <v>0</v>
      </c>
      <c r="AB413" s="49">
        <f t="shared" si="449"/>
        <v>0</v>
      </c>
      <c r="AC413" s="49">
        <f t="shared" si="449"/>
        <v>0</v>
      </c>
      <c r="AD413" s="49">
        <f t="shared" si="449"/>
        <v>0</v>
      </c>
      <c r="AE413" s="218">
        <f t="shared" si="449"/>
        <v>0</v>
      </c>
      <c r="AF413" s="49">
        <f t="shared" si="449"/>
        <v>0</v>
      </c>
      <c r="AG413" s="49">
        <f t="shared" si="449"/>
        <v>0</v>
      </c>
      <c r="AH413" s="49">
        <f t="shared" si="449"/>
        <v>0</v>
      </c>
      <c r="AI413" s="50">
        <f t="shared" si="449"/>
        <v>0</v>
      </c>
      <c r="AJ413" s="123"/>
      <c r="AK413" s="123"/>
      <c r="AL413" s="309" t="s">
        <v>33</v>
      </c>
      <c r="AM413" s="46"/>
      <c r="AN413" s="47" t="s">
        <v>1</v>
      </c>
      <c r="AO413" s="46"/>
      <c r="AP413" s="48">
        <f>SUM(AP323,AP326,AP329,AP332,AP335,AP338,AP341,AP344,AP347,AP350,AP353,AP356,AP359,AP362,AP365,AP368,AP371,AP374,AP377,AP380,AP383,AP386,AP389,AP392,AP395,AP398,AP401,AP404,AP407,AP410)</f>
        <v>165.84653000000003</v>
      </c>
      <c r="AQ413" s="49">
        <f>SUM(AQ323,AQ326,AQ329,AQ332,AQ335,AQ338,AQ341,AQ344,AQ347,AQ350,AQ353,AQ356,AQ359,AQ362,AQ365,AQ368,AQ371,AQ374,AQ377,AQ380,AQ383,AQ386,AQ389,AQ392,AQ395,AQ398,AQ401,AQ404,AQ407,AQ410)</f>
        <v>201.99499779999996</v>
      </c>
      <c r="AR413" s="49">
        <f t="shared" ref="AR413:BA414" si="450">SUM(AR323,AR326,AR329,AR332,AR335,AR338,AR341,AR344,AR347,AR350,AR353,AR356,AR359,AR362,AR365,AR368,AR371,AR374,AR377,AR380,AR383,AR386,AR389,AR392,AR395,AR398,AR401,AR404,AR407,AR410)</f>
        <v>217.23049000000003</v>
      </c>
      <c r="AS413" s="49">
        <f t="shared" si="450"/>
        <v>183.74677999999992</v>
      </c>
      <c r="AT413" s="49">
        <f t="shared" si="450"/>
        <v>126.74797000000005</v>
      </c>
      <c r="AU413" s="49">
        <f t="shared" si="450"/>
        <v>128.87357999999995</v>
      </c>
      <c r="AV413" s="49">
        <f t="shared" si="450"/>
        <v>140.90787999999998</v>
      </c>
      <c r="AW413" s="218">
        <f t="shared" si="450"/>
        <v>133.65185000000019</v>
      </c>
      <c r="AX413" s="49">
        <f t="shared" si="450"/>
        <v>143.93775999999986</v>
      </c>
      <c r="AY413" s="49">
        <f t="shared" si="450"/>
        <v>100.76571000000011</v>
      </c>
      <c r="AZ413" s="49">
        <f t="shared" si="450"/>
        <v>82.911560000000136</v>
      </c>
      <c r="BA413" s="145">
        <f t="shared" si="450"/>
        <v>64.791909999999504</v>
      </c>
      <c r="BC413" s="313" t="s">
        <v>33</v>
      </c>
      <c r="BD413" s="178"/>
      <c r="BE413" s="178"/>
      <c r="BF413" s="178"/>
      <c r="BG413" s="179"/>
      <c r="BH413" s="179"/>
      <c r="BI413" s="179"/>
      <c r="BJ413" s="180"/>
    </row>
    <row r="414" spans="1:62" s="13" customFormat="1" ht="14.25" customHeight="1">
      <c r="A414" s="310"/>
      <c r="B414" s="46"/>
      <c r="C414" s="51" t="s">
        <v>13</v>
      </c>
      <c r="D414" s="46"/>
      <c r="E414" s="52">
        <f>SUM(E324,E327,E330,E333,E336,E339,E342,E345,E348,E351,E354,E357,E360,E363,E366,E369,E372,E375,E378,E381,E384,E387,E390,E393,E396,E399,E402,E405,E408,E411)</f>
        <v>130.37799999999999</v>
      </c>
      <c r="F414" s="53">
        <f>SUM(F324,F327,F330,F333,F336,F339,F342,F345,F348,F351,F354,F357,F360,F363,F366,F369,F372,F375,F378,F381,F384,F387,F390,F393,F396,F399,F402,F405,F408,F411)</f>
        <v>217.76800000000006</v>
      </c>
      <c r="G414" s="53">
        <f t="shared" si="448"/>
        <v>322.77100000000007</v>
      </c>
      <c r="H414" s="53">
        <f t="shared" si="448"/>
        <v>421.37400000000002</v>
      </c>
      <c r="I414" s="53">
        <f t="shared" si="448"/>
        <v>501.16999999999996</v>
      </c>
      <c r="J414" s="53">
        <f t="shared" si="448"/>
        <v>582.67799999999988</v>
      </c>
      <c r="K414" s="53">
        <f t="shared" si="448"/>
        <v>692.94599999999991</v>
      </c>
      <c r="L414" s="53">
        <f t="shared" si="448"/>
        <v>768.65499999999986</v>
      </c>
      <c r="M414" s="219">
        <f t="shared" si="448"/>
        <v>879.66</v>
      </c>
      <c r="N414" s="53">
        <f t="shared" si="448"/>
        <v>0</v>
      </c>
      <c r="O414" s="53">
        <f t="shared" si="448"/>
        <v>0</v>
      </c>
      <c r="P414" s="54">
        <f t="shared" si="448"/>
        <v>0</v>
      </c>
      <c r="Q414" s="123"/>
      <c r="R414" s="123"/>
      <c r="S414" s="123"/>
      <c r="T414" s="310"/>
      <c r="U414" s="46"/>
      <c r="V414" s="51" t="s">
        <v>13</v>
      </c>
      <c r="W414" s="46"/>
      <c r="X414" s="52">
        <f>SUM(X324,X327,X330,X333,X336,X339,X342,X345,X348,X351,X354,X357,X360,X363,X366,X369,X372,X375,X378,X381,X384,X387,X390,X393,X396,X399,X402,X405,X408,X411)</f>
        <v>0</v>
      </c>
      <c r="Y414" s="53">
        <f>SUM(Y324,Y327,Y330,Y333,Y336,Y339,Y342,Y345,Y348,Y351,Y354,Y357,Y360,Y363,Y366,Y369,Y372,Y375,Y378,Y381,Y384,Y387,Y390,Y393,Y396,Y399,Y402,Y405,Y408,Y411)</f>
        <v>0</v>
      </c>
      <c r="Z414" s="53">
        <f t="shared" si="449"/>
        <v>0</v>
      </c>
      <c r="AA414" s="53">
        <f t="shared" si="449"/>
        <v>0</v>
      </c>
      <c r="AB414" s="53">
        <f t="shared" si="449"/>
        <v>0</v>
      </c>
      <c r="AC414" s="53">
        <f t="shared" si="449"/>
        <v>0</v>
      </c>
      <c r="AD414" s="53">
        <f t="shared" si="449"/>
        <v>0</v>
      </c>
      <c r="AE414" s="219">
        <f t="shared" si="449"/>
        <v>0</v>
      </c>
      <c r="AF414" s="53">
        <f t="shared" si="449"/>
        <v>0</v>
      </c>
      <c r="AG414" s="53">
        <f t="shared" si="449"/>
        <v>0</v>
      </c>
      <c r="AH414" s="53">
        <f t="shared" si="449"/>
        <v>0</v>
      </c>
      <c r="AI414" s="54">
        <f t="shared" si="449"/>
        <v>0</v>
      </c>
      <c r="AJ414" s="123"/>
      <c r="AK414" s="123"/>
      <c r="AL414" s="310"/>
      <c r="AM414" s="46"/>
      <c r="AN414" s="51" t="s">
        <v>13</v>
      </c>
      <c r="AO414" s="46"/>
      <c r="AP414" s="52">
        <f>SUM(AP324,AP327,AP330,AP333,AP336,AP339,AP342,AP345,AP348,AP351,AP354,AP357,AP360,AP363,AP366,AP369,AP372,AP375,AP378,AP381,AP384,AP387,AP390,AP393,AP396,AP399,AP402,AP405,AP408,AP411)</f>
        <v>165.84653000000003</v>
      </c>
      <c r="AQ414" s="53">
        <f>SUM(AQ324,AQ327,AQ330,AQ333,AQ336,AQ339,AQ342,AQ345,AQ348,AQ351,AQ354,AQ357,AQ360,AQ363,AQ366,AQ369,AQ372,AQ375,AQ378,AQ381,AQ384,AQ387,AQ390,AQ393,AQ396,AQ399,AQ402,AQ405,AQ408,AQ411)</f>
        <v>367.84152779999999</v>
      </c>
      <c r="AR414" s="53">
        <f t="shared" si="450"/>
        <v>585.07201779999991</v>
      </c>
      <c r="AS414" s="53">
        <f t="shared" si="450"/>
        <v>768.81879779999986</v>
      </c>
      <c r="AT414" s="53">
        <f t="shared" si="450"/>
        <v>895.56676780000009</v>
      </c>
      <c r="AU414" s="53">
        <f t="shared" si="450"/>
        <v>1024.4403478000002</v>
      </c>
      <c r="AV414" s="53">
        <f t="shared" si="450"/>
        <v>1165.3482277999997</v>
      </c>
      <c r="AW414" s="219">
        <f t="shared" si="450"/>
        <v>1299.0000778000001</v>
      </c>
      <c r="AX414" s="53">
        <f t="shared" si="450"/>
        <v>1442.9378378000001</v>
      </c>
      <c r="AY414" s="53">
        <f t="shared" si="450"/>
        <v>1543.7035478000003</v>
      </c>
      <c r="AZ414" s="53">
        <f t="shared" si="450"/>
        <v>1626.6151078000003</v>
      </c>
      <c r="BA414" s="146">
        <f t="shared" si="450"/>
        <v>1691.4070177999993</v>
      </c>
      <c r="BC414" s="314"/>
      <c r="BD414" s="170" t="e">
        <f>INDEX($E$323:$P$414,ROW()-322,#REF!)</f>
        <v>#REF!</v>
      </c>
      <c r="BE414" s="170" t="e">
        <f>INDEX($X$323:$AI$414,ROW()-322,#REF!)</f>
        <v>#REF!</v>
      </c>
      <c r="BF414" s="170" t="e">
        <f>INDEX($AP$323:$BA$414,ROW()-322,#REF!)</f>
        <v>#REF!</v>
      </c>
      <c r="BG414" s="170" t="e">
        <f>+IF(OR(BD414=0,BE414=0),"",BD414-BE414)</f>
        <v>#REF!</v>
      </c>
      <c r="BH414" s="171" t="str">
        <f>+IF(ISERROR(BD414/BE414-1),"",BD414/BE414-1)</f>
        <v/>
      </c>
      <c r="BI414" s="170" t="e">
        <f>+IF(OR(BD414=0,BF414=0),"",BD414-BF414)</f>
        <v>#REF!</v>
      </c>
      <c r="BJ414" s="172" t="str">
        <f>+IF(ISERROR(BD414/BF414-1),"",BD414/BF414-1)</f>
        <v/>
      </c>
    </row>
    <row r="415" spans="1:62" s="12" customFormat="1" ht="12.75" customHeight="1">
      <c r="A415" s="104"/>
      <c r="B415" s="55"/>
      <c r="C415" s="55"/>
      <c r="D415" s="55"/>
      <c r="E415" s="62"/>
      <c r="F415" s="62"/>
      <c r="G415" s="62"/>
      <c r="H415" s="62"/>
      <c r="I415" s="62"/>
      <c r="J415" s="62"/>
      <c r="K415" s="62"/>
      <c r="L415" s="62"/>
      <c r="M415" s="234"/>
      <c r="N415" s="62"/>
      <c r="O415" s="62"/>
      <c r="P415" s="62"/>
      <c r="T415" s="104"/>
      <c r="U415" s="55"/>
      <c r="V415" s="55"/>
      <c r="W415" s="55"/>
      <c r="X415" s="62"/>
      <c r="Y415" s="62"/>
      <c r="Z415" s="62"/>
      <c r="AA415" s="62"/>
      <c r="AB415" s="62"/>
      <c r="AC415" s="62"/>
      <c r="AD415" s="62"/>
      <c r="AE415" s="234"/>
      <c r="AF415" s="62"/>
      <c r="AG415" s="62"/>
      <c r="AH415" s="62"/>
      <c r="AI415" s="62"/>
      <c r="AL415" s="104"/>
      <c r="AM415" s="55"/>
      <c r="AN415" s="55"/>
      <c r="AO415" s="55"/>
      <c r="AP415" s="62"/>
      <c r="AQ415" s="62"/>
      <c r="AR415" s="62"/>
      <c r="AS415" s="62"/>
      <c r="AT415" s="62"/>
      <c r="AU415" s="62"/>
      <c r="AV415" s="62"/>
      <c r="AW415" s="234"/>
      <c r="AX415" s="62"/>
      <c r="AY415" s="62"/>
      <c r="AZ415" s="62"/>
      <c r="BA415" s="160"/>
      <c r="BC415" s="39"/>
      <c r="BD415" s="24"/>
      <c r="BE415" s="24"/>
      <c r="BF415" s="24"/>
      <c r="BG415" s="39"/>
      <c r="BH415" s="39"/>
      <c r="BI415" s="39"/>
      <c r="BJ415" s="39"/>
    </row>
    <row r="416" spans="1:62" s="12" customFormat="1" ht="12.75" customHeight="1">
      <c r="A416" s="104"/>
      <c r="B416" s="55"/>
      <c r="C416" s="55"/>
      <c r="D416" s="55"/>
      <c r="E416" s="62"/>
      <c r="F416" s="62"/>
      <c r="G416" s="62"/>
      <c r="H416" s="62"/>
      <c r="I416" s="62"/>
      <c r="J416" s="62"/>
      <c r="K416" s="62"/>
      <c r="L416" s="62"/>
      <c r="M416" s="234"/>
      <c r="N416" s="62"/>
      <c r="O416" s="62"/>
      <c r="P416" s="62"/>
      <c r="T416" s="104"/>
      <c r="U416" s="55"/>
      <c r="V416" s="55"/>
      <c r="W416" s="55"/>
      <c r="X416" s="62"/>
      <c r="Y416" s="62"/>
      <c r="Z416" s="62"/>
      <c r="AA416" s="62"/>
      <c r="AB416" s="62"/>
      <c r="AC416" s="62"/>
      <c r="AD416" s="62"/>
      <c r="AE416" s="234"/>
      <c r="AF416" s="62"/>
      <c r="AG416" s="62"/>
      <c r="AH416" s="62"/>
      <c r="AI416" s="62"/>
      <c r="AL416" s="104"/>
      <c r="AM416" s="55"/>
      <c r="AN416" s="55"/>
      <c r="AO416" s="55"/>
      <c r="AP416" s="62"/>
      <c r="AQ416" s="62"/>
      <c r="AR416" s="62"/>
      <c r="AS416" s="62"/>
      <c r="AT416" s="62"/>
      <c r="AU416" s="62"/>
      <c r="AV416" s="62"/>
      <c r="AW416" s="234"/>
      <c r="AX416" s="62"/>
      <c r="AY416" s="62"/>
      <c r="AZ416" s="62"/>
      <c r="BA416" s="160"/>
      <c r="BC416" s="39"/>
      <c r="BD416" s="24"/>
      <c r="BE416" s="24"/>
      <c r="BF416" s="24"/>
      <c r="BG416" s="39"/>
      <c r="BH416" s="39"/>
      <c r="BI416" s="39"/>
      <c r="BJ416" s="39"/>
    </row>
    <row r="417" spans="1:62" s="12" customFormat="1" ht="12.75" customHeight="1">
      <c r="A417" s="104"/>
      <c r="B417" s="55"/>
      <c r="C417" s="55"/>
      <c r="D417" s="55"/>
      <c r="E417" s="62"/>
      <c r="F417" s="62"/>
      <c r="G417" s="62"/>
      <c r="H417" s="62"/>
      <c r="I417" s="62"/>
      <c r="J417" s="62"/>
      <c r="K417" s="62"/>
      <c r="L417" s="62"/>
      <c r="M417" s="234"/>
      <c r="N417" s="62"/>
      <c r="O417" s="62"/>
      <c r="P417" s="62"/>
      <c r="T417" s="104"/>
      <c r="U417" s="55"/>
      <c r="V417" s="55"/>
      <c r="W417" s="55"/>
      <c r="X417" s="62"/>
      <c r="Y417" s="62"/>
      <c r="Z417" s="62"/>
      <c r="AA417" s="62"/>
      <c r="AB417" s="62"/>
      <c r="AC417" s="62"/>
      <c r="AD417" s="62"/>
      <c r="AE417" s="234"/>
      <c r="AF417" s="62"/>
      <c r="AG417" s="62"/>
      <c r="AH417" s="62"/>
      <c r="AI417" s="62"/>
      <c r="AL417" s="104"/>
      <c r="AM417" s="55"/>
      <c r="AN417" s="55"/>
      <c r="AO417" s="55"/>
      <c r="AP417" s="62"/>
      <c r="AQ417" s="62"/>
      <c r="AR417" s="62"/>
      <c r="AS417" s="62"/>
      <c r="AT417" s="62"/>
      <c r="AU417" s="62"/>
      <c r="AV417" s="62"/>
      <c r="AW417" s="234"/>
      <c r="AX417" s="62"/>
      <c r="AY417" s="62"/>
      <c r="AZ417" s="62"/>
      <c r="BA417" s="160"/>
      <c r="BC417" s="39"/>
      <c r="BD417" s="24"/>
      <c r="BE417" s="24"/>
      <c r="BF417" s="24"/>
      <c r="BG417" s="39"/>
      <c r="BH417" s="39"/>
      <c r="BI417" s="39"/>
      <c r="BJ417" s="39"/>
    </row>
    <row r="418" spans="1:62" s="12" customFormat="1" ht="21.75" customHeight="1">
      <c r="A418" s="308" t="s">
        <v>35</v>
      </c>
      <c r="B418" s="308"/>
      <c r="C418" s="308"/>
      <c r="D418" s="308"/>
      <c r="E418" s="308"/>
      <c r="F418" s="308"/>
      <c r="G418" s="308"/>
      <c r="H418" s="308"/>
      <c r="I418" s="308"/>
      <c r="J418" s="308"/>
      <c r="K418" s="308"/>
      <c r="L418" s="308"/>
      <c r="M418" s="308"/>
      <c r="N418" s="308"/>
      <c r="O418" s="308"/>
      <c r="P418" s="308"/>
      <c r="T418" s="308" t="s">
        <v>35</v>
      </c>
      <c r="U418" s="308"/>
      <c r="V418" s="308"/>
      <c r="W418" s="308"/>
      <c r="X418" s="308"/>
      <c r="Y418" s="308"/>
      <c r="Z418" s="308"/>
      <c r="AA418" s="308"/>
      <c r="AB418" s="308"/>
      <c r="AC418" s="308"/>
      <c r="AD418" s="308"/>
      <c r="AE418" s="308"/>
      <c r="AF418" s="308"/>
      <c r="AG418" s="308"/>
      <c r="AH418" s="308"/>
      <c r="AI418" s="308"/>
      <c r="AL418" s="308" t="s">
        <v>35</v>
      </c>
      <c r="AM418" s="308"/>
      <c r="AN418" s="308"/>
      <c r="AO418" s="308"/>
      <c r="AP418" s="308"/>
      <c r="AQ418" s="308"/>
      <c r="AR418" s="308"/>
      <c r="AS418" s="308"/>
      <c r="AT418" s="308"/>
      <c r="AU418" s="308"/>
      <c r="AV418" s="308"/>
      <c r="AW418" s="308"/>
      <c r="AX418" s="308"/>
      <c r="AY418" s="308"/>
      <c r="AZ418" s="308"/>
      <c r="BA418" s="308"/>
      <c r="BC418" s="39"/>
      <c r="BD418" s="24"/>
      <c r="BE418" s="24"/>
      <c r="BF418" s="24"/>
      <c r="BG418" s="39"/>
      <c r="BH418" s="39"/>
      <c r="BI418" s="39"/>
      <c r="BJ418" s="39"/>
    </row>
    <row r="419" spans="1:62" s="12" customFormat="1" ht="18" customHeight="1">
      <c r="A419" s="4"/>
      <c r="B419" s="4"/>
      <c r="C419" s="4"/>
      <c r="D419" s="4"/>
      <c r="E419" s="14"/>
      <c r="F419" s="14"/>
      <c r="G419" s="14"/>
      <c r="H419" s="14"/>
      <c r="I419" s="14"/>
      <c r="J419" s="14"/>
      <c r="K419" s="14"/>
      <c r="L419" s="14"/>
      <c r="M419" s="210"/>
      <c r="N419" s="14"/>
      <c r="O419" s="14"/>
      <c r="P419" s="14"/>
      <c r="T419" s="4"/>
      <c r="U419" s="4"/>
      <c r="V419" s="4"/>
      <c r="W419" s="4"/>
      <c r="X419" s="14"/>
      <c r="Y419" s="14"/>
      <c r="Z419" s="14"/>
      <c r="AA419" s="14"/>
      <c r="AB419" s="14"/>
      <c r="AC419" s="14"/>
      <c r="AD419" s="14"/>
      <c r="AE419" s="210"/>
      <c r="AF419" s="14"/>
      <c r="AG419" s="14"/>
      <c r="AH419" s="14"/>
      <c r="AI419" s="14"/>
      <c r="AL419" s="4"/>
      <c r="AM419" s="4"/>
      <c r="AN419" s="4"/>
      <c r="AO419" s="4"/>
      <c r="AP419" s="14"/>
      <c r="AQ419" s="14"/>
      <c r="AR419" s="14"/>
      <c r="AS419" s="14"/>
      <c r="AT419" s="14"/>
      <c r="AU419" s="14"/>
      <c r="AV419" s="14"/>
      <c r="AW419" s="210"/>
      <c r="AX419" s="14"/>
      <c r="AY419" s="14"/>
      <c r="AZ419" s="14"/>
      <c r="BA419" s="137"/>
      <c r="BC419" s="39"/>
      <c r="BD419" s="39"/>
      <c r="BE419" s="39"/>
      <c r="BF419" s="39"/>
      <c r="BG419" s="39"/>
      <c r="BH419" s="39"/>
      <c r="BI419" s="39"/>
      <c r="BJ419" s="39"/>
    </row>
    <row r="420" spans="1:62" ht="18" customHeight="1">
      <c r="A420" s="15" t="str">
        <f>"SAF - " &amp;O420</f>
        <v>SAF - ACTUAL</v>
      </c>
      <c r="B420" s="16"/>
      <c r="C420" s="16"/>
      <c r="D420" s="16"/>
      <c r="E420" s="16"/>
      <c r="F420" s="17"/>
      <c r="G420" s="17"/>
      <c r="H420" s="17"/>
      <c r="I420" s="17"/>
      <c r="J420" s="17"/>
      <c r="K420" s="17"/>
      <c r="L420" s="17"/>
      <c r="M420" s="211"/>
      <c r="N420" s="16"/>
      <c r="O420" s="18" t="s">
        <v>24</v>
      </c>
      <c r="T420" s="15" t="str">
        <f>"SAF - " &amp;AH420</f>
        <v>SAF - BUDGET</v>
      </c>
      <c r="U420" s="16"/>
      <c r="V420" s="16"/>
      <c r="W420" s="16"/>
      <c r="X420" s="16"/>
      <c r="Y420" s="17"/>
      <c r="Z420" s="17"/>
      <c r="AA420" s="17"/>
      <c r="AB420" s="17"/>
      <c r="AC420" s="17"/>
      <c r="AD420" s="16"/>
      <c r="AE420" s="211"/>
      <c r="AF420" s="16"/>
      <c r="AG420" s="16"/>
      <c r="AH420" s="18" t="s">
        <v>23</v>
      </c>
      <c r="AL420" s="15" t="str">
        <f>"SAF - " &amp;AZ420</f>
        <v>SAF - N-1</v>
      </c>
      <c r="AM420" s="16"/>
      <c r="AN420" s="16"/>
      <c r="AO420" s="16"/>
      <c r="AP420" s="16"/>
      <c r="AQ420" s="17"/>
      <c r="AR420" s="17"/>
      <c r="AS420" s="17"/>
      <c r="AT420" s="17"/>
      <c r="AU420" s="17"/>
      <c r="AV420" s="16"/>
      <c r="AW420" s="211"/>
      <c r="AX420" s="16"/>
      <c r="AY420" s="16"/>
      <c r="AZ420" s="18" t="s">
        <v>22</v>
      </c>
      <c r="BC420" s="39"/>
      <c r="BD420" s="39"/>
      <c r="BE420" s="39"/>
      <c r="BF420" s="39"/>
      <c r="BG420" s="39"/>
      <c r="BH420" s="39"/>
      <c r="BI420" s="39"/>
      <c r="BJ420" s="39"/>
    </row>
    <row r="421" spans="1:62" s="12" customFormat="1" ht="18" customHeight="1">
      <c r="A421" s="1"/>
      <c r="B421" s="1"/>
      <c r="C421" s="1"/>
      <c r="D421" s="1"/>
      <c r="E421" s="2"/>
      <c r="F421" s="2"/>
      <c r="G421" s="2"/>
      <c r="H421" s="2"/>
      <c r="I421" s="2"/>
      <c r="J421" s="2"/>
      <c r="K421" s="2"/>
      <c r="L421" s="2"/>
      <c r="M421" s="212"/>
      <c r="N421" s="2"/>
      <c r="O421" s="2"/>
      <c r="P421" s="2"/>
      <c r="T421" s="1"/>
      <c r="U421" s="1"/>
      <c r="V421" s="1"/>
      <c r="W421" s="1"/>
      <c r="X421" s="2"/>
      <c r="Y421" s="2"/>
      <c r="Z421" s="2"/>
      <c r="AA421" s="2"/>
      <c r="AB421" s="2"/>
      <c r="AC421" s="2"/>
      <c r="AD421" s="2"/>
      <c r="AE421" s="212"/>
      <c r="AF421" s="2"/>
      <c r="AG421" s="2"/>
      <c r="AH421" s="2"/>
      <c r="AI421" s="2"/>
      <c r="AL421" s="1"/>
      <c r="AM421" s="1"/>
      <c r="AN421" s="1"/>
      <c r="AO421" s="1"/>
      <c r="AP421" s="2"/>
      <c r="AQ421" s="2"/>
      <c r="AR421" s="2"/>
      <c r="AS421" s="2"/>
      <c r="AT421" s="2"/>
      <c r="AU421" s="2"/>
      <c r="AV421" s="2"/>
      <c r="AW421" s="212"/>
      <c r="AX421" s="2"/>
      <c r="AY421" s="2"/>
      <c r="AZ421" s="2"/>
      <c r="BA421" s="138"/>
      <c r="BC421" s="39"/>
      <c r="BD421" s="39"/>
      <c r="BE421" s="39"/>
      <c r="BF421" s="39"/>
      <c r="BG421" s="39"/>
      <c r="BH421" s="39"/>
      <c r="BI421" s="39"/>
      <c r="BJ421" s="39"/>
    </row>
    <row r="422" spans="1:62" s="12" customFormat="1" ht="14.25" customHeight="1">
      <c r="A422" s="19" t="s">
        <v>15</v>
      </c>
      <c r="B422" s="20"/>
      <c r="C422" s="19" t="s">
        <v>0</v>
      </c>
      <c r="D422" s="20"/>
      <c r="E422" s="21" t="s">
        <v>3</v>
      </c>
      <c r="F422" s="22" t="s">
        <v>4</v>
      </c>
      <c r="G422" s="22" t="s">
        <v>5</v>
      </c>
      <c r="H422" s="22" t="s">
        <v>6</v>
      </c>
      <c r="I422" s="22" t="s">
        <v>7</v>
      </c>
      <c r="J422" s="22" t="s">
        <v>8</v>
      </c>
      <c r="K422" s="22" t="s">
        <v>9</v>
      </c>
      <c r="L422" s="22" t="s">
        <v>10</v>
      </c>
      <c r="M422" s="213" t="s">
        <v>16</v>
      </c>
      <c r="N422" s="22" t="s">
        <v>17</v>
      </c>
      <c r="O422" s="22" t="s">
        <v>18</v>
      </c>
      <c r="P422" s="23" t="s">
        <v>11</v>
      </c>
      <c r="T422" s="19" t="s">
        <v>15</v>
      </c>
      <c r="U422" s="20"/>
      <c r="V422" s="19" t="s">
        <v>0</v>
      </c>
      <c r="W422" s="20"/>
      <c r="X422" s="21" t="s">
        <v>3</v>
      </c>
      <c r="Y422" s="22" t="s">
        <v>4</v>
      </c>
      <c r="Z422" s="22" t="s">
        <v>5</v>
      </c>
      <c r="AA422" s="22" t="s">
        <v>6</v>
      </c>
      <c r="AB422" s="22" t="s">
        <v>7</v>
      </c>
      <c r="AC422" s="22" t="s">
        <v>8</v>
      </c>
      <c r="AD422" s="22" t="s">
        <v>9</v>
      </c>
      <c r="AE422" s="213" t="s">
        <v>10</v>
      </c>
      <c r="AF422" s="22" t="s">
        <v>16</v>
      </c>
      <c r="AG422" s="22" t="s">
        <v>17</v>
      </c>
      <c r="AH422" s="22" t="s">
        <v>18</v>
      </c>
      <c r="AI422" s="23" t="s">
        <v>11</v>
      </c>
      <c r="AL422" s="19" t="s">
        <v>15</v>
      </c>
      <c r="AM422" s="20"/>
      <c r="AN422" s="19" t="s">
        <v>0</v>
      </c>
      <c r="AO422" s="20"/>
      <c r="AP422" s="21" t="s">
        <v>3</v>
      </c>
      <c r="AQ422" s="22" t="s">
        <v>4</v>
      </c>
      <c r="AR422" s="22" t="s">
        <v>5</v>
      </c>
      <c r="AS422" s="22" t="s">
        <v>6</v>
      </c>
      <c r="AT422" s="22" t="s">
        <v>7</v>
      </c>
      <c r="AU422" s="22" t="s">
        <v>8</v>
      </c>
      <c r="AV422" s="22" t="s">
        <v>9</v>
      </c>
      <c r="AW422" s="213" t="s">
        <v>10</v>
      </c>
      <c r="AX422" s="22" t="s">
        <v>16</v>
      </c>
      <c r="AY422" s="22" t="s">
        <v>17</v>
      </c>
      <c r="AZ422" s="22" t="s">
        <v>18</v>
      </c>
      <c r="BA422" s="139" t="s">
        <v>11</v>
      </c>
      <c r="BC422" s="39"/>
      <c r="BD422" s="206"/>
      <c r="BE422" s="206"/>
      <c r="BF422" s="206"/>
      <c r="BG422" s="39"/>
      <c r="BH422" s="39"/>
      <c r="BI422" s="39"/>
      <c r="BJ422" s="39"/>
    </row>
    <row r="423" spans="1:62" s="12" customFormat="1" ht="14.25" customHeight="1">
      <c r="A423" s="24"/>
      <c r="B423" s="24"/>
      <c r="C423" s="24"/>
      <c r="D423" s="24"/>
      <c r="E423" s="24"/>
      <c r="F423" s="25"/>
      <c r="G423" s="25"/>
      <c r="H423" s="25"/>
      <c r="I423" s="25"/>
      <c r="J423" s="25"/>
      <c r="K423" s="25"/>
      <c r="L423" s="25"/>
      <c r="M423" s="214"/>
      <c r="N423" s="24"/>
      <c r="O423" s="24"/>
      <c r="P423" s="24"/>
      <c r="T423" s="24"/>
      <c r="U423" s="24"/>
      <c r="V423" s="24"/>
      <c r="W423" s="24"/>
      <c r="X423" s="24"/>
      <c r="Y423" s="25"/>
      <c r="Z423" s="25"/>
      <c r="AA423" s="25"/>
      <c r="AB423" s="25"/>
      <c r="AC423" s="25"/>
      <c r="AD423" s="24"/>
      <c r="AE423" s="214"/>
      <c r="AF423" s="24"/>
      <c r="AG423" s="24"/>
      <c r="AH423" s="24"/>
      <c r="AI423" s="24"/>
      <c r="AL423" s="24"/>
      <c r="AM423" s="24"/>
      <c r="AN423" s="24"/>
      <c r="AO423" s="24"/>
      <c r="AP423" s="24"/>
      <c r="AQ423" s="25"/>
      <c r="AR423" s="25"/>
      <c r="AS423" s="25"/>
      <c r="AT423" s="25"/>
      <c r="AU423" s="25"/>
      <c r="AV423" s="24"/>
      <c r="AW423" s="214"/>
      <c r="AX423" s="24"/>
      <c r="AY423" s="24"/>
      <c r="AZ423" s="24"/>
      <c r="BA423" s="140"/>
      <c r="BC423" s="39"/>
      <c r="BD423" s="39"/>
      <c r="BE423" s="39"/>
      <c r="BF423" s="39"/>
      <c r="BG423" s="39"/>
      <c r="BH423" s="39"/>
      <c r="BI423" s="39"/>
      <c r="BJ423" s="39"/>
    </row>
    <row r="424" spans="1:62" s="12" customFormat="1" ht="14.25" customHeight="1">
      <c r="A424" s="26" t="s">
        <v>56</v>
      </c>
      <c r="B424" s="25"/>
      <c r="C424" s="27" t="s">
        <v>1</v>
      </c>
      <c r="D424" s="25"/>
      <c r="E424" s="109">
        <f>IF(ISERROR(E7/E323),"",E7/E323)</f>
        <v>60.227887945034354</v>
      </c>
      <c r="F424" s="110">
        <f>IF(ISERROR(F7/F323),"",F7/F323)</f>
        <v>41.816908859865862</v>
      </c>
      <c r="G424" s="110">
        <f t="shared" ref="G424:P425" si="451">IF(ISERROR(G7/G323),"",G7/G323)</f>
        <v>39.667044167610413</v>
      </c>
      <c r="H424" s="110">
        <f t="shared" si="451"/>
        <v>54.726439232409376</v>
      </c>
      <c r="I424" s="110">
        <f t="shared" si="451"/>
        <v>43.843102688408997</v>
      </c>
      <c r="J424" s="110">
        <f t="shared" si="451"/>
        <v>45.652869031975484</v>
      </c>
      <c r="K424" s="110">
        <f t="shared" si="451"/>
        <v>43.61070478723407</v>
      </c>
      <c r="L424" s="110">
        <f t="shared" si="451"/>
        <v>42.328767123287669</v>
      </c>
      <c r="M424" s="235">
        <f t="shared" si="451"/>
        <v>45.340775886128846</v>
      </c>
      <c r="N424" s="110">
        <f t="shared" si="451"/>
        <v>45.952093176573996</v>
      </c>
      <c r="O424" s="110" t="str">
        <f t="shared" si="451"/>
        <v/>
      </c>
      <c r="P424" s="111" t="str">
        <f t="shared" si="451"/>
        <v/>
      </c>
      <c r="T424" s="26" t="s">
        <v>56</v>
      </c>
      <c r="U424" s="25"/>
      <c r="V424" s="27" t="s">
        <v>1</v>
      </c>
      <c r="W424" s="25"/>
      <c r="X424" s="109" t="str">
        <f>IF(ISERROR(X7/X323),"",X7/X323)</f>
        <v/>
      </c>
      <c r="Y424" s="110" t="str">
        <f>IF(ISERROR(Y7/Y323),"",Y7/Y323)</f>
        <v/>
      </c>
      <c r="Z424" s="110" t="str">
        <f t="shared" ref="Z424:AI425" si="452">IF(ISERROR(Z7/Z323),"",Z7/Z323)</f>
        <v/>
      </c>
      <c r="AA424" s="110" t="str">
        <f t="shared" si="452"/>
        <v/>
      </c>
      <c r="AB424" s="110" t="str">
        <f t="shared" si="452"/>
        <v/>
      </c>
      <c r="AC424" s="110" t="str">
        <f t="shared" si="452"/>
        <v/>
      </c>
      <c r="AD424" s="110" t="str">
        <f t="shared" si="452"/>
        <v/>
      </c>
      <c r="AE424" s="235" t="str">
        <f t="shared" si="452"/>
        <v/>
      </c>
      <c r="AF424" s="110" t="str">
        <f t="shared" si="452"/>
        <v/>
      </c>
      <c r="AG424" s="110" t="str">
        <f t="shared" si="452"/>
        <v/>
      </c>
      <c r="AH424" s="110" t="str">
        <f t="shared" si="452"/>
        <v/>
      </c>
      <c r="AI424" s="111" t="str">
        <f t="shared" si="452"/>
        <v/>
      </c>
      <c r="AL424" s="26" t="s">
        <v>56</v>
      </c>
      <c r="AM424" s="25"/>
      <c r="AN424" s="27" t="s">
        <v>1</v>
      </c>
      <c r="AO424" s="25"/>
      <c r="AP424" s="109">
        <f>IF(ISERROR(AP7/AP323),"",AP7/AP323)</f>
        <v>54.217329385222804</v>
      </c>
      <c r="AQ424" s="110">
        <f>IF(ISERROR(AQ7/AQ323),"",AQ7/AQ323)</f>
        <v>35.300419783239199</v>
      </c>
      <c r="AR424" s="110">
        <f t="shared" ref="AR424:BA424" si="453">IF(ISERROR(AR7/AR323),"",AR7/AR323)</f>
        <v>52.548651801918624</v>
      </c>
      <c r="AS424" s="110">
        <f t="shared" si="453"/>
        <v>33.147290342113223</v>
      </c>
      <c r="AT424" s="110">
        <f t="shared" si="453"/>
        <v>36.380438968040082</v>
      </c>
      <c r="AU424" s="110">
        <f t="shared" si="453"/>
        <v>27.902941731095616</v>
      </c>
      <c r="AV424" s="110">
        <f t="shared" si="453"/>
        <v>29.101244813278019</v>
      </c>
      <c r="AW424" s="235">
        <f t="shared" si="453"/>
        <v>37.633333333333567</v>
      </c>
      <c r="AX424" s="110">
        <f t="shared" si="453"/>
        <v>29.347440830387892</v>
      </c>
      <c r="AY424" s="110">
        <f t="shared" si="453"/>
        <v>41.461315695387967</v>
      </c>
      <c r="AZ424" s="110">
        <f t="shared" si="453"/>
        <v>48.166887842465762</v>
      </c>
      <c r="BA424" s="161">
        <f t="shared" si="453"/>
        <v>52.982261592300915</v>
      </c>
      <c r="BC424" s="39"/>
      <c r="BD424" s="36"/>
      <c r="BE424" s="36"/>
      <c r="BF424" s="36"/>
      <c r="BG424" s="39"/>
      <c r="BH424" s="39"/>
      <c r="BI424" s="39"/>
      <c r="BJ424" s="39"/>
    </row>
    <row r="425" spans="1:62" s="12" customFormat="1" ht="14.25" customHeight="1">
      <c r="A425" s="130"/>
      <c r="B425" s="25"/>
      <c r="C425" s="33" t="s">
        <v>13</v>
      </c>
      <c r="D425" s="25"/>
      <c r="E425" s="112">
        <f>IF(ISERROR(E8/E324),"",E8/E324)</f>
        <v>60.227887945034354</v>
      </c>
      <c r="F425" s="113">
        <f>IF(ISERROR(F8/F324),"",F8/F324)</f>
        <v>51.585252692626348</v>
      </c>
      <c r="G425" s="113">
        <f t="shared" si="451"/>
        <v>45.158027330330555</v>
      </c>
      <c r="H425" s="113">
        <f t="shared" si="451"/>
        <v>47.680701557142051</v>
      </c>
      <c r="I425" s="113">
        <f t="shared" si="451"/>
        <v>46.900703184485153</v>
      </c>
      <c r="J425" s="113">
        <f t="shared" si="451"/>
        <v>46.688840962332208</v>
      </c>
      <c r="K425" s="113">
        <f t="shared" si="451"/>
        <v>46.379184642654096</v>
      </c>
      <c r="L425" s="113">
        <f t="shared" si="451"/>
        <v>46.018829408000975</v>
      </c>
      <c r="M425" s="236">
        <f t="shared" si="451"/>
        <v>45.952093176573996</v>
      </c>
      <c r="N425" s="113" t="str">
        <f t="shared" si="451"/>
        <v/>
      </c>
      <c r="O425" s="113" t="str">
        <f t="shared" si="451"/>
        <v/>
      </c>
      <c r="P425" s="114" t="str">
        <f t="shared" si="451"/>
        <v/>
      </c>
      <c r="T425" s="130"/>
      <c r="U425" s="25"/>
      <c r="V425" s="33" t="s">
        <v>13</v>
      </c>
      <c r="W425" s="25"/>
      <c r="X425" s="112" t="str">
        <f>IF(ISERROR(X8/X324),"",X8/X324)</f>
        <v/>
      </c>
      <c r="Y425" s="113" t="str">
        <f>IF(ISERROR(Y8/Y324),"",Y8/Y324)</f>
        <v/>
      </c>
      <c r="Z425" s="113" t="str">
        <f t="shared" si="452"/>
        <v/>
      </c>
      <c r="AA425" s="113" t="str">
        <f t="shared" si="452"/>
        <v/>
      </c>
      <c r="AB425" s="113" t="str">
        <f t="shared" si="452"/>
        <v/>
      </c>
      <c r="AC425" s="113" t="str">
        <f t="shared" si="452"/>
        <v/>
      </c>
      <c r="AD425" s="113" t="str">
        <f t="shared" si="452"/>
        <v/>
      </c>
      <c r="AE425" s="236" t="str">
        <f t="shared" si="452"/>
        <v/>
      </c>
      <c r="AF425" s="113" t="str">
        <f t="shared" si="452"/>
        <v/>
      </c>
      <c r="AG425" s="113" t="str">
        <f t="shared" si="452"/>
        <v/>
      </c>
      <c r="AH425" s="113" t="str">
        <f t="shared" si="452"/>
        <v/>
      </c>
      <c r="AI425" s="114" t="str">
        <f t="shared" si="452"/>
        <v/>
      </c>
      <c r="AL425" s="130"/>
      <c r="AM425" s="25"/>
      <c r="AN425" s="33" t="s">
        <v>13</v>
      </c>
      <c r="AO425" s="25"/>
      <c r="AP425" s="112">
        <f>IF(ISERROR(AP8/AP324),"",AP8/AP324)</f>
        <v>54.217329385222804</v>
      </c>
      <c r="AQ425" s="113">
        <f>IF(ISERROR(AQ8/AQ324),"",AQ8/AQ324)</f>
        <v>41.943914033871451</v>
      </c>
      <c r="AR425" s="113">
        <f t="shared" ref="AR425:BA425" si="454">IF(ISERROR(AR8/AR324),"",AR8/AR324)</f>
        <v>44.875150494481879</v>
      </c>
      <c r="AS425" s="113">
        <f t="shared" si="454"/>
        <v>42.630431129396776</v>
      </c>
      <c r="AT425" s="113">
        <f t="shared" si="454"/>
        <v>41.812901682280661</v>
      </c>
      <c r="AU425" s="113">
        <f t="shared" si="454"/>
        <v>38.88073498429862</v>
      </c>
      <c r="AV425" s="113">
        <f t="shared" si="454"/>
        <v>36.641475113399544</v>
      </c>
      <c r="AW425" s="236">
        <f t="shared" si="454"/>
        <v>36.646014094819705</v>
      </c>
      <c r="AX425" s="113">
        <f t="shared" si="454"/>
        <v>35.081904147810086</v>
      </c>
      <c r="AY425" s="113">
        <f t="shared" si="454"/>
        <v>35.482736536120093</v>
      </c>
      <c r="AZ425" s="113">
        <f t="shared" si="454"/>
        <v>36.115165395271013</v>
      </c>
      <c r="BA425" s="162">
        <f t="shared" si="454"/>
        <v>36.899866700313822</v>
      </c>
      <c r="BC425" s="39"/>
      <c r="BD425" s="36"/>
      <c r="BE425" s="36"/>
      <c r="BF425" s="36"/>
      <c r="BG425" s="39"/>
      <c r="BH425" s="39"/>
      <c r="BI425" s="39"/>
      <c r="BJ425" s="39"/>
    </row>
    <row r="426" spans="1:62" s="12" customFormat="1" ht="14.25" customHeight="1">
      <c r="A426" s="32"/>
      <c r="B426" s="25"/>
      <c r="C426" s="33"/>
      <c r="D426" s="25"/>
      <c r="E426" s="112"/>
      <c r="F426" s="113"/>
      <c r="G426" s="113"/>
      <c r="H426" s="113"/>
      <c r="I426" s="113"/>
      <c r="J426" s="113"/>
      <c r="K426" s="113"/>
      <c r="L426" s="113"/>
      <c r="M426" s="236"/>
      <c r="N426" s="113"/>
      <c r="O426" s="113"/>
      <c r="P426" s="114"/>
      <c r="T426" s="32"/>
      <c r="U426" s="25"/>
      <c r="V426" s="33"/>
      <c r="W426" s="25"/>
      <c r="X426" s="112"/>
      <c r="Y426" s="113"/>
      <c r="Z426" s="113"/>
      <c r="AA426" s="113"/>
      <c r="AB426" s="113"/>
      <c r="AC426" s="113"/>
      <c r="AD426" s="113"/>
      <c r="AE426" s="236"/>
      <c r="AF426" s="113"/>
      <c r="AG426" s="113"/>
      <c r="AH426" s="113"/>
      <c r="AI426" s="114"/>
      <c r="AL426" s="32"/>
      <c r="AM426" s="25"/>
      <c r="AN426" s="33"/>
      <c r="AO426" s="25"/>
      <c r="AP426" s="112"/>
      <c r="AQ426" s="113"/>
      <c r="AR426" s="113"/>
      <c r="AS426" s="113"/>
      <c r="AT426" s="113"/>
      <c r="AU426" s="113"/>
      <c r="AV426" s="113"/>
      <c r="AW426" s="236"/>
      <c r="AX426" s="113"/>
      <c r="AY426" s="113"/>
      <c r="AZ426" s="113"/>
      <c r="BA426" s="162"/>
      <c r="BC426" s="39"/>
      <c r="BD426" s="36"/>
      <c r="BE426" s="36"/>
      <c r="BF426" s="36"/>
      <c r="BG426" s="39"/>
      <c r="BH426" s="39"/>
      <c r="BI426" s="39"/>
      <c r="BJ426" s="39"/>
    </row>
    <row r="427" spans="1:62" s="12" customFormat="1" ht="14.25" customHeight="1">
      <c r="A427" s="32" t="s">
        <v>57</v>
      </c>
      <c r="B427" s="25"/>
      <c r="C427" s="33" t="s">
        <v>1</v>
      </c>
      <c r="D427" s="25"/>
      <c r="E427" s="112">
        <f t="shared" ref="E427:P427" si="455">IF(ISERROR(E10/E326),"",E10/E326)</f>
        <v>10.833361536727374</v>
      </c>
      <c r="F427" s="113">
        <f t="shared" si="455"/>
        <v>12.828031418725624</v>
      </c>
      <c r="G427" s="113">
        <f t="shared" si="455"/>
        <v>8.5831170703575594</v>
      </c>
      <c r="H427" s="113">
        <f t="shared" si="455"/>
        <v>15.275230147122087</v>
      </c>
      <c r="I427" s="113">
        <f t="shared" si="455"/>
        <v>15.452402078843955</v>
      </c>
      <c r="J427" s="113">
        <f t="shared" si="455"/>
        <v>13.669265279105682</v>
      </c>
      <c r="K427" s="113">
        <f t="shared" si="455"/>
        <v>12.760963703645389</v>
      </c>
      <c r="L427" s="113">
        <f t="shared" si="455"/>
        <v>18.075083056478391</v>
      </c>
      <c r="M427" s="236">
        <f t="shared" si="455"/>
        <v>13.924728769173207</v>
      </c>
      <c r="N427" s="113">
        <f t="shared" si="455"/>
        <v>13.214470075225565</v>
      </c>
      <c r="O427" s="113" t="str">
        <f t="shared" si="455"/>
        <v/>
      </c>
      <c r="P427" s="114" t="str">
        <f t="shared" si="455"/>
        <v/>
      </c>
      <c r="T427" s="32" t="s">
        <v>57</v>
      </c>
      <c r="U427" s="25"/>
      <c r="V427" s="33" t="s">
        <v>1</v>
      </c>
      <c r="W427" s="25"/>
      <c r="X427" s="112" t="str">
        <f>IF(ISERROR(X10/X326),"",X10/X326)</f>
        <v/>
      </c>
      <c r="Y427" s="113" t="str">
        <f>IF(ISERROR(Y10/Y326),"",Y10/Y326)</f>
        <v/>
      </c>
      <c r="Z427" s="113" t="str">
        <f t="shared" ref="Z427:AI428" si="456">IF(ISERROR(Z10/Z326),"",Z10/Z326)</f>
        <v/>
      </c>
      <c r="AA427" s="113" t="str">
        <f t="shared" si="456"/>
        <v/>
      </c>
      <c r="AB427" s="113" t="str">
        <f t="shared" si="456"/>
        <v/>
      </c>
      <c r="AC427" s="113" t="str">
        <f t="shared" si="456"/>
        <v/>
      </c>
      <c r="AD427" s="113" t="str">
        <f t="shared" si="456"/>
        <v/>
      </c>
      <c r="AE427" s="236" t="str">
        <f t="shared" si="456"/>
        <v/>
      </c>
      <c r="AF427" s="113" t="str">
        <f t="shared" si="456"/>
        <v/>
      </c>
      <c r="AG427" s="113" t="str">
        <f t="shared" si="456"/>
        <v/>
      </c>
      <c r="AH427" s="113" t="str">
        <f t="shared" si="456"/>
        <v/>
      </c>
      <c r="AI427" s="114" t="str">
        <f t="shared" si="456"/>
        <v/>
      </c>
      <c r="AL427" s="32" t="s">
        <v>57</v>
      </c>
      <c r="AM427" s="25"/>
      <c r="AN427" s="33" t="s">
        <v>1</v>
      </c>
      <c r="AO427" s="25"/>
      <c r="AP427" s="112">
        <f t="shared" ref="AP427:BA427" si="457">IF(ISERROR(AP10/AP326),"",AP10/AP326)</f>
        <v>6.1904102244124761</v>
      </c>
      <c r="AQ427" s="113">
        <f t="shared" si="457"/>
        <v>5.2779981664516225</v>
      </c>
      <c r="AR427" s="113">
        <f t="shared" si="457"/>
        <v>5.3973977226083738</v>
      </c>
      <c r="AS427" s="113">
        <f t="shared" si="457"/>
        <v>5.2450639004305044</v>
      </c>
      <c r="AT427" s="113">
        <f t="shared" si="457"/>
        <v>5.0883751232664665</v>
      </c>
      <c r="AU427" s="113">
        <f t="shared" si="457"/>
        <v>5.2303256362732773</v>
      </c>
      <c r="AV427" s="113">
        <f t="shared" si="457"/>
        <v>7.3071554801785004</v>
      </c>
      <c r="AW427" s="236">
        <f t="shared" si="457"/>
        <v>5.1668357566312446</v>
      </c>
      <c r="AX427" s="113">
        <f t="shared" si="457"/>
        <v>10.883076278663518</v>
      </c>
      <c r="AY427" s="113">
        <f t="shared" si="457"/>
        <v>12.962822629565398</v>
      </c>
      <c r="AZ427" s="113">
        <f t="shared" si="457"/>
        <v>9.8692486783364579</v>
      </c>
      <c r="BA427" s="162">
        <f t="shared" si="457"/>
        <v>8.6135937159065996</v>
      </c>
      <c r="BC427" s="39"/>
      <c r="BD427" s="36"/>
      <c r="BE427" s="36"/>
      <c r="BF427" s="36"/>
      <c r="BG427" s="39"/>
      <c r="BH427" s="39"/>
      <c r="BI427" s="39"/>
      <c r="BJ427" s="39"/>
    </row>
    <row r="428" spans="1:62" s="12" customFormat="1" ht="14.25" customHeight="1">
      <c r="A428" s="130"/>
      <c r="B428" s="25"/>
      <c r="C428" s="33" t="s">
        <v>13</v>
      </c>
      <c r="D428" s="25"/>
      <c r="E428" s="112">
        <f t="shared" ref="E428:P428" si="458">IF(ISERROR(E11/E327),"",E11/E327)</f>
        <v>10.833361536727374</v>
      </c>
      <c r="F428" s="113">
        <f t="shared" si="458"/>
        <v>11.953481581311769</v>
      </c>
      <c r="G428" s="113">
        <f t="shared" si="458"/>
        <v>11.152794903411426</v>
      </c>
      <c r="H428" s="113">
        <f t="shared" si="458"/>
        <v>11.837149182318075</v>
      </c>
      <c r="I428" s="113">
        <f t="shared" si="458"/>
        <v>12.50202230951243</v>
      </c>
      <c r="J428" s="113">
        <f t="shared" si="458"/>
        <v>12.661706409095482</v>
      </c>
      <c r="K428" s="113">
        <f t="shared" si="458"/>
        <v>12.672953225504278</v>
      </c>
      <c r="L428" s="113">
        <f t="shared" si="458"/>
        <v>13.137059025002854</v>
      </c>
      <c r="M428" s="236">
        <f t="shared" si="458"/>
        <v>13.214470075225565</v>
      </c>
      <c r="N428" s="113" t="str">
        <f t="shared" si="458"/>
        <v/>
      </c>
      <c r="O428" s="113" t="str">
        <f t="shared" si="458"/>
        <v/>
      </c>
      <c r="P428" s="114" t="str">
        <f t="shared" si="458"/>
        <v/>
      </c>
      <c r="T428" s="130"/>
      <c r="U428" s="25"/>
      <c r="V428" s="33" t="s">
        <v>13</v>
      </c>
      <c r="W428" s="25"/>
      <c r="X428" s="112" t="str">
        <f>IF(ISERROR(X11/X327),"",X11/X327)</f>
        <v/>
      </c>
      <c r="Y428" s="113" t="str">
        <f>IF(ISERROR(Y11/Y327),"",Y11/Y327)</f>
        <v/>
      </c>
      <c r="Z428" s="113" t="str">
        <f t="shared" si="456"/>
        <v/>
      </c>
      <c r="AA428" s="113" t="str">
        <f t="shared" si="456"/>
        <v/>
      </c>
      <c r="AB428" s="113" t="str">
        <f t="shared" si="456"/>
        <v/>
      </c>
      <c r="AC428" s="113" t="str">
        <f t="shared" si="456"/>
        <v/>
      </c>
      <c r="AD428" s="113" t="str">
        <f t="shared" si="456"/>
        <v/>
      </c>
      <c r="AE428" s="236" t="str">
        <f t="shared" si="456"/>
        <v/>
      </c>
      <c r="AF428" s="113" t="str">
        <f t="shared" si="456"/>
        <v/>
      </c>
      <c r="AG428" s="113" t="str">
        <f t="shared" si="456"/>
        <v/>
      </c>
      <c r="AH428" s="113" t="str">
        <f t="shared" si="456"/>
        <v/>
      </c>
      <c r="AI428" s="114" t="str">
        <f t="shared" si="456"/>
        <v/>
      </c>
      <c r="AL428" s="130"/>
      <c r="AM428" s="25"/>
      <c r="AN428" s="33" t="s">
        <v>13</v>
      </c>
      <c r="AO428" s="25"/>
      <c r="AP428" s="112">
        <f t="shared" ref="AP428:BA428" si="459">IF(ISERROR(AP11/AP327),"",AP11/AP327)</f>
        <v>6.1904102244124761</v>
      </c>
      <c r="AQ428" s="113">
        <f t="shared" si="459"/>
        <v>5.7181558681335556</v>
      </c>
      <c r="AR428" s="113">
        <f t="shared" si="459"/>
        <v>5.5994181313224338</v>
      </c>
      <c r="AS428" s="113">
        <f t="shared" si="459"/>
        <v>5.5368162482674306</v>
      </c>
      <c r="AT428" s="113">
        <f t="shared" si="459"/>
        <v>5.4748804134856108</v>
      </c>
      <c r="AU428" s="113">
        <f t="shared" si="459"/>
        <v>5.4391471024759133</v>
      </c>
      <c r="AV428" s="113">
        <f t="shared" si="459"/>
        <v>5.5839519172576928</v>
      </c>
      <c r="AW428" s="236">
        <f t="shared" si="459"/>
        <v>5.5254736668810533</v>
      </c>
      <c r="AX428" s="113">
        <f t="shared" si="459"/>
        <v>5.7540497703653548</v>
      </c>
      <c r="AY428" s="113">
        <f t="shared" si="459"/>
        <v>5.9259931729033699</v>
      </c>
      <c r="AZ428" s="113">
        <f t="shared" si="459"/>
        <v>6.0348290350606737</v>
      </c>
      <c r="BA428" s="162">
        <f t="shared" si="459"/>
        <v>6.0956827972718264</v>
      </c>
      <c r="BC428" s="39"/>
      <c r="BD428" s="36"/>
      <c r="BE428" s="36"/>
      <c r="BF428" s="36"/>
      <c r="BG428" s="39"/>
      <c r="BH428" s="39"/>
      <c r="BI428" s="39"/>
      <c r="BJ428" s="39"/>
    </row>
    <row r="429" spans="1:62" s="12" customFormat="1" ht="14.25" customHeight="1">
      <c r="A429" s="32"/>
      <c r="B429" s="25"/>
      <c r="C429" s="33"/>
      <c r="D429" s="25"/>
      <c r="E429" s="112"/>
      <c r="F429" s="113"/>
      <c r="G429" s="113"/>
      <c r="H429" s="113"/>
      <c r="I429" s="113"/>
      <c r="J429" s="113"/>
      <c r="K429" s="113"/>
      <c r="L429" s="113"/>
      <c r="M429" s="236"/>
      <c r="N429" s="113"/>
      <c r="O429" s="113"/>
      <c r="P429" s="114"/>
      <c r="T429" s="32"/>
      <c r="U429" s="25"/>
      <c r="V429" s="33"/>
      <c r="W429" s="25"/>
      <c r="X429" s="112"/>
      <c r="Y429" s="113"/>
      <c r="Z429" s="113"/>
      <c r="AA429" s="113"/>
      <c r="AB429" s="113"/>
      <c r="AC429" s="113"/>
      <c r="AD429" s="113"/>
      <c r="AE429" s="236"/>
      <c r="AF429" s="113"/>
      <c r="AG429" s="113"/>
      <c r="AH429" s="113"/>
      <c r="AI429" s="114"/>
      <c r="AL429" s="32"/>
      <c r="AM429" s="25"/>
      <c r="AN429" s="33"/>
      <c r="AO429" s="25"/>
      <c r="AP429" s="112"/>
      <c r="AQ429" s="113"/>
      <c r="AR429" s="113"/>
      <c r="AS429" s="113"/>
      <c r="AT429" s="113"/>
      <c r="AU429" s="113"/>
      <c r="AV429" s="113"/>
      <c r="AW429" s="236"/>
      <c r="AX429" s="113"/>
      <c r="AY429" s="113"/>
      <c r="AZ429" s="113"/>
      <c r="BA429" s="162"/>
      <c r="BC429" s="39"/>
      <c r="BD429" s="36"/>
      <c r="BE429" s="36"/>
      <c r="BF429" s="36"/>
      <c r="BG429" s="39"/>
      <c r="BH429" s="39"/>
      <c r="BI429" s="39"/>
      <c r="BJ429" s="39"/>
    </row>
    <row r="430" spans="1:62" s="12" customFormat="1" ht="14.25" customHeight="1">
      <c r="A430" s="32" t="s">
        <v>58</v>
      </c>
      <c r="B430" s="38"/>
      <c r="C430" s="33" t="s">
        <v>1</v>
      </c>
      <c r="D430" s="38"/>
      <c r="E430" s="112">
        <f t="shared" ref="E430:P430" si="460">IF(ISERROR(E13/E329),"",E13/E329)</f>
        <v>16.408780487804879</v>
      </c>
      <c r="F430" s="113">
        <f t="shared" si="460"/>
        <v>43.433228840125395</v>
      </c>
      <c r="G430" s="113">
        <f t="shared" si="460"/>
        <v>22.745551601423475</v>
      </c>
      <c r="H430" s="113">
        <f t="shared" si="460"/>
        <v>28.071566731141214</v>
      </c>
      <c r="I430" s="113">
        <f t="shared" si="460"/>
        <v>30.328767123287683</v>
      </c>
      <c r="J430" s="113">
        <f t="shared" si="460"/>
        <v>5.0999999999999952</v>
      </c>
      <c r="K430" s="113">
        <f t="shared" si="460"/>
        <v>15.777671755725187</v>
      </c>
      <c r="L430" s="113">
        <f t="shared" si="460"/>
        <v>24.770973363206362</v>
      </c>
      <c r="M430" s="236">
        <f t="shared" si="460"/>
        <v>69.281818181818124</v>
      </c>
      <c r="N430" s="113">
        <f t="shared" si="460"/>
        <v>23.357932816537467</v>
      </c>
      <c r="O430" s="113" t="str">
        <f t="shared" si="460"/>
        <v/>
      </c>
      <c r="P430" s="114" t="str">
        <f t="shared" si="460"/>
        <v/>
      </c>
      <c r="T430" s="32" t="s">
        <v>58</v>
      </c>
      <c r="U430" s="38"/>
      <c r="V430" s="33" t="s">
        <v>1</v>
      </c>
      <c r="W430" s="38"/>
      <c r="X430" s="112" t="str">
        <f>IF(ISERROR(X13/X329),"",X13/X329)</f>
        <v/>
      </c>
      <c r="Y430" s="113" t="str">
        <f>IF(ISERROR(Y13/Y329),"",Y13/Y329)</f>
        <v/>
      </c>
      <c r="Z430" s="113" t="str">
        <f t="shared" ref="Z430:AI431" si="461">IF(ISERROR(Z13/Z329),"",Z13/Z329)</f>
        <v/>
      </c>
      <c r="AA430" s="113" t="str">
        <f t="shared" si="461"/>
        <v/>
      </c>
      <c r="AB430" s="113" t="str">
        <f t="shared" si="461"/>
        <v/>
      </c>
      <c r="AC430" s="113" t="str">
        <f t="shared" si="461"/>
        <v/>
      </c>
      <c r="AD430" s="113" t="str">
        <f t="shared" si="461"/>
        <v/>
      </c>
      <c r="AE430" s="236" t="str">
        <f t="shared" si="461"/>
        <v/>
      </c>
      <c r="AF430" s="113" t="str">
        <f t="shared" si="461"/>
        <v/>
      </c>
      <c r="AG430" s="113" t="str">
        <f t="shared" si="461"/>
        <v/>
      </c>
      <c r="AH430" s="113" t="str">
        <f t="shared" si="461"/>
        <v/>
      </c>
      <c r="AI430" s="114" t="str">
        <f t="shared" si="461"/>
        <v/>
      </c>
      <c r="AL430" s="32" t="s">
        <v>58</v>
      </c>
      <c r="AM430" s="38"/>
      <c r="AN430" s="33" t="s">
        <v>1</v>
      </c>
      <c r="AO430" s="38"/>
      <c r="AP430" s="112">
        <f t="shared" ref="AP430:BA430" si="462">IF(ISERROR(AP13/AP329),"",AP13/AP329)</f>
        <v>28.147846153846157</v>
      </c>
      <c r="AQ430" s="113">
        <f t="shared" si="462"/>
        <v>23.765589643740466</v>
      </c>
      <c r="AR430" s="113">
        <f t="shared" si="462"/>
        <v>18.639881836773931</v>
      </c>
      <c r="AS430" s="113">
        <f t="shared" si="462"/>
        <v>26.468268963600998</v>
      </c>
      <c r="AT430" s="113">
        <f t="shared" si="462"/>
        <v>28.403638497652587</v>
      </c>
      <c r="AU430" s="113">
        <f t="shared" si="462"/>
        <v>17.578862322648455</v>
      </c>
      <c r="AV430" s="113">
        <f t="shared" si="462"/>
        <v>40.565599999999996</v>
      </c>
      <c r="AW430" s="236">
        <f t="shared" si="462"/>
        <v>14.66088657105607</v>
      </c>
      <c r="AX430" s="113">
        <f t="shared" si="462"/>
        <v>42.419765833871125</v>
      </c>
      <c r="AY430" s="113">
        <f t="shared" si="462"/>
        <v>63.220000000000027</v>
      </c>
      <c r="AZ430" s="113">
        <f t="shared" si="462"/>
        <v>9.3545214007782</v>
      </c>
      <c r="BA430" s="162">
        <f t="shared" si="462"/>
        <v>20.28943648519574</v>
      </c>
      <c r="BC430" s="39"/>
      <c r="BD430" s="36"/>
      <c r="BE430" s="36"/>
      <c r="BF430" s="36"/>
      <c r="BG430" s="39"/>
      <c r="BH430" s="39"/>
      <c r="BI430" s="39"/>
      <c r="BJ430" s="39"/>
    </row>
    <row r="431" spans="1:62" s="12" customFormat="1" ht="14.25" customHeight="1">
      <c r="A431" s="130"/>
      <c r="B431" s="25"/>
      <c r="C431" s="33" t="s">
        <v>13</v>
      </c>
      <c r="D431" s="25"/>
      <c r="E431" s="112">
        <f t="shared" ref="E431:P431" si="463">IF(ISERROR(E14/E330),"",E14/E330)</f>
        <v>16.408780487804879</v>
      </c>
      <c r="F431" s="113">
        <f t="shared" si="463"/>
        <v>28.234293552812073</v>
      </c>
      <c r="G431" s="113">
        <f t="shared" si="463"/>
        <v>26.940658418955753</v>
      </c>
      <c r="H431" s="113">
        <f t="shared" si="463"/>
        <v>27.142167844218509</v>
      </c>
      <c r="I431" s="113">
        <f t="shared" si="463"/>
        <v>28.135452496738232</v>
      </c>
      <c r="J431" s="113">
        <f t="shared" si="463"/>
        <v>23.437446888867907</v>
      </c>
      <c r="K431" s="113">
        <f t="shared" si="463"/>
        <v>21.265372387201516</v>
      </c>
      <c r="L431" s="113">
        <f t="shared" si="463"/>
        <v>22.014414893617019</v>
      </c>
      <c r="M431" s="236">
        <f t="shared" si="463"/>
        <v>23.357932816537467</v>
      </c>
      <c r="N431" s="113" t="str">
        <f t="shared" si="463"/>
        <v/>
      </c>
      <c r="O431" s="113" t="str">
        <f t="shared" si="463"/>
        <v/>
      </c>
      <c r="P431" s="114" t="str">
        <f t="shared" si="463"/>
        <v/>
      </c>
      <c r="T431" s="130"/>
      <c r="U431" s="25"/>
      <c r="V431" s="33" t="s">
        <v>13</v>
      </c>
      <c r="W431" s="25"/>
      <c r="X431" s="112" t="str">
        <f>IF(ISERROR(X14/X330),"",X14/X330)</f>
        <v/>
      </c>
      <c r="Y431" s="113" t="str">
        <f>IF(ISERROR(Y14/Y330),"",Y14/Y330)</f>
        <v/>
      </c>
      <c r="Z431" s="113" t="str">
        <f t="shared" si="461"/>
        <v/>
      </c>
      <c r="AA431" s="113" t="str">
        <f t="shared" si="461"/>
        <v/>
      </c>
      <c r="AB431" s="113" t="str">
        <f t="shared" si="461"/>
        <v/>
      </c>
      <c r="AC431" s="113" t="str">
        <f t="shared" si="461"/>
        <v/>
      </c>
      <c r="AD431" s="113" t="str">
        <f t="shared" si="461"/>
        <v/>
      </c>
      <c r="AE431" s="236" t="str">
        <f t="shared" si="461"/>
        <v/>
      </c>
      <c r="AF431" s="113" t="str">
        <f t="shared" si="461"/>
        <v/>
      </c>
      <c r="AG431" s="113" t="str">
        <f t="shared" si="461"/>
        <v/>
      </c>
      <c r="AH431" s="113" t="str">
        <f t="shared" si="461"/>
        <v/>
      </c>
      <c r="AI431" s="114" t="str">
        <f t="shared" si="461"/>
        <v/>
      </c>
      <c r="AL431" s="130"/>
      <c r="AM431" s="25"/>
      <c r="AN431" s="33" t="s">
        <v>13</v>
      </c>
      <c r="AO431" s="25"/>
      <c r="AP431" s="112">
        <f t="shared" ref="AP431:BA431" si="464">IF(ISERROR(AP14/AP330),"",AP14/AP330)</f>
        <v>28.147846153846157</v>
      </c>
      <c r="AQ431" s="113">
        <f t="shared" si="464"/>
        <v>24.882504019135006</v>
      </c>
      <c r="AR431" s="113">
        <f t="shared" si="464"/>
        <v>23.738719378424861</v>
      </c>
      <c r="AS431" s="113">
        <f t="shared" si="464"/>
        <v>24.736674326325861</v>
      </c>
      <c r="AT431" s="113">
        <f t="shared" si="464"/>
        <v>25.277774602564303</v>
      </c>
      <c r="AU431" s="113">
        <f t="shared" si="464"/>
        <v>22.619596561394044</v>
      </c>
      <c r="AV431" s="113">
        <f t="shared" si="464"/>
        <v>23.807294606239726</v>
      </c>
      <c r="AW431" s="236">
        <f t="shared" si="464"/>
        <v>21.782793640271141</v>
      </c>
      <c r="AX431" s="113">
        <f t="shared" si="464"/>
        <v>23.476966810440416</v>
      </c>
      <c r="AY431" s="113">
        <f t="shared" si="464"/>
        <v>24.214977616247332</v>
      </c>
      <c r="AZ431" s="113">
        <f t="shared" si="464"/>
        <v>22.920169597142372</v>
      </c>
      <c r="BA431" s="162">
        <f t="shared" si="464"/>
        <v>22.829988625789795</v>
      </c>
      <c r="BC431" s="39"/>
      <c r="BD431" s="36"/>
      <c r="BE431" s="36"/>
      <c r="BF431" s="36"/>
      <c r="BG431" s="39"/>
      <c r="BH431" s="39"/>
      <c r="BI431" s="39"/>
      <c r="BJ431" s="39"/>
    </row>
    <row r="432" spans="1:62" s="12" customFormat="1" ht="14.25" customHeight="1">
      <c r="A432" s="32"/>
      <c r="B432" s="25"/>
      <c r="C432" s="33"/>
      <c r="D432" s="25"/>
      <c r="E432" s="112"/>
      <c r="F432" s="113"/>
      <c r="G432" s="113"/>
      <c r="H432" s="113"/>
      <c r="I432" s="113"/>
      <c r="J432" s="113"/>
      <c r="K432" s="113"/>
      <c r="L432" s="113"/>
      <c r="M432" s="236"/>
      <c r="N432" s="113"/>
      <c r="O432" s="113"/>
      <c r="P432" s="114"/>
      <c r="T432" s="32"/>
      <c r="U432" s="25"/>
      <c r="V432" s="33"/>
      <c r="W432" s="25"/>
      <c r="X432" s="112"/>
      <c r="Y432" s="113"/>
      <c r="Z432" s="113"/>
      <c r="AA432" s="113"/>
      <c r="AB432" s="113"/>
      <c r="AC432" s="113"/>
      <c r="AD432" s="113"/>
      <c r="AE432" s="236"/>
      <c r="AF432" s="113"/>
      <c r="AG432" s="113"/>
      <c r="AH432" s="113"/>
      <c r="AI432" s="114"/>
      <c r="AL432" s="32"/>
      <c r="AM432" s="25"/>
      <c r="AN432" s="33"/>
      <c r="AO432" s="25"/>
      <c r="AP432" s="112"/>
      <c r="AQ432" s="113"/>
      <c r="AR432" s="113"/>
      <c r="AS432" s="113"/>
      <c r="AT432" s="113"/>
      <c r="AU432" s="113"/>
      <c r="AV432" s="113"/>
      <c r="AW432" s="236"/>
      <c r="AX432" s="113"/>
      <c r="AY432" s="113"/>
      <c r="AZ432" s="113"/>
      <c r="BA432" s="162"/>
      <c r="BC432" s="39"/>
      <c r="BD432" s="36"/>
      <c r="BE432" s="36"/>
      <c r="BF432" s="36"/>
      <c r="BG432" s="39"/>
      <c r="BH432" s="39"/>
      <c r="BI432" s="39"/>
      <c r="BJ432" s="39"/>
    </row>
    <row r="433" spans="1:62" s="12" customFormat="1" ht="14.25" customHeight="1">
      <c r="A433" s="32" t="s">
        <v>59</v>
      </c>
      <c r="B433" s="25"/>
      <c r="C433" s="33" t="s">
        <v>1</v>
      </c>
      <c r="D433" s="25"/>
      <c r="E433" s="112">
        <f t="shared" ref="E433:P433" si="465">IF(ISERROR(E16/E332),"",E16/E332)</f>
        <v>92.522477064220183</v>
      </c>
      <c r="F433" s="113">
        <f t="shared" si="465"/>
        <v>47.107098765432106</v>
      </c>
      <c r="G433" s="113">
        <f t="shared" si="465"/>
        <v>14.669776690119305</v>
      </c>
      <c r="H433" s="113">
        <f t="shared" si="465"/>
        <v>65.658782718385339</v>
      </c>
      <c r="I433" s="113">
        <f t="shared" si="465"/>
        <v>15.999435187800053</v>
      </c>
      <c r="J433" s="113">
        <f t="shared" si="465"/>
        <v>57.121091811414445</v>
      </c>
      <c r="K433" s="113">
        <f t="shared" si="465"/>
        <v>9.2284448025785739</v>
      </c>
      <c r="L433" s="113">
        <f t="shared" si="465"/>
        <v>37.225069252077574</v>
      </c>
      <c r="M433" s="236">
        <f t="shared" si="465"/>
        <v>45.401599015990115</v>
      </c>
      <c r="N433" s="113">
        <f t="shared" si="465"/>
        <v>30.225979221784861</v>
      </c>
      <c r="O433" s="113" t="str">
        <f t="shared" si="465"/>
        <v/>
      </c>
      <c r="P433" s="114" t="str">
        <f t="shared" si="465"/>
        <v/>
      </c>
      <c r="T433" s="32" t="s">
        <v>59</v>
      </c>
      <c r="U433" s="25"/>
      <c r="V433" s="33" t="s">
        <v>1</v>
      </c>
      <c r="W433" s="25"/>
      <c r="X433" s="112" t="str">
        <f>IF(ISERROR(X16/X332),"",X16/X332)</f>
        <v/>
      </c>
      <c r="Y433" s="113" t="str">
        <f>IF(ISERROR(Y16/Y332),"",Y16/Y332)</f>
        <v/>
      </c>
      <c r="Z433" s="113" t="str">
        <f t="shared" ref="Z433:AI434" si="466">IF(ISERROR(Z16/Z332),"",Z16/Z332)</f>
        <v/>
      </c>
      <c r="AA433" s="113" t="str">
        <f t="shared" si="466"/>
        <v/>
      </c>
      <c r="AB433" s="113" t="str">
        <f t="shared" si="466"/>
        <v/>
      </c>
      <c r="AC433" s="113" t="str">
        <f t="shared" si="466"/>
        <v/>
      </c>
      <c r="AD433" s="113" t="str">
        <f t="shared" si="466"/>
        <v/>
      </c>
      <c r="AE433" s="236" t="str">
        <f t="shared" si="466"/>
        <v/>
      </c>
      <c r="AF433" s="113" t="str">
        <f t="shared" si="466"/>
        <v/>
      </c>
      <c r="AG433" s="113" t="str">
        <f t="shared" si="466"/>
        <v/>
      </c>
      <c r="AH433" s="113" t="str">
        <f t="shared" si="466"/>
        <v/>
      </c>
      <c r="AI433" s="114" t="str">
        <f t="shared" si="466"/>
        <v/>
      </c>
      <c r="AL433" s="32" t="s">
        <v>59</v>
      </c>
      <c r="AM433" s="25"/>
      <c r="AN433" s="33" t="s">
        <v>1</v>
      </c>
      <c r="AO433" s="25"/>
      <c r="AP433" s="112">
        <f t="shared" ref="AP433:BA433" si="467">IF(ISERROR(AP16/AP332),"",AP16/AP332)</f>
        <v>26.943382646941231</v>
      </c>
      <c r="AQ433" s="113">
        <f t="shared" si="467"/>
        <v>42.070286606999453</v>
      </c>
      <c r="AR433" s="113">
        <f t="shared" si="467"/>
        <v>34.030215827338132</v>
      </c>
      <c r="AS433" s="113">
        <f t="shared" si="467"/>
        <v>33.824022571543715</v>
      </c>
      <c r="AT433" s="113">
        <f t="shared" si="467"/>
        <v>48.287878787878874</v>
      </c>
      <c r="AU433" s="113">
        <f t="shared" si="467"/>
        <v>52.569723183390977</v>
      </c>
      <c r="AV433" s="113">
        <f t="shared" si="467"/>
        <v>39.416883116883135</v>
      </c>
      <c r="AW433" s="236">
        <f t="shared" si="467"/>
        <v>69.515943216601144</v>
      </c>
      <c r="AX433" s="113">
        <f t="shared" si="467"/>
        <v>19.252266894781869</v>
      </c>
      <c r="AY433" s="113">
        <f t="shared" si="467"/>
        <v>42.791038858049234</v>
      </c>
      <c r="AZ433" s="113">
        <f t="shared" si="467"/>
        <v>33.890096878363828</v>
      </c>
      <c r="BA433" s="162">
        <f t="shared" si="467"/>
        <v>42.542268041237101</v>
      </c>
      <c r="BC433" s="39"/>
      <c r="BD433" s="36"/>
      <c r="BE433" s="36"/>
      <c r="BF433" s="36"/>
      <c r="BG433" s="39"/>
      <c r="BH433" s="39"/>
      <c r="BI433" s="39"/>
      <c r="BJ433" s="39"/>
    </row>
    <row r="434" spans="1:62" s="12" customFormat="1" ht="14.25" customHeight="1">
      <c r="A434" s="130"/>
      <c r="B434" s="25"/>
      <c r="C434" s="33" t="s">
        <v>13</v>
      </c>
      <c r="D434" s="25"/>
      <c r="E434" s="112">
        <f t="shared" ref="E434:P434" si="468">IF(ISERROR(E17/E333),"",E17/E333)</f>
        <v>92.522477064220183</v>
      </c>
      <c r="F434" s="113">
        <f t="shared" si="468"/>
        <v>65.37380073800739</v>
      </c>
      <c r="G434" s="113">
        <f t="shared" si="468"/>
        <v>29.527897923875436</v>
      </c>
      <c r="H434" s="113">
        <f t="shared" si="468"/>
        <v>38.753361784362667</v>
      </c>
      <c r="I434" s="113">
        <f t="shared" si="468"/>
        <v>30.490026152504999</v>
      </c>
      <c r="J434" s="113">
        <f t="shared" si="468"/>
        <v>32.984058375162668</v>
      </c>
      <c r="K434" s="113">
        <f t="shared" si="468"/>
        <v>28.530777945619334</v>
      </c>
      <c r="L434" s="113">
        <f t="shared" si="468"/>
        <v>29.385760010896213</v>
      </c>
      <c r="M434" s="236">
        <f t="shared" si="468"/>
        <v>30.225979221784861</v>
      </c>
      <c r="N434" s="113" t="str">
        <f t="shared" si="468"/>
        <v/>
      </c>
      <c r="O434" s="113" t="str">
        <f t="shared" si="468"/>
        <v/>
      </c>
      <c r="P434" s="114" t="str">
        <f t="shared" si="468"/>
        <v/>
      </c>
      <c r="T434" s="130"/>
      <c r="U434" s="25"/>
      <c r="V434" s="33" t="s">
        <v>13</v>
      </c>
      <c r="W434" s="25"/>
      <c r="X434" s="112" t="str">
        <f>IF(ISERROR(X17/X333),"",X17/X333)</f>
        <v/>
      </c>
      <c r="Y434" s="113" t="str">
        <f>IF(ISERROR(Y17/Y333),"",Y17/Y333)</f>
        <v/>
      </c>
      <c r="Z434" s="113" t="str">
        <f t="shared" si="466"/>
        <v/>
      </c>
      <c r="AA434" s="113" t="str">
        <f t="shared" si="466"/>
        <v/>
      </c>
      <c r="AB434" s="113" t="str">
        <f t="shared" si="466"/>
        <v/>
      </c>
      <c r="AC434" s="113" t="str">
        <f t="shared" si="466"/>
        <v/>
      </c>
      <c r="AD434" s="113" t="str">
        <f t="shared" si="466"/>
        <v/>
      </c>
      <c r="AE434" s="236" t="str">
        <f t="shared" si="466"/>
        <v/>
      </c>
      <c r="AF434" s="113" t="str">
        <f t="shared" si="466"/>
        <v/>
      </c>
      <c r="AG434" s="113" t="str">
        <f t="shared" si="466"/>
        <v/>
      </c>
      <c r="AH434" s="113" t="str">
        <f t="shared" si="466"/>
        <v/>
      </c>
      <c r="AI434" s="114" t="str">
        <f t="shared" si="466"/>
        <v/>
      </c>
      <c r="AL434" s="130"/>
      <c r="AM434" s="25"/>
      <c r="AN434" s="33" t="s">
        <v>13</v>
      </c>
      <c r="AO434" s="25"/>
      <c r="AP434" s="112">
        <f t="shared" ref="AP434:BA434" si="469">IF(ISERROR(AP17/AP333),"",AP17/AP333)</f>
        <v>26.943382646941231</v>
      </c>
      <c r="AQ434" s="113">
        <f t="shared" si="469"/>
        <v>32.296546984876592</v>
      </c>
      <c r="AR434" s="113">
        <f t="shared" si="469"/>
        <v>33.02120941477893</v>
      </c>
      <c r="AS434" s="113">
        <f t="shared" si="469"/>
        <v>33.239323595953486</v>
      </c>
      <c r="AT434" s="113">
        <f t="shared" si="469"/>
        <v>33.506405416045482</v>
      </c>
      <c r="AU434" s="113">
        <f t="shared" si="469"/>
        <v>35.614659010678452</v>
      </c>
      <c r="AV434" s="113">
        <f t="shared" si="469"/>
        <v>36.638132899665941</v>
      </c>
      <c r="AW434" s="236">
        <f t="shared" si="469"/>
        <v>38.441034743441989</v>
      </c>
      <c r="AX434" s="113">
        <f t="shared" si="469"/>
        <v>35.873107109985668</v>
      </c>
      <c r="AY434" s="113">
        <f t="shared" si="469"/>
        <v>36.338817103040633</v>
      </c>
      <c r="AZ434" s="113">
        <f t="shared" si="469"/>
        <v>36.117845673843739</v>
      </c>
      <c r="BA434" s="162">
        <f t="shared" si="469"/>
        <v>36.866537027088725</v>
      </c>
      <c r="BC434" s="39"/>
      <c r="BD434" s="36"/>
      <c r="BE434" s="36"/>
      <c r="BF434" s="36"/>
      <c r="BG434" s="39"/>
      <c r="BH434" s="39"/>
      <c r="BI434" s="39"/>
      <c r="BJ434" s="39"/>
    </row>
    <row r="435" spans="1:62" s="12" customFormat="1" ht="14.25" customHeight="1">
      <c r="A435" s="32"/>
      <c r="B435" s="25"/>
      <c r="C435" s="33"/>
      <c r="D435" s="25"/>
      <c r="E435" s="112"/>
      <c r="F435" s="113"/>
      <c r="G435" s="113"/>
      <c r="H435" s="113"/>
      <c r="I435" s="113"/>
      <c r="J435" s="113"/>
      <c r="K435" s="113"/>
      <c r="L435" s="113"/>
      <c r="M435" s="236"/>
      <c r="N435" s="113"/>
      <c r="O435" s="113"/>
      <c r="P435" s="114"/>
      <c r="T435" s="32"/>
      <c r="U435" s="25"/>
      <c r="V435" s="33"/>
      <c r="W435" s="25"/>
      <c r="X435" s="112"/>
      <c r="Y435" s="113"/>
      <c r="Z435" s="113"/>
      <c r="AA435" s="113"/>
      <c r="AB435" s="113"/>
      <c r="AC435" s="113"/>
      <c r="AD435" s="113"/>
      <c r="AE435" s="236"/>
      <c r="AF435" s="113"/>
      <c r="AG435" s="113"/>
      <c r="AH435" s="113"/>
      <c r="AI435" s="114"/>
      <c r="AL435" s="32"/>
      <c r="AM435" s="25"/>
      <c r="AN435" s="33"/>
      <c r="AO435" s="25"/>
      <c r="AP435" s="112"/>
      <c r="AQ435" s="113"/>
      <c r="AR435" s="113"/>
      <c r="AS435" s="113"/>
      <c r="AT435" s="113"/>
      <c r="AU435" s="113"/>
      <c r="AV435" s="113"/>
      <c r="AW435" s="236"/>
      <c r="AX435" s="113"/>
      <c r="AY435" s="113"/>
      <c r="AZ435" s="113"/>
      <c r="BA435" s="162"/>
      <c r="BC435" s="39"/>
      <c r="BD435" s="36"/>
      <c r="BE435" s="36"/>
      <c r="BF435" s="36"/>
      <c r="BG435" s="39"/>
      <c r="BH435" s="39"/>
      <c r="BI435" s="39"/>
      <c r="BJ435" s="39"/>
    </row>
    <row r="436" spans="1:62" s="12" customFormat="1" ht="14.25" customHeight="1">
      <c r="A436" s="32" t="s">
        <v>60</v>
      </c>
      <c r="B436" s="25"/>
      <c r="C436" s="33" t="s">
        <v>1</v>
      </c>
      <c r="D436" s="25"/>
      <c r="E436" s="112">
        <f t="shared" ref="E436:P436" si="470">IF(ISERROR(E19/E335),"",E19/E335)</f>
        <v>37.008600270697045</v>
      </c>
      <c r="F436" s="113">
        <f t="shared" si="470"/>
        <v>77.440070362732044</v>
      </c>
      <c r="G436" s="113">
        <f t="shared" si="470"/>
        <v>54.054330708661411</v>
      </c>
      <c r="H436" s="113">
        <f t="shared" si="470"/>
        <v>70.03536345776034</v>
      </c>
      <c r="I436" s="113">
        <f t="shared" si="470"/>
        <v>54.154145077720173</v>
      </c>
      <c r="J436" s="113">
        <f t="shared" si="470"/>
        <v>41.683123877917424</v>
      </c>
      <c r="K436" s="113">
        <f t="shared" si="470"/>
        <v>88.141114982578458</v>
      </c>
      <c r="L436" s="113" t="str">
        <f t="shared" si="470"/>
        <v/>
      </c>
      <c r="M436" s="236">
        <f t="shared" si="470"/>
        <v>53.52717860224331</v>
      </c>
      <c r="N436" s="113">
        <f t="shared" si="470"/>
        <v>55.924974653599186</v>
      </c>
      <c r="O436" s="113" t="str">
        <f t="shared" si="470"/>
        <v/>
      </c>
      <c r="P436" s="114" t="str">
        <f t="shared" si="470"/>
        <v/>
      </c>
      <c r="T436" s="32" t="s">
        <v>60</v>
      </c>
      <c r="U436" s="25"/>
      <c r="V436" s="33" t="s">
        <v>1</v>
      </c>
      <c r="W436" s="25"/>
      <c r="X436" s="112" t="str">
        <f>IF(ISERROR(X19/X335),"",X19/X335)</f>
        <v/>
      </c>
      <c r="Y436" s="113" t="str">
        <f>IF(ISERROR(Y19/Y335),"",Y19/Y335)</f>
        <v/>
      </c>
      <c r="Z436" s="113" t="str">
        <f t="shared" ref="Z436:AI437" si="471">IF(ISERROR(Z19/Z335),"",Z19/Z335)</f>
        <v/>
      </c>
      <c r="AA436" s="113" t="str">
        <f t="shared" si="471"/>
        <v/>
      </c>
      <c r="AB436" s="113" t="str">
        <f t="shared" si="471"/>
        <v/>
      </c>
      <c r="AC436" s="113" t="str">
        <f t="shared" si="471"/>
        <v/>
      </c>
      <c r="AD436" s="113" t="str">
        <f t="shared" si="471"/>
        <v/>
      </c>
      <c r="AE436" s="236" t="str">
        <f t="shared" si="471"/>
        <v/>
      </c>
      <c r="AF436" s="113" t="str">
        <f t="shared" si="471"/>
        <v/>
      </c>
      <c r="AG436" s="113" t="str">
        <f t="shared" si="471"/>
        <v/>
      </c>
      <c r="AH436" s="113" t="str">
        <f t="shared" si="471"/>
        <v/>
      </c>
      <c r="AI436" s="114" t="str">
        <f t="shared" si="471"/>
        <v/>
      </c>
      <c r="AL436" s="32" t="s">
        <v>60</v>
      </c>
      <c r="AM436" s="25"/>
      <c r="AN436" s="33" t="s">
        <v>1</v>
      </c>
      <c r="AO436" s="25"/>
      <c r="AP436" s="112">
        <f t="shared" ref="AP436:BA436" si="472">IF(ISERROR(AP19/AP335),"",AP19/AP335)</f>
        <v>64.901163449552399</v>
      </c>
      <c r="AQ436" s="113">
        <f t="shared" si="472"/>
        <v>66.860894108159854</v>
      </c>
      <c r="AR436" s="113">
        <f t="shared" si="472"/>
        <v>301.10000000000025</v>
      </c>
      <c r="AS436" s="113">
        <f t="shared" si="472"/>
        <v>53.604132833062636</v>
      </c>
      <c r="AT436" s="113">
        <f t="shared" si="472"/>
        <v>432.14999999999964</v>
      </c>
      <c r="AU436" s="113">
        <f t="shared" si="472"/>
        <v>71.259479414341143</v>
      </c>
      <c r="AV436" s="113">
        <f t="shared" si="472"/>
        <v>130.31088810316132</v>
      </c>
      <c r="AW436" s="236">
        <f t="shared" si="472"/>
        <v>48.177800013801594</v>
      </c>
      <c r="AX436" s="113">
        <f t="shared" si="472"/>
        <v>36.999999999999986</v>
      </c>
      <c r="AY436" s="113">
        <f t="shared" si="472"/>
        <v>75.110407521075359</v>
      </c>
      <c r="AZ436" s="113">
        <f t="shared" si="472"/>
        <v>61.050467076782795</v>
      </c>
      <c r="BA436" s="162">
        <f t="shared" si="472"/>
        <v>59.693442242741419</v>
      </c>
      <c r="BC436" s="39"/>
      <c r="BD436" s="36"/>
      <c r="BE436" s="36"/>
      <c r="BF436" s="36"/>
      <c r="BG436" s="39"/>
      <c r="BH436" s="39"/>
      <c r="BI436" s="39"/>
      <c r="BJ436" s="39"/>
    </row>
    <row r="437" spans="1:62" s="12" customFormat="1" ht="14.25" customHeight="1">
      <c r="A437" s="76"/>
      <c r="B437" s="25"/>
      <c r="C437" s="33" t="s">
        <v>13</v>
      </c>
      <c r="D437" s="25"/>
      <c r="E437" s="112">
        <f t="shared" ref="E437:P437" si="473">IF(ISERROR(E20/E336),"",E20/E336)</f>
        <v>37.008600270697045</v>
      </c>
      <c r="F437" s="113">
        <f t="shared" si="473"/>
        <v>49.839268527430228</v>
      </c>
      <c r="G437" s="113">
        <f t="shared" si="473"/>
        <v>52.157644001732351</v>
      </c>
      <c r="H437" s="113">
        <f t="shared" si="473"/>
        <v>57.627892996693724</v>
      </c>
      <c r="I437" s="113">
        <f t="shared" si="473"/>
        <v>56.526791213303213</v>
      </c>
      <c r="J437" s="113">
        <f t="shared" si="473"/>
        <v>53.763909774436087</v>
      </c>
      <c r="K437" s="113">
        <f t="shared" si="473"/>
        <v>56.772373837475222</v>
      </c>
      <c r="L437" s="113">
        <f t="shared" si="473"/>
        <v>56.772373837475222</v>
      </c>
      <c r="M437" s="236">
        <f t="shared" si="473"/>
        <v>55.924974653599186</v>
      </c>
      <c r="N437" s="113" t="str">
        <f t="shared" si="473"/>
        <v/>
      </c>
      <c r="O437" s="113" t="str">
        <f t="shared" si="473"/>
        <v/>
      </c>
      <c r="P437" s="114" t="str">
        <f t="shared" si="473"/>
        <v/>
      </c>
      <c r="T437" s="76"/>
      <c r="U437" s="25"/>
      <c r="V437" s="33" t="s">
        <v>13</v>
      </c>
      <c r="W437" s="25"/>
      <c r="X437" s="112" t="str">
        <f>IF(ISERROR(X20/X336),"",X20/X336)</f>
        <v/>
      </c>
      <c r="Y437" s="113" t="str">
        <f>IF(ISERROR(Y20/Y336),"",Y20/Y336)</f>
        <v/>
      </c>
      <c r="Z437" s="113" t="str">
        <f t="shared" si="471"/>
        <v/>
      </c>
      <c r="AA437" s="113" t="str">
        <f t="shared" si="471"/>
        <v/>
      </c>
      <c r="AB437" s="113" t="str">
        <f t="shared" si="471"/>
        <v/>
      </c>
      <c r="AC437" s="113" t="str">
        <f t="shared" si="471"/>
        <v/>
      </c>
      <c r="AD437" s="113" t="str">
        <f t="shared" si="471"/>
        <v/>
      </c>
      <c r="AE437" s="236" t="str">
        <f t="shared" si="471"/>
        <v/>
      </c>
      <c r="AF437" s="113" t="str">
        <f t="shared" si="471"/>
        <v/>
      </c>
      <c r="AG437" s="113" t="str">
        <f t="shared" si="471"/>
        <v/>
      </c>
      <c r="AH437" s="113" t="str">
        <f t="shared" si="471"/>
        <v/>
      </c>
      <c r="AI437" s="114" t="str">
        <f t="shared" si="471"/>
        <v/>
      </c>
      <c r="AL437" s="76"/>
      <c r="AM437" s="25"/>
      <c r="AN437" s="33" t="s">
        <v>13</v>
      </c>
      <c r="AO437" s="25"/>
      <c r="AP437" s="112">
        <f t="shared" ref="AP437:BA437" si="474">IF(ISERROR(AP20/AP336),"",AP20/AP336)</f>
        <v>64.901163449552399</v>
      </c>
      <c r="AQ437" s="113">
        <f t="shared" si="474"/>
        <v>66.370706841652733</v>
      </c>
      <c r="AR437" s="113">
        <f t="shared" si="474"/>
        <v>79.952522321229878</v>
      </c>
      <c r="AS437" s="113">
        <f t="shared" si="474"/>
        <v>73.596561320085641</v>
      </c>
      <c r="AT437" s="113">
        <f t="shared" si="474"/>
        <v>76.002136852486728</v>
      </c>
      <c r="AU437" s="113">
        <f t="shared" si="474"/>
        <v>74.847847936770606</v>
      </c>
      <c r="AV437" s="113">
        <f t="shared" si="474"/>
        <v>79.780882767806347</v>
      </c>
      <c r="AW437" s="236">
        <f t="shared" si="474"/>
        <v>76.045648441546248</v>
      </c>
      <c r="AX437" s="113">
        <f t="shared" si="474"/>
        <v>73.797386939694746</v>
      </c>
      <c r="AY437" s="113">
        <f t="shared" si="474"/>
        <v>74.014269671933889</v>
      </c>
      <c r="AZ437" s="113">
        <f t="shared" si="474"/>
        <v>72.851041770103777</v>
      </c>
      <c r="BA437" s="162">
        <f t="shared" si="474"/>
        <v>70.644584756371756</v>
      </c>
      <c r="BC437" s="39"/>
      <c r="BD437" s="36"/>
      <c r="BE437" s="36"/>
      <c r="BF437" s="36"/>
      <c r="BG437" s="39"/>
      <c r="BH437" s="39"/>
      <c r="BI437" s="39"/>
      <c r="BJ437" s="39"/>
    </row>
    <row r="438" spans="1:62" s="12" customFormat="1" ht="14.25" customHeight="1">
      <c r="A438" s="76"/>
      <c r="B438" s="25"/>
      <c r="C438" s="33"/>
      <c r="D438" s="25"/>
      <c r="E438" s="112"/>
      <c r="F438" s="113"/>
      <c r="G438" s="113"/>
      <c r="H438" s="113"/>
      <c r="I438" s="113"/>
      <c r="J438" s="113"/>
      <c r="K438" s="113"/>
      <c r="L438" s="113"/>
      <c r="M438" s="236"/>
      <c r="N438" s="113"/>
      <c r="O438" s="113"/>
      <c r="P438" s="114"/>
      <c r="T438" s="76"/>
      <c r="U438" s="25"/>
      <c r="V438" s="33"/>
      <c r="W438" s="25"/>
      <c r="X438" s="112"/>
      <c r="Y438" s="113"/>
      <c r="Z438" s="113"/>
      <c r="AA438" s="113"/>
      <c r="AB438" s="113"/>
      <c r="AC438" s="113"/>
      <c r="AD438" s="113"/>
      <c r="AE438" s="236"/>
      <c r="AF438" s="113"/>
      <c r="AG438" s="113"/>
      <c r="AH438" s="113"/>
      <c r="AI438" s="114"/>
      <c r="AL438" s="76"/>
      <c r="AM438" s="25"/>
      <c r="AN438" s="33"/>
      <c r="AO438" s="25"/>
      <c r="AP438" s="112"/>
      <c r="AQ438" s="113"/>
      <c r="AR438" s="113"/>
      <c r="AS438" s="113"/>
      <c r="AT438" s="113"/>
      <c r="AU438" s="113"/>
      <c r="AV438" s="113"/>
      <c r="AW438" s="236"/>
      <c r="AX438" s="113"/>
      <c r="AY438" s="113"/>
      <c r="AZ438" s="113"/>
      <c r="BA438" s="162"/>
      <c r="BC438" s="39"/>
      <c r="BD438" s="36"/>
      <c r="BE438" s="36"/>
      <c r="BF438" s="36"/>
      <c r="BG438" s="39"/>
      <c r="BH438" s="39"/>
      <c r="BI438" s="39"/>
      <c r="BJ438" s="39"/>
    </row>
    <row r="439" spans="1:62" s="12" customFormat="1" ht="14.25" customHeight="1">
      <c r="A439" s="32" t="s">
        <v>61</v>
      </c>
      <c r="B439" s="25"/>
      <c r="C439" s="33" t="s">
        <v>1</v>
      </c>
      <c r="D439" s="25"/>
      <c r="E439" s="112">
        <f t="shared" ref="E439:P439" si="475">IF(ISERROR(E22/E338),"",E22/E338)</f>
        <v>3.7455269470457608</v>
      </c>
      <c r="F439" s="113">
        <f t="shared" si="475"/>
        <v>21.513309340069924</v>
      </c>
      <c r="G439" s="113">
        <f t="shared" si="475"/>
        <v>25.927046953822291</v>
      </c>
      <c r="H439" s="113">
        <f t="shared" si="475"/>
        <v>46.242487046631958</v>
      </c>
      <c r="I439" s="113">
        <f t="shared" si="475"/>
        <v>11.74074074074211</v>
      </c>
      <c r="J439" s="113">
        <f t="shared" si="475"/>
        <v>30.341894060995191</v>
      </c>
      <c r="K439" s="113">
        <f t="shared" si="475"/>
        <v>3.8138739028907302</v>
      </c>
      <c r="L439" s="113">
        <f t="shared" si="475"/>
        <v>5.6782589185550822</v>
      </c>
      <c r="M439" s="236">
        <f t="shared" si="475"/>
        <v>6.8545939393939381</v>
      </c>
      <c r="N439" s="113">
        <f t="shared" si="475"/>
        <v>6.666115271637242</v>
      </c>
      <c r="O439" s="113" t="str">
        <f t="shared" si="475"/>
        <v/>
      </c>
      <c r="P439" s="114" t="str">
        <f t="shared" si="475"/>
        <v/>
      </c>
      <c r="T439" s="32" t="s">
        <v>61</v>
      </c>
      <c r="U439" s="25"/>
      <c r="V439" s="33" t="s">
        <v>1</v>
      </c>
      <c r="W439" s="25"/>
      <c r="X439" s="112" t="str">
        <f>IF(ISERROR(X22/X338),"",X22/X338)</f>
        <v/>
      </c>
      <c r="Y439" s="113" t="str">
        <f>IF(ISERROR(Y22/Y338),"",Y22/Y338)</f>
        <v/>
      </c>
      <c r="Z439" s="113" t="str">
        <f t="shared" ref="Z439:AI440" si="476">IF(ISERROR(Z22/Z338),"",Z22/Z338)</f>
        <v/>
      </c>
      <c r="AA439" s="113" t="str">
        <f t="shared" si="476"/>
        <v/>
      </c>
      <c r="AB439" s="113" t="str">
        <f t="shared" si="476"/>
        <v/>
      </c>
      <c r="AC439" s="113" t="str">
        <f t="shared" si="476"/>
        <v/>
      </c>
      <c r="AD439" s="113" t="str">
        <f t="shared" si="476"/>
        <v/>
      </c>
      <c r="AE439" s="236" t="str">
        <f t="shared" si="476"/>
        <v/>
      </c>
      <c r="AF439" s="113" t="str">
        <f t="shared" si="476"/>
        <v/>
      </c>
      <c r="AG439" s="113" t="str">
        <f t="shared" si="476"/>
        <v/>
      </c>
      <c r="AH439" s="113" t="str">
        <f t="shared" si="476"/>
        <v/>
      </c>
      <c r="AI439" s="114" t="str">
        <f t="shared" si="476"/>
        <v/>
      </c>
      <c r="AL439" s="32" t="s">
        <v>61</v>
      </c>
      <c r="AM439" s="25"/>
      <c r="AN439" s="33" t="s">
        <v>1</v>
      </c>
      <c r="AO439" s="25"/>
      <c r="AP439" s="112">
        <f t="shared" ref="AP439:BA439" si="477">IF(ISERROR(AP22/AP338),"",AP22/AP338)</f>
        <v>19.094853818615757</v>
      </c>
      <c r="AQ439" s="113">
        <f t="shared" si="477"/>
        <v>4.7701592031997482</v>
      </c>
      <c r="AR439" s="113">
        <f t="shared" si="477"/>
        <v>4.2651590594744127</v>
      </c>
      <c r="AS439" s="113">
        <f t="shared" si="477"/>
        <v>7.9700646029880069</v>
      </c>
      <c r="AT439" s="113">
        <f t="shared" si="477"/>
        <v>5.3745344523473806</v>
      </c>
      <c r="AU439" s="113">
        <f t="shared" si="477"/>
        <v>7.6890390625000045</v>
      </c>
      <c r="AV439" s="113">
        <f t="shared" si="477"/>
        <v>3.5787064785048743</v>
      </c>
      <c r="AW439" s="236">
        <f t="shared" si="477"/>
        <v>12.588144329896947</v>
      </c>
      <c r="AX439" s="113">
        <f t="shared" si="477"/>
        <v>5.2373775012110189</v>
      </c>
      <c r="AY439" s="113">
        <f t="shared" si="477"/>
        <v>5.200460919823473</v>
      </c>
      <c r="AZ439" s="113">
        <f t="shared" si="477"/>
        <v>4.6216913345206683</v>
      </c>
      <c r="BA439" s="162">
        <f t="shared" si="477"/>
        <v>7.3588641188959798</v>
      </c>
      <c r="BC439" s="39"/>
      <c r="BD439" s="36"/>
      <c r="BE439" s="36"/>
      <c r="BF439" s="36"/>
      <c r="BG439" s="39"/>
      <c r="BH439" s="39"/>
      <c r="BI439" s="39"/>
      <c r="BJ439" s="39"/>
    </row>
    <row r="440" spans="1:62" s="12" customFormat="1" ht="14.25" customHeight="1">
      <c r="A440" s="32"/>
      <c r="B440" s="25"/>
      <c r="C440" s="33" t="s">
        <v>13</v>
      </c>
      <c r="D440" s="25"/>
      <c r="E440" s="112">
        <f t="shared" ref="E440:P440" si="478">IF(ISERROR(E23/E339),"",E23/E339)</f>
        <v>3.7455269470457608</v>
      </c>
      <c r="F440" s="113">
        <f t="shared" si="478"/>
        <v>5.1939460618370576</v>
      </c>
      <c r="G440" s="113">
        <f t="shared" si="478"/>
        <v>6.5990532544378704</v>
      </c>
      <c r="H440" s="113">
        <f t="shared" si="478"/>
        <v>7.580225698897153</v>
      </c>
      <c r="I440" s="113">
        <f t="shared" si="478"/>
        <v>7.5859799200901552</v>
      </c>
      <c r="J440" s="113">
        <f t="shared" si="478"/>
        <v>8.6255224500769945</v>
      </c>
      <c r="K440" s="113">
        <f t="shared" si="478"/>
        <v>6.8078812489543878</v>
      </c>
      <c r="L440" s="113">
        <f t="shared" si="478"/>
        <v>6.6169838982836628</v>
      </c>
      <c r="M440" s="236">
        <f t="shared" si="478"/>
        <v>6.666115271637242</v>
      </c>
      <c r="N440" s="113" t="str">
        <f t="shared" si="478"/>
        <v/>
      </c>
      <c r="O440" s="113" t="str">
        <f t="shared" si="478"/>
        <v/>
      </c>
      <c r="P440" s="114" t="str">
        <f t="shared" si="478"/>
        <v/>
      </c>
      <c r="T440" s="32"/>
      <c r="U440" s="25"/>
      <c r="V440" s="33" t="s">
        <v>13</v>
      </c>
      <c r="W440" s="25"/>
      <c r="X440" s="112" t="str">
        <f>IF(ISERROR(X23/X339),"",X23/X339)</f>
        <v/>
      </c>
      <c r="Y440" s="113" t="str">
        <f>IF(ISERROR(Y23/Y339),"",Y23/Y339)</f>
        <v/>
      </c>
      <c r="Z440" s="113" t="str">
        <f t="shared" si="476"/>
        <v/>
      </c>
      <c r="AA440" s="113" t="str">
        <f t="shared" si="476"/>
        <v/>
      </c>
      <c r="AB440" s="113" t="str">
        <f t="shared" si="476"/>
        <v/>
      </c>
      <c r="AC440" s="113" t="str">
        <f t="shared" si="476"/>
        <v/>
      </c>
      <c r="AD440" s="113" t="str">
        <f t="shared" si="476"/>
        <v/>
      </c>
      <c r="AE440" s="236" t="str">
        <f t="shared" si="476"/>
        <v/>
      </c>
      <c r="AF440" s="113" t="str">
        <f t="shared" si="476"/>
        <v/>
      </c>
      <c r="AG440" s="113" t="str">
        <f t="shared" si="476"/>
        <v/>
      </c>
      <c r="AH440" s="113" t="str">
        <f t="shared" si="476"/>
        <v/>
      </c>
      <c r="AI440" s="114" t="str">
        <f t="shared" si="476"/>
        <v/>
      </c>
      <c r="AL440" s="32"/>
      <c r="AM440" s="25"/>
      <c r="AN440" s="33" t="s">
        <v>13</v>
      </c>
      <c r="AO440" s="25"/>
      <c r="AP440" s="112">
        <f t="shared" ref="AP440:BA440" si="479">IF(ISERROR(AP23/AP339),"",AP23/AP339)</f>
        <v>19.094853818615757</v>
      </c>
      <c r="AQ440" s="113">
        <f t="shared" si="479"/>
        <v>6.7217535326712818</v>
      </c>
      <c r="AR440" s="113">
        <f t="shared" si="479"/>
        <v>5.3695388157333763</v>
      </c>
      <c r="AS440" s="113">
        <f t="shared" si="479"/>
        <v>5.7117859244322498</v>
      </c>
      <c r="AT440" s="113">
        <f t="shared" si="479"/>
        <v>5.6434469059578181</v>
      </c>
      <c r="AU440" s="113">
        <f t="shared" si="479"/>
        <v>5.8866829297294485</v>
      </c>
      <c r="AV440" s="113">
        <f t="shared" si="479"/>
        <v>5.3680606480951321</v>
      </c>
      <c r="AW440" s="236">
        <f t="shared" si="479"/>
        <v>5.4675511713092622</v>
      </c>
      <c r="AX440" s="113">
        <f t="shared" si="479"/>
        <v>5.430699798775712</v>
      </c>
      <c r="AY440" s="113">
        <f t="shared" si="479"/>
        <v>5.3971731692988225</v>
      </c>
      <c r="AZ440" s="113">
        <f t="shared" si="479"/>
        <v>5.3662748643938309</v>
      </c>
      <c r="BA440" s="162">
        <f t="shared" si="479"/>
        <v>5.4540868312580866</v>
      </c>
      <c r="BC440" s="39"/>
      <c r="BD440" s="36"/>
      <c r="BE440" s="36"/>
      <c r="BF440" s="36"/>
      <c r="BG440" s="39"/>
      <c r="BH440" s="39"/>
      <c r="BI440" s="39"/>
      <c r="BJ440" s="39"/>
    </row>
    <row r="441" spans="1:62" s="12" customFormat="1" ht="14.25" customHeight="1">
      <c r="A441" s="32"/>
      <c r="B441" s="25"/>
      <c r="C441" s="33"/>
      <c r="D441" s="25"/>
      <c r="E441" s="112"/>
      <c r="F441" s="113"/>
      <c r="G441" s="113"/>
      <c r="H441" s="113"/>
      <c r="I441" s="113"/>
      <c r="J441" s="113"/>
      <c r="K441" s="113"/>
      <c r="L441" s="113"/>
      <c r="M441" s="236"/>
      <c r="N441" s="113"/>
      <c r="O441" s="113"/>
      <c r="P441" s="114"/>
      <c r="T441" s="32"/>
      <c r="U441" s="25"/>
      <c r="V441" s="33"/>
      <c r="W441" s="25"/>
      <c r="X441" s="112"/>
      <c r="Y441" s="113"/>
      <c r="Z441" s="113"/>
      <c r="AA441" s="113"/>
      <c r="AB441" s="113"/>
      <c r="AC441" s="113"/>
      <c r="AD441" s="113"/>
      <c r="AE441" s="236"/>
      <c r="AF441" s="113"/>
      <c r="AG441" s="113"/>
      <c r="AH441" s="113"/>
      <c r="AI441" s="114"/>
      <c r="AL441" s="32"/>
      <c r="AM441" s="25"/>
      <c r="AN441" s="33"/>
      <c r="AO441" s="25"/>
      <c r="AP441" s="112"/>
      <c r="AQ441" s="113"/>
      <c r="AR441" s="113"/>
      <c r="AS441" s="113"/>
      <c r="AT441" s="113"/>
      <c r="AU441" s="113"/>
      <c r="AV441" s="113"/>
      <c r="AW441" s="236"/>
      <c r="AX441" s="113"/>
      <c r="AY441" s="113"/>
      <c r="AZ441" s="113"/>
      <c r="BA441" s="162"/>
      <c r="BC441" s="39"/>
      <c r="BD441" s="36"/>
      <c r="BE441" s="36"/>
      <c r="BF441" s="36"/>
      <c r="BG441" s="39"/>
      <c r="BH441" s="39"/>
      <c r="BI441" s="39"/>
      <c r="BJ441" s="39"/>
    </row>
    <row r="442" spans="1:62" s="12" customFormat="1" ht="14.25" customHeight="1">
      <c r="A442" s="32" t="s">
        <v>62</v>
      </c>
      <c r="B442" s="25"/>
      <c r="C442" s="33" t="s">
        <v>1</v>
      </c>
      <c r="D442" s="25"/>
      <c r="E442" s="112">
        <f t="shared" ref="E442:P442" si="480">IF(ISERROR(E25/E341),"",E25/E341)</f>
        <v>21.215698631647772</v>
      </c>
      <c r="F442" s="113">
        <f t="shared" si="480"/>
        <v>30.59429059966071</v>
      </c>
      <c r="G442" s="113">
        <f t="shared" si="480"/>
        <v>9.0214881334188579</v>
      </c>
      <c r="H442" s="113">
        <f t="shared" si="480"/>
        <v>23.111443530291705</v>
      </c>
      <c r="I442" s="113">
        <f t="shared" si="480"/>
        <v>19.391239792130662</v>
      </c>
      <c r="J442" s="113">
        <f t="shared" si="480"/>
        <v>26.985474860335195</v>
      </c>
      <c r="K442" s="113">
        <f t="shared" si="480"/>
        <v>15.544334975369454</v>
      </c>
      <c r="L442" s="113">
        <f t="shared" si="480"/>
        <v>22.337774816788841</v>
      </c>
      <c r="M442" s="236">
        <f t="shared" si="480"/>
        <v>14.756889003347913</v>
      </c>
      <c r="N442" s="113">
        <f t="shared" si="480"/>
        <v>16.088335176117514</v>
      </c>
      <c r="O442" s="113" t="str">
        <f t="shared" si="480"/>
        <v/>
      </c>
      <c r="P442" s="114" t="str">
        <f t="shared" si="480"/>
        <v/>
      </c>
      <c r="T442" s="32" t="s">
        <v>62</v>
      </c>
      <c r="U442" s="25"/>
      <c r="V442" s="33" t="s">
        <v>1</v>
      </c>
      <c r="W442" s="25"/>
      <c r="X442" s="112" t="str">
        <f>IF(ISERROR(X25/X341),"",X25/X341)</f>
        <v/>
      </c>
      <c r="Y442" s="113" t="str">
        <f>IF(ISERROR(Y25/Y341),"",Y25/Y341)</f>
        <v/>
      </c>
      <c r="Z442" s="113" t="str">
        <f t="shared" ref="Z442:AI443" si="481">IF(ISERROR(Z25/Z341),"",Z25/Z341)</f>
        <v/>
      </c>
      <c r="AA442" s="113" t="str">
        <f t="shared" si="481"/>
        <v/>
      </c>
      <c r="AB442" s="113" t="str">
        <f t="shared" si="481"/>
        <v/>
      </c>
      <c r="AC442" s="113" t="str">
        <f t="shared" si="481"/>
        <v/>
      </c>
      <c r="AD442" s="113" t="str">
        <f t="shared" si="481"/>
        <v/>
      </c>
      <c r="AE442" s="236" t="str">
        <f t="shared" si="481"/>
        <v/>
      </c>
      <c r="AF442" s="113" t="str">
        <f t="shared" si="481"/>
        <v/>
      </c>
      <c r="AG442" s="113" t="str">
        <f t="shared" si="481"/>
        <v/>
      </c>
      <c r="AH442" s="113" t="str">
        <f t="shared" si="481"/>
        <v/>
      </c>
      <c r="AI442" s="114" t="str">
        <f t="shared" si="481"/>
        <v/>
      </c>
      <c r="AL442" s="32" t="s">
        <v>62</v>
      </c>
      <c r="AM442" s="25"/>
      <c r="AN442" s="33" t="s">
        <v>1</v>
      </c>
      <c r="AO442" s="25"/>
      <c r="AP442" s="112">
        <f t="shared" ref="AP442:BA442" si="482">IF(ISERROR(AP25/AP341),"",AP25/AP341)</f>
        <v>22.348375842155917</v>
      </c>
      <c r="AQ442" s="113">
        <f t="shared" si="482"/>
        <v>16.104067391958385</v>
      </c>
      <c r="AR442" s="113">
        <f t="shared" si="482"/>
        <v>15.915381679389316</v>
      </c>
      <c r="AS442" s="113">
        <f t="shared" si="482"/>
        <v>14.341882039472567</v>
      </c>
      <c r="AT442" s="113">
        <f t="shared" si="482"/>
        <v>22.905324305864102</v>
      </c>
      <c r="AU442" s="113">
        <f t="shared" si="482"/>
        <v>21.151957637997427</v>
      </c>
      <c r="AV442" s="113">
        <f t="shared" si="482"/>
        <v>21.342725642466256</v>
      </c>
      <c r="AW442" s="236">
        <f t="shared" si="482"/>
        <v>21.758762134105268</v>
      </c>
      <c r="AX442" s="113">
        <f t="shared" si="482"/>
        <v>10.26991381872215</v>
      </c>
      <c r="AY442" s="113">
        <f t="shared" si="482"/>
        <v>27.094348257931294</v>
      </c>
      <c r="AZ442" s="113">
        <f t="shared" si="482"/>
        <v>21.300876872488104</v>
      </c>
      <c r="BA442" s="162">
        <f t="shared" si="482"/>
        <v>45.254827586206481</v>
      </c>
      <c r="BC442" s="39"/>
      <c r="BD442" s="36"/>
      <c r="BE442" s="36"/>
      <c r="BF442" s="36"/>
      <c r="BG442" s="39"/>
      <c r="BH442" s="39"/>
      <c r="BI442" s="39"/>
      <c r="BJ442" s="39"/>
    </row>
    <row r="443" spans="1:62" s="12" customFormat="1" ht="14.25" customHeight="1">
      <c r="A443" s="70"/>
      <c r="B443" s="25"/>
      <c r="C443" s="33" t="s">
        <v>13</v>
      </c>
      <c r="D443" s="25"/>
      <c r="E443" s="112">
        <f t="shared" ref="E443:P443" si="483">IF(ISERROR(E26/E342),"",E26/E342)</f>
        <v>21.215698631647772</v>
      </c>
      <c r="F443" s="113">
        <f t="shared" si="483"/>
        <v>24.694747274529242</v>
      </c>
      <c r="G443" s="113">
        <f t="shared" si="483"/>
        <v>13.74570575056012</v>
      </c>
      <c r="H443" s="113">
        <f t="shared" si="483"/>
        <v>14.595980172472331</v>
      </c>
      <c r="I443" s="113">
        <f t="shared" si="483"/>
        <v>15.33752367831927</v>
      </c>
      <c r="J443" s="113">
        <f t="shared" si="483"/>
        <v>15.906693601222974</v>
      </c>
      <c r="K443" s="113">
        <f t="shared" si="483"/>
        <v>15.877181544633901</v>
      </c>
      <c r="L443" s="113">
        <f t="shared" si="483"/>
        <v>16.329462245231099</v>
      </c>
      <c r="M443" s="236">
        <f t="shared" si="483"/>
        <v>16.088335176117514</v>
      </c>
      <c r="N443" s="113" t="str">
        <f t="shared" si="483"/>
        <v/>
      </c>
      <c r="O443" s="113" t="str">
        <f t="shared" si="483"/>
        <v/>
      </c>
      <c r="P443" s="114" t="str">
        <f t="shared" si="483"/>
        <v/>
      </c>
      <c r="T443" s="70"/>
      <c r="U443" s="25"/>
      <c r="V443" s="33" t="s">
        <v>13</v>
      </c>
      <c r="W443" s="25"/>
      <c r="X443" s="112" t="str">
        <f>IF(ISERROR(X26/X342),"",X26/X342)</f>
        <v/>
      </c>
      <c r="Y443" s="113" t="str">
        <f>IF(ISERROR(Y26/Y342),"",Y26/Y342)</f>
        <v/>
      </c>
      <c r="Z443" s="113" t="str">
        <f t="shared" si="481"/>
        <v/>
      </c>
      <c r="AA443" s="113" t="str">
        <f t="shared" si="481"/>
        <v/>
      </c>
      <c r="AB443" s="113" t="str">
        <f t="shared" si="481"/>
        <v/>
      </c>
      <c r="AC443" s="113" t="str">
        <f t="shared" si="481"/>
        <v/>
      </c>
      <c r="AD443" s="113" t="str">
        <f t="shared" si="481"/>
        <v/>
      </c>
      <c r="AE443" s="236" t="str">
        <f t="shared" si="481"/>
        <v/>
      </c>
      <c r="AF443" s="113" t="str">
        <f t="shared" si="481"/>
        <v/>
      </c>
      <c r="AG443" s="113" t="str">
        <f t="shared" si="481"/>
        <v/>
      </c>
      <c r="AH443" s="113" t="str">
        <f t="shared" si="481"/>
        <v/>
      </c>
      <c r="AI443" s="114" t="str">
        <f t="shared" si="481"/>
        <v/>
      </c>
      <c r="AL443" s="70"/>
      <c r="AM443" s="25"/>
      <c r="AN443" s="33" t="s">
        <v>13</v>
      </c>
      <c r="AO443" s="25"/>
      <c r="AP443" s="112">
        <f t="shared" ref="AP443:BA443" si="484">IF(ISERROR(AP26/AP342),"",AP26/AP342)</f>
        <v>22.348375842155917</v>
      </c>
      <c r="AQ443" s="113">
        <f t="shared" si="484"/>
        <v>19.23921179671304</v>
      </c>
      <c r="AR443" s="113">
        <f t="shared" si="484"/>
        <v>18.121811034230561</v>
      </c>
      <c r="AS443" s="113">
        <f t="shared" si="484"/>
        <v>16.988906254650708</v>
      </c>
      <c r="AT443" s="113">
        <f t="shared" si="484"/>
        <v>17.450835696852401</v>
      </c>
      <c r="AU443" s="113">
        <f t="shared" si="484"/>
        <v>17.964989955604931</v>
      </c>
      <c r="AV443" s="113">
        <f t="shared" si="484"/>
        <v>18.315675816053375</v>
      </c>
      <c r="AW443" s="236">
        <f t="shared" si="484"/>
        <v>18.706610697988726</v>
      </c>
      <c r="AX443" s="113">
        <f t="shared" si="484"/>
        <v>17.808204725087215</v>
      </c>
      <c r="AY443" s="113">
        <f t="shared" si="484"/>
        <v>18.100489536509578</v>
      </c>
      <c r="AZ443" s="113">
        <f t="shared" si="484"/>
        <v>18.277998117111931</v>
      </c>
      <c r="BA443" s="162">
        <f t="shared" si="484"/>
        <v>18.52484820008674</v>
      </c>
      <c r="BC443" s="39"/>
      <c r="BD443" s="36"/>
      <c r="BE443" s="36"/>
      <c r="BF443" s="36"/>
      <c r="BG443" s="39"/>
      <c r="BH443" s="39"/>
      <c r="BI443" s="39"/>
      <c r="BJ443" s="39"/>
    </row>
    <row r="444" spans="1:62" s="12" customFormat="1" ht="14.25" customHeight="1">
      <c r="A444" s="70"/>
      <c r="B444" s="25"/>
      <c r="C444" s="33"/>
      <c r="D444" s="25"/>
      <c r="E444" s="112"/>
      <c r="F444" s="113"/>
      <c r="G444" s="113"/>
      <c r="H444" s="113"/>
      <c r="I444" s="113"/>
      <c r="J444" s="113"/>
      <c r="K444" s="113"/>
      <c r="L444" s="113"/>
      <c r="M444" s="236"/>
      <c r="N444" s="113"/>
      <c r="O444" s="113"/>
      <c r="P444" s="114"/>
      <c r="T444" s="70"/>
      <c r="U444" s="25"/>
      <c r="V444" s="33"/>
      <c r="W444" s="25"/>
      <c r="X444" s="112"/>
      <c r="Y444" s="113"/>
      <c r="Z444" s="113"/>
      <c r="AA444" s="113"/>
      <c r="AB444" s="113"/>
      <c r="AC444" s="113"/>
      <c r="AD444" s="113"/>
      <c r="AE444" s="236"/>
      <c r="AF444" s="113"/>
      <c r="AG444" s="113"/>
      <c r="AH444" s="113"/>
      <c r="AI444" s="114"/>
      <c r="AL444" s="70"/>
      <c r="AM444" s="25"/>
      <c r="AN444" s="33"/>
      <c r="AO444" s="25"/>
      <c r="AP444" s="112"/>
      <c r="AQ444" s="113"/>
      <c r="AR444" s="113"/>
      <c r="AS444" s="113"/>
      <c r="AT444" s="113"/>
      <c r="AU444" s="113"/>
      <c r="AV444" s="113"/>
      <c r="AW444" s="236"/>
      <c r="AX444" s="113"/>
      <c r="AY444" s="113"/>
      <c r="AZ444" s="113"/>
      <c r="BA444" s="162"/>
      <c r="BC444" s="39"/>
      <c r="BD444" s="36"/>
      <c r="BE444" s="36"/>
      <c r="BF444" s="36"/>
      <c r="BG444" s="39"/>
      <c r="BH444" s="39"/>
      <c r="BI444" s="39"/>
      <c r="BJ444" s="39"/>
    </row>
    <row r="445" spans="1:62" s="12" customFormat="1" ht="14.25" customHeight="1">
      <c r="A445" s="32" t="s">
        <v>63</v>
      </c>
      <c r="B445" s="25"/>
      <c r="C445" s="33" t="s">
        <v>1</v>
      </c>
      <c r="D445" s="25"/>
      <c r="E445" s="112">
        <f t="shared" ref="E445:P445" si="485">IF(ISERROR(E28/E344),"",E28/E344)</f>
        <v>103.14270134228188</v>
      </c>
      <c r="F445" s="113">
        <f t="shared" si="485"/>
        <v>17.588589035274119</v>
      </c>
      <c r="G445" s="113">
        <f t="shared" si="485"/>
        <v>7.0505836575875529</v>
      </c>
      <c r="H445" s="113">
        <f t="shared" si="485"/>
        <v>145.16858237547885</v>
      </c>
      <c r="I445" s="113">
        <f t="shared" si="485"/>
        <v>59.544329896907328</v>
      </c>
      <c r="J445" s="113">
        <f t="shared" si="485"/>
        <v>160.78663239074538</v>
      </c>
      <c r="K445" s="113">
        <f t="shared" si="485"/>
        <v>64.6267361111111</v>
      </c>
      <c r="L445" s="113">
        <f t="shared" si="485"/>
        <v>88.099999999999056</v>
      </c>
      <c r="M445" s="236">
        <f t="shared" si="485"/>
        <v>59.940000000000495</v>
      </c>
      <c r="N445" s="113">
        <f t="shared" si="485"/>
        <v>49.81501781309948</v>
      </c>
      <c r="O445" s="113" t="str">
        <f t="shared" si="485"/>
        <v/>
      </c>
      <c r="P445" s="114" t="str">
        <f t="shared" si="485"/>
        <v/>
      </c>
      <c r="T445" s="32" t="s">
        <v>63</v>
      </c>
      <c r="U445" s="25"/>
      <c r="V445" s="33" t="s">
        <v>1</v>
      </c>
      <c r="W445" s="25"/>
      <c r="X445" s="112" t="str">
        <f>IF(ISERROR(X28/X344),"",X28/X344)</f>
        <v/>
      </c>
      <c r="Y445" s="113" t="str">
        <f>IF(ISERROR(Y28/Y344),"",Y28/Y344)</f>
        <v/>
      </c>
      <c r="Z445" s="113" t="str">
        <f t="shared" ref="Z445:AI446" si="486">IF(ISERROR(Z28/Z344),"",Z28/Z344)</f>
        <v/>
      </c>
      <c r="AA445" s="113" t="str">
        <f t="shared" si="486"/>
        <v/>
      </c>
      <c r="AB445" s="113" t="str">
        <f t="shared" si="486"/>
        <v/>
      </c>
      <c r="AC445" s="113" t="str">
        <f t="shared" si="486"/>
        <v/>
      </c>
      <c r="AD445" s="113" t="str">
        <f t="shared" si="486"/>
        <v/>
      </c>
      <c r="AE445" s="236" t="str">
        <f t="shared" si="486"/>
        <v/>
      </c>
      <c r="AF445" s="113" t="str">
        <f t="shared" si="486"/>
        <v/>
      </c>
      <c r="AG445" s="113" t="str">
        <f t="shared" si="486"/>
        <v/>
      </c>
      <c r="AH445" s="113" t="str">
        <f t="shared" si="486"/>
        <v/>
      </c>
      <c r="AI445" s="114" t="str">
        <f t="shared" si="486"/>
        <v/>
      </c>
      <c r="AL445" s="32" t="s">
        <v>63</v>
      </c>
      <c r="AM445" s="25"/>
      <c r="AN445" s="33" t="s">
        <v>1</v>
      </c>
      <c r="AO445" s="25"/>
      <c r="AP445" s="112">
        <f t="shared" ref="AP445:BA445" si="487">IF(ISERROR(AP28/AP344),"",AP28/AP344)</f>
        <v>30.154041204437398</v>
      </c>
      <c r="AQ445" s="113">
        <f t="shared" si="487"/>
        <v>16.615270213657315</v>
      </c>
      <c r="AR445" s="113">
        <f t="shared" si="487"/>
        <v>23.112790697674413</v>
      </c>
      <c r="AS445" s="113">
        <f t="shared" si="487"/>
        <v>65.237852112676066</v>
      </c>
      <c r="AT445" s="113">
        <f t="shared" si="487"/>
        <v>30.142545454545392</v>
      </c>
      <c r="AU445" s="113">
        <f t="shared" si="487"/>
        <v>16.847658308542286</v>
      </c>
      <c r="AV445" s="113">
        <f t="shared" si="487"/>
        <v>80.132841328413079</v>
      </c>
      <c r="AW445" s="236">
        <f t="shared" si="487"/>
        <v>96.673076923076508</v>
      </c>
      <c r="AX445" s="113">
        <f t="shared" si="487"/>
        <v>14.557134708205345</v>
      </c>
      <c r="AY445" s="113">
        <f t="shared" si="487"/>
        <v>27.184253819036417</v>
      </c>
      <c r="AZ445" s="113">
        <f t="shared" si="487"/>
        <v>9.5428281804358761</v>
      </c>
      <c r="BA445" s="162">
        <f t="shared" si="487"/>
        <v>66.978058510638405</v>
      </c>
      <c r="BC445" s="39"/>
      <c r="BD445" s="36"/>
      <c r="BE445" s="36"/>
      <c r="BF445" s="36"/>
      <c r="BG445" s="39"/>
      <c r="BH445" s="39"/>
      <c r="BI445" s="39"/>
      <c r="BJ445" s="39"/>
    </row>
    <row r="446" spans="1:62" s="12" customFormat="1" ht="14.25" customHeight="1">
      <c r="A446" s="32"/>
      <c r="B446" s="25"/>
      <c r="C446" s="33" t="s">
        <v>13</v>
      </c>
      <c r="D446" s="25"/>
      <c r="E446" s="112">
        <f t="shared" ref="E446:P446" si="488">IF(ISERROR(E29/E345),"",E29/E345)</f>
        <v>103.14270134228188</v>
      </c>
      <c r="F446" s="113">
        <f t="shared" si="488"/>
        <v>34.879281112241436</v>
      </c>
      <c r="G446" s="113">
        <f t="shared" si="488"/>
        <v>23.44755244755245</v>
      </c>
      <c r="H446" s="113">
        <f t="shared" si="488"/>
        <v>39.913959917069796</v>
      </c>
      <c r="I446" s="113">
        <f t="shared" si="488"/>
        <v>41.431691375737287</v>
      </c>
      <c r="J446" s="113">
        <f t="shared" si="488"/>
        <v>48.400930651456022</v>
      </c>
      <c r="K446" s="113">
        <f t="shared" si="488"/>
        <v>49.692180160265266</v>
      </c>
      <c r="L446" s="113">
        <f t="shared" si="488"/>
        <v>49.745171081677704</v>
      </c>
      <c r="M446" s="236">
        <f t="shared" si="488"/>
        <v>49.81501781309948</v>
      </c>
      <c r="N446" s="113" t="str">
        <f t="shared" si="488"/>
        <v/>
      </c>
      <c r="O446" s="113" t="str">
        <f t="shared" si="488"/>
        <v/>
      </c>
      <c r="P446" s="114" t="str">
        <f t="shared" si="488"/>
        <v/>
      </c>
      <c r="T446" s="32"/>
      <c r="U446" s="25"/>
      <c r="V446" s="33" t="s">
        <v>13</v>
      </c>
      <c r="W446" s="25"/>
      <c r="X446" s="112" t="str">
        <f>IF(ISERROR(X29/X345),"",X29/X345)</f>
        <v/>
      </c>
      <c r="Y446" s="113" t="str">
        <f>IF(ISERROR(Y29/Y345),"",Y29/Y345)</f>
        <v/>
      </c>
      <c r="Z446" s="113" t="str">
        <f t="shared" si="486"/>
        <v/>
      </c>
      <c r="AA446" s="113" t="str">
        <f t="shared" si="486"/>
        <v/>
      </c>
      <c r="AB446" s="113" t="str">
        <f t="shared" si="486"/>
        <v/>
      </c>
      <c r="AC446" s="113" t="str">
        <f t="shared" si="486"/>
        <v/>
      </c>
      <c r="AD446" s="113" t="str">
        <f t="shared" si="486"/>
        <v/>
      </c>
      <c r="AE446" s="236" t="str">
        <f t="shared" si="486"/>
        <v/>
      </c>
      <c r="AF446" s="113" t="str">
        <f t="shared" si="486"/>
        <v/>
      </c>
      <c r="AG446" s="113" t="str">
        <f t="shared" si="486"/>
        <v/>
      </c>
      <c r="AH446" s="113" t="str">
        <f t="shared" si="486"/>
        <v/>
      </c>
      <c r="AI446" s="114" t="str">
        <f t="shared" si="486"/>
        <v/>
      </c>
      <c r="AL446" s="32"/>
      <c r="AM446" s="25"/>
      <c r="AN446" s="33" t="s">
        <v>13</v>
      </c>
      <c r="AO446" s="25"/>
      <c r="AP446" s="112">
        <f t="shared" ref="AP446:BA446" si="489">IF(ISERROR(AP29/AP345),"",AP29/AP345)</f>
        <v>30.154041204437398</v>
      </c>
      <c r="AQ446" s="113">
        <f t="shared" si="489"/>
        <v>24.322744496571637</v>
      </c>
      <c r="AR446" s="113">
        <f t="shared" si="489"/>
        <v>23.984548881955277</v>
      </c>
      <c r="AS446" s="113">
        <f t="shared" si="489"/>
        <v>26.821337772397094</v>
      </c>
      <c r="AT446" s="113">
        <f t="shared" si="489"/>
        <v>27.028677639046531</v>
      </c>
      <c r="AU446" s="113">
        <f t="shared" si="489"/>
        <v>24.882665054196895</v>
      </c>
      <c r="AV446" s="113">
        <f t="shared" si="489"/>
        <v>26.192162847647364</v>
      </c>
      <c r="AW446" s="236">
        <f t="shared" si="489"/>
        <v>27.062748553165754</v>
      </c>
      <c r="AX446" s="113">
        <f t="shared" si="489"/>
        <v>25.005856668591218</v>
      </c>
      <c r="AY446" s="113">
        <f t="shared" si="489"/>
        <v>25.592445417150081</v>
      </c>
      <c r="AZ446" s="113">
        <f t="shared" si="489"/>
        <v>24.079863864342006</v>
      </c>
      <c r="BA446" s="162">
        <f t="shared" si="489"/>
        <v>25.567365241849952</v>
      </c>
      <c r="BC446" s="39"/>
      <c r="BD446" s="36"/>
      <c r="BE446" s="36"/>
      <c r="BF446" s="36"/>
      <c r="BG446" s="39"/>
      <c r="BH446" s="39"/>
      <c r="BI446" s="39"/>
      <c r="BJ446" s="39"/>
    </row>
    <row r="447" spans="1:62" s="12" customFormat="1" ht="14.25" customHeight="1">
      <c r="A447" s="32"/>
      <c r="B447" s="25"/>
      <c r="C447" s="33"/>
      <c r="D447" s="25"/>
      <c r="E447" s="112"/>
      <c r="F447" s="113"/>
      <c r="G447" s="113"/>
      <c r="H447" s="113"/>
      <c r="I447" s="113"/>
      <c r="J447" s="113"/>
      <c r="K447" s="113"/>
      <c r="L447" s="113"/>
      <c r="M447" s="236"/>
      <c r="N447" s="113"/>
      <c r="O447" s="113"/>
      <c r="P447" s="114"/>
      <c r="T447" s="32"/>
      <c r="U447" s="25"/>
      <c r="V447" s="33"/>
      <c r="W447" s="25"/>
      <c r="X447" s="112"/>
      <c r="Y447" s="113"/>
      <c r="Z447" s="113"/>
      <c r="AA447" s="113"/>
      <c r="AB447" s="113"/>
      <c r="AC447" s="113"/>
      <c r="AD447" s="113"/>
      <c r="AE447" s="236"/>
      <c r="AF447" s="113"/>
      <c r="AG447" s="113"/>
      <c r="AH447" s="113"/>
      <c r="AI447" s="114"/>
      <c r="AL447" s="32"/>
      <c r="AM447" s="25"/>
      <c r="AN447" s="33"/>
      <c r="AO447" s="25"/>
      <c r="AP447" s="112"/>
      <c r="AQ447" s="113"/>
      <c r="AR447" s="113"/>
      <c r="AS447" s="113"/>
      <c r="AT447" s="113"/>
      <c r="AU447" s="113"/>
      <c r="AV447" s="113"/>
      <c r="AW447" s="236"/>
      <c r="AX447" s="113"/>
      <c r="AY447" s="113"/>
      <c r="AZ447" s="113"/>
      <c r="BA447" s="162"/>
      <c r="BC447" s="39"/>
      <c r="BD447" s="36"/>
      <c r="BE447" s="36"/>
      <c r="BF447" s="36"/>
      <c r="BG447" s="39"/>
      <c r="BH447" s="39"/>
      <c r="BI447" s="39"/>
      <c r="BJ447" s="39"/>
    </row>
    <row r="448" spans="1:62" s="12" customFormat="1" ht="14.25" customHeight="1">
      <c r="A448" s="32" t="s">
        <v>64</v>
      </c>
      <c r="B448" s="25"/>
      <c r="C448" s="33" t="s">
        <v>1</v>
      </c>
      <c r="D448" s="25"/>
      <c r="E448" s="112">
        <f t="shared" ref="E448:P448" si="490">IF(ISERROR(E31/E347),"",E31/E347)</f>
        <v>33.941883767535074</v>
      </c>
      <c r="F448" s="113">
        <f t="shared" si="490"/>
        <v>52.370833333333316</v>
      </c>
      <c r="G448" s="113">
        <f t="shared" si="490"/>
        <v>31.618032786885248</v>
      </c>
      <c r="H448" s="113">
        <f t="shared" si="490"/>
        <v>38.354354354354356</v>
      </c>
      <c r="I448" s="113">
        <f t="shared" si="490"/>
        <v>28.985442329227347</v>
      </c>
      <c r="J448" s="113">
        <f t="shared" si="490"/>
        <v>43.275221238938009</v>
      </c>
      <c r="K448" s="113">
        <f t="shared" si="490"/>
        <v>38.271077283372392</v>
      </c>
      <c r="L448" s="113">
        <f t="shared" si="490"/>
        <v>32.476600322754152</v>
      </c>
      <c r="M448" s="236">
        <f t="shared" si="490"/>
        <v>23.026240730176845</v>
      </c>
      <c r="N448" s="113">
        <f t="shared" si="490"/>
        <v>33.317851824274015</v>
      </c>
      <c r="O448" s="113" t="str">
        <f t="shared" si="490"/>
        <v/>
      </c>
      <c r="P448" s="114" t="str">
        <f t="shared" si="490"/>
        <v/>
      </c>
      <c r="T448" s="32" t="s">
        <v>64</v>
      </c>
      <c r="U448" s="25"/>
      <c r="V448" s="33" t="s">
        <v>1</v>
      </c>
      <c r="W448" s="25"/>
      <c r="X448" s="112" t="str">
        <f>IF(ISERROR(X31/X347),"",X31/X347)</f>
        <v/>
      </c>
      <c r="Y448" s="113" t="str">
        <f>IF(ISERROR(Y31/Y347),"",Y31/Y347)</f>
        <v/>
      </c>
      <c r="Z448" s="113" t="str">
        <f t="shared" ref="Z448:AI449" si="491">IF(ISERROR(Z31/Z347),"",Z31/Z347)</f>
        <v/>
      </c>
      <c r="AA448" s="113" t="str">
        <f t="shared" si="491"/>
        <v/>
      </c>
      <c r="AB448" s="113" t="str">
        <f t="shared" si="491"/>
        <v/>
      </c>
      <c r="AC448" s="113" t="str">
        <f t="shared" si="491"/>
        <v/>
      </c>
      <c r="AD448" s="113" t="str">
        <f t="shared" si="491"/>
        <v/>
      </c>
      <c r="AE448" s="236" t="str">
        <f t="shared" si="491"/>
        <v/>
      </c>
      <c r="AF448" s="113" t="str">
        <f t="shared" si="491"/>
        <v/>
      </c>
      <c r="AG448" s="113" t="str">
        <f t="shared" si="491"/>
        <v/>
      </c>
      <c r="AH448" s="113" t="str">
        <f t="shared" si="491"/>
        <v/>
      </c>
      <c r="AI448" s="114" t="str">
        <f t="shared" si="491"/>
        <v/>
      </c>
      <c r="AL448" s="32" t="s">
        <v>64</v>
      </c>
      <c r="AM448" s="25"/>
      <c r="AN448" s="33" t="s">
        <v>1</v>
      </c>
      <c r="AO448" s="25"/>
      <c r="AP448" s="112">
        <f t="shared" ref="AP448:BA448" si="492">IF(ISERROR(AP31/AP347),"",AP31/AP347)</f>
        <v>28.243478260869562</v>
      </c>
      <c r="AQ448" s="113">
        <f t="shared" si="492"/>
        <v>28.482593559617058</v>
      </c>
      <c r="AR448" s="113">
        <f t="shared" si="492"/>
        <v>34.771021542738005</v>
      </c>
      <c r="AS448" s="113">
        <f t="shared" si="492"/>
        <v>30.388172043010744</v>
      </c>
      <c r="AT448" s="113">
        <f t="shared" si="492"/>
        <v>22.55405405405407</v>
      </c>
      <c r="AU448" s="113">
        <f t="shared" si="492"/>
        <v>26.212570205937421</v>
      </c>
      <c r="AV448" s="113">
        <f t="shared" si="492"/>
        <v>41.376295068379612</v>
      </c>
      <c r="AW448" s="236">
        <f t="shared" si="492"/>
        <v>47.252158894645937</v>
      </c>
      <c r="AX448" s="113">
        <f t="shared" si="492"/>
        <v>31.037662337662358</v>
      </c>
      <c r="AY448" s="113">
        <f t="shared" si="492"/>
        <v>31.082896617436898</v>
      </c>
      <c r="AZ448" s="113">
        <f t="shared" si="492"/>
        <v>22.628888888888849</v>
      </c>
      <c r="BA448" s="162">
        <f t="shared" si="492"/>
        <v>27.291596638655452</v>
      </c>
      <c r="BC448" s="39"/>
      <c r="BD448" s="36"/>
      <c r="BE448" s="36"/>
      <c r="BF448" s="36"/>
      <c r="BG448" s="39"/>
      <c r="BH448" s="39"/>
      <c r="BI448" s="39"/>
      <c r="BJ448" s="39"/>
    </row>
    <row r="449" spans="1:62" s="12" customFormat="1" ht="14.25" customHeight="1">
      <c r="A449" s="130"/>
      <c r="B449" s="25"/>
      <c r="C449" s="33" t="s">
        <v>13</v>
      </c>
      <c r="D449" s="25"/>
      <c r="E449" s="112">
        <f t="shared" ref="E449:P449" si="493">IF(ISERROR(E32/E348),"",E32/E348)</f>
        <v>33.941883767535074</v>
      </c>
      <c r="F449" s="113">
        <f t="shared" si="493"/>
        <v>37.514539579967689</v>
      </c>
      <c r="G449" s="113">
        <f t="shared" si="493"/>
        <v>33.997392438070406</v>
      </c>
      <c r="H449" s="113">
        <f t="shared" si="493"/>
        <v>34.423992943251982</v>
      </c>
      <c r="I449" s="113">
        <f t="shared" si="493"/>
        <v>33.292966930600841</v>
      </c>
      <c r="J449" s="113">
        <f t="shared" si="493"/>
        <v>35.372603244837755</v>
      </c>
      <c r="K449" s="113">
        <f t="shared" si="493"/>
        <v>36.066741446999444</v>
      </c>
      <c r="L449" s="113">
        <f t="shared" si="493"/>
        <v>35.324435546657767</v>
      </c>
      <c r="M449" s="236">
        <f t="shared" si="493"/>
        <v>33.317851824274015</v>
      </c>
      <c r="N449" s="113" t="str">
        <f t="shared" si="493"/>
        <v/>
      </c>
      <c r="O449" s="113" t="str">
        <f t="shared" si="493"/>
        <v/>
      </c>
      <c r="P449" s="114" t="str">
        <f t="shared" si="493"/>
        <v/>
      </c>
      <c r="T449" s="130"/>
      <c r="U449" s="25"/>
      <c r="V449" s="33" t="s">
        <v>13</v>
      </c>
      <c r="W449" s="25"/>
      <c r="X449" s="112" t="str">
        <f>IF(ISERROR(X32/X348),"",X32/X348)</f>
        <v/>
      </c>
      <c r="Y449" s="113" t="str">
        <f>IF(ISERROR(Y32/Y348),"",Y32/Y348)</f>
        <v/>
      </c>
      <c r="Z449" s="113" t="str">
        <f t="shared" si="491"/>
        <v/>
      </c>
      <c r="AA449" s="113" t="str">
        <f t="shared" si="491"/>
        <v/>
      </c>
      <c r="AB449" s="113" t="str">
        <f t="shared" si="491"/>
        <v/>
      </c>
      <c r="AC449" s="113" t="str">
        <f t="shared" si="491"/>
        <v/>
      </c>
      <c r="AD449" s="113" t="str">
        <f t="shared" si="491"/>
        <v/>
      </c>
      <c r="AE449" s="236" t="str">
        <f t="shared" si="491"/>
        <v/>
      </c>
      <c r="AF449" s="113" t="str">
        <f t="shared" si="491"/>
        <v/>
      </c>
      <c r="AG449" s="113" t="str">
        <f t="shared" si="491"/>
        <v/>
      </c>
      <c r="AH449" s="113" t="str">
        <f t="shared" si="491"/>
        <v/>
      </c>
      <c r="AI449" s="114" t="str">
        <f t="shared" si="491"/>
        <v/>
      </c>
      <c r="AL449" s="130"/>
      <c r="AM449" s="25"/>
      <c r="AN449" s="33" t="s">
        <v>13</v>
      </c>
      <c r="AO449" s="25"/>
      <c r="AP449" s="112">
        <f t="shared" ref="AP449:BA449" si="494">IF(ISERROR(AP32/AP348),"",AP32/AP348)</f>
        <v>28.243478260869562</v>
      </c>
      <c r="AQ449" s="113">
        <f t="shared" si="494"/>
        <v>28.442712110224804</v>
      </c>
      <c r="AR449" s="113">
        <f t="shared" si="494"/>
        <v>31.674237047551454</v>
      </c>
      <c r="AS449" s="113">
        <f t="shared" si="494"/>
        <v>31.355122732123796</v>
      </c>
      <c r="AT449" s="113">
        <f t="shared" si="494"/>
        <v>30.564351627003397</v>
      </c>
      <c r="AU449" s="113">
        <f t="shared" si="494"/>
        <v>29.404930882143368</v>
      </c>
      <c r="AV449" s="113">
        <f t="shared" si="494"/>
        <v>33.003827274312911</v>
      </c>
      <c r="AW449" s="236">
        <f t="shared" si="494"/>
        <v>35.538686550043018</v>
      </c>
      <c r="AX449" s="113">
        <f t="shared" si="494"/>
        <v>34.67752120328651</v>
      </c>
      <c r="AY449" s="113">
        <f t="shared" si="494"/>
        <v>34.556735556373766</v>
      </c>
      <c r="AZ449" s="113">
        <f t="shared" si="494"/>
        <v>33.945325172382368</v>
      </c>
      <c r="BA449" s="162">
        <f t="shared" si="494"/>
        <v>33.393875362157345</v>
      </c>
      <c r="BC449" s="39"/>
      <c r="BD449" s="36"/>
      <c r="BE449" s="36"/>
      <c r="BF449" s="36"/>
      <c r="BG449" s="39"/>
      <c r="BH449" s="39"/>
      <c r="BI449" s="39"/>
      <c r="BJ449" s="39"/>
    </row>
    <row r="450" spans="1:62" s="12" customFormat="1" ht="14.25" customHeight="1">
      <c r="A450" s="32"/>
      <c r="B450" s="25"/>
      <c r="C450" s="33"/>
      <c r="D450" s="25"/>
      <c r="E450" s="112"/>
      <c r="F450" s="113"/>
      <c r="G450" s="113"/>
      <c r="H450" s="113"/>
      <c r="I450" s="113"/>
      <c r="J450" s="113"/>
      <c r="K450" s="113"/>
      <c r="L450" s="113"/>
      <c r="M450" s="236"/>
      <c r="N450" s="113"/>
      <c r="O450" s="113"/>
      <c r="P450" s="114"/>
      <c r="T450" s="32"/>
      <c r="U450" s="25"/>
      <c r="V450" s="33"/>
      <c r="W450" s="25"/>
      <c r="X450" s="112"/>
      <c r="Y450" s="113"/>
      <c r="Z450" s="113"/>
      <c r="AA450" s="113"/>
      <c r="AB450" s="113"/>
      <c r="AC450" s="113"/>
      <c r="AD450" s="113"/>
      <c r="AE450" s="236"/>
      <c r="AF450" s="113"/>
      <c r="AG450" s="113"/>
      <c r="AH450" s="113"/>
      <c r="AI450" s="114"/>
      <c r="AL450" s="32"/>
      <c r="AM450" s="25"/>
      <c r="AN450" s="33"/>
      <c r="AO450" s="25"/>
      <c r="AP450" s="112"/>
      <c r="AQ450" s="113"/>
      <c r="AR450" s="113"/>
      <c r="AS450" s="113"/>
      <c r="AT450" s="113"/>
      <c r="AU450" s="113"/>
      <c r="AV450" s="113"/>
      <c r="AW450" s="236"/>
      <c r="AX450" s="113"/>
      <c r="AY450" s="113"/>
      <c r="AZ450" s="113"/>
      <c r="BA450" s="162"/>
      <c r="BC450" s="39"/>
      <c r="BD450" s="36"/>
      <c r="BE450" s="36"/>
      <c r="BF450" s="36"/>
      <c r="BG450" s="39"/>
      <c r="BH450" s="39"/>
      <c r="BI450" s="39"/>
      <c r="BJ450" s="39"/>
    </row>
    <row r="451" spans="1:62" s="12" customFormat="1" ht="14.25" customHeight="1">
      <c r="A451" s="32" t="s">
        <v>65</v>
      </c>
      <c r="B451" s="38"/>
      <c r="C451" s="33" t="s">
        <v>1</v>
      </c>
      <c r="D451" s="38"/>
      <c r="E451" s="112">
        <f t="shared" ref="E451:P451" si="495">IF(ISERROR(E34/E350),"",E34/E350)</f>
        <v>40.43783783783784</v>
      </c>
      <c r="F451" s="113">
        <f t="shared" si="495"/>
        <v>50.700000000000017</v>
      </c>
      <c r="G451" s="113">
        <f t="shared" si="495"/>
        <v>54.445652173913068</v>
      </c>
      <c r="H451" s="113">
        <f t="shared" si="495"/>
        <v>48.571428571428577</v>
      </c>
      <c r="I451" s="113">
        <f t="shared" si="495"/>
        <v>64.378571428571306</v>
      </c>
      <c r="J451" s="113">
        <f t="shared" si="495"/>
        <v>33.999999999999979</v>
      </c>
      <c r="K451" s="113">
        <f t="shared" si="495"/>
        <v>51.25333333333338</v>
      </c>
      <c r="L451" s="113">
        <f t="shared" si="495"/>
        <v>64.378571428571405</v>
      </c>
      <c r="M451" s="236">
        <f t="shared" si="495"/>
        <v>40.282051282051277</v>
      </c>
      <c r="N451" s="113">
        <f t="shared" si="495"/>
        <v>45.128111888111889</v>
      </c>
      <c r="O451" s="113" t="str">
        <f t="shared" si="495"/>
        <v/>
      </c>
      <c r="P451" s="114" t="str">
        <f t="shared" si="495"/>
        <v/>
      </c>
      <c r="T451" s="32" t="s">
        <v>65</v>
      </c>
      <c r="U451" s="38"/>
      <c r="V451" s="33" t="s">
        <v>1</v>
      </c>
      <c r="W451" s="38"/>
      <c r="X451" s="112" t="str">
        <f>IF(ISERROR(X34/X350),"",X34/X350)</f>
        <v/>
      </c>
      <c r="Y451" s="113" t="str">
        <f>IF(ISERROR(Y34/Y350),"",Y34/Y350)</f>
        <v/>
      </c>
      <c r="Z451" s="113" t="str">
        <f t="shared" ref="Z451:AI452" si="496">IF(ISERROR(Z34/Z350),"",Z34/Z350)</f>
        <v/>
      </c>
      <c r="AA451" s="113" t="str">
        <f t="shared" si="496"/>
        <v/>
      </c>
      <c r="AB451" s="113" t="str">
        <f t="shared" si="496"/>
        <v/>
      </c>
      <c r="AC451" s="113" t="str">
        <f t="shared" si="496"/>
        <v/>
      </c>
      <c r="AD451" s="113" t="str">
        <f t="shared" si="496"/>
        <v/>
      </c>
      <c r="AE451" s="236" t="str">
        <f t="shared" si="496"/>
        <v/>
      </c>
      <c r="AF451" s="113" t="str">
        <f t="shared" si="496"/>
        <v/>
      </c>
      <c r="AG451" s="113" t="str">
        <f t="shared" si="496"/>
        <v/>
      </c>
      <c r="AH451" s="113" t="str">
        <f t="shared" si="496"/>
        <v/>
      </c>
      <c r="AI451" s="114" t="str">
        <f t="shared" si="496"/>
        <v/>
      </c>
      <c r="AL451" s="32" t="s">
        <v>65</v>
      </c>
      <c r="AM451" s="38"/>
      <c r="AN451" s="33" t="s">
        <v>1</v>
      </c>
      <c r="AO451" s="38"/>
      <c r="AP451" s="112">
        <f t="shared" ref="AP451:BA451" si="497">IF(ISERROR(AP34/AP350),"",AP34/AP350)</f>
        <v>36.333724340175962</v>
      </c>
      <c r="AQ451" s="113">
        <f t="shared" si="497"/>
        <v>51.629007633587783</v>
      </c>
      <c r="AR451" s="113">
        <f t="shared" si="497"/>
        <v>39.89386503067486</v>
      </c>
      <c r="AS451" s="113">
        <f t="shared" si="497"/>
        <v>34.210714285714303</v>
      </c>
      <c r="AT451" s="113">
        <f t="shared" si="497"/>
        <v>82.055823293172665</v>
      </c>
      <c r="AU451" s="113">
        <f t="shared" si="497"/>
        <v>115.5702380952382</v>
      </c>
      <c r="AV451" s="113">
        <f t="shared" si="497"/>
        <v>33.99999999999995</v>
      </c>
      <c r="AW451" s="236">
        <f t="shared" si="497"/>
        <v>36.021917808219143</v>
      </c>
      <c r="AX451" s="113">
        <f t="shared" si="497"/>
        <v>55.379136690647442</v>
      </c>
      <c r="AY451" s="113" t="str">
        <f t="shared" si="497"/>
        <v/>
      </c>
      <c r="AZ451" s="113">
        <f t="shared" si="497"/>
        <v>56.500000000000107</v>
      </c>
      <c r="BA451" s="162">
        <f t="shared" si="497"/>
        <v>63.134782608695353</v>
      </c>
      <c r="BC451" s="39"/>
      <c r="BD451" s="36"/>
      <c r="BE451" s="36"/>
      <c r="BF451" s="36"/>
      <c r="BG451" s="39"/>
      <c r="BH451" s="39"/>
      <c r="BI451" s="39"/>
      <c r="BJ451" s="39"/>
    </row>
    <row r="452" spans="1:62" s="12" customFormat="1" ht="14.25" customHeight="1">
      <c r="A452" s="32"/>
      <c r="B452" s="25"/>
      <c r="C452" s="33" t="s">
        <v>13</v>
      </c>
      <c r="D452" s="25"/>
      <c r="E452" s="112">
        <f t="shared" ref="E452:P452" si="498">IF(ISERROR(E35/E351),"",E35/E351)</f>
        <v>40.43783783783784</v>
      </c>
      <c r="F452" s="113">
        <f t="shared" si="498"/>
        <v>41.616267942583733</v>
      </c>
      <c r="G452" s="113">
        <f t="shared" si="498"/>
        <v>45.53754152823921</v>
      </c>
      <c r="H452" s="113">
        <f t="shared" si="498"/>
        <v>46.322167487684737</v>
      </c>
      <c r="I452" s="113">
        <f t="shared" si="498"/>
        <v>47.487096774193546</v>
      </c>
      <c r="J452" s="113">
        <f t="shared" si="498"/>
        <v>44.839629629629627</v>
      </c>
      <c r="K452" s="113">
        <f t="shared" si="498"/>
        <v>45.177192982456134</v>
      </c>
      <c r="L452" s="113">
        <f t="shared" si="498"/>
        <v>46.076254180602007</v>
      </c>
      <c r="M452" s="236">
        <f t="shared" si="498"/>
        <v>45.128111888111889</v>
      </c>
      <c r="N452" s="113" t="str">
        <f t="shared" si="498"/>
        <v/>
      </c>
      <c r="O452" s="113" t="str">
        <f t="shared" si="498"/>
        <v/>
      </c>
      <c r="P452" s="114" t="str">
        <f t="shared" si="498"/>
        <v/>
      </c>
      <c r="T452" s="32"/>
      <c r="U452" s="25"/>
      <c r="V452" s="33" t="s">
        <v>13</v>
      </c>
      <c r="W452" s="25"/>
      <c r="X452" s="112" t="str">
        <f>IF(ISERROR(X35/X351),"",X35/X351)</f>
        <v/>
      </c>
      <c r="Y452" s="113" t="str">
        <f>IF(ISERROR(Y35/Y351),"",Y35/Y351)</f>
        <v/>
      </c>
      <c r="Z452" s="113" t="str">
        <f t="shared" si="496"/>
        <v/>
      </c>
      <c r="AA452" s="113" t="str">
        <f t="shared" si="496"/>
        <v/>
      </c>
      <c r="AB452" s="113" t="str">
        <f t="shared" si="496"/>
        <v/>
      </c>
      <c r="AC452" s="113" t="str">
        <f t="shared" si="496"/>
        <v/>
      </c>
      <c r="AD452" s="113" t="str">
        <f t="shared" si="496"/>
        <v/>
      </c>
      <c r="AE452" s="236" t="str">
        <f t="shared" si="496"/>
        <v/>
      </c>
      <c r="AF452" s="113" t="str">
        <f t="shared" si="496"/>
        <v/>
      </c>
      <c r="AG452" s="113" t="str">
        <f t="shared" si="496"/>
        <v/>
      </c>
      <c r="AH452" s="113" t="str">
        <f t="shared" si="496"/>
        <v/>
      </c>
      <c r="AI452" s="114" t="str">
        <f t="shared" si="496"/>
        <v/>
      </c>
      <c r="AL452" s="32"/>
      <c r="AM452" s="25"/>
      <c r="AN452" s="33" t="s">
        <v>13</v>
      </c>
      <c r="AO452" s="25"/>
      <c r="AP452" s="112">
        <f t="shared" ref="AP452:BA452" si="499">IF(ISERROR(AP35/AP351),"",AP35/AP351)</f>
        <v>36.333724340175962</v>
      </c>
      <c r="AQ452" s="113">
        <f t="shared" si="499"/>
        <v>40.578813559322036</v>
      </c>
      <c r="AR452" s="113">
        <f t="shared" si="499"/>
        <v>40.402992125984255</v>
      </c>
      <c r="AS452" s="113">
        <f t="shared" si="499"/>
        <v>38.508087431694001</v>
      </c>
      <c r="AT452" s="113">
        <f t="shared" si="499"/>
        <v>47.823711340206188</v>
      </c>
      <c r="AU452" s="113">
        <f t="shared" si="499"/>
        <v>52.383573717948728</v>
      </c>
      <c r="AV452" s="113">
        <f t="shared" si="499"/>
        <v>50.944387001477111</v>
      </c>
      <c r="AW452" s="236">
        <f t="shared" si="499"/>
        <v>49.491933333333336</v>
      </c>
      <c r="AX452" s="113">
        <f t="shared" si="499"/>
        <v>49.991214154972539</v>
      </c>
      <c r="AY452" s="113">
        <f t="shared" si="499"/>
        <v>49.991214154972539</v>
      </c>
      <c r="AZ452" s="113">
        <f t="shared" si="499"/>
        <v>50.206253687315638</v>
      </c>
      <c r="BA452" s="162">
        <f t="shared" si="499"/>
        <v>50.379336437718273</v>
      </c>
      <c r="BC452" s="39"/>
      <c r="BD452" s="36"/>
      <c r="BE452" s="36"/>
      <c r="BF452" s="36"/>
      <c r="BG452" s="39"/>
      <c r="BH452" s="39"/>
      <c r="BI452" s="39"/>
      <c r="BJ452" s="39"/>
    </row>
    <row r="453" spans="1:62" s="12" customFormat="1" ht="14.25" customHeight="1">
      <c r="A453" s="32"/>
      <c r="B453" s="25"/>
      <c r="C453" s="33"/>
      <c r="D453" s="25"/>
      <c r="E453" s="112"/>
      <c r="F453" s="113"/>
      <c r="G453" s="113"/>
      <c r="H453" s="113"/>
      <c r="I453" s="113"/>
      <c r="J453" s="113"/>
      <c r="K453" s="113"/>
      <c r="L453" s="113"/>
      <c r="M453" s="236"/>
      <c r="N453" s="113"/>
      <c r="O453" s="113"/>
      <c r="P453" s="114"/>
      <c r="T453" s="32"/>
      <c r="U453" s="25"/>
      <c r="V453" s="33"/>
      <c r="W453" s="25"/>
      <c r="X453" s="112"/>
      <c r="Y453" s="113"/>
      <c r="Z453" s="113"/>
      <c r="AA453" s="113"/>
      <c r="AB453" s="113"/>
      <c r="AC453" s="113"/>
      <c r="AD453" s="113"/>
      <c r="AE453" s="236"/>
      <c r="AF453" s="113"/>
      <c r="AG453" s="113"/>
      <c r="AH453" s="113"/>
      <c r="AI453" s="114"/>
      <c r="AL453" s="32"/>
      <c r="AM453" s="25"/>
      <c r="AN453" s="33"/>
      <c r="AO453" s="25"/>
      <c r="AP453" s="112"/>
      <c r="AQ453" s="113"/>
      <c r="AR453" s="113"/>
      <c r="AS453" s="113"/>
      <c r="AT453" s="113"/>
      <c r="AU453" s="113"/>
      <c r="AV453" s="113"/>
      <c r="AW453" s="236"/>
      <c r="AX453" s="113"/>
      <c r="AY453" s="113"/>
      <c r="AZ453" s="113"/>
      <c r="BA453" s="162"/>
      <c r="BC453" s="39"/>
      <c r="BD453" s="36"/>
      <c r="BE453" s="36"/>
      <c r="BF453" s="36"/>
      <c r="BG453" s="39"/>
      <c r="BH453" s="39"/>
      <c r="BI453" s="39"/>
      <c r="BJ453" s="39"/>
    </row>
    <row r="454" spans="1:62" s="12" customFormat="1" ht="14.25" customHeight="1">
      <c r="A454" s="70" t="s">
        <v>66</v>
      </c>
      <c r="B454" s="25"/>
      <c r="C454" s="33" t="s">
        <v>1</v>
      </c>
      <c r="D454" s="25"/>
      <c r="E454" s="112">
        <f t="shared" ref="E454:P454" si="500">IF(ISERROR(E37/E353),"",E37/E353)</f>
        <v>25.179528366370473</v>
      </c>
      <c r="F454" s="113">
        <f t="shared" si="500"/>
        <v>20.560259740259717</v>
      </c>
      <c r="G454" s="113">
        <f t="shared" si="500"/>
        <v>37.279207920792089</v>
      </c>
      <c r="H454" s="113">
        <f t="shared" si="500"/>
        <v>32.097916666666663</v>
      </c>
      <c r="I454" s="113">
        <f t="shared" si="500"/>
        <v>25.162820512820481</v>
      </c>
      <c r="J454" s="113">
        <f t="shared" si="500"/>
        <v>22.030909090909105</v>
      </c>
      <c r="K454" s="113">
        <f t="shared" si="500"/>
        <v>25.412776412776434</v>
      </c>
      <c r="L454" s="113">
        <f t="shared" si="500"/>
        <v>89.228571428570788</v>
      </c>
      <c r="M454" s="236">
        <f t="shared" si="500"/>
        <v>21.249655172413767</v>
      </c>
      <c r="N454" s="113">
        <f t="shared" si="500"/>
        <v>26.141113032861934</v>
      </c>
      <c r="O454" s="113" t="str">
        <f t="shared" si="500"/>
        <v/>
      </c>
      <c r="P454" s="114" t="str">
        <f t="shared" si="500"/>
        <v/>
      </c>
      <c r="T454" s="70" t="s">
        <v>66</v>
      </c>
      <c r="U454" s="25"/>
      <c r="V454" s="33" t="s">
        <v>1</v>
      </c>
      <c r="W454" s="25"/>
      <c r="X454" s="112" t="str">
        <f>IF(ISERROR(X37/X353),"",X37/X353)</f>
        <v/>
      </c>
      <c r="Y454" s="113" t="str">
        <f>IF(ISERROR(Y37/Y353),"",Y37/Y353)</f>
        <v/>
      </c>
      <c r="Z454" s="113" t="str">
        <f t="shared" ref="Z454:AI455" si="501">IF(ISERROR(Z37/Z353),"",Z37/Z353)</f>
        <v/>
      </c>
      <c r="AA454" s="113" t="str">
        <f t="shared" si="501"/>
        <v/>
      </c>
      <c r="AB454" s="113" t="str">
        <f t="shared" si="501"/>
        <v/>
      </c>
      <c r="AC454" s="113" t="str">
        <f t="shared" si="501"/>
        <v/>
      </c>
      <c r="AD454" s="113" t="str">
        <f t="shared" si="501"/>
        <v/>
      </c>
      <c r="AE454" s="236" t="str">
        <f t="shared" si="501"/>
        <v/>
      </c>
      <c r="AF454" s="113" t="str">
        <f t="shared" si="501"/>
        <v/>
      </c>
      <c r="AG454" s="113" t="str">
        <f t="shared" si="501"/>
        <v/>
      </c>
      <c r="AH454" s="113" t="str">
        <f t="shared" si="501"/>
        <v/>
      </c>
      <c r="AI454" s="114" t="str">
        <f t="shared" si="501"/>
        <v/>
      </c>
      <c r="AL454" s="70" t="s">
        <v>66</v>
      </c>
      <c r="AM454" s="25"/>
      <c r="AN454" s="33" t="s">
        <v>1</v>
      </c>
      <c r="AO454" s="25"/>
      <c r="AP454" s="112">
        <f t="shared" ref="AP454:BA454" si="502">IF(ISERROR(AP37/AP353),"",AP37/AP353)</f>
        <v>51.414438143360123</v>
      </c>
      <c r="AQ454" s="113">
        <f t="shared" si="502"/>
        <v>24.936666666666667</v>
      </c>
      <c r="AR454" s="113">
        <f t="shared" si="502"/>
        <v>32.038139534883712</v>
      </c>
      <c r="AS454" s="113">
        <f t="shared" si="502"/>
        <v>31.159677419354836</v>
      </c>
      <c r="AT454" s="113">
        <f t="shared" si="502"/>
        <v>33.899999999999977</v>
      </c>
      <c r="AU454" s="113">
        <f t="shared" si="502"/>
        <v>18.613425925925942</v>
      </c>
      <c r="AV454" s="113">
        <f t="shared" si="502"/>
        <v>42.483235294117662</v>
      </c>
      <c r="AW454" s="236">
        <f t="shared" si="502"/>
        <v>131.24999999999989</v>
      </c>
      <c r="AX454" s="113">
        <f t="shared" si="502"/>
        <v>24.432493249324931</v>
      </c>
      <c r="AY454" s="113">
        <f t="shared" si="502"/>
        <v>20.162721893491124</v>
      </c>
      <c r="AZ454" s="113">
        <f t="shared" si="502"/>
        <v>24.445205479452</v>
      </c>
      <c r="BA454" s="162">
        <f t="shared" si="502"/>
        <v>25.169249592169688</v>
      </c>
      <c r="BC454" s="39"/>
      <c r="BD454" s="36"/>
      <c r="BE454" s="36"/>
      <c r="BF454" s="36"/>
      <c r="BG454" s="39"/>
      <c r="BH454" s="39"/>
      <c r="BI454" s="39"/>
      <c r="BJ454" s="39"/>
    </row>
    <row r="455" spans="1:62" s="12" customFormat="1" ht="14.25" customHeight="1">
      <c r="A455" s="32"/>
      <c r="B455" s="25"/>
      <c r="C455" s="33" t="s">
        <v>13</v>
      </c>
      <c r="D455" s="25"/>
      <c r="E455" s="112">
        <f t="shared" ref="E455:P455" si="503">IF(ISERROR(E38/E354),"",E38/E354)</f>
        <v>25.179528366370473</v>
      </c>
      <c r="F455" s="113">
        <f t="shared" si="503"/>
        <v>24.642404107520385</v>
      </c>
      <c r="G455" s="113">
        <f t="shared" si="503"/>
        <v>27.596158296690582</v>
      </c>
      <c r="H455" s="113">
        <f t="shared" si="503"/>
        <v>28.046240366590293</v>
      </c>
      <c r="I455" s="113">
        <f t="shared" si="503"/>
        <v>27.643253897151045</v>
      </c>
      <c r="J455" s="113">
        <f t="shared" si="503"/>
        <v>26.719203712019159</v>
      </c>
      <c r="K455" s="113">
        <f t="shared" si="503"/>
        <v>26.463232639306778</v>
      </c>
      <c r="L455" s="113">
        <f t="shared" si="503"/>
        <v>26.987588017663207</v>
      </c>
      <c r="M455" s="236">
        <f t="shared" si="503"/>
        <v>26.141113032861934</v>
      </c>
      <c r="N455" s="113" t="str">
        <f t="shared" si="503"/>
        <v/>
      </c>
      <c r="O455" s="113" t="str">
        <f t="shared" si="503"/>
        <v/>
      </c>
      <c r="P455" s="114" t="str">
        <f t="shared" si="503"/>
        <v/>
      </c>
      <c r="T455" s="32"/>
      <c r="U455" s="25"/>
      <c r="V455" s="33" t="s">
        <v>13</v>
      </c>
      <c r="W455" s="25"/>
      <c r="X455" s="112" t="str">
        <f>IF(ISERROR(X38/X354),"",X38/X354)</f>
        <v/>
      </c>
      <c r="Y455" s="113" t="str">
        <f>IF(ISERROR(Y38/Y354),"",Y38/Y354)</f>
        <v/>
      </c>
      <c r="Z455" s="113" t="str">
        <f t="shared" si="501"/>
        <v/>
      </c>
      <c r="AA455" s="113" t="str">
        <f t="shared" si="501"/>
        <v/>
      </c>
      <c r="AB455" s="113" t="str">
        <f t="shared" si="501"/>
        <v/>
      </c>
      <c r="AC455" s="113" t="str">
        <f t="shared" si="501"/>
        <v/>
      </c>
      <c r="AD455" s="113" t="str">
        <f t="shared" si="501"/>
        <v/>
      </c>
      <c r="AE455" s="236" t="str">
        <f t="shared" si="501"/>
        <v/>
      </c>
      <c r="AF455" s="113" t="str">
        <f t="shared" si="501"/>
        <v/>
      </c>
      <c r="AG455" s="113" t="str">
        <f t="shared" si="501"/>
        <v/>
      </c>
      <c r="AH455" s="113" t="str">
        <f t="shared" si="501"/>
        <v/>
      </c>
      <c r="AI455" s="114" t="str">
        <f t="shared" si="501"/>
        <v/>
      </c>
      <c r="AL455" s="32"/>
      <c r="AM455" s="25"/>
      <c r="AN455" s="33" t="s">
        <v>13</v>
      </c>
      <c r="AO455" s="25"/>
      <c r="AP455" s="112">
        <f t="shared" ref="AP455:BA455" si="504">IF(ISERROR(AP38/AP354),"",AP38/AP354)</f>
        <v>51.414438143360123</v>
      </c>
      <c r="AQ455" s="113">
        <f t="shared" si="504"/>
        <v>38.123629646485604</v>
      </c>
      <c r="AR455" s="113">
        <f t="shared" si="504"/>
        <v>36.763665845520599</v>
      </c>
      <c r="AS455" s="113">
        <f t="shared" si="504"/>
        <v>34.635619282172946</v>
      </c>
      <c r="AT455" s="113">
        <f t="shared" si="504"/>
        <v>34.601689964146679</v>
      </c>
      <c r="AU455" s="113">
        <f t="shared" si="504"/>
        <v>31.586044898631286</v>
      </c>
      <c r="AV455" s="113">
        <f t="shared" si="504"/>
        <v>33.492661800606818</v>
      </c>
      <c r="AW455" s="236">
        <f t="shared" si="504"/>
        <v>34.290983924510122</v>
      </c>
      <c r="AX455" s="113">
        <f t="shared" si="504"/>
        <v>32.468296628136471</v>
      </c>
      <c r="AY455" s="113">
        <f t="shared" si="504"/>
        <v>30.951226557963508</v>
      </c>
      <c r="AZ455" s="113">
        <f t="shared" si="504"/>
        <v>30.622281878450895</v>
      </c>
      <c r="BA455" s="162">
        <f t="shared" si="504"/>
        <v>30.195488078609422</v>
      </c>
      <c r="BC455" s="39"/>
      <c r="BD455" s="36"/>
      <c r="BE455" s="36"/>
      <c r="BF455" s="36"/>
      <c r="BG455" s="39"/>
      <c r="BH455" s="39"/>
      <c r="BI455" s="39"/>
      <c r="BJ455" s="39"/>
    </row>
    <row r="456" spans="1:62" s="12" customFormat="1" ht="14.25" customHeight="1">
      <c r="A456" s="70"/>
      <c r="B456" s="25"/>
      <c r="C456" s="33"/>
      <c r="D456" s="25"/>
      <c r="E456" s="112"/>
      <c r="F456" s="113"/>
      <c r="G456" s="113"/>
      <c r="H456" s="113"/>
      <c r="I456" s="113"/>
      <c r="J456" s="113"/>
      <c r="K456" s="113"/>
      <c r="L456" s="113"/>
      <c r="M456" s="236"/>
      <c r="N456" s="113"/>
      <c r="O456" s="113"/>
      <c r="P456" s="114"/>
      <c r="T456" s="70"/>
      <c r="U456" s="25"/>
      <c r="V456" s="33"/>
      <c r="W456" s="25"/>
      <c r="X456" s="112"/>
      <c r="Y456" s="113"/>
      <c r="Z456" s="113"/>
      <c r="AA456" s="113"/>
      <c r="AB456" s="113"/>
      <c r="AC456" s="113"/>
      <c r="AD456" s="113"/>
      <c r="AE456" s="236"/>
      <c r="AF456" s="113"/>
      <c r="AG456" s="113"/>
      <c r="AH456" s="113"/>
      <c r="AI456" s="114"/>
      <c r="AL456" s="70"/>
      <c r="AM456" s="25"/>
      <c r="AN456" s="33"/>
      <c r="AO456" s="25"/>
      <c r="AP456" s="112"/>
      <c r="AQ456" s="113"/>
      <c r="AR456" s="113"/>
      <c r="AS456" s="113"/>
      <c r="AT456" s="113"/>
      <c r="AU456" s="113"/>
      <c r="AV456" s="113"/>
      <c r="AW456" s="236"/>
      <c r="AX456" s="113"/>
      <c r="AY456" s="113"/>
      <c r="AZ456" s="113"/>
      <c r="BA456" s="162"/>
      <c r="BC456" s="39"/>
      <c r="BD456" s="36"/>
      <c r="BE456" s="36"/>
      <c r="BF456" s="36"/>
      <c r="BG456" s="39"/>
      <c r="BH456" s="39"/>
      <c r="BI456" s="39"/>
      <c r="BJ456" s="39"/>
    </row>
    <row r="457" spans="1:62" s="12" customFormat="1" ht="14.25" customHeight="1">
      <c r="A457" s="70" t="s">
        <v>67</v>
      </c>
      <c r="B457" s="25"/>
      <c r="C457" s="33" t="s">
        <v>1</v>
      </c>
      <c r="D457" s="25"/>
      <c r="E457" s="112">
        <f t="shared" ref="E457:P457" si="505">IF(ISERROR(E40/E356),"",E40/E356)</f>
        <v>23.368029683807862</v>
      </c>
      <c r="F457" s="113">
        <f t="shared" si="505"/>
        <v>13.623505409681904</v>
      </c>
      <c r="G457" s="113">
        <f t="shared" si="505"/>
        <v>42.075110456553787</v>
      </c>
      <c r="H457" s="113">
        <f t="shared" si="505"/>
        <v>17.016730401529628</v>
      </c>
      <c r="I457" s="113">
        <f t="shared" si="505"/>
        <v>14.614741641337382</v>
      </c>
      <c r="J457" s="113">
        <f t="shared" si="505"/>
        <v>26.752417794971013</v>
      </c>
      <c r="K457" s="113">
        <f t="shared" si="505"/>
        <v>45.500718390804494</v>
      </c>
      <c r="L457" s="113">
        <f t="shared" si="505"/>
        <v>46.678979771328144</v>
      </c>
      <c r="M457" s="236">
        <f t="shared" si="505"/>
        <v>24.470531710442014</v>
      </c>
      <c r="N457" s="113">
        <f t="shared" si="505"/>
        <v>23.599340538560174</v>
      </c>
      <c r="O457" s="113" t="str">
        <f t="shared" si="505"/>
        <v/>
      </c>
      <c r="P457" s="114" t="str">
        <f t="shared" si="505"/>
        <v/>
      </c>
      <c r="T457" s="70" t="s">
        <v>67</v>
      </c>
      <c r="U457" s="25"/>
      <c r="V457" s="33" t="s">
        <v>1</v>
      </c>
      <c r="W457" s="25"/>
      <c r="X457" s="112" t="str">
        <f>IF(ISERROR(X40/X356),"",X40/X356)</f>
        <v/>
      </c>
      <c r="Y457" s="113" t="str">
        <f>IF(ISERROR(Y40/Y356),"",Y40/Y356)</f>
        <v/>
      </c>
      <c r="Z457" s="113" t="str">
        <f t="shared" ref="Z457:AI458" si="506">IF(ISERROR(Z40/Z356),"",Z40/Z356)</f>
        <v/>
      </c>
      <c r="AA457" s="113" t="str">
        <f t="shared" si="506"/>
        <v/>
      </c>
      <c r="AB457" s="113" t="str">
        <f t="shared" si="506"/>
        <v/>
      </c>
      <c r="AC457" s="113" t="str">
        <f t="shared" si="506"/>
        <v/>
      </c>
      <c r="AD457" s="113" t="str">
        <f t="shared" si="506"/>
        <v/>
      </c>
      <c r="AE457" s="236" t="str">
        <f t="shared" si="506"/>
        <v/>
      </c>
      <c r="AF457" s="113" t="str">
        <f t="shared" si="506"/>
        <v/>
      </c>
      <c r="AG457" s="113" t="str">
        <f t="shared" si="506"/>
        <v/>
      </c>
      <c r="AH457" s="113" t="str">
        <f t="shared" si="506"/>
        <v/>
      </c>
      <c r="AI457" s="114" t="str">
        <f t="shared" si="506"/>
        <v/>
      </c>
      <c r="AL457" s="70" t="s">
        <v>67</v>
      </c>
      <c r="AM457" s="25"/>
      <c r="AN457" s="33" t="s">
        <v>1</v>
      </c>
      <c r="AO457" s="25"/>
      <c r="AP457" s="112">
        <f t="shared" ref="AP457:BA457" si="507">IF(ISERROR(AP40/AP356),"",AP40/AP356)</f>
        <v>15.948104714675866</v>
      </c>
      <c r="AQ457" s="113">
        <f t="shared" si="507"/>
        <v>7.9299116957646314</v>
      </c>
      <c r="AR457" s="113">
        <f t="shared" si="507"/>
        <v>19.399673481843138</v>
      </c>
      <c r="AS457" s="113">
        <f t="shared" si="507"/>
        <v>15.654498674010609</v>
      </c>
      <c r="AT457" s="113">
        <f t="shared" si="507"/>
        <v>20.562597463492967</v>
      </c>
      <c r="AU457" s="113">
        <f t="shared" si="507"/>
        <v>16.205932564586885</v>
      </c>
      <c r="AV457" s="113">
        <f t="shared" si="507"/>
        <v>18.541636332625323</v>
      </c>
      <c r="AW457" s="236">
        <f t="shared" si="507"/>
        <v>17.704130426095848</v>
      </c>
      <c r="AX457" s="113">
        <f t="shared" si="507"/>
        <v>18.909532761361994</v>
      </c>
      <c r="AY457" s="113">
        <f t="shared" si="507"/>
        <v>18.834407187420076</v>
      </c>
      <c r="AZ457" s="113">
        <f t="shared" si="507"/>
        <v>19.556621057801774</v>
      </c>
      <c r="BA457" s="162">
        <f t="shared" si="507"/>
        <v>49.178571428571161</v>
      </c>
      <c r="BC457" s="39"/>
      <c r="BD457" s="36"/>
      <c r="BE457" s="36"/>
      <c r="BF457" s="36"/>
      <c r="BG457" s="39"/>
      <c r="BH457" s="39"/>
      <c r="BI457" s="39"/>
      <c r="BJ457" s="39"/>
    </row>
    <row r="458" spans="1:62" s="12" customFormat="1" ht="14.25" customHeight="1">
      <c r="A458" s="77"/>
      <c r="B458" s="25"/>
      <c r="C458" s="33" t="s">
        <v>13</v>
      </c>
      <c r="D458" s="25"/>
      <c r="E458" s="112">
        <f t="shared" ref="E458:P458" si="508">IF(ISERROR(E41/E357),"",E41/E357)</f>
        <v>23.368029683807862</v>
      </c>
      <c r="F458" s="113">
        <f t="shared" si="508"/>
        <v>17.70460911637382</v>
      </c>
      <c r="G458" s="113">
        <f t="shared" si="508"/>
        <v>21.297221016066004</v>
      </c>
      <c r="H458" s="113">
        <f t="shared" si="508"/>
        <v>20.734380892520427</v>
      </c>
      <c r="I458" s="113">
        <f t="shared" si="508"/>
        <v>19.865710279365764</v>
      </c>
      <c r="J458" s="113">
        <f t="shared" si="508"/>
        <v>20.852707447791538</v>
      </c>
      <c r="K458" s="113">
        <f t="shared" si="508"/>
        <v>22.342116686924811</v>
      </c>
      <c r="L458" s="113">
        <f t="shared" si="508"/>
        <v>23.486824142638479</v>
      </c>
      <c r="M458" s="236">
        <f t="shared" si="508"/>
        <v>23.599340538560174</v>
      </c>
      <c r="N458" s="113" t="str">
        <f t="shared" si="508"/>
        <v/>
      </c>
      <c r="O458" s="113" t="str">
        <f t="shared" si="508"/>
        <v/>
      </c>
      <c r="P458" s="114" t="str">
        <f t="shared" si="508"/>
        <v/>
      </c>
      <c r="T458" s="77"/>
      <c r="U458" s="25"/>
      <c r="V458" s="33" t="s">
        <v>13</v>
      </c>
      <c r="W458" s="25"/>
      <c r="X458" s="112" t="str">
        <f>IF(ISERROR(X41/X357),"",X41/X357)</f>
        <v/>
      </c>
      <c r="Y458" s="113" t="str">
        <f>IF(ISERROR(Y41/Y357),"",Y41/Y357)</f>
        <v/>
      </c>
      <c r="Z458" s="113" t="str">
        <f t="shared" si="506"/>
        <v/>
      </c>
      <c r="AA458" s="113" t="str">
        <f t="shared" si="506"/>
        <v/>
      </c>
      <c r="AB458" s="113" t="str">
        <f t="shared" si="506"/>
        <v/>
      </c>
      <c r="AC458" s="113" t="str">
        <f t="shared" si="506"/>
        <v/>
      </c>
      <c r="AD458" s="113" t="str">
        <f t="shared" si="506"/>
        <v/>
      </c>
      <c r="AE458" s="236" t="str">
        <f t="shared" si="506"/>
        <v/>
      </c>
      <c r="AF458" s="113" t="str">
        <f t="shared" si="506"/>
        <v/>
      </c>
      <c r="AG458" s="113" t="str">
        <f t="shared" si="506"/>
        <v/>
      </c>
      <c r="AH458" s="113" t="str">
        <f t="shared" si="506"/>
        <v/>
      </c>
      <c r="AI458" s="114" t="str">
        <f t="shared" si="506"/>
        <v/>
      </c>
      <c r="AL458" s="77"/>
      <c r="AM458" s="25"/>
      <c r="AN458" s="33" t="s">
        <v>13</v>
      </c>
      <c r="AO458" s="25"/>
      <c r="AP458" s="112">
        <f t="shared" ref="AP458:BA458" si="509">IF(ISERROR(AP41/AP357),"",AP41/AP357)</f>
        <v>15.948104714675866</v>
      </c>
      <c r="AQ458" s="113">
        <f t="shared" si="509"/>
        <v>10.815863831548452</v>
      </c>
      <c r="AR458" s="113">
        <f t="shared" si="509"/>
        <v>12.060185879854906</v>
      </c>
      <c r="AS458" s="113">
        <f t="shared" si="509"/>
        <v>12.700702141195288</v>
      </c>
      <c r="AT458" s="113">
        <f t="shared" si="509"/>
        <v>13.696605447308938</v>
      </c>
      <c r="AU458" s="113">
        <f t="shared" si="509"/>
        <v>14.023143679195536</v>
      </c>
      <c r="AV458" s="113">
        <f t="shared" si="509"/>
        <v>14.298958732254702</v>
      </c>
      <c r="AW458" s="236">
        <f t="shared" si="509"/>
        <v>14.618238589810424</v>
      </c>
      <c r="AX458" s="113">
        <f t="shared" si="509"/>
        <v>14.897939602683461</v>
      </c>
      <c r="AY458" s="113">
        <f t="shared" si="509"/>
        <v>15.148695292138587</v>
      </c>
      <c r="AZ458" s="113">
        <f t="shared" si="509"/>
        <v>15.600984258514016</v>
      </c>
      <c r="BA458" s="162">
        <f t="shared" si="509"/>
        <v>15.687529211361339</v>
      </c>
      <c r="BC458" s="39"/>
      <c r="BD458" s="36"/>
      <c r="BE458" s="36"/>
      <c r="BF458" s="36"/>
      <c r="BG458" s="39"/>
      <c r="BH458" s="39"/>
      <c r="BI458" s="39"/>
      <c r="BJ458" s="39"/>
    </row>
    <row r="459" spans="1:62" s="12" customFormat="1" ht="14.25" customHeight="1">
      <c r="A459" s="77"/>
      <c r="B459" s="25"/>
      <c r="C459" s="33"/>
      <c r="D459" s="25"/>
      <c r="E459" s="112"/>
      <c r="F459" s="113"/>
      <c r="G459" s="113"/>
      <c r="H459" s="113"/>
      <c r="I459" s="113"/>
      <c r="J459" s="113"/>
      <c r="K459" s="113"/>
      <c r="L459" s="113"/>
      <c r="M459" s="236"/>
      <c r="N459" s="113"/>
      <c r="O459" s="113"/>
      <c r="P459" s="114"/>
      <c r="T459" s="77"/>
      <c r="U459" s="25"/>
      <c r="V459" s="33"/>
      <c r="W459" s="25"/>
      <c r="X459" s="112"/>
      <c r="Y459" s="113"/>
      <c r="Z459" s="113"/>
      <c r="AA459" s="113"/>
      <c r="AB459" s="113"/>
      <c r="AC459" s="113"/>
      <c r="AD459" s="113"/>
      <c r="AE459" s="236"/>
      <c r="AF459" s="113"/>
      <c r="AG459" s="113"/>
      <c r="AH459" s="113"/>
      <c r="AI459" s="114"/>
      <c r="AL459" s="77"/>
      <c r="AM459" s="25"/>
      <c r="AN459" s="33"/>
      <c r="AO459" s="25"/>
      <c r="AP459" s="112"/>
      <c r="AQ459" s="113"/>
      <c r="AR459" s="113"/>
      <c r="AS459" s="113"/>
      <c r="AT459" s="113"/>
      <c r="AU459" s="113"/>
      <c r="AV459" s="113"/>
      <c r="AW459" s="236"/>
      <c r="AX459" s="113"/>
      <c r="AY459" s="113"/>
      <c r="AZ459" s="113"/>
      <c r="BA459" s="162"/>
      <c r="BC459" s="39"/>
      <c r="BD459" s="36"/>
      <c r="BE459" s="36"/>
      <c r="BF459" s="36"/>
      <c r="BG459" s="39"/>
      <c r="BH459" s="39"/>
      <c r="BI459" s="39"/>
      <c r="BJ459" s="39"/>
    </row>
    <row r="460" spans="1:62" s="12" customFormat="1" ht="14.25" customHeight="1">
      <c r="A460" s="32" t="s">
        <v>68</v>
      </c>
      <c r="B460" s="25"/>
      <c r="C460" s="33" t="s">
        <v>1</v>
      </c>
      <c r="D460" s="25"/>
      <c r="E460" s="112">
        <f t="shared" ref="E460:P460" si="510">IF(ISERROR(E43/E359),"",E43/E359)</f>
        <v>68.474703087885985</v>
      </c>
      <c r="F460" s="113">
        <f t="shared" si="510"/>
        <v>157.56187050359713</v>
      </c>
      <c r="G460" s="113">
        <f t="shared" si="510"/>
        <v>66.793969849246253</v>
      </c>
      <c r="H460" s="113">
        <f t="shared" si="510"/>
        <v>42.688249400479606</v>
      </c>
      <c r="I460" s="113">
        <f t="shared" si="510"/>
        <v>44.075268817204353</v>
      </c>
      <c r="J460" s="113">
        <f t="shared" si="510"/>
        <v>105.61780104712027</v>
      </c>
      <c r="K460" s="113">
        <f t="shared" si="510"/>
        <v>42.556043956043951</v>
      </c>
      <c r="L460" s="113">
        <f t="shared" si="510"/>
        <v>-18.893203883495168</v>
      </c>
      <c r="M460" s="236">
        <f t="shared" si="510"/>
        <v>50.772908366533841</v>
      </c>
      <c r="N460" s="113">
        <f t="shared" si="510"/>
        <v>68.077470806038164</v>
      </c>
      <c r="O460" s="113" t="str">
        <f t="shared" si="510"/>
        <v/>
      </c>
      <c r="P460" s="114" t="str">
        <f t="shared" si="510"/>
        <v/>
      </c>
      <c r="T460" s="32" t="s">
        <v>68</v>
      </c>
      <c r="U460" s="25"/>
      <c r="V460" s="33" t="s">
        <v>1</v>
      </c>
      <c r="W460" s="25"/>
      <c r="X460" s="112" t="str">
        <f>IF(ISERROR(X43/X359),"",X43/X359)</f>
        <v/>
      </c>
      <c r="Y460" s="113" t="str">
        <f>IF(ISERROR(Y43/Y359),"",Y43/Y359)</f>
        <v/>
      </c>
      <c r="Z460" s="113" t="str">
        <f t="shared" ref="Z460:AI461" si="511">IF(ISERROR(Z43/Z359),"",Z43/Z359)</f>
        <v/>
      </c>
      <c r="AA460" s="113" t="str">
        <f t="shared" si="511"/>
        <v/>
      </c>
      <c r="AB460" s="113" t="str">
        <f t="shared" si="511"/>
        <v/>
      </c>
      <c r="AC460" s="113" t="str">
        <f t="shared" si="511"/>
        <v/>
      </c>
      <c r="AD460" s="113" t="str">
        <f t="shared" si="511"/>
        <v/>
      </c>
      <c r="AE460" s="236" t="str">
        <f t="shared" si="511"/>
        <v/>
      </c>
      <c r="AF460" s="113" t="str">
        <f t="shared" si="511"/>
        <v/>
      </c>
      <c r="AG460" s="113" t="str">
        <f t="shared" si="511"/>
        <v/>
      </c>
      <c r="AH460" s="113" t="str">
        <f t="shared" si="511"/>
        <v/>
      </c>
      <c r="AI460" s="114" t="str">
        <f t="shared" si="511"/>
        <v/>
      </c>
      <c r="AL460" s="32" t="s">
        <v>68</v>
      </c>
      <c r="AM460" s="25"/>
      <c r="AN460" s="33" t="s">
        <v>1</v>
      </c>
      <c r="AO460" s="25"/>
      <c r="AP460" s="112">
        <f t="shared" ref="AP460:BA460" si="512">IF(ISERROR(AP43/AP359),"",AP43/AP359)</f>
        <v>82.365211242708142</v>
      </c>
      <c r="AQ460" s="113">
        <f t="shared" si="512"/>
        <v>54.124999999999993</v>
      </c>
      <c r="AR460" s="113">
        <f t="shared" si="512"/>
        <v>55.099822380106588</v>
      </c>
      <c r="AS460" s="113">
        <f t="shared" si="512"/>
        <v>71.387526881720419</v>
      </c>
      <c r="AT460" s="113">
        <f t="shared" si="512"/>
        <v>369.85416666666606</v>
      </c>
      <c r="AU460" s="113">
        <f t="shared" si="512"/>
        <v>104.69910403185665</v>
      </c>
      <c r="AV460" s="113">
        <f t="shared" si="512"/>
        <v>68.141827768014039</v>
      </c>
      <c r="AW460" s="236">
        <f t="shared" si="512"/>
        <v>47.934853420195473</v>
      </c>
      <c r="AX460" s="113">
        <f t="shared" si="512"/>
        <v>149.9250000000001</v>
      </c>
      <c r="AY460" s="113">
        <f t="shared" si="512"/>
        <v>46.890909090909105</v>
      </c>
      <c r="AZ460" s="113">
        <f t="shared" si="512"/>
        <v>94.908389261744972</v>
      </c>
      <c r="BA460" s="162">
        <f t="shared" si="512"/>
        <v>59.000000000001002</v>
      </c>
      <c r="BC460" s="39"/>
      <c r="BD460" s="36"/>
      <c r="BE460" s="36"/>
      <c r="BF460" s="36"/>
      <c r="BG460" s="39"/>
      <c r="BH460" s="39"/>
      <c r="BI460" s="39"/>
      <c r="BJ460" s="39"/>
    </row>
    <row r="461" spans="1:62" s="12" customFormat="1" ht="14.25" customHeight="1">
      <c r="A461" s="77"/>
      <c r="B461" s="25"/>
      <c r="C461" s="33" t="s">
        <v>13</v>
      </c>
      <c r="D461" s="25"/>
      <c r="E461" s="112">
        <f t="shared" ref="E461:P461" si="513">IF(ISERROR(E44/E360),"",E44/E360)</f>
        <v>68.474703087885985</v>
      </c>
      <c r="F461" s="113">
        <f t="shared" si="513"/>
        <v>97.981731532962669</v>
      </c>
      <c r="G461" s="113">
        <f t="shared" si="513"/>
        <v>90.49064574532288</v>
      </c>
      <c r="H461" s="113">
        <f t="shared" si="513"/>
        <v>80.879459980713605</v>
      </c>
      <c r="I461" s="113">
        <f t="shared" si="513"/>
        <v>77.850442477876115</v>
      </c>
      <c r="J461" s="113">
        <f t="shared" si="513"/>
        <v>80.014279885760914</v>
      </c>
      <c r="K461" s="113">
        <f t="shared" si="513"/>
        <v>74.149346180316584</v>
      </c>
      <c r="L461" s="113">
        <f t="shared" si="513"/>
        <v>70.964440013293455</v>
      </c>
      <c r="M461" s="236">
        <f t="shared" si="513"/>
        <v>68.077470806038164</v>
      </c>
      <c r="N461" s="113" t="str">
        <f t="shared" si="513"/>
        <v/>
      </c>
      <c r="O461" s="113" t="str">
        <f t="shared" si="513"/>
        <v/>
      </c>
      <c r="P461" s="114" t="str">
        <f t="shared" si="513"/>
        <v/>
      </c>
      <c r="T461" s="77"/>
      <c r="U461" s="25"/>
      <c r="V461" s="33" t="s">
        <v>13</v>
      </c>
      <c r="W461" s="25"/>
      <c r="X461" s="112" t="str">
        <f>IF(ISERROR(X44/X360),"",X44/X360)</f>
        <v/>
      </c>
      <c r="Y461" s="113" t="str">
        <f>IF(ISERROR(Y44/Y360),"",Y44/Y360)</f>
        <v/>
      </c>
      <c r="Z461" s="113" t="str">
        <f t="shared" si="511"/>
        <v/>
      </c>
      <c r="AA461" s="113" t="str">
        <f t="shared" si="511"/>
        <v/>
      </c>
      <c r="AB461" s="113" t="str">
        <f t="shared" si="511"/>
        <v/>
      </c>
      <c r="AC461" s="113" t="str">
        <f t="shared" si="511"/>
        <v/>
      </c>
      <c r="AD461" s="113" t="str">
        <f t="shared" si="511"/>
        <v/>
      </c>
      <c r="AE461" s="236" t="str">
        <f t="shared" si="511"/>
        <v/>
      </c>
      <c r="AF461" s="113" t="str">
        <f t="shared" si="511"/>
        <v/>
      </c>
      <c r="AG461" s="113" t="str">
        <f t="shared" si="511"/>
        <v/>
      </c>
      <c r="AH461" s="113" t="str">
        <f t="shared" si="511"/>
        <v/>
      </c>
      <c r="AI461" s="114" t="str">
        <f t="shared" si="511"/>
        <v/>
      </c>
      <c r="AL461" s="77"/>
      <c r="AM461" s="25"/>
      <c r="AN461" s="33" t="s">
        <v>13</v>
      </c>
      <c r="AO461" s="25"/>
      <c r="AP461" s="112">
        <f t="shared" ref="AP461:BA461" si="514">IF(ISERROR(AP44/AP360),"",AP44/AP360)</f>
        <v>82.365211242708142</v>
      </c>
      <c r="AQ461" s="113">
        <f t="shared" si="514"/>
        <v>74.988899046623999</v>
      </c>
      <c r="AR461" s="113">
        <f t="shared" si="514"/>
        <v>66.561451042372241</v>
      </c>
      <c r="AS461" s="113">
        <f t="shared" si="514"/>
        <v>67.812566203936001</v>
      </c>
      <c r="AT461" s="113">
        <f t="shared" si="514"/>
        <v>71.800572151620173</v>
      </c>
      <c r="AU461" s="113">
        <f t="shared" si="514"/>
        <v>75.074779550183294</v>
      </c>
      <c r="AV461" s="113">
        <f t="shared" si="514"/>
        <v>73.550258927191209</v>
      </c>
      <c r="AW461" s="236">
        <f t="shared" si="514"/>
        <v>70.833500310923782</v>
      </c>
      <c r="AX461" s="113">
        <f t="shared" si="514"/>
        <v>72.123649153809552</v>
      </c>
      <c r="AY461" s="113">
        <f t="shared" si="514"/>
        <v>68.841438538402414</v>
      </c>
      <c r="AZ461" s="113">
        <f t="shared" si="514"/>
        <v>70.951950768896381</v>
      </c>
      <c r="BA461" s="162">
        <f t="shared" si="514"/>
        <v>70.900219120272695</v>
      </c>
      <c r="BC461" s="39"/>
      <c r="BD461" s="36"/>
      <c r="BE461" s="36"/>
      <c r="BF461" s="36"/>
      <c r="BG461" s="39"/>
      <c r="BH461" s="39"/>
      <c r="BI461" s="39"/>
      <c r="BJ461" s="39"/>
    </row>
    <row r="462" spans="1:62" s="12" customFormat="1" ht="14.25" customHeight="1">
      <c r="A462" s="77"/>
      <c r="B462" s="25"/>
      <c r="C462" s="33"/>
      <c r="D462" s="25"/>
      <c r="E462" s="112"/>
      <c r="F462" s="113"/>
      <c r="G462" s="113"/>
      <c r="H462" s="113"/>
      <c r="I462" s="113"/>
      <c r="J462" s="113"/>
      <c r="K462" s="113"/>
      <c r="L462" s="113"/>
      <c r="M462" s="236"/>
      <c r="N462" s="113"/>
      <c r="O462" s="113"/>
      <c r="P462" s="114"/>
      <c r="T462" s="77"/>
      <c r="U462" s="25"/>
      <c r="V462" s="33"/>
      <c r="W462" s="25"/>
      <c r="X462" s="112"/>
      <c r="Y462" s="113"/>
      <c r="Z462" s="113"/>
      <c r="AA462" s="113"/>
      <c r="AB462" s="113"/>
      <c r="AC462" s="113"/>
      <c r="AD462" s="113"/>
      <c r="AE462" s="236"/>
      <c r="AF462" s="113"/>
      <c r="AG462" s="113"/>
      <c r="AH462" s="113"/>
      <c r="AI462" s="114"/>
      <c r="AL462" s="77"/>
      <c r="AM462" s="25"/>
      <c r="AN462" s="33"/>
      <c r="AO462" s="25"/>
      <c r="AP462" s="112"/>
      <c r="AQ462" s="113"/>
      <c r="AR462" s="113"/>
      <c r="AS462" s="113"/>
      <c r="AT462" s="113"/>
      <c r="AU462" s="113"/>
      <c r="AV462" s="113"/>
      <c r="AW462" s="236"/>
      <c r="AX462" s="113"/>
      <c r="AY462" s="113"/>
      <c r="AZ462" s="113"/>
      <c r="BA462" s="162"/>
      <c r="BC462" s="39"/>
      <c r="BD462" s="36"/>
      <c r="BE462" s="36"/>
      <c r="BF462" s="36"/>
      <c r="BG462" s="39"/>
      <c r="BH462" s="39"/>
      <c r="BI462" s="39"/>
      <c r="BJ462" s="39"/>
    </row>
    <row r="463" spans="1:62" s="12" customFormat="1" ht="14.25" customHeight="1">
      <c r="A463" s="32" t="s">
        <v>69</v>
      </c>
      <c r="B463" s="25"/>
      <c r="C463" s="33" t="s">
        <v>1</v>
      </c>
      <c r="D463" s="25"/>
      <c r="E463" s="112">
        <f t="shared" ref="E463:P463" si="515">IF(ISERROR(E46/E362),"",E46/E362)</f>
        <v>58.052</v>
      </c>
      <c r="F463" s="113">
        <f t="shared" si="515"/>
        <v>38.16883116883119</v>
      </c>
      <c r="G463" s="113">
        <f t="shared" si="515"/>
        <v>70.628571428571433</v>
      </c>
      <c r="H463" s="113">
        <f t="shared" si="515"/>
        <v>56.983529411764707</v>
      </c>
      <c r="I463" s="113" t="str">
        <f t="shared" si="515"/>
        <v/>
      </c>
      <c r="J463" s="113">
        <f t="shared" si="515"/>
        <v>30.359999999999957</v>
      </c>
      <c r="K463" s="113">
        <f t="shared" si="515"/>
        <v>60.302222222222248</v>
      </c>
      <c r="L463" s="113">
        <f t="shared" si="515"/>
        <v>72.422499999999999</v>
      </c>
      <c r="M463" s="236">
        <f t="shared" si="515"/>
        <v>78.125925925926126</v>
      </c>
      <c r="N463" s="113">
        <f t="shared" si="515"/>
        <v>59.084133516232292</v>
      </c>
      <c r="O463" s="113" t="str">
        <f t="shared" si="515"/>
        <v/>
      </c>
      <c r="P463" s="114" t="str">
        <f t="shared" si="515"/>
        <v/>
      </c>
      <c r="T463" s="32" t="s">
        <v>69</v>
      </c>
      <c r="U463" s="25"/>
      <c r="V463" s="33" t="s">
        <v>1</v>
      </c>
      <c r="W463" s="25"/>
      <c r="X463" s="112" t="str">
        <f>IF(ISERROR(X46/X362),"",X46/X362)</f>
        <v/>
      </c>
      <c r="Y463" s="113" t="str">
        <f>IF(ISERROR(Y46/Y362),"",Y46/Y362)</f>
        <v/>
      </c>
      <c r="Z463" s="113" t="str">
        <f t="shared" ref="Z463:AI464" si="516">IF(ISERROR(Z46/Z362),"",Z46/Z362)</f>
        <v/>
      </c>
      <c r="AA463" s="113" t="str">
        <f t="shared" si="516"/>
        <v/>
      </c>
      <c r="AB463" s="113" t="str">
        <f t="shared" si="516"/>
        <v/>
      </c>
      <c r="AC463" s="113" t="str">
        <f t="shared" si="516"/>
        <v/>
      </c>
      <c r="AD463" s="113" t="str">
        <f t="shared" si="516"/>
        <v/>
      </c>
      <c r="AE463" s="236" t="str">
        <f t="shared" si="516"/>
        <v/>
      </c>
      <c r="AF463" s="113" t="str">
        <f t="shared" si="516"/>
        <v/>
      </c>
      <c r="AG463" s="113" t="str">
        <f t="shared" si="516"/>
        <v/>
      </c>
      <c r="AH463" s="113" t="str">
        <f t="shared" si="516"/>
        <v/>
      </c>
      <c r="AI463" s="114" t="str">
        <f t="shared" si="516"/>
        <v/>
      </c>
      <c r="AL463" s="32" t="s">
        <v>69</v>
      </c>
      <c r="AM463" s="25"/>
      <c r="AN463" s="33" t="s">
        <v>1</v>
      </c>
      <c r="AO463" s="25"/>
      <c r="AP463" s="112">
        <f t="shared" ref="AP463:BA463" si="517">IF(ISERROR(AP46/AP362),"",AP46/AP362)</f>
        <v>61.066666666666656</v>
      </c>
      <c r="AQ463" s="113">
        <f t="shared" si="517"/>
        <v>67.929999999999978</v>
      </c>
      <c r="AR463" s="113" t="str">
        <f t="shared" si="517"/>
        <v/>
      </c>
      <c r="AS463" s="113">
        <f t="shared" si="517"/>
        <v>50.680000000000007</v>
      </c>
      <c r="AT463" s="113">
        <f t="shared" si="517"/>
        <v>80.391304347826065</v>
      </c>
      <c r="AU463" s="113">
        <f t="shared" si="517"/>
        <v>51.299999999999912</v>
      </c>
      <c r="AV463" s="113">
        <f t="shared" si="517"/>
        <v>72.266666666666737</v>
      </c>
      <c r="AW463" s="236">
        <f t="shared" si="517"/>
        <v>60.51400000000001</v>
      </c>
      <c r="AX463" s="113">
        <f t="shared" si="517"/>
        <v>84.600000000000037</v>
      </c>
      <c r="AY463" s="113" t="str">
        <f t="shared" si="517"/>
        <v/>
      </c>
      <c r="AZ463" s="113">
        <f t="shared" si="517"/>
        <v>56.04999999999999</v>
      </c>
      <c r="BA463" s="162">
        <f t="shared" si="517"/>
        <v>67.402851323828898</v>
      </c>
      <c r="BC463" s="39"/>
      <c r="BD463" s="36"/>
      <c r="BE463" s="36"/>
      <c r="BF463" s="36"/>
      <c r="BG463" s="39"/>
      <c r="BH463" s="39"/>
      <c r="BI463" s="39"/>
      <c r="BJ463" s="39"/>
    </row>
    <row r="464" spans="1:62" s="12" customFormat="1" ht="14.25" customHeight="1">
      <c r="A464" s="70"/>
      <c r="B464" s="25"/>
      <c r="C464" s="33" t="s">
        <v>13</v>
      </c>
      <c r="D464" s="25"/>
      <c r="E464" s="112">
        <f t="shared" ref="E464:P464" si="518">IF(ISERROR(E47/E363),"",E47/E363)</f>
        <v>58.052</v>
      </c>
      <c r="F464" s="113">
        <f t="shared" si="518"/>
        <v>55.398613518197578</v>
      </c>
      <c r="G464" s="113">
        <f t="shared" si="518"/>
        <v>58.942819148936174</v>
      </c>
      <c r="H464" s="113">
        <f t="shared" si="518"/>
        <v>58.235344095157181</v>
      </c>
      <c r="I464" s="113">
        <f t="shared" si="518"/>
        <v>58.235344095157181</v>
      </c>
      <c r="J464" s="113">
        <f t="shared" si="518"/>
        <v>53.351786965662221</v>
      </c>
      <c r="K464" s="113">
        <f t="shared" si="518"/>
        <v>54.298426150121067</v>
      </c>
      <c r="L464" s="113">
        <f t="shared" si="518"/>
        <v>57.831384015594544</v>
      </c>
      <c r="M464" s="236">
        <f t="shared" si="518"/>
        <v>59.084133516232292</v>
      </c>
      <c r="N464" s="113" t="str">
        <f t="shared" si="518"/>
        <v/>
      </c>
      <c r="O464" s="113" t="str">
        <f t="shared" si="518"/>
        <v/>
      </c>
      <c r="P464" s="114" t="str">
        <f t="shared" si="518"/>
        <v/>
      </c>
      <c r="T464" s="70"/>
      <c r="U464" s="25"/>
      <c r="V464" s="33" t="s">
        <v>13</v>
      </c>
      <c r="W464" s="25"/>
      <c r="X464" s="112" t="str">
        <f>IF(ISERROR(X47/X363),"",X47/X363)</f>
        <v/>
      </c>
      <c r="Y464" s="113" t="str">
        <f>IF(ISERROR(Y47/Y363),"",Y47/Y363)</f>
        <v/>
      </c>
      <c r="Z464" s="113" t="str">
        <f t="shared" si="516"/>
        <v/>
      </c>
      <c r="AA464" s="113" t="str">
        <f t="shared" si="516"/>
        <v/>
      </c>
      <c r="AB464" s="113" t="str">
        <f t="shared" si="516"/>
        <v/>
      </c>
      <c r="AC464" s="113" t="str">
        <f t="shared" si="516"/>
        <v/>
      </c>
      <c r="AD464" s="113" t="str">
        <f t="shared" si="516"/>
        <v/>
      </c>
      <c r="AE464" s="236" t="str">
        <f t="shared" si="516"/>
        <v/>
      </c>
      <c r="AF464" s="113" t="str">
        <f t="shared" si="516"/>
        <v/>
      </c>
      <c r="AG464" s="113" t="str">
        <f t="shared" si="516"/>
        <v/>
      </c>
      <c r="AH464" s="113" t="str">
        <f t="shared" si="516"/>
        <v/>
      </c>
      <c r="AI464" s="114" t="str">
        <f t="shared" si="516"/>
        <v/>
      </c>
      <c r="AL464" s="70"/>
      <c r="AM464" s="25"/>
      <c r="AN464" s="33" t="s">
        <v>13</v>
      </c>
      <c r="AO464" s="25"/>
      <c r="AP464" s="112">
        <f t="shared" ref="AP464:BA464" si="519">IF(ISERROR(AP47/AP363),"",AP47/AP363)</f>
        <v>61.066666666666656</v>
      </c>
      <c r="AQ464" s="113">
        <f t="shared" si="519"/>
        <v>64.186363636363623</v>
      </c>
      <c r="AR464" s="113">
        <f t="shared" si="519"/>
        <v>63.91363636363635</v>
      </c>
      <c r="AS464" s="113">
        <f t="shared" si="519"/>
        <v>61.462962962962955</v>
      </c>
      <c r="AT464" s="113">
        <f t="shared" si="519"/>
        <v>66.273480662983417</v>
      </c>
      <c r="AU464" s="113">
        <f t="shared" si="519"/>
        <v>65.489528795811509</v>
      </c>
      <c r="AV464" s="113">
        <f t="shared" si="519"/>
        <v>66.409502262443439</v>
      </c>
      <c r="AW464" s="236">
        <f t="shared" si="519"/>
        <v>65.810365853658539</v>
      </c>
      <c r="AX464" s="113">
        <f t="shared" si="519"/>
        <v>67.852717391304353</v>
      </c>
      <c r="AY464" s="113">
        <f t="shared" si="519"/>
        <v>67.852717391304353</v>
      </c>
      <c r="AZ464" s="113">
        <f t="shared" si="519"/>
        <v>67.055236486486478</v>
      </c>
      <c r="BA464" s="162">
        <f t="shared" si="519"/>
        <v>67.066398535085995</v>
      </c>
      <c r="BC464" s="39"/>
      <c r="BD464" s="36"/>
      <c r="BE464" s="36"/>
      <c r="BF464" s="36"/>
      <c r="BG464" s="39"/>
      <c r="BH464" s="39"/>
      <c r="BI464" s="39"/>
      <c r="BJ464" s="39"/>
    </row>
    <row r="465" spans="1:62" s="12" customFormat="1" ht="14.25" customHeight="1">
      <c r="A465" s="32"/>
      <c r="B465" s="25"/>
      <c r="C465" s="33"/>
      <c r="D465" s="25"/>
      <c r="E465" s="112"/>
      <c r="F465" s="113"/>
      <c r="G465" s="113"/>
      <c r="H465" s="113"/>
      <c r="I465" s="113"/>
      <c r="J465" s="113"/>
      <c r="K465" s="113"/>
      <c r="L465" s="113"/>
      <c r="M465" s="236"/>
      <c r="N465" s="113"/>
      <c r="O465" s="113"/>
      <c r="P465" s="114"/>
      <c r="T465" s="32"/>
      <c r="U465" s="25"/>
      <c r="V465" s="33"/>
      <c r="W465" s="25"/>
      <c r="X465" s="112"/>
      <c r="Y465" s="113"/>
      <c r="Z465" s="113"/>
      <c r="AA465" s="113"/>
      <c r="AB465" s="113"/>
      <c r="AC465" s="113"/>
      <c r="AD465" s="113"/>
      <c r="AE465" s="236"/>
      <c r="AF465" s="113"/>
      <c r="AG465" s="113"/>
      <c r="AH465" s="113"/>
      <c r="AI465" s="114"/>
      <c r="AL465" s="32"/>
      <c r="AM465" s="25"/>
      <c r="AN465" s="33"/>
      <c r="AO465" s="25"/>
      <c r="AP465" s="112"/>
      <c r="AQ465" s="113"/>
      <c r="AR465" s="113"/>
      <c r="AS465" s="113"/>
      <c r="AT465" s="113"/>
      <c r="AU465" s="113"/>
      <c r="AV465" s="113"/>
      <c r="AW465" s="236"/>
      <c r="AX465" s="113"/>
      <c r="AY465" s="113"/>
      <c r="AZ465" s="113"/>
      <c r="BA465" s="162"/>
      <c r="BC465" s="39"/>
      <c r="BD465" s="36"/>
      <c r="BE465" s="36"/>
      <c r="BF465" s="36"/>
      <c r="BG465" s="39"/>
      <c r="BH465" s="39"/>
      <c r="BI465" s="39"/>
      <c r="BJ465" s="39"/>
    </row>
    <row r="466" spans="1:62" s="12" customFormat="1" ht="14.25" customHeight="1">
      <c r="A466" s="32" t="s">
        <v>70</v>
      </c>
      <c r="B466" s="25"/>
      <c r="C466" s="33" t="s">
        <v>1</v>
      </c>
      <c r="D466" s="25"/>
      <c r="E466" s="112">
        <f t="shared" ref="E466:P466" si="520">IF(ISERROR(E49/E365),"",E49/E365)</f>
        <v>41.875</v>
      </c>
      <c r="F466" s="113">
        <f t="shared" si="520"/>
        <v>49.863636363636367</v>
      </c>
      <c r="G466" s="113">
        <f t="shared" si="520"/>
        <v>52.156666666666666</v>
      </c>
      <c r="H466" s="113">
        <f t="shared" si="520"/>
        <v>39.266910420475313</v>
      </c>
      <c r="I466" s="113">
        <f t="shared" si="520"/>
        <v>43.449074074074069</v>
      </c>
      <c r="J466" s="113">
        <f t="shared" si="520"/>
        <v>17.987603305785122</v>
      </c>
      <c r="K466" s="113">
        <f t="shared" si="520"/>
        <v>68.500000000000171</v>
      </c>
      <c r="L466" s="113">
        <f t="shared" si="520"/>
        <v>29.800000000000157</v>
      </c>
      <c r="M466" s="236">
        <f t="shared" si="520"/>
        <v>23.86388888888888</v>
      </c>
      <c r="N466" s="113">
        <f t="shared" si="520"/>
        <v>33.225506756756758</v>
      </c>
      <c r="O466" s="113" t="str">
        <f t="shared" si="520"/>
        <v/>
      </c>
      <c r="P466" s="114" t="str">
        <f t="shared" si="520"/>
        <v/>
      </c>
      <c r="T466" s="32" t="s">
        <v>70</v>
      </c>
      <c r="U466" s="25"/>
      <c r="V466" s="33" t="s">
        <v>1</v>
      </c>
      <c r="W466" s="25"/>
      <c r="X466" s="112" t="str">
        <f>IF(ISERROR(X49/X365),"",X49/X365)</f>
        <v/>
      </c>
      <c r="Y466" s="113" t="str">
        <f>IF(ISERROR(Y49/Y365),"",Y49/Y365)</f>
        <v/>
      </c>
      <c r="Z466" s="113" t="str">
        <f t="shared" ref="Z466:AI467" si="521">IF(ISERROR(Z49/Z365),"",Z49/Z365)</f>
        <v/>
      </c>
      <c r="AA466" s="113" t="str">
        <f t="shared" si="521"/>
        <v/>
      </c>
      <c r="AB466" s="113" t="str">
        <f t="shared" si="521"/>
        <v/>
      </c>
      <c r="AC466" s="113" t="str">
        <f t="shared" si="521"/>
        <v/>
      </c>
      <c r="AD466" s="113" t="str">
        <f t="shared" si="521"/>
        <v/>
      </c>
      <c r="AE466" s="236" t="str">
        <f t="shared" si="521"/>
        <v/>
      </c>
      <c r="AF466" s="113" t="str">
        <f t="shared" si="521"/>
        <v/>
      </c>
      <c r="AG466" s="113" t="str">
        <f t="shared" si="521"/>
        <v/>
      </c>
      <c r="AH466" s="113" t="str">
        <f t="shared" si="521"/>
        <v/>
      </c>
      <c r="AI466" s="114" t="str">
        <f t="shared" si="521"/>
        <v/>
      </c>
      <c r="AL466" s="32" t="s">
        <v>70</v>
      </c>
      <c r="AM466" s="25"/>
      <c r="AN466" s="33" t="s">
        <v>1</v>
      </c>
      <c r="AO466" s="25"/>
      <c r="AP466" s="112">
        <f t="shared" ref="AP466:BA466" si="522">IF(ISERROR(AP49/AP365),"",AP49/AP365)</f>
        <v>15.861965811965815</v>
      </c>
      <c r="AQ466" s="113">
        <f t="shared" si="522"/>
        <v>98.406249999999943</v>
      </c>
      <c r="AR466" s="113">
        <f t="shared" si="522"/>
        <v>26.939121411276378</v>
      </c>
      <c r="AS466" s="113">
        <f t="shared" si="522"/>
        <v>23.314058956916096</v>
      </c>
      <c r="AT466" s="113">
        <f t="shared" si="522"/>
        <v>25.903669724770637</v>
      </c>
      <c r="AU466" s="113">
        <f t="shared" si="522"/>
        <v>147.25888223552883</v>
      </c>
      <c r="AV466" s="113">
        <f t="shared" si="522"/>
        <v>53.699999999999996</v>
      </c>
      <c r="AW466" s="236" t="str">
        <f t="shared" si="522"/>
        <v/>
      </c>
      <c r="AX466" s="113">
        <f t="shared" si="522"/>
        <v>52.220207253886066</v>
      </c>
      <c r="AY466" s="113">
        <f t="shared" si="522"/>
        <v>79.047368421051928</v>
      </c>
      <c r="AZ466" s="113">
        <f t="shared" si="522"/>
        <v>56.545454545453914</v>
      </c>
      <c r="BA466" s="162">
        <f t="shared" si="522"/>
        <v>73.641176470588292</v>
      </c>
      <c r="BC466" s="39"/>
      <c r="BD466" s="36"/>
      <c r="BE466" s="36"/>
      <c r="BF466" s="36"/>
      <c r="BG466" s="39"/>
      <c r="BH466" s="39"/>
      <c r="BI466" s="39"/>
      <c r="BJ466" s="39"/>
    </row>
    <row r="467" spans="1:62" s="12" customFormat="1" ht="14.25" customHeight="1">
      <c r="A467" s="32"/>
      <c r="B467" s="25"/>
      <c r="C467" s="33" t="s">
        <v>13</v>
      </c>
      <c r="D467" s="25"/>
      <c r="E467" s="112">
        <f t="shared" ref="E467:P467" si="523">IF(ISERROR(E50/E366),"",E50/E366)</f>
        <v>41.875</v>
      </c>
      <c r="F467" s="113">
        <f t="shared" si="523"/>
        <v>45.350282485875702</v>
      </c>
      <c r="G467" s="113">
        <f t="shared" si="523"/>
        <v>49.631027253668762</v>
      </c>
      <c r="H467" s="113">
        <f t="shared" si="523"/>
        <v>44.0947265625</v>
      </c>
      <c r="I467" s="113">
        <f t="shared" si="523"/>
        <v>43.982258064516124</v>
      </c>
      <c r="J467" s="113">
        <f t="shared" si="523"/>
        <v>34.383011190233972</v>
      </c>
      <c r="K467" s="113">
        <f t="shared" si="523"/>
        <v>34.929429429429433</v>
      </c>
      <c r="L467" s="113">
        <f t="shared" si="523"/>
        <v>34.903884462151396</v>
      </c>
      <c r="M467" s="236">
        <f t="shared" si="523"/>
        <v>33.225506756756758</v>
      </c>
      <c r="N467" s="113" t="str">
        <f t="shared" si="523"/>
        <v/>
      </c>
      <c r="O467" s="113" t="str">
        <f t="shared" si="523"/>
        <v/>
      </c>
      <c r="P467" s="114" t="str">
        <f t="shared" si="523"/>
        <v/>
      </c>
      <c r="T467" s="32"/>
      <c r="U467" s="25"/>
      <c r="V467" s="33" t="s">
        <v>13</v>
      </c>
      <c r="W467" s="25"/>
      <c r="X467" s="112" t="str">
        <f>IF(ISERROR(X50/X366),"",X50/X366)</f>
        <v/>
      </c>
      <c r="Y467" s="113" t="str">
        <f>IF(ISERROR(Y50/Y366),"",Y50/Y366)</f>
        <v/>
      </c>
      <c r="Z467" s="113" t="str">
        <f t="shared" si="521"/>
        <v/>
      </c>
      <c r="AA467" s="113" t="str">
        <f t="shared" si="521"/>
        <v/>
      </c>
      <c r="AB467" s="113" t="str">
        <f t="shared" si="521"/>
        <v/>
      </c>
      <c r="AC467" s="113" t="str">
        <f t="shared" si="521"/>
        <v/>
      </c>
      <c r="AD467" s="113" t="str">
        <f t="shared" si="521"/>
        <v/>
      </c>
      <c r="AE467" s="236" t="str">
        <f t="shared" si="521"/>
        <v/>
      </c>
      <c r="AF467" s="113" t="str">
        <f t="shared" si="521"/>
        <v/>
      </c>
      <c r="AG467" s="113" t="str">
        <f t="shared" si="521"/>
        <v/>
      </c>
      <c r="AH467" s="113" t="str">
        <f t="shared" si="521"/>
        <v/>
      </c>
      <c r="AI467" s="114" t="str">
        <f t="shared" si="521"/>
        <v/>
      </c>
      <c r="AL467" s="32"/>
      <c r="AM467" s="25"/>
      <c r="AN467" s="33" t="s">
        <v>13</v>
      </c>
      <c r="AO467" s="25"/>
      <c r="AP467" s="112">
        <f t="shared" ref="AP467:BA467" si="524">IF(ISERROR(AP50/AP366),"",AP50/AP366)</f>
        <v>15.861965811965815</v>
      </c>
      <c r="AQ467" s="113">
        <f t="shared" si="524"/>
        <v>21.144800000000004</v>
      </c>
      <c r="AR467" s="113">
        <f t="shared" si="524"/>
        <v>24.252086811352257</v>
      </c>
      <c r="AS467" s="113">
        <f t="shared" si="524"/>
        <v>24.120197672564963</v>
      </c>
      <c r="AT467" s="113">
        <f t="shared" si="524"/>
        <v>24.545112325440194</v>
      </c>
      <c r="AU467" s="113">
        <f t="shared" si="524"/>
        <v>37.856706722961995</v>
      </c>
      <c r="AV467" s="113">
        <f t="shared" si="524"/>
        <v>38.514309432395969</v>
      </c>
      <c r="AW467" s="236">
        <f t="shared" si="524"/>
        <v>38.514309432395969</v>
      </c>
      <c r="AX467" s="113">
        <f t="shared" si="524"/>
        <v>39.042143070936845</v>
      </c>
      <c r="AY467" s="113">
        <f t="shared" si="524"/>
        <v>39.492039064812069</v>
      </c>
      <c r="AZ467" s="113">
        <f t="shared" si="524"/>
        <v>39.565740104115498</v>
      </c>
      <c r="BA467" s="162">
        <f t="shared" si="524"/>
        <v>40.125379190416375</v>
      </c>
      <c r="BC467" s="39"/>
      <c r="BD467" s="36"/>
      <c r="BE467" s="36"/>
      <c r="BF467" s="36"/>
      <c r="BG467" s="39"/>
      <c r="BH467" s="39"/>
      <c r="BI467" s="39"/>
      <c r="BJ467" s="39"/>
    </row>
    <row r="468" spans="1:62" s="12" customFormat="1" ht="14.25" customHeight="1">
      <c r="A468" s="70"/>
      <c r="B468" s="25"/>
      <c r="C468" s="33"/>
      <c r="D468" s="25"/>
      <c r="E468" s="112"/>
      <c r="F468" s="113"/>
      <c r="G468" s="113"/>
      <c r="H468" s="113"/>
      <c r="I468" s="113"/>
      <c r="J468" s="113"/>
      <c r="K468" s="113"/>
      <c r="L468" s="113"/>
      <c r="M468" s="236"/>
      <c r="N468" s="113"/>
      <c r="O468" s="113"/>
      <c r="P468" s="114"/>
      <c r="T468" s="70"/>
      <c r="U468" s="25"/>
      <c r="V468" s="33"/>
      <c r="W468" s="25"/>
      <c r="X468" s="112"/>
      <c r="Y468" s="113"/>
      <c r="Z468" s="113"/>
      <c r="AA468" s="113"/>
      <c r="AB468" s="113"/>
      <c r="AC468" s="113"/>
      <c r="AD468" s="113"/>
      <c r="AE468" s="236"/>
      <c r="AF468" s="113"/>
      <c r="AG468" s="113"/>
      <c r="AH468" s="113"/>
      <c r="AI468" s="114"/>
      <c r="AL468" s="70"/>
      <c r="AM468" s="25"/>
      <c r="AN468" s="33"/>
      <c r="AO468" s="25"/>
      <c r="AP468" s="112"/>
      <c r="AQ468" s="113"/>
      <c r="AR468" s="113"/>
      <c r="AS468" s="113"/>
      <c r="AT468" s="113"/>
      <c r="AU468" s="113"/>
      <c r="AV468" s="113"/>
      <c r="AW468" s="236"/>
      <c r="AX468" s="113"/>
      <c r="AY468" s="113"/>
      <c r="AZ468" s="113"/>
      <c r="BA468" s="162"/>
      <c r="BC468" s="39"/>
      <c r="BD468" s="36"/>
      <c r="BE468" s="36"/>
      <c r="BF468" s="36"/>
      <c r="BG468" s="39"/>
      <c r="BH468" s="39"/>
      <c r="BI468" s="39"/>
      <c r="BJ468" s="39"/>
    </row>
    <row r="469" spans="1:62" s="12" customFormat="1" ht="14.25" customHeight="1">
      <c r="A469" s="32" t="s">
        <v>71</v>
      </c>
      <c r="B469" s="25"/>
      <c r="C469" s="33" t="s">
        <v>1</v>
      </c>
      <c r="D469" s="25"/>
      <c r="E469" s="112">
        <f t="shared" ref="E469:P469" si="525">IF(ISERROR(E52/E368),"",E52/E368)</f>
        <v>118.52963311382879</v>
      </c>
      <c r="F469" s="113">
        <f t="shared" si="525"/>
        <v>52.984962406015029</v>
      </c>
      <c r="G469" s="113">
        <f t="shared" si="525"/>
        <v>27</v>
      </c>
      <c r="H469" s="113">
        <f t="shared" si="525"/>
        <v>47.31683168316826</v>
      </c>
      <c r="I469" s="113">
        <f t="shared" si="525"/>
        <v>34.69852941176471</v>
      </c>
      <c r="J469" s="113">
        <f t="shared" si="525"/>
        <v>28.066339066339058</v>
      </c>
      <c r="K469" s="113">
        <f t="shared" si="525"/>
        <v>46.666666666666686</v>
      </c>
      <c r="L469" s="113">
        <f t="shared" si="525"/>
        <v>110.90476190476254</v>
      </c>
      <c r="M469" s="236">
        <f t="shared" si="525"/>
        <v>28.249475890985309</v>
      </c>
      <c r="N469" s="113">
        <f t="shared" si="525"/>
        <v>34.84227129337539</v>
      </c>
      <c r="O469" s="113" t="str">
        <f t="shared" si="525"/>
        <v/>
      </c>
      <c r="P469" s="114" t="str">
        <f t="shared" si="525"/>
        <v/>
      </c>
      <c r="T469" s="32" t="s">
        <v>71</v>
      </c>
      <c r="U469" s="25"/>
      <c r="V469" s="33" t="s">
        <v>1</v>
      </c>
      <c r="W469" s="25"/>
      <c r="X469" s="112" t="str">
        <f>IF(ISERROR(X52/X368),"",X52/X368)</f>
        <v/>
      </c>
      <c r="Y469" s="113" t="str">
        <f>IF(ISERROR(Y52/Y368),"",Y52/Y368)</f>
        <v/>
      </c>
      <c r="Z469" s="113" t="str">
        <f t="shared" ref="Z469:AI470" si="526">IF(ISERROR(Z52/Z368),"",Z52/Z368)</f>
        <v/>
      </c>
      <c r="AA469" s="113" t="str">
        <f t="shared" si="526"/>
        <v/>
      </c>
      <c r="AB469" s="113" t="str">
        <f t="shared" si="526"/>
        <v/>
      </c>
      <c r="AC469" s="113" t="str">
        <f t="shared" si="526"/>
        <v/>
      </c>
      <c r="AD469" s="113" t="str">
        <f t="shared" si="526"/>
        <v/>
      </c>
      <c r="AE469" s="236" t="str">
        <f t="shared" si="526"/>
        <v/>
      </c>
      <c r="AF469" s="113" t="str">
        <f t="shared" si="526"/>
        <v/>
      </c>
      <c r="AG469" s="113" t="str">
        <f t="shared" si="526"/>
        <v/>
      </c>
      <c r="AH469" s="113" t="str">
        <f t="shared" si="526"/>
        <v/>
      </c>
      <c r="AI469" s="114" t="str">
        <f t="shared" si="526"/>
        <v/>
      </c>
      <c r="AL469" s="32" t="s">
        <v>71</v>
      </c>
      <c r="AM469" s="25"/>
      <c r="AN469" s="33" t="s">
        <v>1</v>
      </c>
      <c r="AO469" s="25"/>
      <c r="AP469" s="112">
        <f t="shared" ref="AP469:BA469" si="527">IF(ISERROR(AP52/AP368),"",AP52/AP368)</f>
        <v>34.631194968553459</v>
      </c>
      <c r="AQ469" s="113">
        <f t="shared" si="527"/>
        <v>23.716955223880607</v>
      </c>
      <c r="AR469" s="113">
        <f t="shared" si="527"/>
        <v>82.716129032258038</v>
      </c>
      <c r="AS469" s="113">
        <f t="shared" si="527"/>
        <v>44.767905430365708</v>
      </c>
      <c r="AT469" s="113">
        <f t="shared" si="527"/>
        <v>32.999999999999979</v>
      </c>
      <c r="AU469" s="113">
        <f t="shared" si="527"/>
        <v>64.907695633376534</v>
      </c>
      <c r="AV469" s="113">
        <f t="shared" si="527"/>
        <v>29.081510416666667</v>
      </c>
      <c r="AW469" s="236">
        <f t="shared" si="527"/>
        <v>127.32919254658452</v>
      </c>
      <c r="AX469" s="113">
        <f t="shared" si="527"/>
        <v>56.729261363636269</v>
      </c>
      <c r="AY469" s="113">
        <f t="shared" si="527"/>
        <v>69.487413742832274</v>
      </c>
      <c r="AZ469" s="113">
        <f t="shared" si="527"/>
        <v>39.437931034482716</v>
      </c>
      <c r="BA469" s="162">
        <f t="shared" si="527"/>
        <v>26.659459459459448</v>
      </c>
      <c r="BC469" s="39"/>
      <c r="BD469" s="36"/>
      <c r="BE469" s="36"/>
      <c r="BF469" s="36"/>
      <c r="BG469" s="39"/>
      <c r="BH469" s="39"/>
      <c r="BI469" s="39"/>
      <c r="BJ469" s="39"/>
    </row>
    <row r="470" spans="1:62" s="12" customFormat="1" ht="14.25" customHeight="1">
      <c r="A470" s="70"/>
      <c r="B470" s="25"/>
      <c r="C470" s="33" t="s">
        <v>13</v>
      </c>
      <c r="D470" s="25"/>
      <c r="E470" s="112">
        <f t="shared" ref="E470:P470" si="528">IF(ISERROR(E53/E369),"",E53/E369)</f>
        <v>118.52963311382879</v>
      </c>
      <c r="F470" s="113">
        <f t="shared" si="528"/>
        <v>83.814159292035399</v>
      </c>
      <c r="G470" s="113">
        <f t="shared" si="528"/>
        <v>38.40319715808171</v>
      </c>
      <c r="H470" s="113">
        <f t="shared" si="528"/>
        <v>39.136919315403418</v>
      </c>
      <c r="I470" s="113">
        <f t="shared" si="528"/>
        <v>38.33155436957972</v>
      </c>
      <c r="J470" s="113">
        <f t="shared" si="528"/>
        <v>33.723529411764702</v>
      </c>
      <c r="K470" s="113">
        <f t="shared" si="528"/>
        <v>35.324742268041234</v>
      </c>
      <c r="L470" s="113">
        <f t="shared" si="528"/>
        <v>36.828228607515001</v>
      </c>
      <c r="M470" s="236">
        <f t="shared" si="528"/>
        <v>34.84227129337539</v>
      </c>
      <c r="N470" s="113" t="str">
        <f t="shared" si="528"/>
        <v/>
      </c>
      <c r="O470" s="113" t="str">
        <f t="shared" si="528"/>
        <v/>
      </c>
      <c r="P470" s="114" t="str">
        <f t="shared" si="528"/>
        <v/>
      </c>
      <c r="T470" s="70"/>
      <c r="U470" s="25"/>
      <c r="V470" s="33" t="s">
        <v>13</v>
      </c>
      <c r="W470" s="25"/>
      <c r="X470" s="112" t="str">
        <f>IF(ISERROR(X53/X369),"",X53/X369)</f>
        <v/>
      </c>
      <c r="Y470" s="113" t="str">
        <f>IF(ISERROR(Y53/Y369),"",Y53/Y369)</f>
        <v/>
      </c>
      <c r="Z470" s="113" t="str">
        <f t="shared" si="526"/>
        <v/>
      </c>
      <c r="AA470" s="113" t="str">
        <f t="shared" si="526"/>
        <v/>
      </c>
      <c r="AB470" s="113" t="str">
        <f t="shared" si="526"/>
        <v/>
      </c>
      <c r="AC470" s="113" t="str">
        <f t="shared" si="526"/>
        <v/>
      </c>
      <c r="AD470" s="113" t="str">
        <f t="shared" si="526"/>
        <v/>
      </c>
      <c r="AE470" s="236" t="str">
        <f t="shared" si="526"/>
        <v/>
      </c>
      <c r="AF470" s="113" t="str">
        <f t="shared" si="526"/>
        <v/>
      </c>
      <c r="AG470" s="113" t="str">
        <f t="shared" si="526"/>
        <v/>
      </c>
      <c r="AH470" s="113" t="str">
        <f t="shared" si="526"/>
        <v/>
      </c>
      <c r="AI470" s="114" t="str">
        <f t="shared" si="526"/>
        <v/>
      </c>
      <c r="AL470" s="70"/>
      <c r="AM470" s="25"/>
      <c r="AN470" s="33" t="s">
        <v>13</v>
      </c>
      <c r="AO470" s="25"/>
      <c r="AP470" s="112">
        <f t="shared" ref="AP470:BA470" si="529">IF(ISERROR(AP53/AP369),"",AP53/AP369)</f>
        <v>34.631194968553459</v>
      </c>
      <c r="AQ470" s="113">
        <f t="shared" si="529"/>
        <v>32.237564648117846</v>
      </c>
      <c r="AR470" s="113">
        <f t="shared" si="529"/>
        <v>42.451895561357702</v>
      </c>
      <c r="AS470" s="113">
        <f t="shared" si="529"/>
        <v>43.410965274590787</v>
      </c>
      <c r="AT470" s="113">
        <f t="shared" si="529"/>
        <v>40.971943305610864</v>
      </c>
      <c r="AU470" s="113">
        <f t="shared" si="529"/>
        <v>43.827640171248767</v>
      </c>
      <c r="AV470" s="113">
        <f t="shared" si="529"/>
        <v>38.943973505364468</v>
      </c>
      <c r="AW470" s="236">
        <f t="shared" si="529"/>
        <v>40.392567356633862</v>
      </c>
      <c r="AX470" s="113">
        <f t="shared" si="529"/>
        <v>41.313239193083568</v>
      </c>
      <c r="AY470" s="113">
        <f t="shared" si="529"/>
        <v>42.211856572914762</v>
      </c>
      <c r="AZ470" s="113">
        <f t="shared" si="529"/>
        <v>42.162863555112992</v>
      </c>
      <c r="BA470" s="162">
        <f t="shared" si="529"/>
        <v>38.755635333781584</v>
      </c>
      <c r="BC470" s="39"/>
      <c r="BD470" s="36"/>
      <c r="BE470" s="36"/>
      <c r="BF470" s="36"/>
      <c r="BG470" s="39"/>
      <c r="BH470" s="39"/>
      <c r="BI470" s="39"/>
      <c r="BJ470" s="39"/>
    </row>
    <row r="471" spans="1:62" s="12" customFormat="1" ht="14.25" customHeight="1">
      <c r="A471" s="32"/>
      <c r="B471" s="25"/>
      <c r="C471" s="33"/>
      <c r="D471" s="25"/>
      <c r="E471" s="112"/>
      <c r="F471" s="113"/>
      <c r="G471" s="113"/>
      <c r="H471" s="113"/>
      <c r="I471" s="113"/>
      <c r="J471" s="113"/>
      <c r="K471" s="113"/>
      <c r="L471" s="113"/>
      <c r="M471" s="236"/>
      <c r="N471" s="113"/>
      <c r="O471" s="113"/>
      <c r="P471" s="114"/>
      <c r="T471" s="32"/>
      <c r="U471" s="25"/>
      <c r="V471" s="33"/>
      <c r="W471" s="25"/>
      <c r="X471" s="112"/>
      <c r="Y471" s="113"/>
      <c r="Z471" s="113"/>
      <c r="AA471" s="113"/>
      <c r="AB471" s="113"/>
      <c r="AC471" s="113"/>
      <c r="AD471" s="113"/>
      <c r="AE471" s="236"/>
      <c r="AF471" s="113"/>
      <c r="AG471" s="113"/>
      <c r="AH471" s="113"/>
      <c r="AI471" s="114"/>
      <c r="AL471" s="32"/>
      <c r="AM471" s="25"/>
      <c r="AN471" s="33"/>
      <c r="AO471" s="25"/>
      <c r="AP471" s="112"/>
      <c r="AQ471" s="113"/>
      <c r="AR471" s="113"/>
      <c r="AS471" s="113"/>
      <c r="AT471" s="113"/>
      <c r="AU471" s="113"/>
      <c r="AV471" s="113"/>
      <c r="AW471" s="236"/>
      <c r="AX471" s="113"/>
      <c r="AY471" s="113"/>
      <c r="AZ471" s="113"/>
      <c r="BA471" s="162"/>
      <c r="BC471" s="39"/>
      <c r="BD471" s="36"/>
      <c r="BE471" s="36"/>
      <c r="BF471" s="36"/>
      <c r="BG471" s="39"/>
      <c r="BH471" s="39"/>
      <c r="BI471" s="39"/>
      <c r="BJ471" s="39"/>
    </row>
    <row r="472" spans="1:62" s="12" customFormat="1" ht="14.25" customHeight="1">
      <c r="A472" s="70" t="s">
        <v>72</v>
      </c>
      <c r="B472" s="25"/>
      <c r="C472" s="33" t="s">
        <v>1</v>
      </c>
      <c r="D472" s="25"/>
      <c r="E472" s="112">
        <f t="shared" ref="E472:P472" si="530">IF(ISERROR(E55/E371),"",E55/E371)</f>
        <v>74.995238095238093</v>
      </c>
      <c r="F472" s="113">
        <f t="shared" si="530"/>
        <v>67.511904761904816</v>
      </c>
      <c r="G472" s="113">
        <f t="shared" si="530"/>
        <v>86.737681159420262</v>
      </c>
      <c r="H472" s="113">
        <f t="shared" si="530"/>
        <v>78.428318584070794</v>
      </c>
      <c r="I472" s="113">
        <f t="shared" si="530"/>
        <v>95.563636363636476</v>
      </c>
      <c r="J472" s="113">
        <f t="shared" si="530"/>
        <v>71.040983606557376</v>
      </c>
      <c r="K472" s="113">
        <f t="shared" si="530"/>
        <v>96.183999999999969</v>
      </c>
      <c r="L472" s="113">
        <f t="shared" si="530"/>
        <v>86.879999999999882</v>
      </c>
      <c r="M472" s="236">
        <f t="shared" si="530"/>
        <v>67.962222222222323</v>
      </c>
      <c r="N472" s="113">
        <f t="shared" si="530"/>
        <v>78.032879146919441</v>
      </c>
      <c r="O472" s="113" t="str">
        <f t="shared" si="530"/>
        <v/>
      </c>
      <c r="P472" s="114" t="str">
        <f t="shared" si="530"/>
        <v/>
      </c>
      <c r="T472" s="70" t="s">
        <v>72</v>
      </c>
      <c r="U472" s="25"/>
      <c r="V472" s="33" t="s">
        <v>1</v>
      </c>
      <c r="W472" s="25"/>
      <c r="X472" s="112" t="str">
        <f>IF(ISERROR(X55/X371),"",X55/X371)</f>
        <v/>
      </c>
      <c r="Y472" s="113" t="str">
        <f>IF(ISERROR(Y55/Y371),"",Y55/Y371)</f>
        <v/>
      </c>
      <c r="Z472" s="113" t="str">
        <f t="shared" ref="Z472:AI473" si="531">IF(ISERROR(Z55/Z371),"",Z55/Z371)</f>
        <v/>
      </c>
      <c r="AA472" s="113" t="str">
        <f t="shared" si="531"/>
        <v/>
      </c>
      <c r="AB472" s="113" t="str">
        <f t="shared" si="531"/>
        <v/>
      </c>
      <c r="AC472" s="113" t="str">
        <f t="shared" si="531"/>
        <v/>
      </c>
      <c r="AD472" s="113" t="str">
        <f t="shared" si="531"/>
        <v/>
      </c>
      <c r="AE472" s="236" t="str">
        <f t="shared" si="531"/>
        <v/>
      </c>
      <c r="AF472" s="113" t="str">
        <f t="shared" si="531"/>
        <v/>
      </c>
      <c r="AG472" s="113" t="str">
        <f t="shared" si="531"/>
        <v/>
      </c>
      <c r="AH472" s="113" t="str">
        <f t="shared" si="531"/>
        <v/>
      </c>
      <c r="AI472" s="114" t="str">
        <f t="shared" si="531"/>
        <v/>
      </c>
      <c r="AL472" s="70" t="s">
        <v>72</v>
      </c>
      <c r="AM472" s="25"/>
      <c r="AN472" s="33" t="s">
        <v>1</v>
      </c>
      <c r="AO472" s="25"/>
      <c r="AP472" s="112">
        <f t="shared" ref="AP472:BA472" si="532">IF(ISERROR(AP55/AP371),"",AP55/AP371)</f>
        <v>37.642857142857146</v>
      </c>
      <c r="AQ472" s="113">
        <f t="shared" si="532"/>
        <v>63.631506849315059</v>
      </c>
      <c r="AR472" s="113">
        <f t="shared" si="532"/>
        <v>63.979207920792078</v>
      </c>
      <c r="AS472" s="113">
        <f t="shared" si="532"/>
        <v>44.000000000000085</v>
      </c>
      <c r="AT472" s="113">
        <f t="shared" si="532"/>
        <v>45.330769230769143</v>
      </c>
      <c r="AU472" s="113">
        <f t="shared" si="532"/>
        <v>41.020930232558136</v>
      </c>
      <c r="AV472" s="113">
        <f t="shared" si="532"/>
        <v>66.934999999999974</v>
      </c>
      <c r="AW472" s="236">
        <f t="shared" si="532"/>
        <v>72.378048780487745</v>
      </c>
      <c r="AX472" s="113">
        <f t="shared" si="532"/>
        <v>54.436666666666639</v>
      </c>
      <c r="AY472" s="113">
        <f t="shared" si="532"/>
        <v>113.97624521072797</v>
      </c>
      <c r="AZ472" s="113">
        <f t="shared" si="532"/>
        <v>36.621991701244816</v>
      </c>
      <c r="BA472" s="162">
        <f t="shared" si="532"/>
        <v>122.36249999999973</v>
      </c>
      <c r="BC472" s="39"/>
      <c r="BD472" s="36"/>
      <c r="BE472" s="36"/>
      <c r="BF472" s="36"/>
      <c r="BG472" s="39"/>
      <c r="BH472" s="39"/>
      <c r="BI472" s="39"/>
      <c r="BJ472" s="39"/>
    </row>
    <row r="473" spans="1:62" s="12" customFormat="1" ht="14.25" customHeight="1">
      <c r="A473" s="32"/>
      <c r="B473" s="25"/>
      <c r="C473" s="33" t="s">
        <v>13</v>
      </c>
      <c r="D473" s="25"/>
      <c r="E473" s="112">
        <f t="shared" ref="E473:P473" si="533">IF(ISERROR(E56/E372),"",E56/E372)</f>
        <v>74.995238095238093</v>
      </c>
      <c r="F473" s="113">
        <f t="shared" si="533"/>
        <v>73.332275132275143</v>
      </c>
      <c r="G473" s="113">
        <f t="shared" si="533"/>
        <v>78.989602446483175</v>
      </c>
      <c r="H473" s="113">
        <f t="shared" si="533"/>
        <v>78.845454545454544</v>
      </c>
      <c r="I473" s="113">
        <f t="shared" si="533"/>
        <v>79.641558441558445</v>
      </c>
      <c r="J473" s="113">
        <f t="shared" si="533"/>
        <v>78.465246636771298</v>
      </c>
      <c r="K473" s="113">
        <f t="shared" si="533"/>
        <v>79.255980007140309</v>
      </c>
      <c r="L473" s="113">
        <f t="shared" si="533"/>
        <v>79.581681476418311</v>
      </c>
      <c r="M473" s="236">
        <f t="shared" si="533"/>
        <v>78.032879146919441</v>
      </c>
      <c r="N473" s="113" t="str">
        <f t="shared" si="533"/>
        <v/>
      </c>
      <c r="O473" s="113" t="str">
        <f t="shared" si="533"/>
        <v/>
      </c>
      <c r="P473" s="114" t="str">
        <f t="shared" si="533"/>
        <v/>
      </c>
      <c r="T473" s="32"/>
      <c r="U473" s="25"/>
      <c r="V473" s="33" t="s">
        <v>13</v>
      </c>
      <c r="W473" s="25"/>
      <c r="X473" s="112" t="str">
        <f>IF(ISERROR(X56/X372),"",X56/X372)</f>
        <v/>
      </c>
      <c r="Y473" s="113" t="str">
        <f>IF(ISERROR(Y56/Y372),"",Y56/Y372)</f>
        <v/>
      </c>
      <c r="Z473" s="113" t="str">
        <f t="shared" si="531"/>
        <v/>
      </c>
      <c r="AA473" s="113" t="str">
        <f t="shared" si="531"/>
        <v/>
      </c>
      <c r="AB473" s="113" t="str">
        <f t="shared" si="531"/>
        <v/>
      </c>
      <c r="AC473" s="113" t="str">
        <f t="shared" si="531"/>
        <v/>
      </c>
      <c r="AD473" s="113" t="str">
        <f t="shared" si="531"/>
        <v/>
      </c>
      <c r="AE473" s="236" t="str">
        <f t="shared" si="531"/>
        <v/>
      </c>
      <c r="AF473" s="113" t="str">
        <f t="shared" si="531"/>
        <v/>
      </c>
      <c r="AG473" s="113" t="str">
        <f t="shared" si="531"/>
        <v/>
      </c>
      <c r="AH473" s="113" t="str">
        <f t="shared" si="531"/>
        <v/>
      </c>
      <c r="AI473" s="114" t="str">
        <f t="shared" si="531"/>
        <v/>
      </c>
      <c r="AL473" s="32"/>
      <c r="AM473" s="25"/>
      <c r="AN473" s="33" t="s">
        <v>13</v>
      </c>
      <c r="AO473" s="25"/>
      <c r="AP473" s="112">
        <f t="shared" ref="AP473:BA473" si="534">IF(ISERROR(AP56/AP372),"",AP56/AP372)</f>
        <v>37.642857142857146</v>
      </c>
      <c r="AQ473" s="113">
        <f t="shared" si="534"/>
        <v>56.426732673267317</v>
      </c>
      <c r="AR473" s="113">
        <f t="shared" si="534"/>
        <v>60.202970297029694</v>
      </c>
      <c r="AS473" s="113">
        <f t="shared" si="534"/>
        <v>59.888349514563103</v>
      </c>
      <c r="AT473" s="113">
        <f t="shared" si="534"/>
        <v>58.256896551724118</v>
      </c>
      <c r="AU473" s="113">
        <f t="shared" si="534"/>
        <v>53.595597484276716</v>
      </c>
      <c r="AV473" s="113">
        <f t="shared" si="534"/>
        <v>56.276884422110541</v>
      </c>
      <c r="AW473" s="236">
        <f t="shared" si="534"/>
        <v>59.027499999999975</v>
      </c>
      <c r="AX473" s="113">
        <f t="shared" si="534"/>
        <v>58.302631578947349</v>
      </c>
      <c r="AY473" s="113">
        <f t="shared" si="534"/>
        <v>62.973416907746682</v>
      </c>
      <c r="AZ473" s="113">
        <f t="shared" si="534"/>
        <v>59.438380183690491</v>
      </c>
      <c r="BA473" s="162">
        <f t="shared" si="534"/>
        <v>60.131186347371298</v>
      </c>
      <c r="BC473" s="39"/>
      <c r="BD473" s="36"/>
      <c r="BE473" s="36"/>
      <c r="BF473" s="36"/>
      <c r="BG473" s="39"/>
      <c r="BH473" s="39"/>
      <c r="BI473" s="39"/>
      <c r="BJ473" s="39"/>
    </row>
    <row r="474" spans="1:62" s="12" customFormat="1" ht="14.25" customHeight="1">
      <c r="A474" s="70"/>
      <c r="B474" s="25"/>
      <c r="C474" s="33"/>
      <c r="D474" s="25"/>
      <c r="E474" s="112"/>
      <c r="F474" s="113"/>
      <c r="G474" s="113"/>
      <c r="H474" s="113"/>
      <c r="I474" s="113"/>
      <c r="J474" s="113"/>
      <c r="K474" s="113"/>
      <c r="L474" s="113"/>
      <c r="M474" s="236"/>
      <c r="N474" s="113"/>
      <c r="O474" s="113"/>
      <c r="P474" s="114"/>
      <c r="T474" s="70"/>
      <c r="U474" s="25"/>
      <c r="V474" s="33"/>
      <c r="W474" s="25"/>
      <c r="X474" s="112"/>
      <c r="Y474" s="113"/>
      <c r="Z474" s="113"/>
      <c r="AA474" s="113"/>
      <c r="AB474" s="113"/>
      <c r="AC474" s="113"/>
      <c r="AD474" s="113"/>
      <c r="AE474" s="236"/>
      <c r="AF474" s="113"/>
      <c r="AG474" s="113"/>
      <c r="AH474" s="113"/>
      <c r="AI474" s="114"/>
      <c r="AL474" s="70"/>
      <c r="AM474" s="25"/>
      <c r="AN474" s="33"/>
      <c r="AO474" s="25"/>
      <c r="AP474" s="112"/>
      <c r="AQ474" s="113"/>
      <c r="AR474" s="113"/>
      <c r="AS474" s="113"/>
      <c r="AT474" s="113"/>
      <c r="AU474" s="113"/>
      <c r="AV474" s="113"/>
      <c r="AW474" s="236"/>
      <c r="AX474" s="113"/>
      <c r="AY474" s="113"/>
      <c r="AZ474" s="113"/>
      <c r="BA474" s="162"/>
      <c r="BC474" s="39"/>
      <c r="BD474" s="36"/>
      <c r="BE474" s="36"/>
      <c r="BF474" s="36"/>
      <c r="BG474" s="39"/>
      <c r="BH474" s="39"/>
      <c r="BI474" s="39"/>
      <c r="BJ474" s="39"/>
    </row>
    <row r="475" spans="1:62" s="12" customFormat="1" ht="14.25" customHeight="1">
      <c r="A475" s="32" t="s">
        <v>73</v>
      </c>
      <c r="B475" s="25"/>
      <c r="C475" s="33" t="s">
        <v>1</v>
      </c>
      <c r="D475" s="25"/>
      <c r="E475" s="112">
        <f t="shared" ref="E475:P475" si="535">IF(ISERROR(E58/E374),"",E58/E374)</f>
        <v>33.585454545454546</v>
      </c>
      <c r="F475" s="113">
        <f t="shared" si="535"/>
        <v>11.274868804664722</v>
      </c>
      <c r="G475" s="113">
        <f t="shared" si="535"/>
        <v>33.350000000000051</v>
      </c>
      <c r="H475" s="113">
        <f t="shared" si="535"/>
        <v>13.946344029458178</v>
      </c>
      <c r="I475" s="113">
        <f t="shared" si="535"/>
        <v>120.18181818181921</v>
      </c>
      <c r="J475" s="113">
        <f t="shared" si="535"/>
        <v>14.39400544959128</v>
      </c>
      <c r="K475" s="113">
        <f t="shared" si="535"/>
        <v>14.134020618556701</v>
      </c>
      <c r="L475" s="113">
        <f t="shared" si="535"/>
        <v>12.914712153518126</v>
      </c>
      <c r="M475" s="236">
        <f t="shared" si="535"/>
        <v>22.866268382352935</v>
      </c>
      <c r="N475" s="113">
        <f t="shared" si="535"/>
        <v>15.719676789202627</v>
      </c>
      <c r="O475" s="113" t="str">
        <f t="shared" si="535"/>
        <v/>
      </c>
      <c r="P475" s="114" t="str">
        <f t="shared" si="535"/>
        <v/>
      </c>
      <c r="T475" s="32" t="s">
        <v>73</v>
      </c>
      <c r="U475" s="25"/>
      <c r="V475" s="33" t="s">
        <v>1</v>
      </c>
      <c r="W475" s="25"/>
      <c r="X475" s="112" t="str">
        <f>IF(ISERROR(X58/X374),"",X58/X374)</f>
        <v/>
      </c>
      <c r="Y475" s="113" t="str">
        <f>IF(ISERROR(Y58/Y374),"",Y58/Y374)</f>
        <v/>
      </c>
      <c r="Z475" s="113" t="str">
        <f t="shared" ref="Z475:AI476" si="536">IF(ISERROR(Z58/Z374),"",Z58/Z374)</f>
        <v/>
      </c>
      <c r="AA475" s="113" t="str">
        <f t="shared" si="536"/>
        <v/>
      </c>
      <c r="AB475" s="113" t="str">
        <f t="shared" si="536"/>
        <v/>
      </c>
      <c r="AC475" s="113" t="str">
        <f t="shared" si="536"/>
        <v/>
      </c>
      <c r="AD475" s="113" t="str">
        <f t="shared" si="536"/>
        <v/>
      </c>
      <c r="AE475" s="236" t="str">
        <f t="shared" si="536"/>
        <v/>
      </c>
      <c r="AF475" s="113" t="str">
        <f t="shared" si="536"/>
        <v/>
      </c>
      <c r="AG475" s="113" t="str">
        <f t="shared" si="536"/>
        <v/>
      </c>
      <c r="AH475" s="113" t="str">
        <f t="shared" si="536"/>
        <v/>
      </c>
      <c r="AI475" s="114" t="str">
        <f t="shared" si="536"/>
        <v/>
      </c>
      <c r="AL475" s="32" t="s">
        <v>73</v>
      </c>
      <c r="AM475" s="25"/>
      <c r="AN475" s="33" t="s">
        <v>1</v>
      </c>
      <c r="AO475" s="25"/>
      <c r="AP475" s="112">
        <f t="shared" ref="AP475:BA475" si="537">IF(ISERROR(AP58/AP374),"",AP58/AP374)</f>
        <v>55.946153846153841</v>
      </c>
      <c r="AQ475" s="113">
        <f t="shared" si="537"/>
        <v>13.535565939771546</v>
      </c>
      <c r="AR475" s="113">
        <f t="shared" si="537"/>
        <v>12.913650793650797</v>
      </c>
      <c r="AS475" s="113">
        <f t="shared" si="537"/>
        <v>6.0620178041543049</v>
      </c>
      <c r="AT475" s="113">
        <f t="shared" si="537"/>
        <v>11.929226361031512</v>
      </c>
      <c r="AU475" s="113">
        <f t="shared" si="537"/>
        <v>60.066896551724177</v>
      </c>
      <c r="AV475" s="113">
        <f t="shared" si="537"/>
        <v>59.231999999999971</v>
      </c>
      <c r="AW475" s="236">
        <f t="shared" si="537"/>
        <v>70.361764705882393</v>
      </c>
      <c r="AX475" s="113">
        <f t="shared" si="537"/>
        <v>12.034036860879914</v>
      </c>
      <c r="AY475" s="113">
        <f t="shared" si="537"/>
        <v>12.650804144269109</v>
      </c>
      <c r="AZ475" s="113" t="str">
        <f t="shared" si="537"/>
        <v/>
      </c>
      <c r="BA475" s="162">
        <f t="shared" si="537"/>
        <v>5.6088996763754064</v>
      </c>
      <c r="BC475" s="39"/>
      <c r="BD475" s="36"/>
      <c r="BE475" s="36"/>
      <c r="BF475" s="36"/>
      <c r="BG475" s="39"/>
      <c r="BH475" s="39"/>
      <c r="BI475" s="39"/>
      <c r="BJ475" s="39"/>
    </row>
    <row r="476" spans="1:62" s="12" customFormat="1" ht="14.25" customHeight="1">
      <c r="A476" s="70"/>
      <c r="B476" s="25"/>
      <c r="C476" s="33" t="s">
        <v>13</v>
      </c>
      <c r="D476" s="25"/>
      <c r="E476" s="112">
        <f t="shared" ref="E476:P476" si="538">IF(ISERROR(E59/E375),"",E59/E375)</f>
        <v>33.585454545454546</v>
      </c>
      <c r="F476" s="113">
        <f t="shared" si="538"/>
        <v>13.232978723404257</v>
      </c>
      <c r="G476" s="113">
        <f t="shared" si="538"/>
        <v>13.444736842105264</v>
      </c>
      <c r="H476" s="113">
        <f t="shared" si="538"/>
        <v>13.695606419363326</v>
      </c>
      <c r="I476" s="113">
        <f t="shared" si="538"/>
        <v>14.30839654721423</v>
      </c>
      <c r="J476" s="113">
        <f t="shared" si="538"/>
        <v>14.336161187698833</v>
      </c>
      <c r="K476" s="113">
        <f t="shared" si="538"/>
        <v>14.292649098474341</v>
      </c>
      <c r="L476" s="113">
        <f t="shared" si="538"/>
        <v>14.008144397974906</v>
      </c>
      <c r="M476" s="236">
        <f t="shared" si="538"/>
        <v>15.719676789202627</v>
      </c>
      <c r="N476" s="113" t="str">
        <f t="shared" si="538"/>
        <v/>
      </c>
      <c r="O476" s="113" t="str">
        <f t="shared" si="538"/>
        <v/>
      </c>
      <c r="P476" s="114" t="str">
        <f t="shared" si="538"/>
        <v/>
      </c>
      <c r="T476" s="70"/>
      <c r="U476" s="25"/>
      <c r="V476" s="33" t="s">
        <v>13</v>
      </c>
      <c r="W476" s="25"/>
      <c r="X476" s="112" t="str">
        <f>IF(ISERROR(X59/X375),"",X59/X375)</f>
        <v/>
      </c>
      <c r="Y476" s="113" t="str">
        <f>IF(ISERROR(Y59/Y375),"",Y59/Y375)</f>
        <v/>
      </c>
      <c r="Z476" s="113" t="str">
        <f t="shared" si="536"/>
        <v/>
      </c>
      <c r="AA476" s="113" t="str">
        <f t="shared" si="536"/>
        <v/>
      </c>
      <c r="AB476" s="113" t="str">
        <f t="shared" si="536"/>
        <v/>
      </c>
      <c r="AC476" s="113" t="str">
        <f t="shared" si="536"/>
        <v/>
      </c>
      <c r="AD476" s="113" t="str">
        <f t="shared" si="536"/>
        <v/>
      </c>
      <c r="AE476" s="236" t="str">
        <f t="shared" si="536"/>
        <v/>
      </c>
      <c r="AF476" s="113" t="str">
        <f t="shared" si="536"/>
        <v/>
      </c>
      <c r="AG476" s="113" t="str">
        <f t="shared" si="536"/>
        <v/>
      </c>
      <c r="AH476" s="113" t="str">
        <f t="shared" si="536"/>
        <v/>
      </c>
      <c r="AI476" s="114" t="str">
        <f t="shared" si="536"/>
        <v/>
      </c>
      <c r="AL476" s="70"/>
      <c r="AM476" s="25"/>
      <c r="AN476" s="33" t="s">
        <v>13</v>
      </c>
      <c r="AO476" s="25"/>
      <c r="AP476" s="112">
        <f t="shared" ref="AP476:BA476" si="539">IF(ISERROR(AP59/AP375),"",AP59/AP375)</f>
        <v>55.946153846153841</v>
      </c>
      <c r="AQ476" s="113">
        <f t="shared" si="539"/>
        <v>14.920140632847813</v>
      </c>
      <c r="AR476" s="113">
        <f t="shared" si="539"/>
        <v>14.033931575995513</v>
      </c>
      <c r="AS476" s="113">
        <f t="shared" si="539"/>
        <v>11.475814130641785</v>
      </c>
      <c r="AT476" s="113">
        <f t="shared" si="539"/>
        <v>11.588907947398512</v>
      </c>
      <c r="AU476" s="113">
        <f t="shared" si="539"/>
        <v>14.426739335217333</v>
      </c>
      <c r="AV476" s="113">
        <f t="shared" si="539"/>
        <v>15.1679592376919</v>
      </c>
      <c r="AW476" s="236">
        <f t="shared" si="539"/>
        <v>18.107110637764691</v>
      </c>
      <c r="AX476" s="113">
        <f t="shared" si="539"/>
        <v>17.049994825623514</v>
      </c>
      <c r="AY476" s="113">
        <f t="shared" si="539"/>
        <v>16.344561035205466</v>
      </c>
      <c r="AZ476" s="113">
        <f t="shared" si="539"/>
        <v>16.344561035205466</v>
      </c>
      <c r="BA476" s="162">
        <f t="shared" si="539"/>
        <v>15.073892399244951</v>
      </c>
      <c r="BC476" s="39"/>
      <c r="BD476" s="36"/>
      <c r="BE476" s="36"/>
      <c r="BF476" s="36"/>
      <c r="BG476" s="39"/>
      <c r="BH476" s="39"/>
      <c r="BI476" s="39"/>
      <c r="BJ476" s="39"/>
    </row>
    <row r="477" spans="1:62" s="12" customFormat="1" ht="14.25" customHeight="1">
      <c r="A477" s="32"/>
      <c r="B477" s="25"/>
      <c r="C477" s="33"/>
      <c r="D477" s="25"/>
      <c r="E477" s="112"/>
      <c r="F477" s="113"/>
      <c r="G477" s="113"/>
      <c r="H477" s="113"/>
      <c r="I477" s="113"/>
      <c r="J477" s="113"/>
      <c r="K477" s="113"/>
      <c r="L477" s="113"/>
      <c r="M477" s="236"/>
      <c r="N477" s="113"/>
      <c r="O477" s="113"/>
      <c r="P477" s="114"/>
      <c r="T477" s="32"/>
      <c r="U477" s="25"/>
      <c r="V477" s="33"/>
      <c r="W477" s="25"/>
      <c r="X477" s="112"/>
      <c r="Y477" s="113"/>
      <c r="Z477" s="113"/>
      <c r="AA477" s="113"/>
      <c r="AB477" s="113"/>
      <c r="AC477" s="113"/>
      <c r="AD477" s="113"/>
      <c r="AE477" s="236"/>
      <c r="AF477" s="113"/>
      <c r="AG477" s="113"/>
      <c r="AH477" s="113"/>
      <c r="AI477" s="114"/>
      <c r="AL477" s="32"/>
      <c r="AM477" s="25"/>
      <c r="AN477" s="33"/>
      <c r="AO477" s="25"/>
      <c r="AP477" s="112"/>
      <c r="AQ477" s="113"/>
      <c r="AR477" s="113"/>
      <c r="AS477" s="113"/>
      <c r="AT477" s="113"/>
      <c r="AU477" s="113"/>
      <c r="AV477" s="113"/>
      <c r="AW477" s="236"/>
      <c r="AX477" s="113"/>
      <c r="AY477" s="113"/>
      <c r="AZ477" s="113"/>
      <c r="BA477" s="162"/>
      <c r="BC477" s="39"/>
      <c r="BD477" s="36"/>
      <c r="BE477" s="36"/>
      <c r="BF477" s="36"/>
      <c r="BG477" s="39"/>
      <c r="BH477" s="39"/>
      <c r="BI477" s="39"/>
      <c r="BJ477" s="39"/>
    </row>
    <row r="478" spans="1:62" s="12" customFormat="1" ht="14.25" customHeight="1">
      <c r="A478" s="32" t="s">
        <v>74</v>
      </c>
      <c r="B478" s="25"/>
      <c r="C478" s="33" t="s">
        <v>1</v>
      </c>
      <c r="D478" s="25"/>
      <c r="E478" s="112">
        <f t="shared" ref="E478:P478" si="540">IF(ISERROR(E61/E377),"",E61/E377)</f>
        <v>13.383630580941261</v>
      </c>
      <c r="F478" s="113">
        <f t="shared" si="540"/>
        <v>25.591439813185755</v>
      </c>
      <c r="G478" s="113">
        <f t="shared" si="540"/>
        <v>16.657789613848198</v>
      </c>
      <c r="H478" s="113">
        <f t="shared" si="540"/>
        <v>49.545454545454682</v>
      </c>
      <c r="I478" s="113">
        <f t="shared" si="540"/>
        <v>49.919999999999476</v>
      </c>
      <c r="J478" s="113">
        <f t="shared" si="540"/>
        <v>21.022269353128319</v>
      </c>
      <c r="K478" s="113">
        <f t="shared" si="540"/>
        <v>17.196125907990297</v>
      </c>
      <c r="L478" s="113">
        <f t="shared" si="540"/>
        <v>31.303867403315007</v>
      </c>
      <c r="M478" s="236">
        <f t="shared" si="540"/>
        <v>35.519999999999733</v>
      </c>
      <c r="N478" s="113">
        <f t="shared" si="540"/>
        <v>20.633460534243824</v>
      </c>
      <c r="O478" s="113" t="str">
        <f t="shared" si="540"/>
        <v/>
      </c>
      <c r="P478" s="114" t="str">
        <f t="shared" si="540"/>
        <v/>
      </c>
      <c r="T478" s="32" t="s">
        <v>74</v>
      </c>
      <c r="U478" s="25"/>
      <c r="V478" s="33" t="s">
        <v>1</v>
      </c>
      <c r="W478" s="25"/>
      <c r="X478" s="112" t="str">
        <f>IF(ISERROR(X61/X377),"",X61/X377)</f>
        <v/>
      </c>
      <c r="Y478" s="113" t="str">
        <f>IF(ISERROR(Y61/Y377),"",Y61/Y377)</f>
        <v/>
      </c>
      <c r="Z478" s="113" t="str">
        <f t="shared" ref="Z478:AI479" si="541">IF(ISERROR(Z61/Z377),"",Z61/Z377)</f>
        <v/>
      </c>
      <c r="AA478" s="113" t="str">
        <f t="shared" si="541"/>
        <v/>
      </c>
      <c r="AB478" s="113" t="str">
        <f t="shared" si="541"/>
        <v/>
      </c>
      <c r="AC478" s="113" t="str">
        <f t="shared" si="541"/>
        <v/>
      </c>
      <c r="AD478" s="113" t="str">
        <f t="shared" si="541"/>
        <v/>
      </c>
      <c r="AE478" s="236" t="str">
        <f t="shared" si="541"/>
        <v/>
      </c>
      <c r="AF478" s="113" t="str">
        <f t="shared" si="541"/>
        <v/>
      </c>
      <c r="AG478" s="113" t="str">
        <f t="shared" si="541"/>
        <v/>
      </c>
      <c r="AH478" s="113" t="str">
        <f t="shared" si="541"/>
        <v/>
      </c>
      <c r="AI478" s="114" t="str">
        <f t="shared" si="541"/>
        <v/>
      </c>
      <c r="AL478" s="32" t="s">
        <v>74</v>
      </c>
      <c r="AM478" s="25"/>
      <c r="AN478" s="33" t="s">
        <v>1</v>
      </c>
      <c r="AO478" s="25"/>
      <c r="AP478" s="112">
        <f t="shared" ref="AP478:BA478" si="542">IF(ISERROR(AP61/AP377),"",AP61/AP377)</f>
        <v>13.770103092783502</v>
      </c>
      <c r="AQ478" s="113" t="str">
        <f t="shared" si="542"/>
        <v/>
      </c>
      <c r="AR478" s="113">
        <f t="shared" si="542"/>
        <v>14.945569620253167</v>
      </c>
      <c r="AS478" s="113">
        <f t="shared" si="542"/>
        <v>20.688030888030898</v>
      </c>
      <c r="AT478" s="113">
        <f t="shared" si="542"/>
        <v>39.152999999999992</v>
      </c>
      <c r="AU478" s="113">
        <f t="shared" si="542"/>
        <v>18.473265895953755</v>
      </c>
      <c r="AV478" s="113">
        <f t="shared" si="542"/>
        <v>19.462265512265517</v>
      </c>
      <c r="AW478" s="236">
        <f t="shared" si="542"/>
        <v>48.229999999999109</v>
      </c>
      <c r="AX478" s="113">
        <f t="shared" si="542"/>
        <v>21.419913419913463</v>
      </c>
      <c r="AY478" s="113">
        <f t="shared" si="542"/>
        <v>31.060123618655123</v>
      </c>
      <c r="AZ478" s="113">
        <f t="shared" si="542"/>
        <v>13.910416666666698</v>
      </c>
      <c r="BA478" s="162">
        <f t="shared" si="542"/>
        <v>40.80999999999959</v>
      </c>
      <c r="BC478" s="39"/>
      <c r="BD478" s="36"/>
      <c r="BE478" s="36"/>
      <c r="BF478" s="36"/>
      <c r="BG478" s="39"/>
      <c r="BH478" s="39"/>
      <c r="BI478" s="39"/>
      <c r="BJ478" s="39"/>
    </row>
    <row r="479" spans="1:62" s="12" customFormat="1" ht="14.25" customHeight="1">
      <c r="A479" s="70"/>
      <c r="B479" s="25"/>
      <c r="C479" s="33" t="s">
        <v>13</v>
      </c>
      <c r="D479" s="25"/>
      <c r="E479" s="112">
        <f t="shared" ref="E479:P479" si="543">IF(ISERROR(E62/E378),"",E62/E378)</f>
        <v>13.383630580941261</v>
      </c>
      <c r="F479" s="113">
        <f t="shared" si="543"/>
        <v>20.186274509803919</v>
      </c>
      <c r="G479" s="113">
        <f t="shared" si="543"/>
        <v>18.166539634146339</v>
      </c>
      <c r="H479" s="113">
        <f t="shared" si="543"/>
        <v>19.307381564450974</v>
      </c>
      <c r="I479" s="113">
        <f t="shared" si="543"/>
        <v>19.585880640465792</v>
      </c>
      <c r="J479" s="113">
        <f t="shared" si="543"/>
        <v>19.952858303982662</v>
      </c>
      <c r="K479" s="113">
        <f t="shared" si="543"/>
        <v>19.448749169802962</v>
      </c>
      <c r="L479" s="113">
        <f t="shared" si="543"/>
        <v>20.328345972535359</v>
      </c>
      <c r="M479" s="236">
        <f t="shared" si="543"/>
        <v>20.633460534243824</v>
      </c>
      <c r="N479" s="113" t="str">
        <f t="shared" si="543"/>
        <v/>
      </c>
      <c r="O479" s="113" t="str">
        <f t="shared" si="543"/>
        <v/>
      </c>
      <c r="P479" s="114" t="str">
        <f t="shared" si="543"/>
        <v/>
      </c>
      <c r="T479" s="70"/>
      <c r="U479" s="25"/>
      <c r="V479" s="33" t="s">
        <v>13</v>
      </c>
      <c r="W479" s="25"/>
      <c r="X479" s="112" t="str">
        <f>IF(ISERROR(X62/X378),"",X62/X378)</f>
        <v/>
      </c>
      <c r="Y479" s="113" t="str">
        <f>IF(ISERROR(Y62/Y378),"",Y62/Y378)</f>
        <v/>
      </c>
      <c r="Z479" s="113" t="str">
        <f t="shared" si="541"/>
        <v/>
      </c>
      <c r="AA479" s="113" t="str">
        <f t="shared" si="541"/>
        <v/>
      </c>
      <c r="AB479" s="113" t="str">
        <f t="shared" si="541"/>
        <v/>
      </c>
      <c r="AC479" s="113" t="str">
        <f t="shared" si="541"/>
        <v/>
      </c>
      <c r="AD479" s="113" t="str">
        <f t="shared" si="541"/>
        <v/>
      </c>
      <c r="AE479" s="236" t="str">
        <f t="shared" si="541"/>
        <v/>
      </c>
      <c r="AF479" s="113" t="str">
        <f t="shared" si="541"/>
        <v/>
      </c>
      <c r="AG479" s="113" t="str">
        <f t="shared" si="541"/>
        <v/>
      </c>
      <c r="AH479" s="113" t="str">
        <f t="shared" si="541"/>
        <v/>
      </c>
      <c r="AI479" s="114" t="str">
        <f t="shared" si="541"/>
        <v/>
      </c>
      <c r="AL479" s="70"/>
      <c r="AM479" s="25"/>
      <c r="AN479" s="33" t="s">
        <v>13</v>
      </c>
      <c r="AO479" s="25"/>
      <c r="AP479" s="112">
        <f t="shared" ref="AP479:BA479" si="544">IF(ISERROR(AP62/AP378),"",AP62/AP378)</f>
        <v>13.770103092783502</v>
      </c>
      <c r="AQ479" s="113">
        <f t="shared" si="544"/>
        <v>13.770103092783502</v>
      </c>
      <c r="AR479" s="113">
        <f t="shared" si="544"/>
        <v>14.498431372549019</v>
      </c>
      <c r="AS479" s="113">
        <f t="shared" si="544"/>
        <v>17.617315175097279</v>
      </c>
      <c r="AT479" s="113">
        <f t="shared" si="544"/>
        <v>19.526507092198585</v>
      </c>
      <c r="AU479" s="113">
        <f t="shared" si="544"/>
        <v>18.946218152866244</v>
      </c>
      <c r="AV479" s="113">
        <f t="shared" si="544"/>
        <v>19.129707542329403</v>
      </c>
      <c r="AW479" s="236">
        <f t="shared" si="544"/>
        <v>19.204170931422723</v>
      </c>
      <c r="AX479" s="113">
        <f t="shared" si="544"/>
        <v>19.255349465053499</v>
      </c>
      <c r="AY479" s="113">
        <f t="shared" si="544"/>
        <v>19.853605634604978</v>
      </c>
      <c r="AZ479" s="113">
        <f t="shared" si="544"/>
        <v>19.721227111156484</v>
      </c>
      <c r="BA479" s="162">
        <f t="shared" si="544"/>
        <v>19.770044167075621</v>
      </c>
      <c r="BC479" s="39"/>
      <c r="BD479" s="36"/>
      <c r="BE479" s="36"/>
      <c r="BF479" s="36"/>
      <c r="BG479" s="39"/>
      <c r="BH479" s="39"/>
      <c r="BI479" s="39"/>
      <c r="BJ479" s="39"/>
    </row>
    <row r="480" spans="1:62" s="12" customFormat="1" ht="14.25" customHeight="1">
      <c r="A480" s="32"/>
      <c r="B480" s="25"/>
      <c r="C480" s="33"/>
      <c r="D480" s="25"/>
      <c r="E480" s="112"/>
      <c r="F480" s="113"/>
      <c r="G480" s="113"/>
      <c r="H480" s="113"/>
      <c r="I480" s="113"/>
      <c r="J480" s="113"/>
      <c r="K480" s="113"/>
      <c r="L480" s="113"/>
      <c r="M480" s="236"/>
      <c r="N480" s="113"/>
      <c r="O480" s="113"/>
      <c r="P480" s="114"/>
      <c r="T480" s="32"/>
      <c r="U480" s="25"/>
      <c r="V480" s="33"/>
      <c r="W480" s="25"/>
      <c r="X480" s="112"/>
      <c r="Y480" s="113"/>
      <c r="Z480" s="113"/>
      <c r="AA480" s="113"/>
      <c r="AB480" s="113"/>
      <c r="AC480" s="113"/>
      <c r="AD480" s="113"/>
      <c r="AE480" s="236"/>
      <c r="AF480" s="113"/>
      <c r="AG480" s="113"/>
      <c r="AH480" s="113"/>
      <c r="AI480" s="114"/>
      <c r="AL480" s="32"/>
      <c r="AM480" s="25"/>
      <c r="AN480" s="33"/>
      <c r="AO480" s="25"/>
      <c r="AP480" s="112"/>
      <c r="AQ480" s="113"/>
      <c r="AR480" s="113"/>
      <c r="AS480" s="113"/>
      <c r="AT480" s="113"/>
      <c r="AU480" s="113"/>
      <c r="AV480" s="113"/>
      <c r="AW480" s="236"/>
      <c r="AX480" s="113"/>
      <c r="AY480" s="113"/>
      <c r="AZ480" s="113"/>
      <c r="BA480" s="162"/>
      <c r="BC480" s="39"/>
      <c r="BD480" s="36"/>
      <c r="BE480" s="36"/>
      <c r="BF480" s="36"/>
      <c r="BG480" s="39"/>
      <c r="BH480" s="39"/>
      <c r="BI480" s="39"/>
      <c r="BJ480" s="39"/>
    </row>
    <row r="481" spans="1:62" s="12" customFormat="1" ht="14.25" customHeight="1">
      <c r="A481" s="70" t="s">
        <v>75</v>
      </c>
      <c r="B481" s="25"/>
      <c r="C481" s="33" t="s">
        <v>1</v>
      </c>
      <c r="D481" s="25"/>
      <c r="E481" s="112">
        <f t="shared" ref="E481:P481" si="545">IF(ISERROR(E64/E380),"",E64/E380)</f>
        <v>191.05555555555557</v>
      </c>
      <c r="F481" s="113">
        <f t="shared" si="545"/>
        <v>31.119426751592357</v>
      </c>
      <c r="G481" s="113">
        <f t="shared" si="545"/>
        <v>57</v>
      </c>
      <c r="H481" s="113">
        <f t="shared" si="545"/>
        <v>57.97530864197531</v>
      </c>
      <c r="I481" s="113">
        <f t="shared" si="545"/>
        <v>33.884000000000015</v>
      </c>
      <c r="J481" s="113">
        <f t="shared" si="545"/>
        <v>26.564971751412411</v>
      </c>
      <c r="K481" s="113">
        <f t="shared" si="545"/>
        <v>29.383333333333276</v>
      </c>
      <c r="L481" s="113">
        <f t="shared" si="545"/>
        <v>21.218181818181829</v>
      </c>
      <c r="M481" s="236">
        <f t="shared" si="545"/>
        <v>91.87500000000054</v>
      </c>
      <c r="N481" s="113">
        <f t="shared" si="545"/>
        <v>40.321691176470594</v>
      </c>
      <c r="O481" s="113" t="str">
        <f t="shared" si="545"/>
        <v/>
      </c>
      <c r="P481" s="114" t="str">
        <f t="shared" si="545"/>
        <v/>
      </c>
      <c r="T481" s="70" t="s">
        <v>75</v>
      </c>
      <c r="U481" s="25"/>
      <c r="V481" s="33" t="s">
        <v>1</v>
      </c>
      <c r="W481" s="25"/>
      <c r="X481" s="112" t="str">
        <f>IF(ISERROR(X64/X380),"",X64/X380)</f>
        <v/>
      </c>
      <c r="Y481" s="113" t="str">
        <f>IF(ISERROR(Y64/Y380),"",Y64/Y380)</f>
        <v/>
      </c>
      <c r="Z481" s="113" t="str">
        <f t="shared" ref="Z481:AI482" si="546">IF(ISERROR(Z64/Z380),"",Z64/Z380)</f>
        <v/>
      </c>
      <c r="AA481" s="113" t="str">
        <f t="shared" si="546"/>
        <v/>
      </c>
      <c r="AB481" s="113" t="str">
        <f t="shared" si="546"/>
        <v/>
      </c>
      <c r="AC481" s="113" t="str">
        <f t="shared" si="546"/>
        <v/>
      </c>
      <c r="AD481" s="113" t="str">
        <f t="shared" si="546"/>
        <v/>
      </c>
      <c r="AE481" s="236" t="str">
        <f t="shared" si="546"/>
        <v/>
      </c>
      <c r="AF481" s="113" t="str">
        <f t="shared" si="546"/>
        <v/>
      </c>
      <c r="AG481" s="113" t="str">
        <f t="shared" si="546"/>
        <v/>
      </c>
      <c r="AH481" s="113" t="str">
        <f t="shared" si="546"/>
        <v/>
      </c>
      <c r="AI481" s="114" t="str">
        <f t="shared" si="546"/>
        <v/>
      </c>
      <c r="AL481" s="70" t="s">
        <v>75</v>
      </c>
      <c r="AM481" s="25"/>
      <c r="AN481" s="33" t="s">
        <v>1</v>
      </c>
      <c r="AO481" s="25"/>
      <c r="AP481" s="112">
        <f t="shared" ref="AP481:BA481" si="547">IF(ISERROR(AP64/AP380),"",AP64/AP380)</f>
        <v>53.081444811147762</v>
      </c>
      <c r="AQ481" s="113">
        <f t="shared" si="547"/>
        <v>45.494444444444454</v>
      </c>
      <c r="AR481" s="113">
        <f t="shared" si="547"/>
        <v>345</v>
      </c>
      <c r="AS481" s="113">
        <f t="shared" si="547"/>
        <v>41.450485436893175</v>
      </c>
      <c r="AT481" s="113">
        <f t="shared" si="547"/>
        <v>119.00561590867248</v>
      </c>
      <c r="AU481" s="113">
        <f t="shared" si="547"/>
        <v>27.810000000000159</v>
      </c>
      <c r="AV481" s="113">
        <f t="shared" si="547"/>
        <v>62.840559324838665</v>
      </c>
      <c r="AW481" s="236" t="str">
        <f t="shared" si="547"/>
        <v/>
      </c>
      <c r="AX481" s="113">
        <f t="shared" si="547"/>
        <v>92.374061025061494</v>
      </c>
      <c r="AY481" s="113">
        <f t="shared" si="547"/>
        <v>79.679166666666703</v>
      </c>
      <c r="AZ481" s="113" t="str">
        <f t="shared" si="547"/>
        <v/>
      </c>
      <c r="BA481" s="162">
        <f t="shared" si="547"/>
        <v>102.00000000000082</v>
      </c>
      <c r="BC481" s="39"/>
      <c r="BD481" s="36"/>
      <c r="BE481" s="36"/>
      <c r="BF481" s="36"/>
      <c r="BG481" s="39"/>
      <c r="BH481" s="39"/>
      <c r="BI481" s="39"/>
      <c r="BJ481" s="39"/>
    </row>
    <row r="482" spans="1:62" s="12" customFormat="1" ht="14.25" customHeight="1">
      <c r="A482" s="130"/>
      <c r="B482" s="25"/>
      <c r="C482" s="33" t="s">
        <v>13</v>
      </c>
      <c r="D482" s="25"/>
      <c r="E482" s="112">
        <f t="shared" ref="E482:P482" si="548">IF(ISERROR(E65/E381),"",E65/E381)</f>
        <v>191.05555555555557</v>
      </c>
      <c r="F482" s="113">
        <f t="shared" si="548"/>
        <v>51.167130919220057</v>
      </c>
      <c r="G482" s="113">
        <f t="shared" si="548"/>
        <v>53.72300469483568</v>
      </c>
      <c r="H482" s="113">
        <f t="shared" si="548"/>
        <v>54.201388888888886</v>
      </c>
      <c r="I482" s="113">
        <f t="shared" si="548"/>
        <v>48.964948453608251</v>
      </c>
      <c r="J482" s="113">
        <f t="shared" si="548"/>
        <v>45.508282476024412</v>
      </c>
      <c r="K482" s="113">
        <f t="shared" si="548"/>
        <v>44.706710853355425</v>
      </c>
      <c r="L482" s="113">
        <f t="shared" si="548"/>
        <v>39.026381909547737</v>
      </c>
      <c r="M482" s="236">
        <f t="shared" si="548"/>
        <v>40.321691176470594</v>
      </c>
      <c r="N482" s="113" t="str">
        <f t="shared" si="548"/>
        <v/>
      </c>
      <c r="O482" s="113" t="str">
        <f t="shared" si="548"/>
        <v/>
      </c>
      <c r="P482" s="114" t="str">
        <f t="shared" si="548"/>
        <v/>
      </c>
      <c r="T482" s="130"/>
      <c r="U482" s="25"/>
      <c r="V482" s="33" t="s">
        <v>13</v>
      </c>
      <c r="W482" s="25"/>
      <c r="X482" s="112" t="str">
        <f>IF(ISERROR(X65/X381),"",X65/X381)</f>
        <v/>
      </c>
      <c r="Y482" s="113" t="str">
        <f>IF(ISERROR(Y65/Y381),"",Y65/Y381)</f>
        <v/>
      </c>
      <c r="Z482" s="113" t="str">
        <f t="shared" si="546"/>
        <v/>
      </c>
      <c r="AA482" s="113" t="str">
        <f t="shared" si="546"/>
        <v/>
      </c>
      <c r="AB482" s="113" t="str">
        <f t="shared" si="546"/>
        <v/>
      </c>
      <c r="AC482" s="113" t="str">
        <f t="shared" si="546"/>
        <v/>
      </c>
      <c r="AD482" s="113" t="str">
        <f t="shared" si="546"/>
        <v/>
      </c>
      <c r="AE482" s="236" t="str">
        <f t="shared" si="546"/>
        <v/>
      </c>
      <c r="AF482" s="113" t="str">
        <f t="shared" si="546"/>
        <v/>
      </c>
      <c r="AG482" s="113" t="str">
        <f t="shared" si="546"/>
        <v/>
      </c>
      <c r="AH482" s="113" t="str">
        <f t="shared" si="546"/>
        <v/>
      </c>
      <c r="AI482" s="114" t="str">
        <f t="shared" si="546"/>
        <v/>
      </c>
      <c r="AL482" s="130"/>
      <c r="AM482" s="25"/>
      <c r="AN482" s="33" t="s">
        <v>13</v>
      </c>
      <c r="AO482" s="25"/>
      <c r="AP482" s="112">
        <f t="shared" ref="AP482:BA482" si="549">IF(ISERROR(AP65/AP381),"",AP65/AP381)</f>
        <v>53.081444811147762</v>
      </c>
      <c r="AQ482" s="113">
        <f t="shared" si="549"/>
        <v>52.006798866855512</v>
      </c>
      <c r="AR482" s="113">
        <f t="shared" si="549"/>
        <v>53.53583133284625</v>
      </c>
      <c r="AS482" s="113">
        <f t="shared" si="549"/>
        <v>49.310759622564639</v>
      </c>
      <c r="AT482" s="113">
        <f t="shared" si="549"/>
        <v>54.096850264269257</v>
      </c>
      <c r="AU482" s="113">
        <f t="shared" si="549"/>
        <v>53.68783608842859</v>
      </c>
      <c r="AV482" s="113">
        <f t="shared" si="549"/>
        <v>54.328152675997629</v>
      </c>
      <c r="AW482" s="236">
        <f t="shared" si="549"/>
        <v>54.328152675997629</v>
      </c>
      <c r="AX482" s="113">
        <f t="shared" si="549"/>
        <v>59.971155173433758</v>
      </c>
      <c r="AY482" s="113">
        <f t="shared" si="549"/>
        <v>62.056254518523737</v>
      </c>
      <c r="AZ482" s="113">
        <f t="shared" si="549"/>
        <v>62.056254518523737</v>
      </c>
      <c r="BA482" s="162">
        <f t="shared" si="549"/>
        <v>62.491667538719128</v>
      </c>
      <c r="BC482" s="39"/>
      <c r="BD482" s="36"/>
      <c r="BE482" s="36"/>
      <c r="BF482" s="36"/>
      <c r="BG482" s="39"/>
      <c r="BH482" s="39"/>
      <c r="BI482" s="39"/>
      <c r="BJ482" s="39"/>
    </row>
    <row r="483" spans="1:62" s="12" customFormat="1" ht="14.25" customHeight="1">
      <c r="A483" s="70"/>
      <c r="B483" s="25"/>
      <c r="C483" s="33"/>
      <c r="D483" s="25"/>
      <c r="E483" s="112"/>
      <c r="F483" s="113"/>
      <c r="G483" s="113"/>
      <c r="H483" s="113"/>
      <c r="I483" s="113"/>
      <c r="J483" s="113"/>
      <c r="K483" s="113"/>
      <c r="L483" s="113"/>
      <c r="M483" s="236"/>
      <c r="N483" s="113"/>
      <c r="O483" s="113"/>
      <c r="P483" s="114"/>
      <c r="T483" s="70"/>
      <c r="U483" s="25"/>
      <c r="V483" s="33"/>
      <c r="W483" s="25"/>
      <c r="X483" s="112"/>
      <c r="Y483" s="113"/>
      <c r="Z483" s="113"/>
      <c r="AA483" s="113"/>
      <c r="AB483" s="113"/>
      <c r="AC483" s="113"/>
      <c r="AD483" s="113"/>
      <c r="AE483" s="236"/>
      <c r="AF483" s="113"/>
      <c r="AG483" s="113"/>
      <c r="AH483" s="113"/>
      <c r="AI483" s="114"/>
      <c r="AL483" s="70"/>
      <c r="AM483" s="25"/>
      <c r="AN483" s="33"/>
      <c r="AO483" s="25"/>
      <c r="AP483" s="112"/>
      <c r="AQ483" s="113"/>
      <c r="AR483" s="113"/>
      <c r="AS483" s="113"/>
      <c r="AT483" s="113"/>
      <c r="AU483" s="113"/>
      <c r="AV483" s="113"/>
      <c r="AW483" s="236"/>
      <c r="AX483" s="113"/>
      <c r="AY483" s="113"/>
      <c r="AZ483" s="113"/>
      <c r="BA483" s="162"/>
      <c r="BC483" s="39"/>
      <c r="BD483" s="36"/>
      <c r="BE483" s="36"/>
      <c r="BF483" s="36"/>
      <c r="BG483" s="39"/>
      <c r="BH483" s="39"/>
      <c r="BI483" s="39"/>
      <c r="BJ483" s="39"/>
    </row>
    <row r="484" spans="1:62" s="12" customFormat="1" ht="14.25" customHeight="1">
      <c r="A484" s="70" t="s">
        <v>76</v>
      </c>
      <c r="B484" s="25"/>
      <c r="C484" s="33" t="s">
        <v>1</v>
      </c>
      <c r="D484" s="25"/>
      <c r="E484" s="112">
        <f t="shared" ref="E484:P484" si="550">IF(ISERROR(E67/E383),"",E67/E383)</f>
        <v>28.242467532467533</v>
      </c>
      <c r="F484" s="113">
        <f t="shared" si="550"/>
        <v>46.119964349376112</v>
      </c>
      <c r="G484" s="113">
        <f t="shared" si="550"/>
        <v>72.384615384615529</v>
      </c>
      <c r="H484" s="113">
        <f t="shared" si="550"/>
        <v>25.7</v>
      </c>
      <c r="I484" s="113">
        <f t="shared" si="550"/>
        <v>76.080645161289965</v>
      </c>
      <c r="J484" s="113">
        <f t="shared" si="550"/>
        <v>141.90000000000109</v>
      </c>
      <c r="K484" s="113">
        <f t="shared" si="550"/>
        <v>27.363333333333333</v>
      </c>
      <c r="L484" s="113">
        <f t="shared" si="550"/>
        <v>64.408450704225345</v>
      </c>
      <c r="M484" s="236">
        <f t="shared" si="550"/>
        <v>22.78203592814371</v>
      </c>
      <c r="N484" s="113">
        <f t="shared" si="550"/>
        <v>32.873491630984816</v>
      </c>
      <c r="O484" s="113" t="str">
        <f t="shared" si="550"/>
        <v/>
      </c>
      <c r="P484" s="114" t="str">
        <f t="shared" si="550"/>
        <v/>
      </c>
      <c r="T484" s="70" t="s">
        <v>76</v>
      </c>
      <c r="U484" s="25"/>
      <c r="V484" s="33" t="s">
        <v>1</v>
      </c>
      <c r="W484" s="25"/>
      <c r="X484" s="112" t="str">
        <f>IF(ISERROR(X67/X383),"",X67/X383)</f>
        <v/>
      </c>
      <c r="Y484" s="113" t="str">
        <f>IF(ISERROR(Y67/Y383),"",Y67/Y383)</f>
        <v/>
      </c>
      <c r="Z484" s="113" t="str">
        <f t="shared" ref="Z484:AI485" si="551">IF(ISERROR(Z67/Z383),"",Z67/Z383)</f>
        <v/>
      </c>
      <c r="AA484" s="113" t="str">
        <f t="shared" si="551"/>
        <v/>
      </c>
      <c r="AB484" s="113" t="str">
        <f t="shared" si="551"/>
        <v/>
      </c>
      <c r="AC484" s="113" t="str">
        <f t="shared" si="551"/>
        <v/>
      </c>
      <c r="AD484" s="113" t="str">
        <f t="shared" si="551"/>
        <v/>
      </c>
      <c r="AE484" s="236" t="str">
        <f t="shared" si="551"/>
        <v/>
      </c>
      <c r="AF484" s="113" t="str">
        <f t="shared" si="551"/>
        <v/>
      </c>
      <c r="AG484" s="113" t="str">
        <f t="shared" si="551"/>
        <v/>
      </c>
      <c r="AH484" s="113" t="str">
        <f t="shared" si="551"/>
        <v/>
      </c>
      <c r="AI484" s="114" t="str">
        <f t="shared" si="551"/>
        <v/>
      </c>
      <c r="AL484" s="70" t="s">
        <v>76</v>
      </c>
      <c r="AM484" s="25"/>
      <c r="AN484" s="33" t="s">
        <v>1</v>
      </c>
      <c r="AO484" s="25"/>
      <c r="AP484" s="112">
        <f t="shared" ref="AP484:BA484" si="552">IF(ISERROR(AP67/AP383),"",AP67/AP383)</f>
        <v>30.59435483870967</v>
      </c>
      <c r="AQ484" s="113">
        <f t="shared" si="552"/>
        <v>28.715539647074909</v>
      </c>
      <c r="AR484" s="113">
        <f t="shared" si="552"/>
        <v>32.476439790575917</v>
      </c>
      <c r="AS484" s="113">
        <f t="shared" si="552"/>
        <v>105.88142857142843</v>
      </c>
      <c r="AT484" s="113">
        <f t="shared" si="552"/>
        <v>25.164485981308413</v>
      </c>
      <c r="AU484" s="113">
        <f t="shared" si="552"/>
        <v>115.20999999999962</v>
      </c>
      <c r="AV484" s="113">
        <f t="shared" si="552"/>
        <v>32.349999999999994</v>
      </c>
      <c r="AW484" s="236">
        <f t="shared" si="552"/>
        <v>66.220601851851754</v>
      </c>
      <c r="AX484" s="113">
        <f t="shared" si="552"/>
        <v>19.699999999999992</v>
      </c>
      <c r="AY484" s="113">
        <f t="shared" si="552"/>
        <v>24.312820512820558</v>
      </c>
      <c r="AZ484" s="113">
        <f t="shared" si="552"/>
        <v>23.189440000000012</v>
      </c>
      <c r="BA484" s="162">
        <f t="shared" si="552"/>
        <v>82.609999999999616</v>
      </c>
      <c r="BC484" s="39"/>
      <c r="BD484" s="36"/>
      <c r="BE484" s="36"/>
      <c r="BF484" s="36"/>
      <c r="BG484" s="39"/>
      <c r="BH484" s="39"/>
      <c r="BI484" s="39"/>
      <c r="BJ484" s="39"/>
    </row>
    <row r="485" spans="1:62" s="12" customFormat="1" ht="14.25" customHeight="1">
      <c r="A485" s="32"/>
      <c r="B485" s="25"/>
      <c r="C485" s="33" t="s">
        <v>13</v>
      </c>
      <c r="D485" s="25"/>
      <c r="E485" s="112">
        <f t="shared" ref="E485:P485" si="553">IF(ISERROR(E68/E384),"",E68/E384)</f>
        <v>28.242467532467533</v>
      </c>
      <c r="F485" s="113">
        <f t="shared" si="553"/>
        <v>35.777610818933134</v>
      </c>
      <c r="G485" s="113">
        <f t="shared" si="553"/>
        <v>37.482091690544415</v>
      </c>
      <c r="H485" s="113">
        <f t="shared" si="553"/>
        <v>32.681239388794566</v>
      </c>
      <c r="I485" s="113">
        <f t="shared" si="553"/>
        <v>33.794044665012407</v>
      </c>
      <c r="J485" s="113">
        <f t="shared" si="553"/>
        <v>35.118872549019613</v>
      </c>
      <c r="K485" s="113">
        <f t="shared" si="553"/>
        <v>32.172239108409322</v>
      </c>
      <c r="L485" s="113">
        <f t="shared" si="553"/>
        <v>34.831745293980944</v>
      </c>
      <c r="M485" s="236">
        <f t="shared" si="553"/>
        <v>32.873491630984816</v>
      </c>
      <c r="N485" s="113" t="str">
        <f t="shared" si="553"/>
        <v/>
      </c>
      <c r="O485" s="113" t="str">
        <f t="shared" si="553"/>
        <v/>
      </c>
      <c r="P485" s="114" t="str">
        <f t="shared" si="553"/>
        <v/>
      </c>
      <c r="T485" s="32"/>
      <c r="U485" s="25"/>
      <c r="V485" s="33" t="s">
        <v>13</v>
      </c>
      <c r="W485" s="25"/>
      <c r="X485" s="112" t="str">
        <f>IF(ISERROR(X68/X384),"",X68/X384)</f>
        <v/>
      </c>
      <c r="Y485" s="113" t="str">
        <f>IF(ISERROR(Y68/Y384),"",Y68/Y384)</f>
        <v/>
      </c>
      <c r="Z485" s="113" t="str">
        <f t="shared" si="551"/>
        <v/>
      </c>
      <c r="AA485" s="113" t="str">
        <f t="shared" si="551"/>
        <v/>
      </c>
      <c r="AB485" s="113" t="str">
        <f t="shared" si="551"/>
        <v/>
      </c>
      <c r="AC485" s="113" t="str">
        <f t="shared" si="551"/>
        <v/>
      </c>
      <c r="AD485" s="113" t="str">
        <f t="shared" si="551"/>
        <v/>
      </c>
      <c r="AE485" s="236" t="str">
        <f t="shared" si="551"/>
        <v/>
      </c>
      <c r="AF485" s="113" t="str">
        <f t="shared" si="551"/>
        <v/>
      </c>
      <c r="AG485" s="113" t="str">
        <f t="shared" si="551"/>
        <v/>
      </c>
      <c r="AH485" s="113" t="str">
        <f t="shared" si="551"/>
        <v/>
      </c>
      <c r="AI485" s="114" t="str">
        <f t="shared" si="551"/>
        <v/>
      </c>
      <c r="AL485" s="32"/>
      <c r="AM485" s="25"/>
      <c r="AN485" s="33" t="s">
        <v>13</v>
      </c>
      <c r="AO485" s="25"/>
      <c r="AP485" s="112">
        <f t="shared" ref="AP485:BA485" si="554">IF(ISERROR(AP68/AP384),"",AP68/AP384)</f>
        <v>30.59435483870967</v>
      </c>
      <c r="AQ485" s="113">
        <f t="shared" si="554"/>
        <v>29.712621172241118</v>
      </c>
      <c r="AR485" s="113">
        <f t="shared" si="554"/>
        <v>31.109434701156843</v>
      </c>
      <c r="AS485" s="113">
        <f t="shared" si="554"/>
        <v>33.780380890172573</v>
      </c>
      <c r="AT485" s="113">
        <f t="shared" si="554"/>
        <v>30.737422515034883</v>
      </c>
      <c r="AU485" s="113">
        <f t="shared" si="554"/>
        <v>31.291410077321103</v>
      </c>
      <c r="AV485" s="113">
        <f t="shared" si="554"/>
        <v>31.532630987284847</v>
      </c>
      <c r="AW485" s="236">
        <f t="shared" si="554"/>
        <v>33.331307224374754</v>
      </c>
      <c r="AX485" s="113">
        <f t="shared" si="554"/>
        <v>31.135197618827046</v>
      </c>
      <c r="AY485" s="113">
        <f t="shared" si="554"/>
        <v>30.927394066721071</v>
      </c>
      <c r="AZ485" s="113">
        <f t="shared" si="554"/>
        <v>30.08581740222948</v>
      </c>
      <c r="BA485" s="162">
        <f t="shared" si="554"/>
        <v>30.673273545070042</v>
      </c>
      <c r="BC485" s="39"/>
      <c r="BD485" s="36"/>
      <c r="BE485" s="36"/>
      <c r="BF485" s="36"/>
      <c r="BG485" s="39"/>
      <c r="BH485" s="39"/>
      <c r="BI485" s="39"/>
      <c r="BJ485" s="39"/>
    </row>
    <row r="486" spans="1:62" s="12" customFormat="1" ht="14.25" customHeight="1">
      <c r="A486" s="70"/>
      <c r="B486" s="25"/>
      <c r="C486" s="33"/>
      <c r="D486" s="25"/>
      <c r="E486" s="112"/>
      <c r="F486" s="113"/>
      <c r="G486" s="113"/>
      <c r="H486" s="113"/>
      <c r="I486" s="113"/>
      <c r="J486" s="113"/>
      <c r="K486" s="113"/>
      <c r="L486" s="113"/>
      <c r="M486" s="236"/>
      <c r="N486" s="113"/>
      <c r="O486" s="113"/>
      <c r="P486" s="114"/>
      <c r="T486" s="70"/>
      <c r="U486" s="25"/>
      <c r="V486" s="33"/>
      <c r="W486" s="25"/>
      <c r="X486" s="112"/>
      <c r="Y486" s="113"/>
      <c r="Z486" s="113"/>
      <c r="AA486" s="113"/>
      <c r="AB486" s="113"/>
      <c r="AC486" s="113"/>
      <c r="AD486" s="113"/>
      <c r="AE486" s="236"/>
      <c r="AF486" s="113"/>
      <c r="AG486" s="113"/>
      <c r="AH486" s="113"/>
      <c r="AI486" s="114"/>
      <c r="AL486" s="70"/>
      <c r="AM486" s="25"/>
      <c r="AN486" s="33"/>
      <c r="AO486" s="25"/>
      <c r="AP486" s="112"/>
      <c r="AQ486" s="113"/>
      <c r="AR486" s="113"/>
      <c r="AS486" s="113"/>
      <c r="AT486" s="113"/>
      <c r="AU486" s="113"/>
      <c r="AV486" s="113"/>
      <c r="AW486" s="236"/>
      <c r="AX486" s="113"/>
      <c r="AY486" s="113"/>
      <c r="AZ486" s="113"/>
      <c r="BA486" s="162"/>
      <c r="BC486" s="39"/>
      <c r="BD486" s="36"/>
      <c r="BE486" s="36"/>
      <c r="BF486" s="36"/>
      <c r="BG486" s="39"/>
      <c r="BH486" s="39"/>
      <c r="BI486" s="39"/>
      <c r="BJ486" s="39"/>
    </row>
    <row r="487" spans="1:62" s="12" customFormat="1" ht="14.25" customHeight="1">
      <c r="A487" s="32" t="s">
        <v>77</v>
      </c>
      <c r="B487" s="25"/>
      <c r="C487" s="33" t="s">
        <v>1</v>
      </c>
      <c r="D487" s="25"/>
      <c r="E487" s="112">
        <f t="shared" ref="E487:P487" si="555">IF(ISERROR(E70/E386),"",E70/E386)</f>
        <v>4.4970588235294118</v>
      </c>
      <c r="F487" s="113">
        <f t="shared" si="555"/>
        <v>3.7886497064579254</v>
      </c>
      <c r="G487" s="113">
        <f t="shared" si="555"/>
        <v>5.5537453183520604</v>
      </c>
      <c r="H487" s="113">
        <f t="shared" si="555"/>
        <v>4.5656862745098055</v>
      </c>
      <c r="I487" s="113">
        <f t="shared" si="555"/>
        <v>4.2759670259987317</v>
      </c>
      <c r="J487" s="113">
        <f t="shared" si="555"/>
        <v>5.7327586206896353</v>
      </c>
      <c r="K487" s="113">
        <f t="shared" si="555"/>
        <v>4.409803921568634</v>
      </c>
      <c r="L487" s="113">
        <f t="shared" si="555"/>
        <v>4.5656862745098019</v>
      </c>
      <c r="M487" s="236">
        <f t="shared" si="555"/>
        <v>3.7604166666666625</v>
      </c>
      <c r="N487" s="113">
        <f t="shared" si="555"/>
        <v>4.4400265076209404</v>
      </c>
      <c r="O487" s="113" t="str">
        <f t="shared" si="555"/>
        <v/>
      </c>
      <c r="P487" s="114" t="str">
        <f t="shared" si="555"/>
        <v/>
      </c>
      <c r="T487" s="32" t="s">
        <v>77</v>
      </c>
      <c r="U487" s="25"/>
      <c r="V487" s="33" t="s">
        <v>1</v>
      </c>
      <c r="W487" s="25"/>
      <c r="X487" s="112" t="str">
        <f>IF(ISERROR(X70/X386),"",X70/X386)</f>
        <v/>
      </c>
      <c r="Y487" s="113" t="str">
        <f>IF(ISERROR(Y70/Y386),"",Y70/Y386)</f>
        <v/>
      </c>
      <c r="Z487" s="113" t="str">
        <f t="shared" ref="Z487:AI488" si="556">IF(ISERROR(Z70/Z386),"",Z70/Z386)</f>
        <v/>
      </c>
      <c r="AA487" s="113" t="str">
        <f t="shared" si="556"/>
        <v/>
      </c>
      <c r="AB487" s="113" t="str">
        <f t="shared" si="556"/>
        <v/>
      </c>
      <c r="AC487" s="113" t="str">
        <f t="shared" si="556"/>
        <v/>
      </c>
      <c r="AD487" s="113" t="str">
        <f t="shared" si="556"/>
        <v/>
      </c>
      <c r="AE487" s="236" t="str">
        <f t="shared" si="556"/>
        <v/>
      </c>
      <c r="AF487" s="113" t="str">
        <f t="shared" si="556"/>
        <v/>
      </c>
      <c r="AG487" s="113" t="str">
        <f t="shared" si="556"/>
        <v/>
      </c>
      <c r="AH487" s="113" t="str">
        <f t="shared" si="556"/>
        <v/>
      </c>
      <c r="AI487" s="114" t="str">
        <f t="shared" si="556"/>
        <v/>
      </c>
      <c r="AL487" s="32" t="s">
        <v>77</v>
      </c>
      <c r="AM487" s="25"/>
      <c r="AN487" s="33" t="s">
        <v>1</v>
      </c>
      <c r="AO487" s="25"/>
      <c r="AP487" s="112" t="str">
        <f t="shared" ref="AP487:BA487" si="557">IF(ISERROR(AP70/AP386),"",AP70/AP386)</f>
        <v/>
      </c>
      <c r="AQ487" s="113">
        <f t="shared" si="557"/>
        <v>7.07</v>
      </c>
      <c r="AR487" s="113">
        <f t="shared" si="557"/>
        <v>20.28239202657808</v>
      </c>
      <c r="AS487" s="113">
        <f t="shared" si="557"/>
        <v>4.7535802469135824</v>
      </c>
      <c r="AT487" s="113">
        <f t="shared" si="557"/>
        <v>3.8000000000000003</v>
      </c>
      <c r="AU487" s="113">
        <f t="shared" si="557"/>
        <v>5.4932352941176479</v>
      </c>
      <c r="AV487" s="113">
        <f t="shared" si="557"/>
        <v>6.5458259325044441</v>
      </c>
      <c r="AW487" s="236">
        <f t="shared" si="557"/>
        <v>3.5791666666666644</v>
      </c>
      <c r="AX487" s="113">
        <f t="shared" si="557"/>
        <v>3.7737327188940095</v>
      </c>
      <c r="AY487" s="113">
        <f t="shared" si="557"/>
        <v>3.9044155844155894</v>
      </c>
      <c r="AZ487" s="113">
        <f t="shared" si="557"/>
        <v>3.7572016460905338</v>
      </c>
      <c r="BA487" s="162">
        <f t="shared" si="557"/>
        <v>6.8495762711864385</v>
      </c>
      <c r="BC487" s="39"/>
      <c r="BD487" s="36"/>
      <c r="BE487" s="36"/>
      <c r="BF487" s="36"/>
      <c r="BG487" s="39"/>
      <c r="BH487" s="39"/>
      <c r="BI487" s="39"/>
      <c r="BJ487" s="39"/>
    </row>
    <row r="488" spans="1:62" s="12" customFormat="1" ht="14.25" customHeight="1">
      <c r="A488" s="70"/>
      <c r="B488" s="25"/>
      <c r="C488" s="33" t="s">
        <v>13</v>
      </c>
      <c r="D488" s="25"/>
      <c r="E488" s="112">
        <f t="shared" ref="E488:P488" si="558">IF(ISERROR(E71/E387),"",E71/E387)</f>
        <v>4.4970588235294118</v>
      </c>
      <c r="F488" s="113">
        <f t="shared" si="558"/>
        <v>4.0716803760282021</v>
      </c>
      <c r="G488" s="113">
        <f t="shared" si="558"/>
        <v>4.5088097210715272</v>
      </c>
      <c r="H488" s="113">
        <f t="shared" si="558"/>
        <v>4.5213100624865339</v>
      </c>
      <c r="I488" s="113">
        <f t="shared" si="558"/>
        <v>4.4590865229977492</v>
      </c>
      <c r="J488" s="113">
        <f t="shared" si="558"/>
        <v>4.5048992248062012</v>
      </c>
      <c r="K488" s="113">
        <f t="shared" si="558"/>
        <v>4.4942196531791909</v>
      </c>
      <c r="L488" s="113">
        <f t="shared" si="558"/>
        <v>4.503017137340092</v>
      </c>
      <c r="M488" s="236">
        <f t="shared" si="558"/>
        <v>4.4400265076209404</v>
      </c>
      <c r="N488" s="113" t="str">
        <f t="shared" si="558"/>
        <v/>
      </c>
      <c r="O488" s="113" t="str">
        <f t="shared" si="558"/>
        <v/>
      </c>
      <c r="P488" s="114" t="str">
        <f t="shared" si="558"/>
        <v/>
      </c>
      <c r="T488" s="70"/>
      <c r="U488" s="25"/>
      <c r="V488" s="33" t="s">
        <v>13</v>
      </c>
      <c r="W488" s="25"/>
      <c r="X488" s="112" t="str">
        <f>IF(ISERROR(X71/X387),"",X71/X387)</f>
        <v/>
      </c>
      <c r="Y488" s="113" t="str">
        <f>IF(ISERROR(Y71/Y387),"",Y71/Y387)</f>
        <v/>
      </c>
      <c r="Z488" s="113" t="str">
        <f t="shared" si="556"/>
        <v/>
      </c>
      <c r="AA488" s="113" t="str">
        <f t="shared" si="556"/>
        <v/>
      </c>
      <c r="AB488" s="113" t="str">
        <f t="shared" si="556"/>
        <v/>
      </c>
      <c r="AC488" s="113" t="str">
        <f t="shared" si="556"/>
        <v/>
      </c>
      <c r="AD488" s="113" t="str">
        <f t="shared" si="556"/>
        <v/>
      </c>
      <c r="AE488" s="236" t="str">
        <f t="shared" si="556"/>
        <v/>
      </c>
      <c r="AF488" s="113" t="str">
        <f t="shared" si="556"/>
        <v/>
      </c>
      <c r="AG488" s="113" t="str">
        <f t="shared" si="556"/>
        <v/>
      </c>
      <c r="AH488" s="113" t="str">
        <f t="shared" si="556"/>
        <v/>
      </c>
      <c r="AI488" s="114" t="str">
        <f t="shared" si="556"/>
        <v/>
      </c>
      <c r="AL488" s="70"/>
      <c r="AM488" s="25"/>
      <c r="AN488" s="33" t="s">
        <v>13</v>
      </c>
      <c r="AO488" s="25"/>
      <c r="AP488" s="112" t="str">
        <f t="shared" ref="AP488:BA488" si="559">IF(ISERROR(AP71/AP387),"",AP71/AP387)</f>
        <v/>
      </c>
      <c r="AQ488" s="113">
        <f t="shared" si="559"/>
        <v>7.07</v>
      </c>
      <c r="AR488" s="113">
        <f t="shared" si="559"/>
        <v>10.126825518831669</v>
      </c>
      <c r="AS488" s="113">
        <f t="shared" si="559"/>
        <v>6.855381840048107</v>
      </c>
      <c r="AT488" s="113">
        <f t="shared" si="559"/>
        <v>5.0886380928227242</v>
      </c>
      <c r="AU488" s="113">
        <f t="shared" si="559"/>
        <v>5.2105263157894743</v>
      </c>
      <c r="AV488" s="113">
        <f t="shared" si="559"/>
        <v>5.6549420666824322</v>
      </c>
      <c r="AW488" s="236">
        <f t="shared" si="559"/>
        <v>5.1961226745256957</v>
      </c>
      <c r="AX488" s="113">
        <f t="shared" si="559"/>
        <v>4.7899394657191738</v>
      </c>
      <c r="AY488" s="113">
        <f t="shared" si="559"/>
        <v>4.6903871985049355</v>
      </c>
      <c r="AZ488" s="113">
        <f t="shared" si="559"/>
        <v>4.5744131335344971</v>
      </c>
      <c r="BA488" s="162">
        <f t="shared" si="559"/>
        <v>4.7039019919934413</v>
      </c>
      <c r="BC488" s="39"/>
      <c r="BD488" s="36"/>
      <c r="BE488" s="36"/>
      <c r="BF488" s="36"/>
      <c r="BG488" s="39"/>
      <c r="BH488" s="39"/>
      <c r="BI488" s="39"/>
      <c r="BJ488" s="39"/>
    </row>
    <row r="489" spans="1:62" s="12" customFormat="1" ht="14.25" customHeight="1">
      <c r="A489" s="70"/>
      <c r="B489" s="25"/>
      <c r="C489" s="33"/>
      <c r="D489" s="25"/>
      <c r="E489" s="112"/>
      <c r="F489" s="113"/>
      <c r="G489" s="113"/>
      <c r="H489" s="113"/>
      <c r="I489" s="113"/>
      <c r="J489" s="113"/>
      <c r="K489" s="113"/>
      <c r="L489" s="113"/>
      <c r="M489" s="236"/>
      <c r="N489" s="113"/>
      <c r="O489" s="113"/>
      <c r="P489" s="114"/>
      <c r="T489" s="70"/>
      <c r="U489" s="25"/>
      <c r="V489" s="33"/>
      <c r="W489" s="25"/>
      <c r="X489" s="112"/>
      <c r="Y489" s="113"/>
      <c r="Z489" s="113"/>
      <c r="AA489" s="113"/>
      <c r="AB489" s="113"/>
      <c r="AC489" s="113"/>
      <c r="AD489" s="113"/>
      <c r="AE489" s="236"/>
      <c r="AF489" s="113"/>
      <c r="AG489" s="113"/>
      <c r="AH489" s="113"/>
      <c r="AI489" s="114"/>
      <c r="AL489" s="70"/>
      <c r="AM489" s="25"/>
      <c r="AN489" s="33"/>
      <c r="AO489" s="25"/>
      <c r="AP489" s="112"/>
      <c r="AQ489" s="113"/>
      <c r="AR489" s="113"/>
      <c r="AS489" s="113"/>
      <c r="AT489" s="113"/>
      <c r="AU489" s="113"/>
      <c r="AV489" s="113"/>
      <c r="AW489" s="236"/>
      <c r="AX489" s="113"/>
      <c r="AY489" s="113"/>
      <c r="AZ489" s="113"/>
      <c r="BA489" s="162"/>
      <c r="BC489" s="39"/>
      <c r="BD489" s="36"/>
      <c r="BE489" s="36"/>
      <c r="BF489" s="36"/>
      <c r="BG489" s="39"/>
      <c r="BH489" s="39"/>
      <c r="BI489" s="39"/>
      <c r="BJ489" s="39"/>
    </row>
    <row r="490" spans="1:62" s="12" customFormat="1" ht="14.25" customHeight="1">
      <c r="A490" s="70" t="s">
        <v>78</v>
      </c>
      <c r="B490" s="25"/>
      <c r="C490" s="33" t="s">
        <v>1</v>
      </c>
      <c r="D490" s="25"/>
      <c r="E490" s="112">
        <f t="shared" ref="E490:P490" si="560">IF(ISERROR(E73/E389),"",E73/E389)</f>
        <v>37.60063391442155</v>
      </c>
      <c r="F490" s="113">
        <f t="shared" si="560"/>
        <v>96.583333333333343</v>
      </c>
      <c r="G490" s="113">
        <f t="shared" si="560"/>
        <v>6.6885159937073952</v>
      </c>
      <c r="H490" s="113">
        <f t="shared" si="560"/>
        <v>200.50857142857143</v>
      </c>
      <c r="I490" s="113">
        <f t="shared" si="560"/>
        <v>8.5990990990990976</v>
      </c>
      <c r="J490" s="113">
        <f t="shared" si="560"/>
        <v>179.27272727272711</v>
      </c>
      <c r="K490" s="113">
        <f t="shared" si="560"/>
        <v>26.518181818181894</v>
      </c>
      <c r="L490" s="113">
        <f t="shared" si="560"/>
        <v>5.415233415233411</v>
      </c>
      <c r="M490" s="236">
        <f t="shared" si="560"/>
        <v>65.290484140233673</v>
      </c>
      <c r="N490" s="113">
        <f t="shared" si="560"/>
        <v>40.356529377317976</v>
      </c>
      <c r="O490" s="113" t="str">
        <f t="shared" si="560"/>
        <v/>
      </c>
      <c r="P490" s="114" t="str">
        <f t="shared" si="560"/>
        <v/>
      </c>
      <c r="T490" s="70" t="s">
        <v>78</v>
      </c>
      <c r="U490" s="25"/>
      <c r="V490" s="33" t="s">
        <v>1</v>
      </c>
      <c r="W490" s="25"/>
      <c r="X490" s="112" t="str">
        <f>IF(ISERROR(X73/X389),"",X73/X389)</f>
        <v/>
      </c>
      <c r="Y490" s="113" t="str">
        <f>IF(ISERROR(Y73/Y389),"",Y73/Y389)</f>
        <v/>
      </c>
      <c r="Z490" s="113" t="str">
        <f t="shared" ref="Z490:AI491" si="561">IF(ISERROR(Z73/Z389),"",Z73/Z389)</f>
        <v/>
      </c>
      <c r="AA490" s="113" t="str">
        <f t="shared" si="561"/>
        <v/>
      </c>
      <c r="AB490" s="113" t="str">
        <f t="shared" si="561"/>
        <v/>
      </c>
      <c r="AC490" s="113" t="str">
        <f t="shared" si="561"/>
        <v/>
      </c>
      <c r="AD490" s="113" t="str">
        <f t="shared" si="561"/>
        <v/>
      </c>
      <c r="AE490" s="236" t="str">
        <f t="shared" si="561"/>
        <v/>
      </c>
      <c r="AF490" s="113" t="str">
        <f t="shared" si="561"/>
        <v/>
      </c>
      <c r="AG490" s="113" t="str">
        <f t="shared" si="561"/>
        <v/>
      </c>
      <c r="AH490" s="113" t="str">
        <f t="shared" si="561"/>
        <v/>
      </c>
      <c r="AI490" s="114" t="str">
        <f t="shared" si="561"/>
        <v/>
      </c>
      <c r="AL490" s="70" t="s">
        <v>78</v>
      </c>
      <c r="AM490" s="25"/>
      <c r="AN490" s="33" t="s">
        <v>1</v>
      </c>
      <c r="AO490" s="25"/>
      <c r="AP490" s="112">
        <f t="shared" ref="AP490:BA490" si="562">IF(ISERROR(AP73/AP389),"",AP73/AP389)</f>
        <v>8.0032412965186079</v>
      </c>
      <c r="AQ490" s="113">
        <f t="shared" si="562"/>
        <v>11.508638166593212</v>
      </c>
      <c r="AR490" s="113">
        <f t="shared" si="562"/>
        <v>30.348837209302324</v>
      </c>
      <c r="AS490" s="113">
        <f t="shared" si="562"/>
        <v>28.099999999999994</v>
      </c>
      <c r="AT490" s="113">
        <f t="shared" si="562"/>
        <v>4.5929861095968079</v>
      </c>
      <c r="AU490" s="113">
        <f t="shared" si="562"/>
        <v>18.832989690721639</v>
      </c>
      <c r="AV490" s="113">
        <f t="shared" si="562"/>
        <v>9.1784596117720625</v>
      </c>
      <c r="AW490" s="236">
        <f t="shared" si="562"/>
        <v>30.283333333333331</v>
      </c>
      <c r="AX490" s="113">
        <f t="shared" si="562"/>
        <v>5.2749128919860677</v>
      </c>
      <c r="AY490" s="113">
        <f t="shared" si="562"/>
        <v>5.6076468103084078</v>
      </c>
      <c r="AZ490" s="113">
        <f t="shared" si="562"/>
        <v>2.8</v>
      </c>
      <c r="BA490" s="162">
        <f t="shared" si="562"/>
        <v>73.645360824742326</v>
      </c>
      <c r="BC490" s="39"/>
      <c r="BD490" s="36"/>
      <c r="BE490" s="36"/>
      <c r="BF490" s="36"/>
      <c r="BG490" s="39"/>
      <c r="BH490" s="39"/>
      <c r="BI490" s="39"/>
      <c r="BJ490" s="39"/>
    </row>
    <row r="491" spans="1:62" s="12" customFormat="1" ht="14.25" customHeight="1">
      <c r="A491" s="32"/>
      <c r="B491" s="25"/>
      <c r="C491" s="33" t="s">
        <v>13</v>
      </c>
      <c r="D491" s="25"/>
      <c r="E491" s="112">
        <f t="shared" ref="E491:P491" si="563">IF(ISERROR(E74/E390),"",E74/E390)</f>
        <v>37.60063391442155</v>
      </c>
      <c r="F491" s="113">
        <f t="shared" si="563"/>
        <v>59.027245206861757</v>
      </c>
      <c r="G491" s="113">
        <f t="shared" si="563"/>
        <v>24.586266390614217</v>
      </c>
      <c r="H491" s="113">
        <f t="shared" si="563"/>
        <v>65.384574609064401</v>
      </c>
      <c r="I491" s="113">
        <f t="shared" si="563"/>
        <v>43.072405470635559</v>
      </c>
      <c r="J491" s="113">
        <f t="shared" si="563"/>
        <v>52.07738542449286</v>
      </c>
      <c r="K491" s="113">
        <f t="shared" si="563"/>
        <v>50.126301179736295</v>
      </c>
      <c r="L491" s="113">
        <f t="shared" si="563"/>
        <v>38.808334197159738</v>
      </c>
      <c r="M491" s="236">
        <f t="shared" si="563"/>
        <v>40.356529377317976</v>
      </c>
      <c r="N491" s="113" t="str">
        <f t="shared" si="563"/>
        <v/>
      </c>
      <c r="O491" s="113" t="str">
        <f t="shared" si="563"/>
        <v/>
      </c>
      <c r="P491" s="114" t="str">
        <f t="shared" si="563"/>
        <v/>
      </c>
      <c r="T491" s="32"/>
      <c r="U491" s="25"/>
      <c r="V491" s="33" t="s">
        <v>13</v>
      </c>
      <c r="W491" s="25"/>
      <c r="X491" s="112" t="str">
        <f>IF(ISERROR(X74/X390),"",X74/X390)</f>
        <v/>
      </c>
      <c r="Y491" s="113" t="str">
        <f>IF(ISERROR(Y74/Y390),"",Y74/Y390)</f>
        <v/>
      </c>
      <c r="Z491" s="113" t="str">
        <f t="shared" si="561"/>
        <v/>
      </c>
      <c r="AA491" s="113" t="str">
        <f t="shared" si="561"/>
        <v/>
      </c>
      <c r="AB491" s="113" t="str">
        <f t="shared" si="561"/>
        <v/>
      </c>
      <c r="AC491" s="113" t="str">
        <f t="shared" si="561"/>
        <v/>
      </c>
      <c r="AD491" s="113" t="str">
        <f t="shared" si="561"/>
        <v/>
      </c>
      <c r="AE491" s="236" t="str">
        <f t="shared" si="561"/>
        <v/>
      </c>
      <c r="AF491" s="113" t="str">
        <f t="shared" si="561"/>
        <v/>
      </c>
      <c r="AG491" s="113" t="str">
        <f t="shared" si="561"/>
        <v/>
      </c>
      <c r="AH491" s="113" t="str">
        <f t="shared" si="561"/>
        <v/>
      </c>
      <c r="AI491" s="114" t="str">
        <f t="shared" si="561"/>
        <v/>
      </c>
      <c r="AL491" s="32"/>
      <c r="AM491" s="25"/>
      <c r="AN491" s="33" t="s">
        <v>13</v>
      </c>
      <c r="AO491" s="25"/>
      <c r="AP491" s="112">
        <f t="shared" ref="AP491:BA491" si="564">IF(ISERROR(AP74/AP390),"",AP74/AP390)</f>
        <v>8.0032412965186079</v>
      </c>
      <c r="AQ491" s="113">
        <f t="shared" si="564"/>
        <v>10.024523506988563</v>
      </c>
      <c r="AR491" s="113">
        <f t="shared" si="564"/>
        <v>12.721291602380427</v>
      </c>
      <c r="AS491" s="113">
        <f t="shared" si="564"/>
        <v>14.247865793130831</v>
      </c>
      <c r="AT491" s="113">
        <f t="shared" si="564"/>
        <v>8.522992555622718</v>
      </c>
      <c r="AU491" s="113">
        <f t="shared" si="564"/>
        <v>9.2724205736621386</v>
      </c>
      <c r="AV491" s="113">
        <f t="shared" si="564"/>
        <v>9.2673162780809282</v>
      </c>
      <c r="AW491" s="236">
        <f t="shared" si="564"/>
        <v>10.124471483923593</v>
      </c>
      <c r="AX491" s="113">
        <f t="shared" si="564"/>
        <v>9.3328081451567027</v>
      </c>
      <c r="AY491" s="113">
        <f t="shared" si="564"/>
        <v>8.8907860437136552</v>
      </c>
      <c r="AZ491" s="113">
        <f t="shared" si="564"/>
        <v>8.2197073779998213</v>
      </c>
      <c r="BA491" s="162">
        <f t="shared" si="564"/>
        <v>9.6051783609134169</v>
      </c>
      <c r="BC491" s="39"/>
      <c r="BD491" s="36"/>
      <c r="BE491" s="36"/>
      <c r="BF491" s="36"/>
      <c r="BG491" s="39"/>
      <c r="BH491" s="39"/>
      <c r="BI491" s="39"/>
      <c r="BJ491" s="39"/>
    </row>
    <row r="492" spans="1:62" s="12" customFormat="1" ht="14.25" customHeight="1">
      <c r="A492" s="70"/>
      <c r="B492" s="25"/>
      <c r="C492" s="33"/>
      <c r="D492" s="25"/>
      <c r="E492" s="112"/>
      <c r="F492" s="113"/>
      <c r="G492" s="113"/>
      <c r="H492" s="113"/>
      <c r="I492" s="113"/>
      <c r="J492" s="113"/>
      <c r="K492" s="113"/>
      <c r="L492" s="113"/>
      <c r="M492" s="236"/>
      <c r="N492" s="113"/>
      <c r="O492" s="113"/>
      <c r="P492" s="114"/>
      <c r="T492" s="70"/>
      <c r="U492" s="25"/>
      <c r="V492" s="33"/>
      <c r="W492" s="25"/>
      <c r="X492" s="112"/>
      <c r="Y492" s="113"/>
      <c r="Z492" s="113"/>
      <c r="AA492" s="113"/>
      <c r="AB492" s="113"/>
      <c r="AC492" s="113"/>
      <c r="AD492" s="113"/>
      <c r="AE492" s="236"/>
      <c r="AF492" s="113"/>
      <c r="AG492" s="113"/>
      <c r="AH492" s="113"/>
      <c r="AI492" s="114"/>
      <c r="AL492" s="70"/>
      <c r="AM492" s="25"/>
      <c r="AN492" s="33"/>
      <c r="AO492" s="25"/>
      <c r="AP492" s="112"/>
      <c r="AQ492" s="113"/>
      <c r="AR492" s="113"/>
      <c r="AS492" s="113"/>
      <c r="AT492" s="113"/>
      <c r="AU492" s="113"/>
      <c r="AV492" s="113"/>
      <c r="AW492" s="236"/>
      <c r="AX492" s="113"/>
      <c r="AY492" s="113"/>
      <c r="AZ492" s="113"/>
      <c r="BA492" s="162"/>
      <c r="BC492" s="39"/>
      <c r="BD492" s="36"/>
      <c r="BE492" s="36"/>
      <c r="BF492" s="36"/>
      <c r="BG492" s="39"/>
      <c r="BH492" s="39"/>
      <c r="BI492" s="39"/>
      <c r="BJ492" s="39"/>
    </row>
    <row r="493" spans="1:62" s="12" customFormat="1" ht="14.25" customHeight="1">
      <c r="A493" s="32" t="s">
        <v>79</v>
      </c>
      <c r="B493" s="25"/>
      <c r="C493" s="33" t="s">
        <v>1</v>
      </c>
      <c r="D493" s="25"/>
      <c r="E493" s="112" t="str">
        <f t="shared" ref="E493:P493" si="565">IF(ISERROR(E76/E392),"",E76/E392)</f>
        <v/>
      </c>
      <c r="F493" s="113" t="str">
        <f t="shared" si="565"/>
        <v/>
      </c>
      <c r="G493" s="113">
        <f t="shared" si="565"/>
        <v>29.3</v>
      </c>
      <c r="H493" s="113" t="str">
        <f t="shared" si="565"/>
        <v/>
      </c>
      <c r="I493" s="113" t="str">
        <f t="shared" si="565"/>
        <v/>
      </c>
      <c r="J493" s="113" t="str">
        <f t="shared" si="565"/>
        <v/>
      </c>
      <c r="K493" s="113" t="str">
        <f t="shared" si="565"/>
        <v/>
      </c>
      <c r="L493" s="113">
        <f t="shared" si="565"/>
        <v>29.3</v>
      </c>
      <c r="M493" s="236" t="str">
        <f t="shared" si="565"/>
        <v/>
      </c>
      <c r="N493" s="113">
        <f t="shared" si="565"/>
        <v>29.3</v>
      </c>
      <c r="O493" s="113" t="str">
        <f t="shared" si="565"/>
        <v/>
      </c>
      <c r="P493" s="114" t="str">
        <f t="shared" si="565"/>
        <v/>
      </c>
      <c r="T493" s="32" t="s">
        <v>79</v>
      </c>
      <c r="U493" s="25"/>
      <c r="V493" s="33" t="s">
        <v>1</v>
      </c>
      <c r="W493" s="25"/>
      <c r="X493" s="112" t="str">
        <f>IF(ISERROR(X76/X392),"",X76/X392)</f>
        <v/>
      </c>
      <c r="Y493" s="113" t="str">
        <f>IF(ISERROR(Y76/Y392),"",Y76/Y392)</f>
        <v/>
      </c>
      <c r="Z493" s="113" t="str">
        <f t="shared" ref="Z493:AI494" si="566">IF(ISERROR(Z76/Z392),"",Z76/Z392)</f>
        <v/>
      </c>
      <c r="AA493" s="113" t="str">
        <f t="shared" si="566"/>
        <v/>
      </c>
      <c r="AB493" s="113" t="str">
        <f t="shared" si="566"/>
        <v/>
      </c>
      <c r="AC493" s="113" t="str">
        <f t="shared" si="566"/>
        <v/>
      </c>
      <c r="AD493" s="113" t="str">
        <f t="shared" si="566"/>
        <v/>
      </c>
      <c r="AE493" s="236" t="str">
        <f t="shared" si="566"/>
        <v/>
      </c>
      <c r="AF493" s="113" t="str">
        <f t="shared" si="566"/>
        <v/>
      </c>
      <c r="AG493" s="113" t="str">
        <f t="shared" si="566"/>
        <v/>
      </c>
      <c r="AH493" s="113" t="str">
        <f t="shared" si="566"/>
        <v/>
      </c>
      <c r="AI493" s="114" t="str">
        <f t="shared" si="566"/>
        <v/>
      </c>
      <c r="AL493" s="32" t="s">
        <v>79</v>
      </c>
      <c r="AM493" s="25"/>
      <c r="AN493" s="33" t="s">
        <v>1</v>
      </c>
      <c r="AO493" s="25"/>
      <c r="AP493" s="112">
        <f t="shared" ref="AP493:BA493" si="567">IF(ISERROR(AP76/AP392),"",AP76/AP392)</f>
        <v>29.3</v>
      </c>
      <c r="AQ493" s="113" t="str">
        <f t="shared" si="567"/>
        <v/>
      </c>
      <c r="AR493" s="113" t="str">
        <f t="shared" si="567"/>
        <v/>
      </c>
      <c r="AS493" s="113" t="str">
        <f t="shared" si="567"/>
        <v/>
      </c>
      <c r="AT493" s="113" t="str">
        <f t="shared" si="567"/>
        <v/>
      </c>
      <c r="AU493" s="113" t="str">
        <f t="shared" si="567"/>
        <v/>
      </c>
      <c r="AV493" s="113" t="str">
        <f t="shared" si="567"/>
        <v/>
      </c>
      <c r="AW493" s="236">
        <f t="shared" si="567"/>
        <v>29.3</v>
      </c>
      <c r="AX493" s="113" t="str">
        <f t="shared" si="567"/>
        <v/>
      </c>
      <c r="AY493" s="113" t="str">
        <f t="shared" si="567"/>
        <v/>
      </c>
      <c r="AZ493" s="113" t="str">
        <f t="shared" si="567"/>
        <v/>
      </c>
      <c r="BA493" s="162">
        <f t="shared" si="567"/>
        <v>29.299999999999986</v>
      </c>
      <c r="BC493" s="39"/>
      <c r="BD493" s="36"/>
      <c r="BE493" s="36"/>
      <c r="BF493" s="36"/>
      <c r="BG493" s="39"/>
      <c r="BH493" s="39"/>
      <c r="BI493" s="39"/>
      <c r="BJ493" s="39"/>
    </row>
    <row r="494" spans="1:62" s="12" customFormat="1" ht="14.25" customHeight="1">
      <c r="A494" s="70"/>
      <c r="B494" s="25"/>
      <c r="C494" s="33" t="s">
        <v>13</v>
      </c>
      <c r="D494" s="25"/>
      <c r="E494" s="112" t="str">
        <f t="shared" ref="E494:P494" si="568">IF(ISERROR(E77/E393),"",E77/E393)</f>
        <v/>
      </c>
      <c r="F494" s="113" t="str">
        <f t="shared" si="568"/>
        <v/>
      </c>
      <c r="G494" s="113">
        <f t="shared" si="568"/>
        <v>29.3</v>
      </c>
      <c r="H494" s="113">
        <f t="shared" si="568"/>
        <v>29.3</v>
      </c>
      <c r="I494" s="113">
        <f t="shared" si="568"/>
        <v>29.3</v>
      </c>
      <c r="J494" s="113">
        <f t="shared" si="568"/>
        <v>29.3</v>
      </c>
      <c r="K494" s="113">
        <f t="shared" si="568"/>
        <v>29.3</v>
      </c>
      <c r="L494" s="113">
        <f t="shared" si="568"/>
        <v>29.3</v>
      </c>
      <c r="M494" s="236">
        <f t="shared" si="568"/>
        <v>29.3</v>
      </c>
      <c r="N494" s="113" t="str">
        <f t="shared" si="568"/>
        <v/>
      </c>
      <c r="O494" s="113" t="str">
        <f t="shared" si="568"/>
        <v/>
      </c>
      <c r="P494" s="114" t="str">
        <f t="shared" si="568"/>
        <v/>
      </c>
      <c r="T494" s="70"/>
      <c r="U494" s="25"/>
      <c r="V494" s="33" t="s">
        <v>13</v>
      </c>
      <c r="W494" s="25"/>
      <c r="X494" s="112" t="str">
        <f>IF(ISERROR(X77/X393),"",X77/X393)</f>
        <v/>
      </c>
      <c r="Y494" s="113" t="str">
        <f>IF(ISERROR(Y77/Y393),"",Y77/Y393)</f>
        <v/>
      </c>
      <c r="Z494" s="113" t="str">
        <f t="shared" si="566"/>
        <v/>
      </c>
      <c r="AA494" s="113" t="str">
        <f t="shared" si="566"/>
        <v/>
      </c>
      <c r="AB494" s="113" t="str">
        <f t="shared" si="566"/>
        <v/>
      </c>
      <c r="AC494" s="113" t="str">
        <f t="shared" si="566"/>
        <v/>
      </c>
      <c r="AD494" s="113" t="str">
        <f t="shared" si="566"/>
        <v/>
      </c>
      <c r="AE494" s="236" t="str">
        <f t="shared" si="566"/>
        <v/>
      </c>
      <c r="AF494" s="113" t="str">
        <f t="shared" si="566"/>
        <v/>
      </c>
      <c r="AG494" s="113" t="str">
        <f t="shared" si="566"/>
        <v/>
      </c>
      <c r="AH494" s="113" t="str">
        <f t="shared" si="566"/>
        <v/>
      </c>
      <c r="AI494" s="114" t="str">
        <f t="shared" si="566"/>
        <v/>
      </c>
      <c r="AL494" s="70"/>
      <c r="AM494" s="25"/>
      <c r="AN494" s="33" t="s">
        <v>13</v>
      </c>
      <c r="AO494" s="25"/>
      <c r="AP494" s="112">
        <f t="shared" ref="AP494:BA494" si="569">IF(ISERROR(AP77/AP393),"",AP77/AP393)</f>
        <v>29.3</v>
      </c>
      <c r="AQ494" s="113">
        <f t="shared" si="569"/>
        <v>29.3</v>
      </c>
      <c r="AR494" s="113">
        <f t="shared" si="569"/>
        <v>29.3</v>
      </c>
      <c r="AS494" s="113">
        <f t="shared" si="569"/>
        <v>29.3</v>
      </c>
      <c r="AT494" s="113">
        <f t="shared" si="569"/>
        <v>29.3</v>
      </c>
      <c r="AU494" s="113">
        <f t="shared" si="569"/>
        <v>29.3</v>
      </c>
      <c r="AV494" s="113">
        <f t="shared" si="569"/>
        <v>29.3</v>
      </c>
      <c r="AW494" s="236">
        <f t="shared" si="569"/>
        <v>29.3</v>
      </c>
      <c r="AX494" s="113">
        <f t="shared" si="569"/>
        <v>29.3</v>
      </c>
      <c r="AY494" s="113">
        <f t="shared" si="569"/>
        <v>29.3</v>
      </c>
      <c r="AZ494" s="113">
        <f t="shared" si="569"/>
        <v>29.3</v>
      </c>
      <c r="BA494" s="162">
        <f t="shared" si="569"/>
        <v>29.299999999999997</v>
      </c>
      <c r="BC494" s="39"/>
      <c r="BD494" s="36"/>
      <c r="BE494" s="36"/>
      <c r="BF494" s="36"/>
      <c r="BG494" s="39"/>
      <c r="BH494" s="39"/>
      <c r="BI494" s="39"/>
      <c r="BJ494" s="39"/>
    </row>
    <row r="495" spans="1:62" s="12" customFormat="1" ht="14.25" customHeight="1">
      <c r="A495" s="32"/>
      <c r="B495" s="25"/>
      <c r="C495" s="33"/>
      <c r="D495" s="25"/>
      <c r="E495" s="112"/>
      <c r="F495" s="113"/>
      <c r="G495" s="113"/>
      <c r="H495" s="113"/>
      <c r="I495" s="113"/>
      <c r="J495" s="113"/>
      <c r="K495" s="113"/>
      <c r="L495" s="113"/>
      <c r="M495" s="236"/>
      <c r="N495" s="113"/>
      <c r="O495" s="113"/>
      <c r="P495" s="114"/>
      <c r="T495" s="32"/>
      <c r="U495" s="25"/>
      <c r="V495" s="33"/>
      <c r="W495" s="25"/>
      <c r="X495" s="112"/>
      <c r="Y495" s="113"/>
      <c r="Z495" s="113"/>
      <c r="AA495" s="113"/>
      <c r="AB495" s="113"/>
      <c r="AC495" s="113"/>
      <c r="AD495" s="113"/>
      <c r="AE495" s="236"/>
      <c r="AF495" s="113"/>
      <c r="AG495" s="113"/>
      <c r="AH495" s="113"/>
      <c r="AI495" s="114"/>
      <c r="AL495" s="32"/>
      <c r="AM495" s="25"/>
      <c r="AN495" s="33"/>
      <c r="AO495" s="25"/>
      <c r="AP495" s="112"/>
      <c r="AQ495" s="113"/>
      <c r="AR495" s="113"/>
      <c r="AS495" s="113"/>
      <c r="AT495" s="113"/>
      <c r="AU495" s="113"/>
      <c r="AV495" s="113"/>
      <c r="AW495" s="236"/>
      <c r="AX495" s="113"/>
      <c r="AY495" s="113"/>
      <c r="AZ495" s="113"/>
      <c r="BA495" s="162"/>
      <c r="BC495" s="39"/>
      <c r="BD495" s="36"/>
      <c r="BE495" s="36"/>
      <c r="BF495" s="36"/>
      <c r="BG495" s="39"/>
      <c r="BH495" s="39"/>
      <c r="BI495" s="39"/>
      <c r="BJ495" s="39"/>
    </row>
    <row r="496" spans="1:62" s="12" customFormat="1" ht="14.25" customHeight="1">
      <c r="A496" s="32" t="s">
        <v>80</v>
      </c>
      <c r="B496" s="25"/>
      <c r="C496" s="33" t="s">
        <v>1</v>
      </c>
      <c r="D496" s="25"/>
      <c r="E496" s="112">
        <f t="shared" ref="E496:P496" si="570">IF(ISERROR(E79/E395),"",E79/E395)</f>
        <v>43.076896551724133</v>
      </c>
      <c r="F496" s="113">
        <f t="shared" si="570"/>
        <v>67.989999999999995</v>
      </c>
      <c r="G496" s="113">
        <f t="shared" si="570"/>
        <v>31.455555555555556</v>
      </c>
      <c r="H496" s="113">
        <f t="shared" si="570"/>
        <v>44.884507042253539</v>
      </c>
      <c r="I496" s="113">
        <f t="shared" si="570"/>
        <v>36.105084745762696</v>
      </c>
      <c r="J496" s="113">
        <f t="shared" si="570"/>
        <v>48.539130434782599</v>
      </c>
      <c r="K496" s="113">
        <f t="shared" si="570"/>
        <v>105.79999999999966</v>
      </c>
      <c r="L496" s="113">
        <f t="shared" si="570"/>
        <v>413.50000000000932</v>
      </c>
      <c r="M496" s="236">
        <f t="shared" si="570"/>
        <v>52.692063492063461</v>
      </c>
      <c r="N496" s="113">
        <f t="shared" si="570"/>
        <v>46.679691516709511</v>
      </c>
      <c r="O496" s="113" t="str">
        <f t="shared" si="570"/>
        <v/>
      </c>
      <c r="P496" s="114" t="str">
        <f t="shared" si="570"/>
        <v/>
      </c>
      <c r="T496" s="32" t="s">
        <v>80</v>
      </c>
      <c r="U496" s="25"/>
      <c r="V496" s="33" t="s">
        <v>1</v>
      </c>
      <c r="W496" s="25"/>
      <c r="X496" s="112" t="str">
        <f>IF(ISERROR(X79/X395),"",X79/X395)</f>
        <v/>
      </c>
      <c r="Y496" s="113" t="str">
        <f>IF(ISERROR(Y79/Y395),"",Y79/Y395)</f>
        <v/>
      </c>
      <c r="Z496" s="113" t="str">
        <f t="shared" ref="Z496:AI497" si="571">IF(ISERROR(Z79/Z395),"",Z79/Z395)</f>
        <v/>
      </c>
      <c r="AA496" s="113" t="str">
        <f t="shared" si="571"/>
        <v/>
      </c>
      <c r="AB496" s="113" t="str">
        <f t="shared" si="571"/>
        <v/>
      </c>
      <c r="AC496" s="113" t="str">
        <f t="shared" si="571"/>
        <v/>
      </c>
      <c r="AD496" s="113" t="str">
        <f t="shared" si="571"/>
        <v/>
      </c>
      <c r="AE496" s="236" t="str">
        <f t="shared" si="571"/>
        <v/>
      </c>
      <c r="AF496" s="113" t="str">
        <f t="shared" si="571"/>
        <v/>
      </c>
      <c r="AG496" s="113" t="str">
        <f t="shared" si="571"/>
        <v/>
      </c>
      <c r="AH496" s="113" t="str">
        <f t="shared" si="571"/>
        <v/>
      </c>
      <c r="AI496" s="114" t="str">
        <f t="shared" si="571"/>
        <v/>
      </c>
      <c r="AL496" s="32" t="s">
        <v>80</v>
      </c>
      <c r="AM496" s="25"/>
      <c r="AN496" s="33" t="s">
        <v>1</v>
      </c>
      <c r="AO496" s="25"/>
      <c r="AP496" s="112" t="str">
        <f t="shared" ref="AP496:BA496" si="572">IF(ISERROR(AP79/AP395),"",AP79/AP395)</f>
        <v/>
      </c>
      <c r="AQ496" s="113">
        <f t="shared" si="572"/>
        <v>68</v>
      </c>
      <c r="AR496" s="113">
        <f t="shared" si="572"/>
        <v>47.800882352941173</v>
      </c>
      <c r="AS496" s="113">
        <f t="shared" si="572"/>
        <v>71.552631578947384</v>
      </c>
      <c r="AT496" s="113">
        <f t="shared" si="572"/>
        <v>30.335918367346924</v>
      </c>
      <c r="AU496" s="113" t="str">
        <f t="shared" si="572"/>
        <v/>
      </c>
      <c r="AV496" s="113">
        <f t="shared" si="572"/>
        <v>47.349428571428554</v>
      </c>
      <c r="AW496" s="236" t="str">
        <f t="shared" si="572"/>
        <v/>
      </c>
      <c r="AX496" s="113">
        <f t="shared" si="572"/>
        <v>40.500000000000256</v>
      </c>
      <c r="AY496" s="113">
        <f t="shared" si="572"/>
        <v>57.268615384615366</v>
      </c>
      <c r="AZ496" s="113">
        <f t="shared" si="572"/>
        <v>43.076896551724133</v>
      </c>
      <c r="BA496" s="162">
        <f t="shared" si="572"/>
        <v>68.000000000000142</v>
      </c>
      <c r="BC496" s="39"/>
      <c r="BD496" s="36"/>
      <c r="BE496" s="36"/>
      <c r="BF496" s="36"/>
      <c r="BG496" s="39"/>
      <c r="BH496" s="39"/>
      <c r="BI496" s="39"/>
      <c r="BJ496" s="39"/>
    </row>
    <row r="497" spans="1:62" s="12" customFormat="1" ht="14.25" customHeight="1">
      <c r="A497" s="70"/>
      <c r="B497" s="25"/>
      <c r="C497" s="33" t="s">
        <v>13</v>
      </c>
      <c r="D497" s="25"/>
      <c r="E497" s="112">
        <f t="shared" ref="E497:P497" si="573">IF(ISERROR(E80/E396),"",E80/E396)</f>
        <v>43.076896551724133</v>
      </c>
      <c r="F497" s="113">
        <f t="shared" si="573"/>
        <v>45.412500000000001</v>
      </c>
      <c r="G497" s="113">
        <f t="shared" si="573"/>
        <v>39.025423728813557</v>
      </c>
      <c r="H497" s="113">
        <f t="shared" si="573"/>
        <v>41.226455026455035</v>
      </c>
      <c r="I497" s="113">
        <f t="shared" si="573"/>
        <v>40.008064516129032</v>
      </c>
      <c r="J497" s="113">
        <f t="shared" si="573"/>
        <v>41.864984227129334</v>
      </c>
      <c r="K497" s="113">
        <f t="shared" si="573"/>
        <v>43.246296296296293</v>
      </c>
      <c r="L497" s="113">
        <f t="shared" si="573"/>
        <v>45.51779141104295</v>
      </c>
      <c r="M497" s="236">
        <f t="shared" si="573"/>
        <v>46.679691516709511</v>
      </c>
      <c r="N497" s="113" t="str">
        <f t="shared" si="573"/>
        <v/>
      </c>
      <c r="O497" s="113" t="str">
        <f t="shared" si="573"/>
        <v/>
      </c>
      <c r="P497" s="114" t="str">
        <f t="shared" si="573"/>
        <v/>
      </c>
      <c r="T497" s="70"/>
      <c r="U497" s="25"/>
      <c r="V497" s="33" t="s">
        <v>13</v>
      </c>
      <c r="W497" s="25"/>
      <c r="X497" s="112" t="str">
        <f>IF(ISERROR(X80/X396),"",X80/X396)</f>
        <v/>
      </c>
      <c r="Y497" s="113" t="str">
        <f>IF(ISERROR(Y80/Y396),"",Y80/Y396)</f>
        <v/>
      </c>
      <c r="Z497" s="113" t="str">
        <f t="shared" si="571"/>
        <v/>
      </c>
      <c r="AA497" s="113" t="str">
        <f t="shared" si="571"/>
        <v/>
      </c>
      <c r="AB497" s="113" t="str">
        <f t="shared" si="571"/>
        <v/>
      </c>
      <c r="AC497" s="113" t="str">
        <f t="shared" si="571"/>
        <v/>
      </c>
      <c r="AD497" s="113" t="str">
        <f t="shared" si="571"/>
        <v/>
      </c>
      <c r="AE497" s="236" t="str">
        <f t="shared" si="571"/>
        <v/>
      </c>
      <c r="AF497" s="113" t="str">
        <f t="shared" si="571"/>
        <v/>
      </c>
      <c r="AG497" s="113" t="str">
        <f t="shared" si="571"/>
        <v/>
      </c>
      <c r="AH497" s="113" t="str">
        <f t="shared" si="571"/>
        <v/>
      </c>
      <c r="AI497" s="114" t="str">
        <f t="shared" si="571"/>
        <v/>
      </c>
      <c r="AL497" s="70"/>
      <c r="AM497" s="25"/>
      <c r="AN497" s="33" t="s">
        <v>13</v>
      </c>
      <c r="AO497" s="25"/>
      <c r="AP497" s="112" t="str">
        <f t="shared" ref="AP497:BA497" si="574">IF(ISERROR(AP80/AP396),"",AP80/AP396)</f>
        <v/>
      </c>
      <c r="AQ497" s="113">
        <f t="shared" si="574"/>
        <v>68</v>
      </c>
      <c r="AR497" s="113">
        <f t="shared" si="574"/>
        <v>49.438648648648645</v>
      </c>
      <c r="AS497" s="113">
        <f t="shared" si="574"/>
        <v>53.956559139784943</v>
      </c>
      <c r="AT497" s="113">
        <f t="shared" si="574"/>
        <v>41.837068062827214</v>
      </c>
      <c r="AU497" s="113">
        <f t="shared" si="574"/>
        <v>41.837068062827214</v>
      </c>
      <c r="AV497" s="113">
        <f t="shared" si="574"/>
        <v>43.315478927203053</v>
      </c>
      <c r="AW497" s="236">
        <f t="shared" si="574"/>
        <v>43.315478927203053</v>
      </c>
      <c r="AX497" s="113">
        <f t="shared" si="574"/>
        <v>43.262556390977437</v>
      </c>
      <c r="AY497" s="113">
        <f t="shared" si="574"/>
        <v>46.01299093655588</v>
      </c>
      <c r="AZ497" s="113">
        <f t="shared" si="574"/>
        <v>45.575218508997423</v>
      </c>
      <c r="BA497" s="162">
        <f t="shared" si="574"/>
        <v>45.915848101265816</v>
      </c>
      <c r="BC497" s="39"/>
      <c r="BD497" s="36"/>
      <c r="BE497" s="36"/>
      <c r="BF497" s="36"/>
      <c r="BG497" s="39"/>
      <c r="BH497" s="39"/>
      <c r="BI497" s="39"/>
      <c r="BJ497" s="39"/>
    </row>
    <row r="498" spans="1:62" s="12" customFormat="1" ht="14.25" customHeight="1">
      <c r="A498" s="70"/>
      <c r="B498" s="25"/>
      <c r="C498" s="33"/>
      <c r="D498" s="25"/>
      <c r="E498" s="112"/>
      <c r="F498" s="113"/>
      <c r="G498" s="113"/>
      <c r="H498" s="113"/>
      <c r="I498" s="113"/>
      <c r="J498" s="113"/>
      <c r="K498" s="113"/>
      <c r="L498" s="113"/>
      <c r="M498" s="236"/>
      <c r="N498" s="113"/>
      <c r="O498" s="113"/>
      <c r="P498" s="114"/>
      <c r="T498" s="70"/>
      <c r="U498" s="25"/>
      <c r="V498" s="33"/>
      <c r="W498" s="25"/>
      <c r="X498" s="112"/>
      <c r="Y498" s="113"/>
      <c r="Z498" s="113"/>
      <c r="AA498" s="113"/>
      <c r="AB498" s="113"/>
      <c r="AC498" s="113"/>
      <c r="AD498" s="113"/>
      <c r="AE498" s="236"/>
      <c r="AF498" s="113"/>
      <c r="AG498" s="113"/>
      <c r="AH498" s="113"/>
      <c r="AI498" s="114"/>
      <c r="AL498" s="70"/>
      <c r="AM498" s="25"/>
      <c r="AN498" s="33"/>
      <c r="AO498" s="25"/>
      <c r="AP498" s="112"/>
      <c r="AQ498" s="113"/>
      <c r="AR498" s="113"/>
      <c r="AS498" s="113"/>
      <c r="AT498" s="113"/>
      <c r="AU498" s="113"/>
      <c r="AV498" s="113"/>
      <c r="AW498" s="236"/>
      <c r="AX498" s="113"/>
      <c r="AY498" s="113"/>
      <c r="AZ498" s="113"/>
      <c r="BA498" s="162"/>
      <c r="BC498" s="39"/>
      <c r="BD498" s="36"/>
      <c r="BE498" s="36"/>
      <c r="BF498" s="36"/>
      <c r="BG498" s="39"/>
      <c r="BH498" s="39"/>
      <c r="BI498" s="39"/>
      <c r="BJ498" s="39"/>
    </row>
    <row r="499" spans="1:62" s="12" customFormat="1" ht="14.25" customHeight="1">
      <c r="A499" s="70" t="s">
        <v>40</v>
      </c>
      <c r="B499" s="25"/>
      <c r="C499" s="33" t="s">
        <v>1</v>
      </c>
      <c r="D499" s="25"/>
      <c r="E499" s="112">
        <f t="shared" ref="E499:P499" si="575">IF(ISERROR(E82/E398),"",E82/E398)</f>
        <v>16.46486003144679</v>
      </c>
      <c r="F499" s="113">
        <f t="shared" si="575"/>
        <v>16.443595006538935</v>
      </c>
      <c r="G499" s="113">
        <f t="shared" si="575"/>
        <v>11.63103188787507</v>
      </c>
      <c r="H499" s="113">
        <f t="shared" si="575"/>
        <v>11.70945100294289</v>
      </c>
      <c r="I499" s="113">
        <f t="shared" si="575"/>
        <v>17.439912448320147</v>
      </c>
      <c r="J499" s="113">
        <f t="shared" si="575"/>
        <v>13.843678216505102</v>
      </c>
      <c r="K499" s="113">
        <f t="shared" si="575"/>
        <v>9.7810113950196129</v>
      </c>
      <c r="L499" s="113">
        <f t="shared" si="575"/>
        <v>17.000325335502239</v>
      </c>
      <c r="M499" s="236">
        <f t="shared" si="575"/>
        <v>14.266839649291697</v>
      </c>
      <c r="N499" s="113">
        <f t="shared" si="575"/>
        <v>13.871048979379557</v>
      </c>
      <c r="O499" s="113" t="str">
        <f t="shared" si="575"/>
        <v/>
      </c>
      <c r="P499" s="114" t="str">
        <f t="shared" si="575"/>
        <v/>
      </c>
      <c r="T499" s="70" t="s">
        <v>40</v>
      </c>
      <c r="U499" s="25"/>
      <c r="V499" s="33" t="s">
        <v>1</v>
      </c>
      <c r="W499" s="25"/>
      <c r="X499" s="112" t="str">
        <f>IF(ISERROR(X82/X398),"",X82/X398)</f>
        <v/>
      </c>
      <c r="Y499" s="113" t="str">
        <f>IF(ISERROR(Y82/Y398),"",Y82/Y398)</f>
        <v/>
      </c>
      <c r="Z499" s="113" t="str">
        <f t="shared" ref="Z499:AI500" si="576">IF(ISERROR(Z82/Z398),"",Z82/Z398)</f>
        <v/>
      </c>
      <c r="AA499" s="113" t="str">
        <f t="shared" si="576"/>
        <v/>
      </c>
      <c r="AB499" s="113" t="str">
        <f t="shared" si="576"/>
        <v/>
      </c>
      <c r="AC499" s="113" t="str">
        <f t="shared" si="576"/>
        <v/>
      </c>
      <c r="AD499" s="113" t="str">
        <f t="shared" si="576"/>
        <v/>
      </c>
      <c r="AE499" s="236" t="str">
        <f t="shared" si="576"/>
        <v/>
      </c>
      <c r="AF499" s="113" t="str">
        <f t="shared" si="576"/>
        <v/>
      </c>
      <c r="AG499" s="113" t="str">
        <f t="shared" si="576"/>
        <v/>
      </c>
      <c r="AH499" s="113" t="str">
        <f t="shared" si="576"/>
        <v/>
      </c>
      <c r="AI499" s="114" t="str">
        <f t="shared" si="576"/>
        <v/>
      </c>
      <c r="AL499" s="70" t="s">
        <v>40</v>
      </c>
      <c r="AM499" s="25"/>
      <c r="AN499" s="33" t="s">
        <v>1</v>
      </c>
      <c r="AO499" s="25"/>
      <c r="AP499" s="112">
        <f t="shared" ref="AP499:BA499" si="577">IF(ISERROR(AP82/AP398),"",AP82/AP398)</f>
        <v>11.600052717635744</v>
      </c>
      <c r="AQ499" s="113">
        <f t="shared" si="577"/>
        <v>12.501084756188956</v>
      </c>
      <c r="AR499" s="113">
        <f t="shared" si="577"/>
        <v>9.6892360710076577</v>
      </c>
      <c r="AS499" s="113">
        <f t="shared" si="577"/>
        <v>8.1554660718508458</v>
      </c>
      <c r="AT499" s="113">
        <f t="shared" si="577"/>
        <v>15.532865456096081</v>
      </c>
      <c r="AU499" s="113">
        <f t="shared" si="577"/>
        <v>20.976347116496029</v>
      </c>
      <c r="AV499" s="113">
        <f t="shared" si="577"/>
        <v>12.950169417664618</v>
      </c>
      <c r="AW499" s="236">
        <f t="shared" si="577"/>
        <v>12.267102005276055</v>
      </c>
      <c r="AX499" s="113">
        <f t="shared" si="577"/>
        <v>11.972656741347508</v>
      </c>
      <c r="AY499" s="113">
        <f t="shared" si="577"/>
        <v>13.142441649025043</v>
      </c>
      <c r="AZ499" s="113">
        <f t="shared" si="577"/>
        <v>15.774363637538835</v>
      </c>
      <c r="BA499" s="162">
        <f t="shared" si="577"/>
        <v>15.905262607038225</v>
      </c>
      <c r="BC499" s="39"/>
      <c r="BD499" s="36"/>
      <c r="BE499" s="36"/>
      <c r="BF499" s="36"/>
      <c r="BG499" s="39"/>
      <c r="BH499" s="39"/>
      <c r="BI499" s="39"/>
      <c r="BJ499" s="39"/>
    </row>
    <row r="500" spans="1:62" s="12" customFormat="1" ht="14.25" customHeight="1">
      <c r="A500" s="70"/>
      <c r="B500" s="25"/>
      <c r="C500" s="33" t="s">
        <v>13</v>
      </c>
      <c r="D500" s="25"/>
      <c r="E500" s="112">
        <f t="shared" ref="E500:P500" si="578">IF(ISERROR(E83/E399),"",E83/E399)</f>
        <v>16.46486003144679</v>
      </c>
      <c r="F500" s="113">
        <f t="shared" si="578"/>
        <v>16.456821122484271</v>
      </c>
      <c r="G500" s="113">
        <f t="shared" si="578"/>
        <v>14.754990338604937</v>
      </c>
      <c r="H500" s="113">
        <f t="shared" si="578"/>
        <v>13.752978426233526</v>
      </c>
      <c r="I500" s="113">
        <f t="shared" si="578"/>
        <v>14.261971682366706</v>
      </c>
      <c r="J500" s="113">
        <f t="shared" si="578"/>
        <v>14.192732410375871</v>
      </c>
      <c r="K500" s="113">
        <f t="shared" si="578"/>
        <v>13.543801077361083</v>
      </c>
      <c r="L500" s="113">
        <f t="shared" si="578"/>
        <v>13.811481192209822</v>
      </c>
      <c r="M500" s="236">
        <f t="shared" si="578"/>
        <v>13.871048979379557</v>
      </c>
      <c r="N500" s="113" t="str">
        <f t="shared" si="578"/>
        <v/>
      </c>
      <c r="O500" s="113" t="str">
        <f t="shared" si="578"/>
        <v/>
      </c>
      <c r="P500" s="114" t="str">
        <f t="shared" si="578"/>
        <v/>
      </c>
      <c r="T500" s="70"/>
      <c r="U500" s="25"/>
      <c r="V500" s="33" t="s">
        <v>13</v>
      </c>
      <c r="W500" s="25"/>
      <c r="X500" s="112" t="str">
        <f>IF(ISERROR(X83/X399),"",X83/X399)</f>
        <v/>
      </c>
      <c r="Y500" s="113" t="str">
        <f>IF(ISERROR(Y83/Y399),"",Y83/Y399)</f>
        <v/>
      </c>
      <c r="Z500" s="113" t="str">
        <f t="shared" si="576"/>
        <v/>
      </c>
      <c r="AA500" s="113" t="str">
        <f t="shared" si="576"/>
        <v/>
      </c>
      <c r="AB500" s="113" t="str">
        <f t="shared" si="576"/>
        <v/>
      </c>
      <c r="AC500" s="113" t="str">
        <f t="shared" si="576"/>
        <v/>
      </c>
      <c r="AD500" s="113" t="str">
        <f t="shared" si="576"/>
        <v/>
      </c>
      <c r="AE500" s="236" t="str">
        <f t="shared" si="576"/>
        <v/>
      </c>
      <c r="AF500" s="113" t="str">
        <f t="shared" si="576"/>
        <v/>
      </c>
      <c r="AG500" s="113" t="str">
        <f t="shared" si="576"/>
        <v/>
      </c>
      <c r="AH500" s="113" t="str">
        <f t="shared" si="576"/>
        <v/>
      </c>
      <c r="AI500" s="114" t="str">
        <f t="shared" si="576"/>
        <v/>
      </c>
      <c r="AL500" s="70"/>
      <c r="AM500" s="25"/>
      <c r="AN500" s="33" t="s">
        <v>13</v>
      </c>
      <c r="AO500" s="25"/>
      <c r="AP500" s="112">
        <f t="shared" ref="AP500:BA500" si="579">IF(ISERROR(AP83/AP399),"",AP83/AP399)</f>
        <v>11.600052717635744</v>
      </c>
      <c r="AQ500" s="113">
        <f t="shared" si="579"/>
        <v>12.050926613197792</v>
      </c>
      <c r="AR500" s="113">
        <f t="shared" si="579"/>
        <v>11.185063278676076</v>
      </c>
      <c r="AS500" s="113">
        <f t="shared" si="579"/>
        <v>10.147472141194651</v>
      </c>
      <c r="AT500" s="113">
        <f t="shared" si="579"/>
        <v>10.702207746232638</v>
      </c>
      <c r="AU500" s="113">
        <f t="shared" si="579"/>
        <v>11.356945290742329</v>
      </c>
      <c r="AV500" s="113">
        <f t="shared" si="579"/>
        <v>11.537452347718368</v>
      </c>
      <c r="AW500" s="236">
        <f t="shared" si="579"/>
        <v>11.603417598432824</v>
      </c>
      <c r="AX500" s="113">
        <f t="shared" si="579"/>
        <v>11.647410707077633</v>
      </c>
      <c r="AY500" s="113">
        <f t="shared" si="579"/>
        <v>11.751618906358885</v>
      </c>
      <c r="AZ500" s="113">
        <f t="shared" si="579"/>
        <v>12.006938409813314</v>
      </c>
      <c r="BA500" s="162">
        <f t="shared" si="579"/>
        <v>12.184464680402975</v>
      </c>
      <c r="BC500" s="39"/>
      <c r="BD500" s="36"/>
      <c r="BE500" s="36"/>
      <c r="BF500" s="36"/>
      <c r="BG500" s="39"/>
      <c r="BH500" s="39"/>
      <c r="BI500" s="39"/>
      <c r="BJ500" s="39"/>
    </row>
    <row r="501" spans="1:62" s="12" customFormat="1" ht="14.25" customHeight="1">
      <c r="A501" s="32"/>
      <c r="B501" s="25"/>
      <c r="C501" s="33"/>
      <c r="D501" s="25"/>
      <c r="E501" s="112"/>
      <c r="F501" s="113"/>
      <c r="G501" s="113"/>
      <c r="H501" s="113"/>
      <c r="I501" s="113"/>
      <c r="J501" s="113"/>
      <c r="K501" s="113"/>
      <c r="L501" s="113"/>
      <c r="M501" s="236"/>
      <c r="N501" s="113"/>
      <c r="O501" s="113"/>
      <c r="P501" s="114"/>
      <c r="T501" s="32"/>
      <c r="U501" s="25"/>
      <c r="V501" s="33"/>
      <c r="W501" s="25"/>
      <c r="X501" s="112"/>
      <c r="Y501" s="113"/>
      <c r="Z501" s="113"/>
      <c r="AA501" s="113"/>
      <c r="AB501" s="113"/>
      <c r="AC501" s="113"/>
      <c r="AD501" s="113"/>
      <c r="AE501" s="236"/>
      <c r="AF501" s="113"/>
      <c r="AG501" s="113"/>
      <c r="AH501" s="113"/>
      <c r="AI501" s="114"/>
      <c r="AL501" s="32"/>
      <c r="AM501" s="25"/>
      <c r="AN501" s="33"/>
      <c r="AO501" s="25"/>
      <c r="AP501" s="112"/>
      <c r="AQ501" s="113"/>
      <c r="AR501" s="113"/>
      <c r="AS501" s="113"/>
      <c r="AT501" s="113"/>
      <c r="AU501" s="113"/>
      <c r="AV501" s="113"/>
      <c r="AW501" s="236"/>
      <c r="AX501" s="113"/>
      <c r="AY501" s="113"/>
      <c r="AZ501" s="113"/>
      <c r="BA501" s="162"/>
      <c r="BC501" s="39"/>
      <c r="BD501" s="36"/>
      <c r="BE501" s="36"/>
      <c r="BF501" s="36"/>
      <c r="BG501" s="39"/>
      <c r="BH501" s="39"/>
      <c r="BI501" s="39"/>
      <c r="BJ501" s="39"/>
    </row>
    <row r="502" spans="1:62" s="12" customFormat="1" ht="14.25" customHeight="1">
      <c r="A502" s="32">
        <v>27</v>
      </c>
      <c r="B502" s="25"/>
      <c r="C502" s="33" t="s">
        <v>1</v>
      </c>
      <c r="D502" s="25"/>
      <c r="E502" s="112" t="str">
        <f t="shared" ref="E502:P502" si="580">IF(ISERROR(E85/E401),"",E85/E401)</f>
        <v/>
      </c>
      <c r="F502" s="113" t="str">
        <f t="shared" si="580"/>
        <v/>
      </c>
      <c r="G502" s="113" t="str">
        <f t="shared" si="580"/>
        <v/>
      </c>
      <c r="H502" s="113" t="str">
        <f t="shared" si="580"/>
        <v/>
      </c>
      <c r="I502" s="113" t="str">
        <f t="shared" si="580"/>
        <v/>
      </c>
      <c r="J502" s="113" t="str">
        <f t="shared" si="580"/>
        <v/>
      </c>
      <c r="K502" s="113" t="str">
        <f t="shared" si="580"/>
        <v/>
      </c>
      <c r="L502" s="113" t="str">
        <f t="shared" si="580"/>
        <v/>
      </c>
      <c r="M502" s="236" t="str">
        <f t="shared" si="580"/>
        <v/>
      </c>
      <c r="N502" s="113" t="str">
        <f t="shared" si="580"/>
        <v/>
      </c>
      <c r="O502" s="113" t="str">
        <f t="shared" si="580"/>
        <v/>
      </c>
      <c r="P502" s="114" t="str">
        <f t="shared" si="580"/>
        <v/>
      </c>
      <c r="T502" s="32">
        <v>27</v>
      </c>
      <c r="U502" s="25"/>
      <c r="V502" s="33" t="s">
        <v>1</v>
      </c>
      <c r="W502" s="25"/>
      <c r="X502" s="112" t="str">
        <f>IF(ISERROR(X85/X401),"",X85/X401)</f>
        <v/>
      </c>
      <c r="Y502" s="113" t="str">
        <f>IF(ISERROR(Y85/Y401),"",Y85/Y401)</f>
        <v/>
      </c>
      <c r="Z502" s="113" t="str">
        <f t="shared" ref="Z502:AI503" si="581">IF(ISERROR(Z85/Z401),"",Z85/Z401)</f>
        <v/>
      </c>
      <c r="AA502" s="113" t="str">
        <f t="shared" si="581"/>
        <v/>
      </c>
      <c r="AB502" s="113" t="str">
        <f t="shared" si="581"/>
        <v/>
      </c>
      <c r="AC502" s="113" t="str">
        <f t="shared" si="581"/>
        <v/>
      </c>
      <c r="AD502" s="113" t="str">
        <f t="shared" si="581"/>
        <v/>
      </c>
      <c r="AE502" s="236" t="str">
        <f t="shared" si="581"/>
        <v/>
      </c>
      <c r="AF502" s="113" t="str">
        <f t="shared" si="581"/>
        <v/>
      </c>
      <c r="AG502" s="113" t="str">
        <f t="shared" si="581"/>
        <v/>
      </c>
      <c r="AH502" s="113" t="str">
        <f t="shared" si="581"/>
        <v/>
      </c>
      <c r="AI502" s="114" t="str">
        <f t="shared" si="581"/>
        <v/>
      </c>
      <c r="AL502" s="32">
        <v>27</v>
      </c>
      <c r="AM502" s="25"/>
      <c r="AN502" s="33" t="s">
        <v>1</v>
      </c>
      <c r="AO502" s="25"/>
      <c r="AP502" s="112" t="str">
        <f t="shared" ref="AP502:BA502" si="582">IF(ISERROR(AP85/AP401),"",AP85/AP401)</f>
        <v/>
      </c>
      <c r="AQ502" s="113" t="str">
        <f t="shared" si="582"/>
        <v/>
      </c>
      <c r="AR502" s="113" t="str">
        <f t="shared" si="582"/>
        <v/>
      </c>
      <c r="AS502" s="113" t="str">
        <f t="shared" si="582"/>
        <v/>
      </c>
      <c r="AT502" s="113" t="str">
        <f t="shared" si="582"/>
        <v/>
      </c>
      <c r="AU502" s="113" t="str">
        <f t="shared" si="582"/>
        <v/>
      </c>
      <c r="AV502" s="113" t="str">
        <f t="shared" si="582"/>
        <v/>
      </c>
      <c r="AW502" s="236" t="str">
        <f t="shared" si="582"/>
        <v/>
      </c>
      <c r="AX502" s="113" t="str">
        <f t="shared" si="582"/>
        <v/>
      </c>
      <c r="AY502" s="113" t="str">
        <f t="shared" si="582"/>
        <v/>
      </c>
      <c r="AZ502" s="113" t="str">
        <f t="shared" si="582"/>
        <v/>
      </c>
      <c r="BA502" s="162" t="str">
        <f t="shared" si="582"/>
        <v/>
      </c>
      <c r="BC502" s="39"/>
      <c r="BD502" s="36"/>
      <c r="BE502" s="36"/>
      <c r="BF502" s="36"/>
      <c r="BG502" s="39"/>
      <c r="BH502" s="39"/>
      <c r="BI502" s="39"/>
      <c r="BJ502" s="39"/>
    </row>
    <row r="503" spans="1:62" s="12" customFormat="1" ht="14.25" customHeight="1">
      <c r="A503" s="70"/>
      <c r="B503" s="25"/>
      <c r="C503" s="33" t="s">
        <v>13</v>
      </c>
      <c r="D503" s="25"/>
      <c r="E503" s="112" t="str">
        <f t="shared" ref="E503:P503" si="583">IF(ISERROR(E86/E402),"",E86/E402)</f>
        <v/>
      </c>
      <c r="F503" s="113" t="str">
        <f t="shared" si="583"/>
        <v/>
      </c>
      <c r="G503" s="113" t="str">
        <f t="shared" si="583"/>
        <v/>
      </c>
      <c r="H503" s="113" t="str">
        <f t="shared" si="583"/>
        <v/>
      </c>
      <c r="I503" s="113" t="str">
        <f t="shared" si="583"/>
        <v/>
      </c>
      <c r="J503" s="113" t="str">
        <f t="shared" si="583"/>
        <v/>
      </c>
      <c r="K503" s="113" t="str">
        <f t="shared" si="583"/>
        <v/>
      </c>
      <c r="L503" s="113" t="str">
        <f t="shared" si="583"/>
        <v/>
      </c>
      <c r="M503" s="236" t="str">
        <f t="shared" si="583"/>
        <v/>
      </c>
      <c r="N503" s="113" t="str">
        <f t="shared" si="583"/>
        <v/>
      </c>
      <c r="O503" s="113" t="str">
        <f t="shared" si="583"/>
        <v/>
      </c>
      <c r="P503" s="114" t="str">
        <f t="shared" si="583"/>
        <v/>
      </c>
      <c r="T503" s="70"/>
      <c r="U503" s="25"/>
      <c r="V503" s="33" t="s">
        <v>13</v>
      </c>
      <c r="W503" s="25"/>
      <c r="X503" s="112" t="str">
        <f>IF(ISERROR(X86/X402),"",X86/X402)</f>
        <v/>
      </c>
      <c r="Y503" s="113" t="str">
        <f>IF(ISERROR(Y86/Y402),"",Y86/Y402)</f>
        <v/>
      </c>
      <c r="Z503" s="113" t="str">
        <f t="shared" si="581"/>
        <v/>
      </c>
      <c r="AA503" s="113" t="str">
        <f t="shared" si="581"/>
        <v/>
      </c>
      <c r="AB503" s="113" t="str">
        <f t="shared" si="581"/>
        <v/>
      </c>
      <c r="AC503" s="113" t="str">
        <f t="shared" si="581"/>
        <v/>
      </c>
      <c r="AD503" s="113" t="str">
        <f t="shared" si="581"/>
        <v/>
      </c>
      <c r="AE503" s="236" t="str">
        <f t="shared" si="581"/>
        <v/>
      </c>
      <c r="AF503" s="113" t="str">
        <f t="shared" si="581"/>
        <v/>
      </c>
      <c r="AG503" s="113" t="str">
        <f t="shared" si="581"/>
        <v/>
      </c>
      <c r="AH503" s="113" t="str">
        <f t="shared" si="581"/>
        <v/>
      </c>
      <c r="AI503" s="114" t="str">
        <f t="shared" si="581"/>
        <v/>
      </c>
      <c r="AL503" s="70"/>
      <c r="AM503" s="25"/>
      <c r="AN503" s="33" t="s">
        <v>13</v>
      </c>
      <c r="AO503" s="25"/>
      <c r="AP503" s="112" t="str">
        <f t="shared" ref="AP503:BA503" si="584">IF(ISERROR(AP86/AP402),"",AP86/AP402)</f>
        <v/>
      </c>
      <c r="AQ503" s="113" t="str">
        <f t="shared" si="584"/>
        <v/>
      </c>
      <c r="AR503" s="113" t="str">
        <f t="shared" si="584"/>
        <v/>
      </c>
      <c r="AS503" s="113" t="str">
        <f t="shared" si="584"/>
        <v/>
      </c>
      <c r="AT503" s="113" t="str">
        <f t="shared" si="584"/>
        <v/>
      </c>
      <c r="AU503" s="113" t="str">
        <f t="shared" si="584"/>
        <v/>
      </c>
      <c r="AV503" s="113" t="str">
        <f t="shared" si="584"/>
        <v/>
      </c>
      <c r="AW503" s="236" t="str">
        <f t="shared" si="584"/>
        <v/>
      </c>
      <c r="AX503" s="113" t="str">
        <f t="shared" si="584"/>
        <v/>
      </c>
      <c r="AY503" s="113" t="str">
        <f t="shared" si="584"/>
        <v/>
      </c>
      <c r="AZ503" s="113" t="str">
        <f t="shared" si="584"/>
        <v/>
      </c>
      <c r="BA503" s="162" t="str">
        <f t="shared" si="584"/>
        <v/>
      </c>
      <c r="BC503" s="39"/>
      <c r="BD503" s="36"/>
      <c r="BE503" s="36"/>
      <c r="BF503" s="36"/>
      <c r="BG503" s="39"/>
      <c r="BH503" s="39"/>
      <c r="BI503" s="39"/>
      <c r="BJ503" s="39"/>
    </row>
    <row r="504" spans="1:62" s="12" customFormat="1" ht="14.25" customHeight="1">
      <c r="A504" s="32"/>
      <c r="B504" s="25"/>
      <c r="C504" s="33"/>
      <c r="D504" s="25"/>
      <c r="E504" s="112"/>
      <c r="F504" s="113"/>
      <c r="G504" s="113"/>
      <c r="H504" s="113"/>
      <c r="I504" s="113"/>
      <c r="J504" s="113"/>
      <c r="K504" s="113"/>
      <c r="L504" s="113"/>
      <c r="M504" s="236"/>
      <c r="N504" s="113"/>
      <c r="O504" s="113"/>
      <c r="P504" s="114"/>
      <c r="T504" s="32"/>
      <c r="U504" s="25"/>
      <c r="V504" s="33"/>
      <c r="W504" s="25"/>
      <c r="X504" s="112"/>
      <c r="Y504" s="113"/>
      <c r="Z504" s="113"/>
      <c r="AA504" s="113"/>
      <c r="AB504" s="113"/>
      <c r="AC504" s="113"/>
      <c r="AD504" s="113"/>
      <c r="AE504" s="236"/>
      <c r="AF504" s="113"/>
      <c r="AG504" s="113"/>
      <c r="AH504" s="113"/>
      <c r="AI504" s="114"/>
      <c r="AL504" s="32"/>
      <c r="AM504" s="25"/>
      <c r="AN504" s="33"/>
      <c r="AO504" s="25"/>
      <c r="AP504" s="112"/>
      <c r="AQ504" s="113"/>
      <c r="AR504" s="113"/>
      <c r="AS504" s="113"/>
      <c r="AT504" s="113"/>
      <c r="AU504" s="113"/>
      <c r="AV504" s="113"/>
      <c r="AW504" s="236"/>
      <c r="AX504" s="113"/>
      <c r="AY504" s="113"/>
      <c r="AZ504" s="113"/>
      <c r="BA504" s="162"/>
      <c r="BC504" s="39"/>
      <c r="BD504" s="36"/>
      <c r="BE504" s="36"/>
      <c r="BF504" s="36"/>
      <c r="BG504" s="39"/>
      <c r="BH504" s="39"/>
      <c r="BI504" s="39"/>
      <c r="BJ504" s="39"/>
    </row>
    <row r="505" spans="1:62" s="12" customFormat="1" ht="14.25" customHeight="1">
      <c r="A505" s="32">
        <v>28</v>
      </c>
      <c r="B505" s="25"/>
      <c r="C505" s="33" t="s">
        <v>1</v>
      </c>
      <c r="D505" s="25"/>
      <c r="E505" s="112" t="str">
        <f t="shared" ref="E505:P505" si="585">IF(ISERROR(E88/E404),"",E88/E404)</f>
        <v/>
      </c>
      <c r="F505" s="113" t="str">
        <f t="shared" si="585"/>
        <v/>
      </c>
      <c r="G505" s="113" t="str">
        <f t="shared" si="585"/>
        <v/>
      </c>
      <c r="H505" s="113" t="str">
        <f t="shared" si="585"/>
        <v/>
      </c>
      <c r="I505" s="113" t="str">
        <f t="shared" si="585"/>
        <v/>
      </c>
      <c r="J505" s="113" t="str">
        <f t="shared" si="585"/>
        <v/>
      </c>
      <c r="K505" s="113" t="str">
        <f t="shared" si="585"/>
        <v/>
      </c>
      <c r="L505" s="113" t="str">
        <f t="shared" si="585"/>
        <v/>
      </c>
      <c r="M505" s="236" t="str">
        <f t="shared" si="585"/>
        <v/>
      </c>
      <c r="N505" s="113" t="str">
        <f t="shared" si="585"/>
        <v/>
      </c>
      <c r="O505" s="113" t="str">
        <f t="shared" si="585"/>
        <v/>
      </c>
      <c r="P505" s="114" t="str">
        <f t="shared" si="585"/>
        <v/>
      </c>
      <c r="T505" s="32">
        <v>28</v>
      </c>
      <c r="U505" s="25"/>
      <c r="V505" s="33" t="s">
        <v>1</v>
      </c>
      <c r="W505" s="25"/>
      <c r="X505" s="112" t="str">
        <f>IF(ISERROR(X88/X404),"",X88/X404)</f>
        <v/>
      </c>
      <c r="Y505" s="113" t="str">
        <f>IF(ISERROR(Y88/Y404),"",Y88/Y404)</f>
        <v/>
      </c>
      <c r="Z505" s="113" t="str">
        <f t="shared" ref="Z505:AI506" si="586">IF(ISERROR(Z88/Z404),"",Z88/Z404)</f>
        <v/>
      </c>
      <c r="AA505" s="113" t="str">
        <f t="shared" si="586"/>
        <v/>
      </c>
      <c r="AB505" s="113" t="str">
        <f t="shared" si="586"/>
        <v/>
      </c>
      <c r="AC505" s="113" t="str">
        <f t="shared" si="586"/>
        <v/>
      </c>
      <c r="AD505" s="113" t="str">
        <f t="shared" si="586"/>
        <v/>
      </c>
      <c r="AE505" s="236" t="str">
        <f t="shared" si="586"/>
        <v/>
      </c>
      <c r="AF505" s="113" t="str">
        <f t="shared" si="586"/>
        <v/>
      </c>
      <c r="AG505" s="113" t="str">
        <f t="shared" si="586"/>
        <v/>
      </c>
      <c r="AH505" s="113" t="str">
        <f t="shared" si="586"/>
        <v/>
      </c>
      <c r="AI505" s="114" t="str">
        <f t="shared" si="586"/>
        <v/>
      </c>
      <c r="AL505" s="32">
        <v>28</v>
      </c>
      <c r="AM505" s="25"/>
      <c r="AN505" s="33" t="s">
        <v>1</v>
      </c>
      <c r="AO505" s="25"/>
      <c r="AP505" s="112" t="str">
        <f t="shared" ref="AP505:BA505" si="587">IF(ISERROR(AP88/AP404),"",AP88/AP404)</f>
        <v/>
      </c>
      <c r="AQ505" s="113" t="str">
        <f t="shared" si="587"/>
        <v/>
      </c>
      <c r="AR505" s="113" t="str">
        <f t="shared" si="587"/>
        <v/>
      </c>
      <c r="AS505" s="113" t="str">
        <f t="shared" si="587"/>
        <v/>
      </c>
      <c r="AT505" s="113" t="str">
        <f t="shared" si="587"/>
        <v/>
      </c>
      <c r="AU505" s="113" t="str">
        <f t="shared" si="587"/>
        <v/>
      </c>
      <c r="AV505" s="113" t="str">
        <f t="shared" si="587"/>
        <v/>
      </c>
      <c r="AW505" s="236" t="str">
        <f t="shared" si="587"/>
        <v/>
      </c>
      <c r="AX505" s="113" t="str">
        <f t="shared" si="587"/>
        <v/>
      </c>
      <c r="AY505" s="113" t="str">
        <f t="shared" si="587"/>
        <v/>
      </c>
      <c r="AZ505" s="113" t="str">
        <f t="shared" si="587"/>
        <v/>
      </c>
      <c r="BA505" s="162" t="str">
        <f t="shared" si="587"/>
        <v/>
      </c>
      <c r="BC505" s="39"/>
      <c r="BD505" s="36"/>
      <c r="BE505" s="36"/>
      <c r="BF505" s="36"/>
      <c r="BG505" s="39"/>
      <c r="BH505" s="39"/>
      <c r="BI505" s="39"/>
      <c r="BJ505" s="39"/>
    </row>
    <row r="506" spans="1:62" s="12" customFormat="1" ht="14.25" customHeight="1">
      <c r="A506" s="70"/>
      <c r="B506" s="25"/>
      <c r="C506" s="33" t="s">
        <v>13</v>
      </c>
      <c r="D506" s="25"/>
      <c r="E506" s="112" t="str">
        <f t="shared" ref="E506:P506" si="588">IF(ISERROR(E89/E405),"",E89/E405)</f>
        <v/>
      </c>
      <c r="F506" s="113" t="str">
        <f t="shared" si="588"/>
        <v/>
      </c>
      <c r="G506" s="113" t="str">
        <f t="shared" si="588"/>
        <v/>
      </c>
      <c r="H506" s="113" t="str">
        <f t="shared" si="588"/>
        <v/>
      </c>
      <c r="I506" s="113" t="str">
        <f t="shared" si="588"/>
        <v/>
      </c>
      <c r="J506" s="113" t="str">
        <f t="shared" si="588"/>
        <v/>
      </c>
      <c r="K506" s="113" t="str">
        <f t="shared" si="588"/>
        <v/>
      </c>
      <c r="L506" s="113" t="str">
        <f t="shared" si="588"/>
        <v/>
      </c>
      <c r="M506" s="236" t="str">
        <f t="shared" si="588"/>
        <v/>
      </c>
      <c r="N506" s="113" t="str">
        <f t="shared" si="588"/>
        <v/>
      </c>
      <c r="O506" s="113" t="str">
        <f t="shared" si="588"/>
        <v/>
      </c>
      <c r="P506" s="114" t="str">
        <f t="shared" si="588"/>
        <v/>
      </c>
      <c r="T506" s="70"/>
      <c r="U506" s="25"/>
      <c r="V506" s="33" t="s">
        <v>13</v>
      </c>
      <c r="W506" s="25"/>
      <c r="X506" s="112" t="str">
        <f>IF(ISERROR(X89/X405),"",X89/X405)</f>
        <v/>
      </c>
      <c r="Y506" s="113" t="str">
        <f>IF(ISERROR(Y89/Y405),"",Y89/Y405)</f>
        <v/>
      </c>
      <c r="Z506" s="113" t="str">
        <f t="shared" si="586"/>
        <v/>
      </c>
      <c r="AA506" s="113" t="str">
        <f t="shared" si="586"/>
        <v/>
      </c>
      <c r="AB506" s="113" t="str">
        <f t="shared" si="586"/>
        <v/>
      </c>
      <c r="AC506" s="113" t="str">
        <f t="shared" si="586"/>
        <v/>
      </c>
      <c r="AD506" s="113" t="str">
        <f t="shared" si="586"/>
        <v/>
      </c>
      <c r="AE506" s="236" t="str">
        <f t="shared" si="586"/>
        <v/>
      </c>
      <c r="AF506" s="113" t="str">
        <f t="shared" si="586"/>
        <v/>
      </c>
      <c r="AG506" s="113" t="str">
        <f t="shared" si="586"/>
        <v/>
      </c>
      <c r="AH506" s="113" t="str">
        <f t="shared" si="586"/>
        <v/>
      </c>
      <c r="AI506" s="114" t="str">
        <f t="shared" si="586"/>
        <v/>
      </c>
      <c r="AL506" s="70"/>
      <c r="AM506" s="25"/>
      <c r="AN506" s="33" t="s">
        <v>13</v>
      </c>
      <c r="AO506" s="25"/>
      <c r="AP506" s="112" t="str">
        <f t="shared" ref="AP506:BA506" si="589">IF(ISERROR(AP89/AP405),"",AP89/AP405)</f>
        <v/>
      </c>
      <c r="AQ506" s="113" t="str">
        <f t="shared" si="589"/>
        <v/>
      </c>
      <c r="AR506" s="113" t="str">
        <f t="shared" si="589"/>
        <v/>
      </c>
      <c r="AS506" s="113" t="str">
        <f t="shared" si="589"/>
        <v/>
      </c>
      <c r="AT506" s="113" t="str">
        <f t="shared" si="589"/>
        <v/>
      </c>
      <c r="AU506" s="113" t="str">
        <f t="shared" si="589"/>
        <v/>
      </c>
      <c r="AV506" s="113" t="str">
        <f t="shared" si="589"/>
        <v/>
      </c>
      <c r="AW506" s="236" t="str">
        <f t="shared" si="589"/>
        <v/>
      </c>
      <c r="AX506" s="113" t="str">
        <f t="shared" si="589"/>
        <v/>
      </c>
      <c r="AY506" s="113" t="str">
        <f t="shared" si="589"/>
        <v/>
      </c>
      <c r="AZ506" s="113" t="str">
        <f t="shared" si="589"/>
        <v/>
      </c>
      <c r="BA506" s="162" t="str">
        <f t="shared" si="589"/>
        <v/>
      </c>
      <c r="BC506" s="39"/>
      <c r="BD506" s="36"/>
      <c r="BE506" s="36"/>
      <c r="BF506" s="36"/>
      <c r="BG506" s="39"/>
      <c r="BH506" s="39"/>
      <c r="BI506" s="39"/>
      <c r="BJ506" s="39"/>
    </row>
    <row r="507" spans="1:62" s="12" customFormat="1" ht="14.25" customHeight="1">
      <c r="A507" s="32"/>
      <c r="B507" s="25"/>
      <c r="C507" s="33"/>
      <c r="D507" s="25"/>
      <c r="E507" s="112"/>
      <c r="F507" s="113"/>
      <c r="G507" s="113"/>
      <c r="H507" s="113"/>
      <c r="I507" s="113"/>
      <c r="J507" s="113"/>
      <c r="K507" s="113"/>
      <c r="L507" s="113"/>
      <c r="M507" s="236"/>
      <c r="N507" s="113"/>
      <c r="O507" s="113"/>
      <c r="P507" s="114"/>
      <c r="T507" s="32"/>
      <c r="U507" s="25"/>
      <c r="V507" s="33"/>
      <c r="W507" s="25"/>
      <c r="X507" s="112"/>
      <c r="Y507" s="113"/>
      <c r="Z507" s="113"/>
      <c r="AA507" s="113"/>
      <c r="AB507" s="113"/>
      <c r="AC507" s="113"/>
      <c r="AD507" s="113"/>
      <c r="AE507" s="236"/>
      <c r="AF507" s="113"/>
      <c r="AG507" s="113"/>
      <c r="AH507" s="113"/>
      <c r="AI507" s="114"/>
      <c r="AL507" s="32"/>
      <c r="AM507" s="25"/>
      <c r="AN507" s="33"/>
      <c r="AO507" s="25"/>
      <c r="AP507" s="112"/>
      <c r="AQ507" s="113"/>
      <c r="AR507" s="113"/>
      <c r="AS507" s="113"/>
      <c r="AT507" s="113"/>
      <c r="AU507" s="113"/>
      <c r="AV507" s="113"/>
      <c r="AW507" s="236"/>
      <c r="AX507" s="113"/>
      <c r="AY507" s="113"/>
      <c r="AZ507" s="113"/>
      <c r="BA507" s="162"/>
      <c r="BC507" s="39"/>
      <c r="BD507" s="36"/>
      <c r="BE507" s="36"/>
      <c r="BF507" s="36"/>
      <c r="BG507" s="39"/>
      <c r="BH507" s="39"/>
      <c r="BI507" s="39"/>
      <c r="BJ507" s="39"/>
    </row>
    <row r="508" spans="1:62" s="12" customFormat="1" ht="14.25" customHeight="1">
      <c r="A508" s="32">
        <v>29</v>
      </c>
      <c r="B508" s="25"/>
      <c r="C508" s="33" t="s">
        <v>1</v>
      </c>
      <c r="D508" s="25"/>
      <c r="E508" s="112" t="str">
        <f t="shared" ref="E508:P508" si="590">IF(ISERROR(E91/E407),"",E91/E407)</f>
        <v/>
      </c>
      <c r="F508" s="113" t="str">
        <f t="shared" si="590"/>
        <v/>
      </c>
      <c r="G508" s="113" t="str">
        <f t="shared" si="590"/>
        <v/>
      </c>
      <c r="H508" s="113" t="str">
        <f t="shared" si="590"/>
        <v/>
      </c>
      <c r="I508" s="113" t="str">
        <f t="shared" si="590"/>
        <v/>
      </c>
      <c r="J508" s="113" t="str">
        <f t="shared" si="590"/>
        <v/>
      </c>
      <c r="K508" s="113" t="str">
        <f t="shared" si="590"/>
        <v/>
      </c>
      <c r="L508" s="113" t="str">
        <f t="shared" si="590"/>
        <v/>
      </c>
      <c r="M508" s="236" t="str">
        <f t="shared" si="590"/>
        <v/>
      </c>
      <c r="N508" s="113" t="str">
        <f t="shared" si="590"/>
        <v/>
      </c>
      <c r="O508" s="113" t="str">
        <f t="shared" si="590"/>
        <v/>
      </c>
      <c r="P508" s="114" t="str">
        <f t="shared" si="590"/>
        <v/>
      </c>
      <c r="T508" s="32">
        <v>29</v>
      </c>
      <c r="U508" s="25"/>
      <c r="V508" s="33" t="s">
        <v>1</v>
      </c>
      <c r="W508" s="25"/>
      <c r="X508" s="112" t="str">
        <f>IF(ISERROR(X91/X407),"",X91/X407)</f>
        <v/>
      </c>
      <c r="Y508" s="113" t="str">
        <f>IF(ISERROR(Y91/Y407),"",Y91/Y407)</f>
        <v/>
      </c>
      <c r="Z508" s="113" t="str">
        <f t="shared" ref="Z508:AI509" si="591">IF(ISERROR(Z91/Z407),"",Z91/Z407)</f>
        <v/>
      </c>
      <c r="AA508" s="113" t="str">
        <f t="shared" si="591"/>
        <v/>
      </c>
      <c r="AB508" s="113" t="str">
        <f t="shared" si="591"/>
        <v/>
      </c>
      <c r="AC508" s="113" t="str">
        <f t="shared" si="591"/>
        <v/>
      </c>
      <c r="AD508" s="113" t="str">
        <f t="shared" si="591"/>
        <v/>
      </c>
      <c r="AE508" s="236" t="str">
        <f t="shared" si="591"/>
        <v/>
      </c>
      <c r="AF508" s="113" t="str">
        <f t="shared" si="591"/>
        <v/>
      </c>
      <c r="AG508" s="113" t="str">
        <f t="shared" si="591"/>
        <v/>
      </c>
      <c r="AH508" s="113" t="str">
        <f t="shared" si="591"/>
        <v/>
      </c>
      <c r="AI508" s="114" t="str">
        <f t="shared" si="591"/>
        <v/>
      </c>
      <c r="AL508" s="32">
        <v>29</v>
      </c>
      <c r="AM508" s="25"/>
      <c r="AN508" s="33" t="s">
        <v>1</v>
      </c>
      <c r="AO508" s="25"/>
      <c r="AP508" s="112" t="str">
        <f t="shared" ref="AP508:BA508" si="592">IF(ISERROR(AP91/AP407),"",AP91/AP407)</f>
        <v/>
      </c>
      <c r="AQ508" s="113" t="str">
        <f t="shared" si="592"/>
        <v/>
      </c>
      <c r="AR508" s="113" t="str">
        <f t="shared" si="592"/>
        <v/>
      </c>
      <c r="AS508" s="113" t="str">
        <f t="shared" si="592"/>
        <v/>
      </c>
      <c r="AT508" s="113" t="str">
        <f t="shared" si="592"/>
        <v/>
      </c>
      <c r="AU508" s="113" t="str">
        <f t="shared" si="592"/>
        <v/>
      </c>
      <c r="AV508" s="113" t="str">
        <f t="shared" si="592"/>
        <v/>
      </c>
      <c r="AW508" s="236" t="str">
        <f t="shared" si="592"/>
        <v/>
      </c>
      <c r="AX508" s="113" t="str">
        <f t="shared" si="592"/>
        <v/>
      </c>
      <c r="AY508" s="113" t="str">
        <f t="shared" si="592"/>
        <v/>
      </c>
      <c r="AZ508" s="113" t="str">
        <f t="shared" si="592"/>
        <v/>
      </c>
      <c r="BA508" s="162" t="str">
        <f t="shared" si="592"/>
        <v/>
      </c>
      <c r="BC508" s="39"/>
      <c r="BD508" s="36"/>
      <c r="BE508" s="36"/>
      <c r="BF508" s="36"/>
      <c r="BG508" s="39"/>
      <c r="BH508" s="39"/>
      <c r="BI508" s="39"/>
      <c r="BJ508" s="39"/>
    </row>
    <row r="509" spans="1:62" s="12" customFormat="1" ht="14.25" customHeight="1">
      <c r="A509" s="70"/>
      <c r="B509" s="25"/>
      <c r="C509" s="33" t="s">
        <v>13</v>
      </c>
      <c r="D509" s="25"/>
      <c r="E509" s="112" t="str">
        <f t="shared" ref="E509:P509" si="593">IF(ISERROR(E92/E408),"",E92/E408)</f>
        <v/>
      </c>
      <c r="F509" s="113" t="str">
        <f t="shared" si="593"/>
        <v/>
      </c>
      <c r="G509" s="113" t="str">
        <f t="shared" si="593"/>
        <v/>
      </c>
      <c r="H509" s="113" t="str">
        <f t="shared" si="593"/>
        <v/>
      </c>
      <c r="I509" s="113" t="str">
        <f t="shared" si="593"/>
        <v/>
      </c>
      <c r="J509" s="113" t="str">
        <f t="shared" si="593"/>
        <v/>
      </c>
      <c r="K509" s="113" t="str">
        <f t="shared" si="593"/>
        <v/>
      </c>
      <c r="L509" s="113" t="str">
        <f t="shared" si="593"/>
        <v/>
      </c>
      <c r="M509" s="236" t="str">
        <f t="shared" si="593"/>
        <v/>
      </c>
      <c r="N509" s="113" t="str">
        <f t="shared" si="593"/>
        <v/>
      </c>
      <c r="O509" s="113" t="str">
        <f t="shared" si="593"/>
        <v/>
      </c>
      <c r="P509" s="114" t="str">
        <f t="shared" si="593"/>
        <v/>
      </c>
      <c r="T509" s="70"/>
      <c r="U509" s="25"/>
      <c r="V509" s="33" t="s">
        <v>13</v>
      </c>
      <c r="W509" s="25"/>
      <c r="X509" s="112" t="str">
        <f>IF(ISERROR(X92/X408),"",X92/X408)</f>
        <v/>
      </c>
      <c r="Y509" s="113" t="str">
        <f>IF(ISERROR(Y92/Y408),"",Y92/Y408)</f>
        <v/>
      </c>
      <c r="Z509" s="113" t="str">
        <f t="shared" si="591"/>
        <v/>
      </c>
      <c r="AA509" s="113" t="str">
        <f t="shared" si="591"/>
        <v/>
      </c>
      <c r="AB509" s="113" t="str">
        <f t="shared" si="591"/>
        <v/>
      </c>
      <c r="AC509" s="113" t="str">
        <f t="shared" si="591"/>
        <v/>
      </c>
      <c r="AD509" s="113" t="str">
        <f t="shared" si="591"/>
        <v/>
      </c>
      <c r="AE509" s="236" t="str">
        <f t="shared" si="591"/>
        <v/>
      </c>
      <c r="AF509" s="113" t="str">
        <f t="shared" si="591"/>
        <v/>
      </c>
      <c r="AG509" s="113" t="str">
        <f t="shared" si="591"/>
        <v/>
      </c>
      <c r="AH509" s="113" t="str">
        <f t="shared" si="591"/>
        <v/>
      </c>
      <c r="AI509" s="114" t="str">
        <f t="shared" si="591"/>
        <v/>
      </c>
      <c r="AL509" s="70"/>
      <c r="AM509" s="25"/>
      <c r="AN509" s="33" t="s">
        <v>13</v>
      </c>
      <c r="AO509" s="25"/>
      <c r="AP509" s="112" t="str">
        <f t="shared" ref="AP509:BA509" si="594">IF(ISERROR(AP92/AP408),"",AP92/AP408)</f>
        <v/>
      </c>
      <c r="AQ509" s="113" t="str">
        <f t="shared" si="594"/>
        <v/>
      </c>
      <c r="AR509" s="113" t="str">
        <f t="shared" si="594"/>
        <v/>
      </c>
      <c r="AS509" s="113" t="str">
        <f t="shared" si="594"/>
        <v/>
      </c>
      <c r="AT509" s="113" t="str">
        <f t="shared" si="594"/>
        <v/>
      </c>
      <c r="AU509" s="113" t="str">
        <f t="shared" si="594"/>
        <v/>
      </c>
      <c r="AV509" s="113" t="str">
        <f t="shared" si="594"/>
        <v/>
      </c>
      <c r="AW509" s="236" t="str">
        <f t="shared" si="594"/>
        <v/>
      </c>
      <c r="AX509" s="113" t="str">
        <f t="shared" si="594"/>
        <v/>
      </c>
      <c r="AY509" s="113" t="str">
        <f t="shared" si="594"/>
        <v/>
      </c>
      <c r="AZ509" s="113" t="str">
        <f t="shared" si="594"/>
        <v/>
      </c>
      <c r="BA509" s="162" t="str">
        <f t="shared" si="594"/>
        <v/>
      </c>
      <c r="BC509" s="39"/>
      <c r="BD509" s="36"/>
      <c r="BE509" s="36"/>
      <c r="BF509" s="36"/>
      <c r="BG509" s="39"/>
      <c r="BH509" s="39"/>
      <c r="BI509" s="39"/>
      <c r="BJ509" s="39"/>
    </row>
    <row r="510" spans="1:62" s="12" customFormat="1" ht="14.25" customHeight="1">
      <c r="A510" s="40"/>
      <c r="B510" s="25"/>
      <c r="C510" s="33"/>
      <c r="D510" s="25"/>
      <c r="E510" s="112"/>
      <c r="F510" s="113"/>
      <c r="G510" s="113"/>
      <c r="H510" s="113"/>
      <c r="I510" s="113"/>
      <c r="J510" s="113"/>
      <c r="K510" s="113"/>
      <c r="L510" s="113"/>
      <c r="M510" s="236"/>
      <c r="N510" s="113"/>
      <c r="O510" s="113"/>
      <c r="P510" s="114"/>
      <c r="T510" s="40"/>
      <c r="U510" s="25"/>
      <c r="V510" s="33"/>
      <c r="W510" s="25"/>
      <c r="X510" s="112"/>
      <c r="Y510" s="113"/>
      <c r="Z510" s="113"/>
      <c r="AA510" s="113"/>
      <c r="AB510" s="113"/>
      <c r="AC510" s="113"/>
      <c r="AD510" s="113"/>
      <c r="AE510" s="236"/>
      <c r="AF510" s="113"/>
      <c r="AG510" s="113"/>
      <c r="AH510" s="113"/>
      <c r="AI510" s="114"/>
      <c r="AL510" s="40"/>
      <c r="AM510" s="25"/>
      <c r="AN510" s="33"/>
      <c r="AO510" s="25"/>
      <c r="AP510" s="112"/>
      <c r="AQ510" s="113"/>
      <c r="AR510" s="113"/>
      <c r="AS510" s="113"/>
      <c r="AT510" s="113"/>
      <c r="AU510" s="113"/>
      <c r="AV510" s="113"/>
      <c r="AW510" s="236"/>
      <c r="AX510" s="113"/>
      <c r="AY510" s="113"/>
      <c r="AZ510" s="113"/>
      <c r="BA510" s="162"/>
      <c r="BC510" s="39"/>
      <c r="BD510" s="36"/>
      <c r="BE510" s="36"/>
      <c r="BF510" s="36"/>
      <c r="BG510" s="39"/>
      <c r="BH510" s="39"/>
      <c r="BI510" s="39"/>
      <c r="BJ510" s="39"/>
    </row>
    <row r="511" spans="1:62" s="12" customFormat="1" ht="14.25" customHeight="1">
      <c r="A511" s="32">
        <v>30</v>
      </c>
      <c r="B511" s="25"/>
      <c r="C511" s="33" t="s">
        <v>1</v>
      </c>
      <c r="D511" s="25"/>
      <c r="E511" s="112" t="str">
        <f t="shared" ref="E511:P511" si="595">IF(ISERROR(E94/E410),"",E94/E410)</f>
        <v/>
      </c>
      <c r="F511" s="113" t="str">
        <f t="shared" si="595"/>
        <v/>
      </c>
      <c r="G511" s="113" t="str">
        <f t="shared" si="595"/>
        <v/>
      </c>
      <c r="H511" s="113" t="str">
        <f t="shared" si="595"/>
        <v/>
      </c>
      <c r="I511" s="113" t="str">
        <f t="shared" si="595"/>
        <v/>
      </c>
      <c r="J511" s="113" t="str">
        <f t="shared" si="595"/>
        <v/>
      </c>
      <c r="K511" s="113" t="str">
        <f t="shared" si="595"/>
        <v/>
      </c>
      <c r="L511" s="113" t="str">
        <f t="shared" si="595"/>
        <v/>
      </c>
      <c r="M511" s="236" t="str">
        <f t="shared" si="595"/>
        <v/>
      </c>
      <c r="N511" s="113" t="str">
        <f t="shared" si="595"/>
        <v/>
      </c>
      <c r="O511" s="113" t="str">
        <f t="shared" si="595"/>
        <v/>
      </c>
      <c r="P511" s="114" t="str">
        <f t="shared" si="595"/>
        <v/>
      </c>
      <c r="T511" s="32">
        <v>30</v>
      </c>
      <c r="U511" s="25"/>
      <c r="V511" s="33" t="s">
        <v>1</v>
      </c>
      <c r="W511" s="25"/>
      <c r="X511" s="112" t="str">
        <f>IF(ISERROR(X94/X410),"",X94/X410)</f>
        <v/>
      </c>
      <c r="Y511" s="113" t="str">
        <f>IF(ISERROR(Y94/Y410),"",Y94/Y410)</f>
        <v/>
      </c>
      <c r="Z511" s="113" t="str">
        <f t="shared" ref="Z511:AI512" si="596">IF(ISERROR(Z94/Z410),"",Z94/Z410)</f>
        <v/>
      </c>
      <c r="AA511" s="113" t="str">
        <f t="shared" si="596"/>
        <v/>
      </c>
      <c r="AB511" s="113" t="str">
        <f t="shared" si="596"/>
        <v/>
      </c>
      <c r="AC511" s="113" t="str">
        <f t="shared" si="596"/>
        <v/>
      </c>
      <c r="AD511" s="113" t="str">
        <f t="shared" si="596"/>
        <v/>
      </c>
      <c r="AE511" s="236" t="str">
        <f t="shared" si="596"/>
        <v/>
      </c>
      <c r="AF511" s="113" t="str">
        <f t="shared" si="596"/>
        <v/>
      </c>
      <c r="AG511" s="113" t="str">
        <f t="shared" si="596"/>
        <v/>
      </c>
      <c r="AH511" s="113" t="str">
        <f t="shared" si="596"/>
        <v/>
      </c>
      <c r="AI511" s="114" t="str">
        <f t="shared" si="596"/>
        <v/>
      </c>
      <c r="AL511" s="32">
        <v>30</v>
      </c>
      <c r="AM511" s="25"/>
      <c r="AN511" s="33" t="s">
        <v>1</v>
      </c>
      <c r="AO511" s="25"/>
      <c r="AP511" s="112" t="str">
        <f t="shared" ref="AP511:BA511" si="597">IF(ISERROR(AP94/AP410),"",AP94/AP410)</f>
        <v/>
      </c>
      <c r="AQ511" s="113" t="str">
        <f t="shared" si="597"/>
        <v/>
      </c>
      <c r="AR511" s="113" t="str">
        <f t="shared" si="597"/>
        <v/>
      </c>
      <c r="AS511" s="113" t="str">
        <f t="shared" si="597"/>
        <v/>
      </c>
      <c r="AT511" s="113" t="str">
        <f t="shared" si="597"/>
        <v/>
      </c>
      <c r="AU511" s="113" t="str">
        <f t="shared" si="597"/>
        <v/>
      </c>
      <c r="AV511" s="113" t="str">
        <f t="shared" si="597"/>
        <v/>
      </c>
      <c r="AW511" s="236" t="str">
        <f t="shared" si="597"/>
        <v/>
      </c>
      <c r="AX511" s="113" t="str">
        <f t="shared" si="597"/>
        <v/>
      </c>
      <c r="AY511" s="113" t="str">
        <f t="shared" si="597"/>
        <v/>
      </c>
      <c r="AZ511" s="113" t="str">
        <f t="shared" si="597"/>
        <v/>
      </c>
      <c r="BA511" s="162" t="str">
        <f t="shared" si="597"/>
        <v/>
      </c>
      <c r="BC511" s="39"/>
      <c r="BD511" s="36"/>
      <c r="BE511" s="36"/>
      <c r="BF511" s="36"/>
      <c r="BG511" s="39"/>
      <c r="BH511" s="39"/>
      <c r="BI511" s="39"/>
      <c r="BJ511" s="39"/>
    </row>
    <row r="512" spans="1:62" s="12" customFormat="1" ht="14.25" customHeight="1">
      <c r="A512" s="40"/>
      <c r="B512" s="25"/>
      <c r="C512" s="33" t="s">
        <v>13</v>
      </c>
      <c r="D512" s="25"/>
      <c r="E512" s="112" t="str">
        <f t="shared" ref="E512:P512" si="598">IF(ISERROR(E95/E411),"",E95/E411)</f>
        <v/>
      </c>
      <c r="F512" s="113" t="str">
        <f t="shared" si="598"/>
        <v/>
      </c>
      <c r="G512" s="113" t="str">
        <f t="shared" si="598"/>
        <v/>
      </c>
      <c r="H512" s="113" t="str">
        <f t="shared" si="598"/>
        <v/>
      </c>
      <c r="I512" s="113" t="str">
        <f t="shared" si="598"/>
        <v/>
      </c>
      <c r="J512" s="113" t="str">
        <f t="shared" si="598"/>
        <v/>
      </c>
      <c r="K512" s="113" t="str">
        <f t="shared" si="598"/>
        <v/>
      </c>
      <c r="L512" s="113" t="str">
        <f t="shared" si="598"/>
        <v/>
      </c>
      <c r="M512" s="236" t="str">
        <f t="shared" si="598"/>
        <v/>
      </c>
      <c r="N512" s="113" t="str">
        <f t="shared" si="598"/>
        <v/>
      </c>
      <c r="O512" s="113" t="str">
        <f t="shared" si="598"/>
        <v/>
      </c>
      <c r="P512" s="114" t="str">
        <f t="shared" si="598"/>
        <v/>
      </c>
      <c r="T512" s="40"/>
      <c r="U512" s="25"/>
      <c r="V512" s="33" t="s">
        <v>13</v>
      </c>
      <c r="W512" s="25"/>
      <c r="X512" s="112" t="str">
        <f>IF(ISERROR(X95/X411),"",X95/X411)</f>
        <v/>
      </c>
      <c r="Y512" s="113" t="str">
        <f>IF(ISERROR(Y95/Y411),"",Y95/Y411)</f>
        <v/>
      </c>
      <c r="Z512" s="113" t="str">
        <f t="shared" si="596"/>
        <v/>
      </c>
      <c r="AA512" s="113" t="str">
        <f t="shared" si="596"/>
        <v/>
      </c>
      <c r="AB512" s="113" t="str">
        <f t="shared" si="596"/>
        <v/>
      </c>
      <c r="AC512" s="113" t="str">
        <f t="shared" si="596"/>
        <v/>
      </c>
      <c r="AD512" s="113" t="str">
        <f t="shared" si="596"/>
        <v/>
      </c>
      <c r="AE512" s="236" t="str">
        <f t="shared" si="596"/>
        <v/>
      </c>
      <c r="AF512" s="113" t="str">
        <f t="shared" si="596"/>
        <v/>
      </c>
      <c r="AG512" s="113" t="str">
        <f t="shared" si="596"/>
        <v/>
      </c>
      <c r="AH512" s="113" t="str">
        <f t="shared" si="596"/>
        <v/>
      </c>
      <c r="AI512" s="114" t="str">
        <f t="shared" si="596"/>
        <v/>
      </c>
      <c r="AL512" s="40"/>
      <c r="AM512" s="25"/>
      <c r="AN512" s="33" t="s">
        <v>13</v>
      </c>
      <c r="AO512" s="25"/>
      <c r="AP512" s="112" t="str">
        <f t="shared" ref="AP512:BA512" si="599">IF(ISERROR(AP95/AP411),"",AP95/AP411)</f>
        <v/>
      </c>
      <c r="AQ512" s="113" t="str">
        <f t="shared" si="599"/>
        <v/>
      </c>
      <c r="AR512" s="113" t="str">
        <f t="shared" si="599"/>
        <v/>
      </c>
      <c r="AS512" s="113" t="str">
        <f t="shared" si="599"/>
        <v/>
      </c>
      <c r="AT512" s="113" t="str">
        <f t="shared" si="599"/>
        <v/>
      </c>
      <c r="AU512" s="113" t="str">
        <f t="shared" si="599"/>
        <v/>
      </c>
      <c r="AV512" s="113" t="str">
        <f t="shared" si="599"/>
        <v/>
      </c>
      <c r="AW512" s="236" t="str">
        <f t="shared" si="599"/>
        <v/>
      </c>
      <c r="AX512" s="113" t="str">
        <f t="shared" si="599"/>
        <v/>
      </c>
      <c r="AY512" s="113" t="str">
        <f t="shared" si="599"/>
        <v/>
      </c>
      <c r="AZ512" s="113" t="str">
        <f t="shared" si="599"/>
        <v/>
      </c>
      <c r="BA512" s="162" t="str">
        <f t="shared" si="599"/>
        <v/>
      </c>
      <c r="BC512" s="39"/>
      <c r="BD512" s="36"/>
      <c r="BE512" s="36"/>
      <c r="BF512" s="36"/>
      <c r="BG512" s="39"/>
      <c r="BH512" s="39"/>
      <c r="BI512" s="39"/>
      <c r="BJ512" s="39"/>
    </row>
    <row r="513" spans="1:62" s="12" customFormat="1" ht="14.25" customHeight="1">
      <c r="A513" s="70"/>
      <c r="B513" s="25"/>
      <c r="C513" s="33"/>
      <c r="D513" s="25"/>
      <c r="E513" s="112"/>
      <c r="F513" s="113"/>
      <c r="G513" s="113"/>
      <c r="H513" s="113"/>
      <c r="I513" s="113"/>
      <c r="J513" s="113"/>
      <c r="K513" s="113"/>
      <c r="L513" s="113"/>
      <c r="M513" s="236"/>
      <c r="N513" s="113"/>
      <c r="O513" s="113"/>
      <c r="P513" s="114"/>
      <c r="T513" s="70"/>
      <c r="U513" s="25"/>
      <c r="V513" s="33"/>
      <c r="W513" s="25"/>
      <c r="X513" s="112"/>
      <c r="Y513" s="113"/>
      <c r="Z513" s="113"/>
      <c r="AA513" s="113"/>
      <c r="AB513" s="113"/>
      <c r="AC513" s="113"/>
      <c r="AD513" s="113"/>
      <c r="AE513" s="236"/>
      <c r="AF513" s="113"/>
      <c r="AG513" s="113"/>
      <c r="AH513" s="113"/>
      <c r="AI513" s="114"/>
      <c r="AL513" s="70"/>
      <c r="AM513" s="25"/>
      <c r="AN513" s="33"/>
      <c r="AO513" s="25"/>
      <c r="AP513" s="112"/>
      <c r="AQ513" s="113"/>
      <c r="AR513" s="113"/>
      <c r="AS513" s="113"/>
      <c r="AT513" s="113"/>
      <c r="AU513" s="113"/>
      <c r="AV513" s="113"/>
      <c r="AW513" s="236"/>
      <c r="AX513" s="113"/>
      <c r="AY513" s="113"/>
      <c r="AZ513" s="113"/>
      <c r="BA513" s="162"/>
      <c r="BC513" s="39"/>
      <c r="BD513" s="36"/>
      <c r="BE513" s="36"/>
      <c r="BF513" s="36"/>
      <c r="BG513" s="39"/>
      <c r="BH513" s="39"/>
      <c r="BI513" s="39"/>
      <c r="BJ513" s="39"/>
    </row>
    <row r="514" spans="1:62" s="12" customFormat="1" ht="14.25" customHeight="1">
      <c r="A514" s="309" t="s">
        <v>28</v>
      </c>
      <c r="B514" s="46"/>
      <c r="C514" s="47" t="s">
        <v>1</v>
      </c>
      <c r="D514" s="46"/>
      <c r="E514" s="124">
        <f>IF(ISERROR(E97/E413),"",E97/E413)</f>
        <v>16.277531485373302</v>
      </c>
      <c r="F514" s="125">
        <f>IF(ISERROR(F97/F413),"",F97/F413)</f>
        <v>18.246607163290989</v>
      </c>
      <c r="G514" s="125">
        <f t="shared" ref="G514:P515" si="600">IF(ISERROR(G97/G413),"",G97/G413)</f>
        <v>16.515223374570244</v>
      </c>
      <c r="H514" s="125">
        <f t="shared" si="600"/>
        <v>21.313519872620525</v>
      </c>
      <c r="I514" s="125">
        <f t="shared" si="600"/>
        <v>18.999561381522867</v>
      </c>
      <c r="J514" s="125">
        <f t="shared" si="600"/>
        <v>21.047099671197952</v>
      </c>
      <c r="K514" s="125">
        <f t="shared" si="600"/>
        <v>12.628423477346104</v>
      </c>
      <c r="L514" s="125">
        <f t="shared" si="600"/>
        <v>18.131384643833631</v>
      </c>
      <c r="M514" s="237">
        <f t="shared" si="600"/>
        <v>17.00363046709608</v>
      </c>
      <c r="N514" s="125">
        <f t="shared" si="600"/>
        <v>17.548634699770368</v>
      </c>
      <c r="O514" s="125" t="str">
        <f t="shared" si="600"/>
        <v/>
      </c>
      <c r="P514" s="126" t="str">
        <f t="shared" si="600"/>
        <v/>
      </c>
      <c r="T514" s="309" t="s">
        <v>28</v>
      </c>
      <c r="U514" s="46"/>
      <c r="V514" s="47" t="s">
        <v>1</v>
      </c>
      <c r="W514" s="46"/>
      <c r="X514" s="124" t="str">
        <f>IF(ISERROR(X97/X413),"",X97/X413)</f>
        <v/>
      </c>
      <c r="Y514" s="125" t="str">
        <f>IF(ISERROR(Y97/Y413),"",Y97/Y413)</f>
        <v/>
      </c>
      <c r="Z514" s="125" t="str">
        <f t="shared" ref="Z514:AI515" si="601">IF(ISERROR(Z97/Z413),"",Z97/Z413)</f>
        <v/>
      </c>
      <c r="AA514" s="125" t="str">
        <f t="shared" si="601"/>
        <v/>
      </c>
      <c r="AB514" s="125" t="str">
        <f t="shared" si="601"/>
        <v/>
      </c>
      <c r="AC514" s="125" t="str">
        <f t="shared" si="601"/>
        <v/>
      </c>
      <c r="AD514" s="125" t="str">
        <f t="shared" si="601"/>
        <v/>
      </c>
      <c r="AE514" s="237" t="str">
        <f t="shared" si="601"/>
        <v/>
      </c>
      <c r="AF514" s="125" t="str">
        <f t="shared" si="601"/>
        <v/>
      </c>
      <c r="AG514" s="125" t="str">
        <f t="shared" si="601"/>
        <v/>
      </c>
      <c r="AH514" s="125" t="str">
        <f t="shared" si="601"/>
        <v/>
      </c>
      <c r="AI514" s="126" t="str">
        <f t="shared" si="601"/>
        <v/>
      </c>
      <c r="AL514" s="309" t="s">
        <v>28</v>
      </c>
      <c r="AM514" s="46"/>
      <c r="AN514" s="47" t="s">
        <v>1</v>
      </c>
      <c r="AO514" s="46"/>
      <c r="AP514" s="124">
        <f>IF(ISERROR(AP97/AP413),"",AP97/AP413)</f>
        <v>13.142751317739361</v>
      </c>
      <c r="AQ514" s="125">
        <f>IF(ISERROR(AQ97/AQ413),"",AQ97/AQ413)</f>
        <v>10.70986278849327</v>
      </c>
      <c r="AR514" s="125">
        <f t="shared" ref="AR514:BA515" si="602">IF(ISERROR(AR97/AR413),"",AR97/AR413)</f>
        <v>9.7224004378943274</v>
      </c>
      <c r="AS514" s="125">
        <f t="shared" si="602"/>
        <v>10.409709424567884</v>
      </c>
      <c r="AT514" s="125">
        <f t="shared" si="602"/>
        <v>11.380504815697485</v>
      </c>
      <c r="AU514" s="125">
        <f t="shared" si="602"/>
        <v>13.661212393388306</v>
      </c>
      <c r="AV514" s="125">
        <f t="shared" si="602"/>
        <v>13.786847293398358</v>
      </c>
      <c r="AW514" s="237">
        <f t="shared" si="602"/>
        <v>10.822500001355754</v>
      </c>
      <c r="AX514" s="125">
        <f t="shared" si="602"/>
        <v>13.145608456118811</v>
      </c>
      <c r="AY514" s="125">
        <f t="shared" si="602"/>
        <v>14.504552414161509</v>
      </c>
      <c r="AZ514" s="125">
        <f t="shared" si="602"/>
        <v>15.104000872535769</v>
      </c>
      <c r="BA514" s="163">
        <f t="shared" si="602"/>
        <v>18.492985158178005</v>
      </c>
      <c r="BC514" s="39"/>
      <c r="BD514" s="36"/>
      <c r="BE514" s="36"/>
      <c r="BF514" s="36"/>
      <c r="BG514" s="39"/>
      <c r="BH514" s="39"/>
      <c r="BI514" s="39"/>
      <c r="BJ514" s="39"/>
    </row>
    <row r="515" spans="1:62" s="12" customFormat="1" ht="14.25" customHeight="1">
      <c r="A515" s="310"/>
      <c r="B515" s="46"/>
      <c r="C515" s="51" t="s">
        <v>13</v>
      </c>
      <c r="D515" s="46"/>
      <c r="E515" s="127">
        <f>IF(ISERROR(E98/E414),"",E98/E414)</f>
        <v>16.277531485373302</v>
      </c>
      <c r="F515" s="128">
        <f>IF(ISERROR(F98/F414),"",F98/F414)</f>
        <v>17.067718856764994</v>
      </c>
      <c r="G515" s="128">
        <f t="shared" si="600"/>
        <v>16.887982501525848</v>
      </c>
      <c r="H515" s="128">
        <f t="shared" si="600"/>
        <v>17.923573832272517</v>
      </c>
      <c r="I515" s="128">
        <f t="shared" si="600"/>
        <v>18.094891952830377</v>
      </c>
      <c r="J515" s="128">
        <f t="shared" si="600"/>
        <v>18.507861975224742</v>
      </c>
      <c r="K515" s="128">
        <f t="shared" si="600"/>
        <v>17.572271143783212</v>
      </c>
      <c r="L515" s="128">
        <f t="shared" si="600"/>
        <v>17.627341264936806</v>
      </c>
      <c r="M515" s="238">
        <f t="shared" si="600"/>
        <v>17.548634699770368</v>
      </c>
      <c r="N515" s="128" t="str">
        <f t="shared" si="600"/>
        <v/>
      </c>
      <c r="O515" s="128" t="str">
        <f t="shared" si="600"/>
        <v/>
      </c>
      <c r="P515" s="129" t="str">
        <f t="shared" si="600"/>
        <v/>
      </c>
      <c r="T515" s="310"/>
      <c r="U515" s="46"/>
      <c r="V515" s="51" t="s">
        <v>13</v>
      </c>
      <c r="W515" s="46"/>
      <c r="X515" s="127" t="str">
        <f>IF(ISERROR(X98/X414),"",X98/X414)</f>
        <v/>
      </c>
      <c r="Y515" s="128" t="str">
        <f>IF(ISERROR(Y98/Y414),"",Y98/Y414)</f>
        <v/>
      </c>
      <c r="Z515" s="128" t="str">
        <f t="shared" si="601"/>
        <v/>
      </c>
      <c r="AA515" s="128" t="str">
        <f t="shared" si="601"/>
        <v/>
      </c>
      <c r="AB515" s="128" t="str">
        <f t="shared" si="601"/>
        <v/>
      </c>
      <c r="AC515" s="128" t="str">
        <f t="shared" si="601"/>
        <v/>
      </c>
      <c r="AD515" s="128" t="str">
        <f t="shared" si="601"/>
        <v/>
      </c>
      <c r="AE515" s="238" t="str">
        <f t="shared" si="601"/>
        <v/>
      </c>
      <c r="AF515" s="128" t="str">
        <f t="shared" si="601"/>
        <v/>
      </c>
      <c r="AG515" s="128" t="str">
        <f t="shared" si="601"/>
        <v/>
      </c>
      <c r="AH515" s="128" t="str">
        <f t="shared" si="601"/>
        <v/>
      </c>
      <c r="AI515" s="129" t="str">
        <f t="shared" si="601"/>
        <v/>
      </c>
      <c r="AL515" s="310"/>
      <c r="AM515" s="46"/>
      <c r="AN515" s="51" t="s">
        <v>13</v>
      </c>
      <c r="AO515" s="46"/>
      <c r="AP515" s="127">
        <f>IF(ISERROR(AP98/AP414),"",AP98/AP414)</f>
        <v>13.142751317739361</v>
      </c>
      <c r="AQ515" s="128">
        <f>IF(ISERROR(AQ98/AQ414),"",AQ98/AQ414)</f>
        <v>11.806764823631751</v>
      </c>
      <c r="AR515" s="128">
        <f t="shared" si="602"/>
        <v>11.032864375350409</v>
      </c>
      <c r="AS515" s="128">
        <f t="shared" si="602"/>
        <v>10.883931081868255</v>
      </c>
      <c r="AT515" s="128">
        <f t="shared" si="602"/>
        <v>10.954210278217605</v>
      </c>
      <c r="AU515" s="128">
        <f t="shared" si="602"/>
        <v>11.294748460258953</v>
      </c>
      <c r="AV515" s="128">
        <f t="shared" si="602"/>
        <v>11.596080160905275</v>
      </c>
      <c r="AW515" s="238">
        <f t="shared" si="602"/>
        <v>11.516487848930829</v>
      </c>
      <c r="AX515" s="128">
        <f t="shared" si="602"/>
        <v>11.678997947997876</v>
      </c>
      <c r="AY515" s="128">
        <f t="shared" si="602"/>
        <v>11.86343685942774</v>
      </c>
      <c r="AZ515" s="128">
        <f t="shared" si="602"/>
        <v>12.028614359819976</v>
      </c>
      <c r="BA515" s="164">
        <f t="shared" si="602"/>
        <v>12.276241883275937</v>
      </c>
      <c r="BC515" s="39"/>
      <c r="BD515" s="36"/>
      <c r="BE515" s="36"/>
      <c r="BF515" s="36"/>
      <c r="BG515" s="39"/>
      <c r="BH515" s="39"/>
      <c r="BI515" s="39"/>
      <c r="BJ515" s="39"/>
    </row>
    <row r="516" spans="1:62" s="12" customFormat="1" ht="12.75" customHeight="1">
      <c r="A516" s="104"/>
      <c r="B516" s="55"/>
      <c r="C516" s="55"/>
      <c r="D516" s="55"/>
      <c r="E516" s="62"/>
      <c r="F516" s="62"/>
      <c r="G516" s="62"/>
      <c r="H516" s="62"/>
      <c r="I516" s="62"/>
      <c r="J516" s="62"/>
      <c r="K516" s="62"/>
      <c r="L516" s="62"/>
      <c r="M516" s="234"/>
      <c r="N516" s="62"/>
      <c r="O516" s="62"/>
      <c r="P516" s="62"/>
      <c r="T516" s="104"/>
      <c r="U516" s="55"/>
      <c r="V516" s="55"/>
      <c r="W516" s="55"/>
      <c r="X516" s="62"/>
      <c r="Y516" s="62"/>
      <c r="Z516" s="62"/>
      <c r="AA516" s="62"/>
      <c r="AB516" s="62"/>
      <c r="AC516" s="62"/>
      <c r="AD516" s="62"/>
      <c r="AE516" s="234"/>
      <c r="AF516" s="62"/>
      <c r="AG516" s="62"/>
      <c r="AH516" s="62"/>
      <c r="AI516" s="62"/>
      <c r="AL516" s="104"/>
      <c r="AM516" s="55"/>
      <c r="AN516" s="55"/>
      <c r="AO516" s="55"/>
      <c r="AP516" s="62"/>
      <c r="AQ516" s="62"/>
      <c r="AR516" s="62"/>
      <c r="AS516" s="62"/>
      <c r="AT516" s="62"/>
      <c r="AU516" s="62"/>
      <c r="AV516" s="62"/>
      <c r="AW516" s="234"/>
      <c r="AX516" s="62"/>
      <c r="AY516" s="62"/>
      <c r="AZ516" s="62"/>
      <c r="BA516" s="160"/>
      <c r="BC516" s="39"/>
      <c r="BD516" s="105"/>
      <c r="BE516" s="105"/>
      <c r="BF516" s="105"/>
      <c r="BG516" s="39"/>
      <c r="BH516" s="39"/>
      <c r="BI516" s="39"/>
      <c r="BJ516" s="39"/>
    </row>
    <row r="517" spans="1:62" s="12" customFormat="1" ht="12.75" customHeight="1">
      <c r="A517" s="104"/>
      <c r="B517" s="55"/>
      <c r="C517" s="55"/>
      <c r="D517" s="55"/>
      <c r="E517" s="62"/>
      <c r="F517" s="62"/>
      <c r="G517" s="62"/>
      <c r="H517" s="62"/>
      <c r="I517" s="62"/>
      <c r="J517" s="62"/>
      <c r="K517" s="62"/>
      <c r="L517" s="62"/>
      <c r="M517" s="234"/>
      <c r="N517" s="62"/>
      <c r="O517" s="62"/>
      <c r="P517" s="62"/>
      <c r="T517" s="104"/>
      <c r="U517" s="55"/>
      <c r="V517" s="55"/>
      <c r="W517" s="55"/>
      <c r="X517" s="62"/>
      <c r="Y517" s="62"/>
      <c r="Z517" s="62"/>
      <c r="AA517" s="62"/>
      <c r="AB517" s="62"/>
      <c r="AC517" s="62"/>
      <c r="AD517" s="62"/>
      <c r="AE517" s="234"/>
      <c r="AF517" s="62"/>
      <c r="AG517" s="62"/>
      <c r="AH517" s="62"/>
      <c r="AI517" s="62"/>
      <c r="AL517" s="104"/>
      <c r="AM517" s="55"/>
      <c r="AN517" s="55"/>
      <c r="AO517" s="55"/>
      <c r="AP517" s="62"/>
      <c r="AQ517" s="62"/>
      <c r="AR517" s="62"/>
      <c r="AS517" s="62"/>
      <c r="AT517" s="62"/>
      <c r="AU517" s="62"/>
      <c r="AV517" s="62"/>
      <c r="AW517" s="234"/>
      <c r="AX517" s="62"/>
      <c r="AY517" s="62"/>
      <c r="AZ517" s="62"/>
      <c r="BA517" s="160"/>
      <c r="BC517" s="39"/>
      <c r="BD517" s="105"/>
      <c r="BE517" s="105"/>
      <c r="BF517" s="105"/>
      <c r="BG517" s="39"/>
      <c r="BH517" s="39"/>
      <c r="BI517" s="39"/>
      <c r="BJ517" s="39"/>
    </row>
    <row r="518" spans="1:62" s="12" customFormat="1" ht="12.75" customHeight="1">
      <c r="A518" s="104"/>
      <c r="B518" s="55"/>
      <c r="C518" s="55"/>
      <c r="D518" s="55"/>
      <c r="E518" s="62"/>
      <c r="F518" s="62"/>
      <c r="G518" s="62"/>
      <c r="H518" s="62"/>
      <c r="I518" s="62"/>
      <c r="J518" s="62"/>
      <c r="K518" s="62"/>
      <c r="L518" s="62"/>
      <c r="M518" s="234"/>
      <c r="N518" s="62"/>
      <c r="O518" s="62"/>
      <c r="P518" s="62"/>
      <c r="T518" s="104"/>
      <c r="U518" s="55"/>
      <c r="V518" s="55"/>
      <c r="W518" s="55"/>
      <c r="X518" s="62"/>
      <c r="Y518" s="62"/>
      <c r="Z518" s="62"/>
      <c r="AA518" s="62"/>
      <c r="AB518" s="62"/>
      <c r="AC518" s="62"/>
      <c r="AD518" s="62"/>
      <c r="AE518" s="234"/>
      <c r="AF518" s="62"/>
      <c r="AG518" s="62"/>
      <c r="AH518" s="62"/>
      <c r="AI518" s="62"/>
      <c r="AL518" s="104"/>
      <c r="AM518" s="55"/>
      <c r="AN518" s="55"/>
      <c r="AO518" s="55"/>
      <c r="AP518" s="62"/>
      <c r="AQ518" s="62"/>
      <c r="AR518" s="62"/>
      <c r="AS518" s="62"/>
      <c r="AT518" s="62"/>
      <c r="AU518" s="62"/>
      <c r="AV518" s="62"/>
      <c r="AW518" s="234"/>
      <c r="AX518" s="62"/>
      <c r="AY518" s="62"/>
      <c r="AZ518" s="62"/>
      <c r="BA518" s="160"/>
      <c r="BC518" s="39"/>
      <c r="BD518" s="105"/>
      <c r="BE518" s="105"/>
      <c r="BF518" s="105"/>
      <c r="BG518" s="39"/>
      <c r="BH518" s="39"/>
      <c r="BI518" s="39"/>
      <c r="BJ518" s="39"/>
    </row>
    <row r="519" spans="1:62" s="12" customFormat="1" ht="21.75" customHeight="1">
      <c r="A519" s="308" t="s">
        <v>36</v>
      </c>
      <c r="B519" s="308"/>
      <c r="C519" s="308"/>
      <c r="D519" s="308"/>
      <c r="E519" s="308"/>
      <c r="F519" s="308"/>
      <c r="G519" s="308"/>
      <c r="H519" s="308"/>
      <c r="I519" s="308"/>
      <c r="J519" s="308"/>
      <c r="K519" s="308"/>
      <c r="L519" s="308"/>
      <c r="M519" s="308"/>
      <c r="N519" s="308"/>
      <c r="O519" s="308"/>
      <c r="P519" s="308"/>
      <c r="T519" s="308" t="s">
        <v>36</v>
      </c>
      <c r="U519" s="308"/>
      <c r="V519" s="308"/>
      <c r="W519" s="308"/>
      <c r="X519" s="308"/>
      <c r="Y519" s="308"/>
      <c r="Z519" s="308"/>
      <c r="AA519" s="308"/>
      <c r="AB519" s="308"/>
      <c r="AC519" s="308"/>
      <c r="AD519" s="308"/>
      <c r="AE519" s="308"/>
      <c r="AF519" s="308"/>
      <c r="AG519" s="308"/>
      <c r="AH519" s="308"/>
      <c r="AI519" s="308"/>
      <c r="AL519" s="308" t="s">
        <v>36</v>
      </c>
      <c r="AM519" s="308"/>
      <c r="AN519" s="308"/>
      <c r="AO519" s="308"/>
      <c r="AP519" s="308"/>
      <c r="AQ519" s="308"/>
      <c r="AR519" s="308"/>
      <c r="AS519" s="308"/>
      <c r="AT519" s="308"/>
      <c r="AU519" s="308"/>
      <c r="AV519" s="308"/>
      <c r="AW519" s="308"/>
      <c r="AX519" s="308"/>
      <c r="AY519" s="308"/>
      <c r="AZ519" s="308"/>
      <c r="BA519" s="308"/>
      <c r="BC519" s="39"/>
      <c r="BD519" s="105"/>
      <c r="BE519" s="105"/>
      <c r="BF519" s="105"/>
      <c r="BG519" s="39"/>
      <c r="BH519" s="39"/>
      <c r="BI519" s="39"/>
      <c r="BJ519" s="39"/>
    </row>
    <row r="520" spans="1:62" s="12" customFormat="1" ht="18" customHeight="1">
      <c r="A520" s="4"/>
      <c r="B520" s="4"/>
      <c r="C520" s="4"/>
      <c r="D520" s="4"/>
      <c r="E520" s="14"/>
      <c r="F520" s="14"/>
      <c r="G520" s="14"/>
      <c r="H520" s="14"/>
      <c r="I520" s="14"/>
      <c r="J520" s="14"/>
      <c r="K520" s="14"/>
      <c r="L520" s="14"/>
      <c r="M520" s="210"/>
      <c r="N520" s="14"/>
      <c r="O520" s="14"/>
      <c r="P520" s="14"/>
      <c r="T520" s="4"/>
      <c r="U520" s="4"/>
      <c r="V520" s="4"/>
      <c r="W520" s="4"/>
      <c r="X520" s="14"/>
      <c r="Y520" s="14"/>
      <c r="Z520" s="14"/>
      <c r="AA520" s="14"/>
      <c r="AB520" s="14"/>
      <c r="AC520" s="14"/>
      <c r="AD520" s="14"/>
      <c r="AE520" s="210"/>
      <c r="AF520" s="14"/>
      <c r="AG520" s="14"/>
      <c r="AH520" s="14"/>
      <c r="AI520" s="14"/>
      <c r="AL520" s="4"/>
      <c r="AM520" s="4"/>
      <c r="AN520" s="4"/>
      <c r="AO520" s="4"/>
      <c r="AP520" s="14"/>
      <c r="AQ520" s="14"/>
      <c r="AR520" s="14"/>
      <c r="AS520" s="14"/>
      <c r="AT520" s="14"/>
      <c r="AU520" s="14"/>
      <c r="AV520" s="14"/>
      <c r="AW520" s="210"/>
      <c r="AX520" s="14"/>
      <c r="AY520" s="14"/>
      <c r="AZ520" s="14"/>
      <c r="BA520" s="137"/>
      <c r="BC520" s="39"/>
      <c r="BD520" s="105"/>
      <c r="BE520" s="105"/>
      <c r="BF520" s="105"/>
      <c r="BG520" s="39"/>
      <c r="BH520" s="39"/>
      <c r="BI520" s="39"/>
      <c r="BJ520" s="39"/>
    </row>
    <row r="521" spans="1:62" ht="18" customHeight="1">
      <c r="A521" s="15" t="str">
        <f>"SAF - " &amp;O521</f>
        <v>SAF - ACTUAL</v>
      </c>
      <c r="B521" s="16"/>
      <c r="C521" s="16"/>
      <c r="D521" s="16"/>
      <c r="E521" s="16"/>
      <c r="F521" s="17"/>
      <c r="G521" s="17"/>
      <c r="H521" s="17"/>
      <c r="I521" s="17"/>
      <c r="J521" s="17"/>
      <c r="K521" s="17"/>
      <c r="L521" s="17"/>
      <c r="M521" s="211"/>
      <c r="N521" s="16"/>
      <c r="O521" s="18" t="s">
        <v>24</v>
      </c>
      <c r="T521" s="15" t="str">
        <f>"SAF - " &amp;AH521</f>
        <v>SAF - BUDGET</v>
      </c>
      <c r="U521" s="16"/>
      <c r="V521" s="16"/>
      <c r="W521" s="16"/>
      <c r="X521" s="16"/>
      <c r="Y521" s="17"/>
      <c r="Z521" s="17"/>
      <c r="AA521" s="17"/>
      <c r="AB521" s="17"/>
      <c r="AC521" s="17"/>
      <c r="AD521" s="16"/>
      <c r="AE521" s="211"/>
      <c r="AF521" s="16"/>
      <c r="AG521" s="16"/>
      <c r="AH521" s="18" t="s">
        <v>23</v>
      </c>
      <c r="AL521" s="15" t="str">
        <f>"SAF - " &amp;AZ521</f>
        <v>SAF - N-1</v>
      </c>
      <c r="AM521" s="16"/>
      <c r="AN521" s="16"/>
      <c r="AO521" s="16"/>
      <c r="AP521" s="16"/>
      <c r="AQ521" s="17"/>
      <c r="AR521" s="17"/>
      <c r="AS521" s="17"/>
      <c r="AT521" s="17"/>
      <c r="AU521" s="17"/>
      <c r="AV521" s="16"/>
      <c r="AW521" s="211"/>
      <c r="AX521" s="16"/>
      <c r="AY521" s="16"/>
      <c r="AZ521" s="18" t="s">
        <v>22</v>
      </c>
      <c r="BC521" s="39"/>
      <c r="BD521" s="105"/>
      <c r="BE521" s="105"/>
      <c r="BF521" s="105"/>
      <c r="BG521" s="39"/>
      <c r="BH521" s="39"/>
      <c r="BI521" s="39"/>
      <c r="BJ521" s="39"/>
    </row>
    <row r="522" spans="1:62" s="12" customFormat="1" ht="18" customHeight="1">
      <c r="A522" s="1"/>
      <c r="B522" s="1"/>
      <c r="C522" s="1"/>
      <c r="D522" s="1"/>
      <c r="E522" s="2"/>
      <c r="F522" s="2"/>
      <c r="G522" s="2"/>
      <c r="H522" s="2"/>
      <c r="I522" s="2"/>
      <c r="J522" s="2"/>
      <c r="K522" s="2"/>
      <c r="L522" s="2"/>
      <c r="M522" s="212"/>
      <c r="N522" s="2"/>
      <c r="O522" s="2"/>
      <c r="P522" s="2"/>
      <c r="T522" s="1"/>
      <c r="U522" s="1"/>
      <c r="V522" s="1"/>
      <c r="W522" s="1"/>
      <c r="X522" s="2"/>
      <c r="Y522" s="2"/>
      <c r="Z522" s="2"/>
      <c r="AA522" s="2"/>
      <c r="AB522" s="2"/>
      <c r="AC522" s="2"/>
      <c r="AD522" s="2"/>
      <c r="AE522" s="212"/>
      <c r="AF522" s="2"/>
      <c r="AG522" s="2"/>
      <c r="AH522" s="2"/>
      <c r="AI522" s="2"/>
      <c r="AL522" s="1"/>
      <c r="AM522" s="1"/>
      <c r="AN522" s="1"/>
      <c r="AO522" s="1"/>
      <c r="AP522" s="2"/>
      <c r="AQ522" s="2"/>
      <c r="AR522" s="2"/>
      <c r="AS522" s="2"/>
      <c r="AT522" s="2"/>
      <c r="AU522" s="2"/>
      <c r="AV522" s="2"/>
      <c r="AW522" s="212"/>
      <c r="AX522" s="2"/>
      <c r="AY522" s="2"/>
      <c r="AZ522" s="2"/>
      <c r="BA522" s="138"/>
      <c r="BC522" s="39"/>
      <c r="BD522" s="105"/>
      <c r="BE522" s="105"/>
      <c r="BF522" s="105"/>
      <c r="BG522" s="39"/>
      <c r="BH522" s="39"/>
      <c r="BI522" s="39"/>
      <c r="BJ522" s="39"/>
    </row>
    <row r="523" spans="1:62" s="12" customFormat="1" ht="14.25" customHeight="1">
      <c r="A523" s="19" t="s">
        <v>15</v>
      </c>
      <c r="B523" s="20"/>
      <c r="C523" s="19" t="s">
        <v>0</v>
      </c>
      <c r="D523" s="20"/>
      <c r="E523" s="21" t="s">
        <v>3</v>
      </c>
      <c r="F523" s="22" t="s">
        <v>4</v>
      </c>
      <c r="G523" s="22" t="s">
        <v>5</v>
      </c>
      <c r="H523" s="22" t="s">
        <v>6</v>
      </c>
      <c r="I523" s="22" t="s">
        <v>7</v>
      </c>
      <c r="J523" s="22" t="s">
        <v>8</v>
      </c>
      <c r="K523" s="22" t="s">
        <v>9</v>
      </c>
      <c r="L523" s="22" t="s">
        <v>10</v>
      </c>
      <c r="M523" s="213" t="s">
        <v>16</v>
      </c>
      <c r="N523" s="22" t="s">
        <v>17</v>
      </c>
      <c r="O523" s="22" t="s">
        <v>18</v>
      </c>
      <c r="P523" s="23" t="s">
        <v>11</v>
      </c>
      <c r="T523" s="19" t="s">
        <v>15</v>
      </c>
      <c r="U523" s="20"/>
      <c r="V523" s="19" t="s">
        <v>0</v>
      </c>
      <c r="W523" s="20"/>
      <c r="X523" s="21" t="s">
        <v>3</v>
      </c>
      <c r="Y523" s="22" t="s">
        <v>4</v>
      </c>
      <c r="Z523" s="22" t="s">
        <v>5</v>
      </c>
      <c r="AA523" s="22" t="s">
        <v>6</v>
      </c>
      <c r="AB523" s="22" t="s">
        <v>7</v>
      </c>
      <c r="AC523" s="22" t="s">
        <v>8</v>
      </c>
      <c r="AD523" s="22" t="s">
        <v>9</v>
      </c>
      <c r="AE523" s="213" t="s">
        <v>10</v>
      </c>
      <c r="AF523" s="22" t="s">
        <v>16</v>
      </c>
      <c r="AG523" s="22" t="s">
        <v>17</v>
      </c>
      <c r="AH523" s="22" t="s">
        <v>18</v>
      </c>
      <c r="AI523" s="23" t="s">
        <v>11</v>
      </c>
      <c r="AL523" s="19" t="s">
        <v>15</v>
      </c>
      <c r="AM523" s="20"/>
      <c r="AN523" s="19" t="s">
        <v>0</v>
      </c>
      <c r="AO523" s="20"/>
      <c r="AP523" s="21" t="s">
        <v>3</v>
      </c>
      <c r="AQ523" s="22" t="s">
        <v>4</v>
      </c>
      <c r="AR523" s="22" t="s">
        <v>5</v>
      </c>
      <c r="AS523" s="22" t="s">
        <v>6</v>
      </c>
      <c r="AT523" s="22" t="s">
        <v>7</v>
      </c>
      <c r="AU523" s="22" t="s">
        <v>8</v>
      </c>
      <c r="AV523" s="22" t="s">
        <v>9</v>
      </c>
      <c r="AW523" s="213" t="s">
        <v>10</v>
      </c>
      <c r="AX523" s="22" t="s">
        <v>16</v>
      </c>
      <c r="AY523" s="22" t="s">
        <v>17</v>
      </c>
      <c r="AZ523" s="22" t="s">
        <v>18</v>
      </c>
      <c r="BA523" s="139" t="s">
        <v>11</v>
      </c>
      <c r="BC523" s="39"/>
      <c r="BD523" s="207"/>
      <c r="BE523" s="207"/>
      <c r="BF523" s="207"/>
      <c r="BG523" s="39"/>
      <c r="BH523" s="39"/>
      <c r="BI523" s="39"/>
      <c r="BJ523" s="39"/>
    </row>
    <row r="524" spans="1:62" s="12" customFormat="1" ht="14.25" customHeight="1">
      <c r="A524" s="24"/>
      <c r="B524" s="24"/>
      <c r="C524" s="24"/>
      <c r="D524" s="24"/>
      <c r="E524" s="24"/>
      <c r="F524" s="25"/>
      <c r="G524" s="25"/>
      <c r="H524" s="25"/>
      <c r="I524" s="25"/>
      <c r="J524" s="25"/>
      <c r="K524" s="25"/>
      <c r="L524" s="25"/>
      <c r="M524" s="214"/>
      <c r="N524" s="24"/>
      <c r="O524" s="24"/>
      <c r="P524" s="24"/>
      <c r="T524" s="24"/>
      <c r="U524" s="24"/>
      <c r="V524" s="24"/>
      <c r="W524" s="24"/>
      <c r="X524" s="24"/>
      <c r="Y524" s="25"/>
      <c r="Z524" s="25"/>
      <c r="AA524" s="25"/>
      <c r="AB524" s="25"/>
      <c r="AC524" s="25"/>
      <c r="AD524" s="24"/>
      <c r="AE524" s="214"/>
      <c r="AF524" s="24"/>
      <c r="AG524" s="24"/>
      <c r="AH524" s="24"/>
      <c r="AI524" s="24"/>
      <c r="AL524" s="24"/>
      <c r="AM524" s="24"/>
      <c r="AN524" s="24"/>
      <c r="AO524" s="24"/>
      <c r="AP524" s="24"/>
      <c r="AQ524" s="25"/>
      <c r="AR524" s="25"/>
      <c r="AS524" s="25"/>
      <c r="AT524" s="25"/>
      <c r="AU524" s="25"/>
      <c r="AV524" s="24"/>
      <c r="AW524" s="214"/>
      <c r="AX524" s="24"/>
      <c r="AY524" s="24"/>
      <c r="AZ524" s="24"/>
      <c r="BA524" s="140"/>
      <c r="BC524" s="39"/>
      <c r="BD524" s="105"/>
      <c r="BE524" s="105"/>
      <c r="BF524" s="105"/>
      <c r="BG524" s="39"/>
      <c r="BH524" s="39"/>
      <c r="BI524" s="39"/>
      <c r="BJ524" s="39"/>
    </row>
    <row r="525" spans="1:62" s="12" customFormat="1" ht="14.25" customHeight="1">
      <c r="A525" s="26" t="s">
        <v>56</v>
      </c>
      <c r="B525" s="25"/>
      <c r="C525" s="27" t="s">
        <v>1</v>
      </c>
      <c r="D525" s="25"/>
      <c r="E525" s="109">
        <f>IF(ISERROR(E222/E323),"",E222/E323)</f>
        <v>16.594282459666541</v>
      </c>
      <c r="F525" s="110">
        <f t="shared" ref="F525:P526" si="603">IF(ISERROR(F222/F323),"",F222/F323)</f>
        <v>12.734241992286528</v>
      </c>
      <c r="G525" s="110">
        <f t="shared" si="603"/>
        <v>10.146375990939976</v>
      </c>
      <c r="H525" s="110">
        <f t="shared" si="603"/>
        <v>16.433475479744132</v>
      </c>
      <c r="I525" s="110">
        <f t="shared" si="603"/>
        <v>12.275451740854999</v>
      </c>
      <c r="J525" s="110">
        <f t="shared" si="603"/>
        <v>10.849759088918097</v>
      </c>
      <c r="K525" s="110">
        <f t="shared" si="603"/>
        <v>11.481382978723408</v>
      </c>
      <c r="L525" s="110">
        <f t="shared" si="603"/>
        <v>9.8363013698630137</v>
      </c>
      <c r="M525" s="235">
        <f t="shared" si="603"/>
        <v>11.965392129500405</v>
      </c>
      <c r="N525" s="110">
        <f t="shared" si="603"/>
        <v>12.34298428744094</v>
      </c>
      <c r="O525" s="110" t="str">
        <f t="shared" si="603"/>
        <v/>
      </c>
      <c r="P525" s="111" t="str">
        <f t="shared" si="603"/>
        <v/>
      </c>
      <c r="T525" s="26" t="s">
        <v>56</v>
      </c>
      <c r="U525" s="25"/>
      <c r="V525" s="27" t="s">
        <v>1</v>
      </c>
      <c r="W525" s="25"/>
      <c r="X525" s="109" t="str">
        <f>IF(ISERROR(X222/X323),"",X222/X323)</f>
        <v/>
      </c>
      <c r="Y525" s="110" t="str">
        <f t="shared" ref="Y525:AI526" si="604">IF(ISERROR(Y222/Y323),"",Y222/Y323)</f>
        <v/>
      </c>
      <c r="Z525" s="110" t="str">
        <f t="shared" si="604"/>
        <v/>
      </c>
      <c r="AA525" s="110" t="str">
        <f t="shared" si="604"/>
        <v/>
      </c>
      <c r="AB525" s="110" t="str">
        <f t="shared" si="604"/>
        <v/>
      </c>
      <c r="AC525" s="110" t="str">
        <f t="shared" si="604"/>
        <v/>
      </c>
      <c r="AD525" s="110" t="str">
        <f t="shared" si="604"/>
        <v/>
      </c>
      <c r="AE525" s="235" t="str">
        <f t="shared" si="604"/>
        <v/>
      </c>
      <c r="AF525" s="110" t="str">
        <f t="shared" si="604"/>
        <v/>
      </c>
      <c r="AG525" s="110" t="str">
        <f t="shared" si="604"/>
        <v/>
      </c>
      <c r="AH525" s="110" t="str">
        <f t="shared" si="604"/>
        <v/>
      </c>
      <c r="AI525" s="111" t="str">
        <f t="shared" si="604"/>
        <v/>
      </c>
      <c r="AL525" s="26" t="s">
        <v>56</v>
      </c>
      <c r="AM525" s="25"/>
      <c r="AN525" s="27" t="s">
        <v>1</v>
      </c>
      <c r="AO525" s="25"/>
      <c r="AP525" s="109">
        <f>IF(ISERROR(AP222/AP323),"",AP222/AP323)</f>
        <v>11.278246308798654</v>
      </c>
      <c r="AQ525" s="110">
        <f t="shared" ref="AQ525:BA525" si="605">IF(ISERROR(AQ222/AQ323),"",AQ222/AQ323)</f>
        <v>6.4635087495038945</v>
      </c>
      <c r="AR525" s="110">
        <f t="shared" si="605"/>
        <v>14.752168113041225</v>
      </c>
      <c r="AS525" s="110">
        <f t="shared" si="605"/>
        <v>8.3521948622464368</v>
      </c>
      <c r="AT525" s="110">
        <f t="shared" si="605"/>
        <v>7.9535620155907347</v>
      </c>
      <c r="AU525" s="110">
        <f t="shared" si="605"/>
        <v>7.1890833802717218</v>
      </c>
      <c r="AV525" s="110">
        <f t="shared" si="605"/>
        <v>8.066022330470533</v>
      </c>
      <c r="AW525" s="235">
        <f t="shared" si="605"/>
        <v>12.121390846666715</v>
      </c>
      <c r="AX525" s="110">
        <f t="shared" si="605"/>
        <v>8.3731159479069568</v>
      </c>
      <c r="AY525" s="110">
        <f t="shared" si="605"/>
        <v>14.19306779508117</v>
      </c>
      <c r="AZ525" s="110">
        <f t="shared" si="605"/>
        <v>13.899850344492119</v>
      </c>
      <c r="BA525" s="161">
        <f t="shared" si="605"/>
        <v>14.306939699331103</v>
      </c>
      <c r="BC525" s="39"/>
      <c r="BD525" s="36"/>
      <c r="BE525" s="36"/>
      <c r="BF525" s="36"/>
      <c r="BG525" s="39"/>
      <c r="BH525" s="39"/>
      <c r="BI525" s="39"/>
      <c r="BJ525" s="39"/>
    </row>
    <row r="526" spans="1:62" s="12" customFormat="1" ht="14.25" customHeight="1">
      <c r="A526" s="130"/>
      <c r="B526" s="25"/>
      <c r="C526" s="33" t="s">
        <v>13</v>
      </c>
      <c r="D526" s="25"/>
      <c r="E526" s="112">
        <f>IF(ISERROR(E223/E324),"",E223/E324)</f>
        <v>16.594282459666541</v>
      </c>
      <c r="F526" s="113">
        <f t="shared" si="603"/>
        <v>14.782270091135045</v>
      </c>
      <c r="G526" s="113">
        <f t="shared" si="603"/>
        <v>12.282235285136268</v>
      </c>
      <c r="H526" s="113">
        <f t="shared" si="603"/>
        <v>13.376693462251952</v>
      </c>
      <c r="I526" s="113">
        <f t="shared" si="603"/>
        <v>13.152864245084425</v>
      </c>
      <c r="J526" s="113">
        <f t="shared" si="603"/>
        <v>12.761833934481091</v>
      </c>
      <c r="K526" s="113">
        <f t="shared" si="603"/>
        <v>12.633022306946255</v>
      </c>
      <c r="L526" s="113">
        <f t="shared" si="603"/>
        <v>12.384205234453551</v>
      </c>
      <c r="M526" s="236">
        <f t="shared" si="603"/>
        <v>12.34298428744094</v>
      </c>
      <c r="N526" s="113" t="str">
        <f t="shared" si="603"/>
        <v/>
      </c>
      <c r="O526" s="113" t="str">
        <f t="shared" si="603"/>
        <v/>
      </c>
      <c r="P526" s="114" t="str">
        <f t="shared" si="603"/>
        <v/>
      </c>
      <c r="T526" s="130"/>
      <c r="U526" s="25"/>
      <c r="V526" s="33" t="s">
        <v>13</v>
      </c>
      <c r="W526" s="25"/>
      <c r="X526" s="112" t="str">
        <f>IF(ISERROR(X223/X324),"",X223/X324)</f>
        <v/>
      </c>
      <c r="Y526" s="113" t="str">
        <f t="shared" si="604"/>
        <v/>
      </c>
      <c r="Z526" s="113" t="str">
        <f t="shared" si="604"/>
        <v/>
      </c>
      <c r="AA526" s="113" t="str">
        <f t="shared" si="604"/>
        <v/>
      </c>
      <c r="AB526" s="113" t="str">
        <f t="shared" si="604"/>
        <v/>
      </c>
      <c r="AC526" s="113" t="str">
        <f t="shared" si="604"/>
        <v/>
      </c>
      <c r="AD526" s="113" t="str">
        <f t="shared" si="604"/>
        <v/>
      </c>
      <c r="AE526" s="236" t="str">
        <f t="shared" si="604"/>
        <v/>
      </c>
      <c r="AF526" s="113" t="str">
        <f t="shared" si="604"/>
        <v/>
      </c>
      <c r="AG526" s="113" t="str">
        <f t="shared" si="604"/>
        <v/>
      </c>
      <c r="AH526" s="113" t="str">
        <f t="shared" si="604"/>
        <v/>
      </c>
      <c r="AI526" s="114" t="str">
        <f t="shared" si="604"/>
        <v/>
      </c>
      <c r="AL526" s="130"/>
      <c r="AM526" s="25"/>
      <c r="AN526" s="33" t="s">
        <v>13</v>
      </c>
      <c r="AO526" s="25"/>
      <c r="AP526" s="112">
        <f>IF(ISERROR(AP223/AP324),"",AP223/AP324)</f>
        <v>11.278246308798654</v>
      </c>
      <c r="AQ526" s="113">
        <f t="shared" ref="AQ526:BA526" si="606">IF(ISERROR(AQ223/AQ324),"",AQ223/AQ324)</f>
        <v>8.1544129175992897</v>
      </c>
      <c r="AR526" s="113">
        <f t="shared" si="606"/>
        <v>9.9780865444317062</v>
      </c>
      <c r="AS526" s="113">
        <f t="shared" si="606"/>
        <v>9.6668899154545986</v>
      </c>
      <c r="AT526" s="113">
        <f t="shared" si="606"/>
        <v>9.4427782726649117</v>
      </c>
      <c r="AU526" s="113">
        <f t="shared" si="606"/>
        <v>8.9677079536936084</v>
      </c>
      <c r="AV526" s="113">
        <f t="shared" si="606"/>
        <v>8.7612443858653748</v>
      </c>
      <c r="AW526" s="236">
        <f t="shared" si="606"/>
        <v>8.7766212230464173</v>
      </c>
      <c r="AX526" s="113">
        <f t="shared" si="606"/>
        <v>8.6901486219433828</v>
      </c>
      <c r="AY526" s="113">
        <f t="shared" si="606"/>
        <v>9.0359090762415892</v>
      </c>
      <c r="AZ526" s="113">
        <f t="shared" si="606"/>
        <v>9.2784240662447317</v>
      </c>
      <c r="BA526" s="162">
        <f t="shared" si="606"/>
        <v>9.5123637280346411</v>
      </c>
      <c r="BC526" s="39"/>
      <c r="BD526" s="36"/>
      <c r="BE526" s="36"/>
      <c r="BF526" s="36"/>
      <c r="BG526" s="39"/>
      <c r="BH526" s="39"/>
      <c r="BI526" s="39"/>
      <c r="BJ526" s="39"/>
    </row>
    <row r="527" spans="1:62" s="12" customFormat="1" ht="14.25" customHeight="1">
      <c r="A527" s="32"/>
      <c r="B527" s="25"/>
      <c r="C527" s="33"/>
      <c r="D527" s="25"/>
      <c r="E527" s="112"/>
      <c r="F527" s="113"/>
      <c r="G527" s="113"/>
      <c r="H527" s="113"/>
      <c r="I527" s="113"/>
      <c r="J527" s="113"/>
      <c r="K527" s="113"/>
      <c r="L527" s="113"/>
      <c r="M527" s="236"/>
      <c r="N527" s="113"/>
      <c r="O527" s="113"/>
      <c r="P527" s="114"/>
      <c r="T527" s="32"/>
      <c r="U527" s="25"/>
      <c r="V527" s="33"/>
      <c r="W527" s="25"/>
      <c r="X527" s="112"/>
      <c r="Y527" s="113"/>
      <c r="Z527" s="113"/>
      <c r="AA527" s="113"/>
      <c r="AB527" s="113"/>
      <c r="AC527" s="113"/>
      <c r="AD527" s="113"/>
      <c r="AE527" s="236"/>
      <c r="AF527" s="113"/>
      <c r="AG527" s="113"/>
      <c r="AH527" s="113"/>
      <c r="AI527" s="114"/>
      <c r="AL527" s="32"/>
      <c r="AM527" s="25"/>
      <c r="AN527" s="33"/>
      <c r="AO527" s="25"/>
      <c r="AP527" s="112"/>
      <c r="AQ527" s="113"/>
      <c r="AR527" s="113"/>
      <c r="AS527" s="113"/>
      <c r="AT527" s="113"/>
      <c r="AU527" s="113"/>
      <c r="AV527" s="113"/>
      <c r="AW527" s="236"/>
      <c r="AX527" s="113"/>
      <c r="AY527" s="113"/>
      <c r="AZ527" s="113"/>
      <c r="BA527" s="162"/>
      <c r="BC527" s="39"/>
      <c r="BD527" s="36"/>
      <c r="BE527" s="36"/>
      <c r="BF527" s="36"/>
      <c r="BG527" s="39"/>
      <c r="BH527" s="39"/>
      <c r="BI527" s="39"/>
      <c r="BJ527" s="39"/>
    </row>
    <row r="528" spans="1:62" s="12" customFormat="1" ht="14.25" customHeight="1">
      <c r="A528" s="32" t="s">
        <v>57</v>
      </c>
      <c r="B528" s="25"/>
      <c r="C528" s="33" t="s">
        <v>1</v>
      </c>
      <c r="D528" s="25"/>
      <c r="E528" s="112">
        <f t="shared" ref="E528:P528" si="607">IF(ISERROR(E225/E326),"",E225/E326)</f>
        <v>1.4490498955080282</v>
      </c>
      <c r="F528" s="113">
        <f t="shared" si="607"/>
        <v>1.5988188462083173</v>
      </c>
      <c r="G528" s="113">
        <f t="shared" si="607"/>
        <v>1.0917675893886964</v>
      </c>
      <c r="H528" s="113">
        <f t="shared" si="607"/>
        <v>1.8736126645444382</v>
      </c>
      <c r="I528" s="113">
        <f t="shared" si="607"/>
        <v>2.294524020788439</v>
      </c>
      <c r="J528" s="113">
        <f t="shared" si="607"/>
        <v>1.3939104214164897</v>
      </c>
      <c r="K528" s="113">
        <f t="shared" si="607"/>
        <v>1.3416266435713724</v>
      </c>
      <c r="L528" s="113">
        <f t="shared" si="607"/>
        <v>1.7595633602278109</v>
      </c>
      <c r="M528" s="236">
        <f t="shared" si="607"/>
        <v>1.864047886270108</v>
      </c>
      <c r="N528" s="113">
        <f t="shared" si="607"/>
        <v>1.6238133405887154</v>
      </c>
      <c r="O528" s="113" t="str">
        <f t="shared" si="607"/>
        <v/>
      </c>
      <c r="P528" s="114" t="str">
        <f t="shared" si="607"/>
        <v/>
      </c>
      <c r="T528" s="32" t="s">
        <v>57</v>
      </c>
      <c r="U528" s="25"/>
      <c r="V528" s="33" t="s">
        <v>1</v>
      </c>
      <c r="W528" s="25"/>
      <c r="X528" s="112" t="str">
        <f>IF(ISERROR(X225/X326),"",X225/X326)</f>
        <v/>
      </c>
      <c r="Y528" s="113" t="str">
        <f t="shared" ref="Y528:AI529" si="608">IF(ISERROR(Y225/Y326),"",Y225/Y326)</f>
        <v/>
      </c>
      <c r="Z528" s="113" t="str">
        <f t="shared" si="608"/>
        <v/>
      </c>
      <c r="AA528" s="113" t="str">
        <f t="shared" si="608"/>
        <v/>
      </c>
      <c r="AB528" s="113" t="str">
        <f t="shared" si="608"/>
        <v/>
      </c>
      <c r="AC528" s="113" t="str">
        <f t="shared" si="608"/>
        <v/>
      </c>
      <c r="AD528" s="113" t="str">
        <f t="shared" si="608"/>
        <v/>
      </c>
      <c r="AE528" s="236" t="str">
        <f t="shared" si="608"/>
        <v/>
      </c>
      <c r="AF528" s="113" t="str">
        <f t="shared" si="608"/>
        <v/>
      </c>
      <c r="AG528" s="113" t="str">
        <f t="shared" si="608"/>
        <v/>
      </c>
      <c r="AH528" s="113" t="str">
        <f t="shared" si="608"/>
        <v/>
      </c>
      <c r="AI528" s="114" t="str">
        <f t="shared" si="608"/>
        <v/>
      </c>
      <c r="AL528" s="32" t="s">
        <v>57</v>
      </c>
      <c r="AM528" s="25"/>
      <c r="AN528" s="33" t="s">
        <v>1</v>
      </c>
      <c r="AO528" s="25"/>
      <c r="AP528" s="112">
        <f t="shared" ref="AP528:BA528" si="609">IF(ISERROR(AP225/AP326),"",AP225/AP326)</f>
        <v>0.66253700698806017</v>
      </c>
      <c r="AQ528" s="113">
        <f t="shared" si="609"/>
        <v>0.52914545607748509</v>
      </c>
      <c r="AR528" s="113">
        <f t="shared" si="609"/>
        <v>0.53060740538608486</v>
      </c>
      <c r="AS528" s="113">
        <f t="shared" si="609"/>
        <v>0.5253614035636982</v>
      </c>
      <c r="AT528" s="113">
        <f t="shared" si="609"/>
        <v>0.6352879045793508</v>
      </c>
      <c r="AU528" s="113">
        <f t="shared" si="609"/>
        <v>0.56965415512668149</v>
      </c>
      <c r="AV528" s="113">
        <f t="shared" si="609"/>
        <v>1.0504184618171879</v>
      </c>
      <c r="AW528" s="236">
        <f t="shared" si="609"/>
        <v>0.58189495443878192</v>
      </c>
      <c r="AX528" s="113">
        <f t="shared" si="609"/>
        <v>1.2095214208404883</v>
      </c>
      <c r="AY528" s="113">
        <f t="shared" si="609"/>
        <v>1.7435179914507815</v>
      </c>
      <c r="AZ528" s="113">
        <f t="shared" si="609"/>
        <v>1.0761227672354299</v>
      </c>
      <c r="BA528" s="162">
        <f t="shared" si="609"/>
        <v>1.1133904315277301</v>
      </c>
      <c r="BC528" s="39"/>
      <c r="BD528" s="36"/>
      <c r="BE528" s="36"/>
      <c r="BF528" s="36"/>
      <c r="BG528" s="39"/>
      <c r="BH528" s="39"/>
      <c r="BI528" s="39"/>
      <c r="BJ528" s="39"/>
    </row>
    <row r="529" spans="1:62" s="12" customFormat="1" ht="14.25" customHeight="1">
      <c r="A529" s="130"/>
      <c r="B529" s="25"/>
      <c r="C529" s="33" t="s">
        <v>13</v>
      </c>
      <c r="D529" s="25"/>
      <c r="E529" s="112">
        <f t="shared" ref="E529:P529" si="610">IF(ISERROR(E226/E327),"",E226/E327)</f>
        <v>1.4490498955080282</v>
      </c>
      <c r="F529" s="113">
        <f t="shared" si="610"/>
        <v>1.5331536388140161</v>
      </c>
      <c r="G529" s="113">
        <f t="shared" si="610"/>
        <v>1.4282949719139606</v>
      </c>
      <c r="H529" s="113">
        <f t="shared" si="610"/>
        <v>1.5022209526530028</v>
      </c>
      <c r="I529" s="113">
        <f t="shared" si="610"/>
        <v>1.6479316494352685</v>
      </c>
      <c r="J529" s="113">
        <f t="shared" si="610"/>
        <v>1.6131804004427004</v>
      </c>
      <c r="K529" s="113">
        <f t="shared" si="610"/>
        <v>1.5824107198615411</v>
      </c>
      <c r="L529" s="113">
        <f t="shared" si="610"/>
        <v>1.5976301926182048</v>
      </c>
      <c r="M529" s="236">
        <f t="shared" si="610"/>
        <v>1.6238133405887154</v>
      </c>
      <c r="N529" s="113" t="str">
        <f t="shared" si="610"/>
        <v/>
      </c>
      <c r="O529" s="113" t="str">
        <f t="shared" si="610"/>
        <v/>
      </c>
      <c r="P529" s="114" t="str">
        <f t="shared" si="610"/>
        <v/>
      </c>
      <c r="T529" s="130"/>
      <c r="U529" s="25"/>
      <c r="V529" s="33" t="s">
        <v>13</v>
      </c>
      <c r="W529" s="25"/>
      <c r="X529" s="112" t="str">
        <f>IF(ISERROR(X226/X327),"",X226/X327)</f>
        <v/>
      </c>
      <c r="Y529" s="113" t="str">
        <f t="shared" si="608"/>
        <v/>
      </c>
      <c r="Z529" s="113" t="str">
        <f t="shared" si="608"/>
        <v/>
      </c>
      <c r="AA529" s="113" t="str">
        <f t="shared" si="608"/>
        <v/>
      </c>
      <c r="AB529" s="113" t="str">
        <f t="shared" si="608"/>
        <v/>
      </c>
      <c r="AC529" s="113" t="str">
        <f t="shared" si="608"/>
        <v/>
      </c>
      <c r="AD529" s="113" t="str">
        <f t="shared" si="608"/>
        <v/>
      </c>
      <c r="AE529" s="236" t="str">
        <f t="shared" si="608"/>
        <v/>
      </c>
      <c r="AF529" s="113" t="str">
        <f t="shared" si="608"/>
        <v/>
      </c>
      <c r="AG529" s="113" t="str">
        <f t="shared" si="608"/>
        <v/>
      </c>
      <c r="AH529" s="113" t="str">
        <f t="shared" si="608"/>
        <v/>
      </c>
      <c r="AI529" s="114" t="str">
        <f t="shared" si="608"/>
        <v/>
      </c>
      <c r="AL529" s="130"/>
      <c r="AM529" s="25"/>
      <c r="AN529" s="33" t="s">
        <v>13</v>
      </c>
      <c r="AO529" s="25"/>
      <c r="AP529" s="112">
        <f t="shared" ref="AP529:BA529" si="611">IF(ISERROR(AP226/AP327),"",AP226/AP327)</f>
        <v>0.66253700698806017</v>
      </c>
      <c r="AQ529" s="113">
        <f t="shared" si="611"/>
        <v>0.5934950204659758</v>
      </c>
      <c r="AR529" s="113">
        <f t="shared" si="611"/>
        <v>0.57021538379202885</v>
      </c>
      <c r="AS529" s="113">
        <f t="shared" si="611"/>
        <v>0.56229126893741677</v>
      </c>
      <c r="AT529" s="113">
        <f t="shared" si="611"/>
        <v>0.57237309977917505</v>
      </c>
      <c r="AU529" s="113">
        <f t="shared" si="611"/>
        <v>0.5719758190717884</v>
      </c>
      <c r="AV529" s="113">
        <f t="shared" si="611"/>
        <v>0.60906387450741728</v>
      </c>
      <c r="AW529" s="236">
        <f t="shared" si="611"/>
        <v>0.6052548854050761</v>
      </c>
      <c r="AX529" s="113">
        <f t="shared" si="611"/>
        <v>0.63103523907147696</v>
      </c>
      <c r="AY529" s="113">
        <f t="shared" si="611"/>
        <v>0.65757013945536569</v>
      </c>
      <c r="AZ529" s="113">
        <f t="shared" si="611"/>
        <v>0.6691224053533994</v>
      </c>
      <c r="BA529" s="162">
        <f t="shared" si="611"/>
        <v>0.67960625485841208</v>
      </c>
      <c r="BC529" s="39"/>
      <c r="BD529" s="36"/>
      <c r="BE529" s="36"/>
      <c r="BF529" s="36"/>
      <c r="BG529" s="39"/>
      <c r="BH529" s="39"/>
      <c r="BI529" s="39"/>
      <c r="BJ529" s="39"/>
    </row>
    <row r="530" spans="1:62" s="12" customFormat="1" ht="14.25" customHeight="1">
      <c r="A530" s="32"/>
      <c r="B530" s="25"/>
      <c r="C530" s="33"/>
      <c r="D530" s="25"/>
      <c r="E530" s="112"/>
      <c r="F530" s="113"/>
      <c r="G530" s="113"/>
      <c r="H530" s="113"/>
      <c r="I530" s="113"/>
      <c r="J530" s="113"/>
      <c r="K530" s="113"/>
      <c r="L530" s="113"/>
      <c r="M530" s="236"/>
      <c r="N530" s="113"/>
      <c r="O530" s="113"/>
      <c r="P530" s="114"/>
      <c r="T530" s="32"/>
      <c r="U530" s="25"/>
      <c r="V530" s="33"/>
      <c r="W530" s="25"/>
      <c r="X530" s="112"/>
      <c r="Y530" s="113"/>
      <c r="Z530" s="113"/>
      <c r="AA530" s="113"/>
      <c r="AB530" s="113"/>
      <c r="AC530" s="113"/>
      <c r="AD530" s="113"/>
      <c r="AE530" s="236"/>
      <c r="AF530" s="113"/>
      <c r="AG530" s="113"/>
      <c r="AH530" s="113"/>
      <c r="AI530" s="114"/>
      <c r="AL530" s="32"/>
      <c r="AM530" s="25"/>
      <c r="AN530" s="33"/>
      <c r="AO530" s="25"/>
      <c r="AP530" s="112"/>
      <c r="AQ530" s="113"/>
      <c r="AR530" s="113"/>
      <c r="AS530" s="113"/>
      <c r="AT530" s="113"/>
      <c r="AU530" s="113"/>
      <c r="AV530" s="113"/>
      <c r="AW530" s="236"/>
      <c r="AX530" s="113"/>
      <c r="AY530" s="113"/>
      <c r="AZ530" s="113"/>
      <c r="BA530" s="162"/>
      <c r="BC530" s="39"/>
      <c r="BD530" s="36"/>
      <c r="BE530" s="36"/>
      <c r="BF530" s="36"/>
      <c r="BG530" s="39"/>
      <c r="BH530" s="39"/>
      <c r="BI530" s="39"/>
      <c r="BJ530" s="39"/>
    </row>
    <row r="531" spans="1:62" s="12" customFormat="1" ht="14.25" customHeight="1">
      <c r="A531" s="32" t="s">
        <v>58</v>
      </c>
      <c r="B531" s="38"/>
      <c r="C531" s="33" t="s">
        <v>1</v>
      </c>
      <c r="D531" s="38"/>
      <c r="E531" s="112">
        <f t="shared" ref="E531:P531" si="612">IF(ISERROR(E228/E329),"",E228/E329)</f>
        <v>7.4263522792160011</v>
      </c>
      <c r="F531" s="113">
        <f t="shared" si="612"/>
        <v>17.895910863703573</v>
      </c>
      <c r="G531" s="113">
        <f t="shared" si="612"/>
        <v>8.937722419928825</v>
      </c>
      <c r="H531" s="113">
        <f t="shared" si="612"/>
        <v>7.3878143133462322</v>
      </c>
      <c r="I531" s="113">
        <f t="shared" si="612"/>
        <v>9.304794520547949</v>
      </c>
      <c r="J531" s="113">
        <f t="shared" si="612"/>
        <v>2.2384259259259229</v>
      </c>
      <c r="K531" s="113">
        <f t="shared" si="612"/>
        <v>5.8890744274809155</v>
      </c>
      <c r="L531" s="113">
        <f t="shared" si="612"/>
        <v>8.5334826985312393</v>
      </c>
      <c r="M531" s="236">
        <f t="shared" si="612"/>
        <v>42.387272727272702</v>
      </c>
      <c r="N531" s="113">
        <f t="shared" si="612"/>
        <v>8.941602067183462</v>
      </c>
      <c r="O531" s="113" t="str">
        <f t="shared" si="612"/>
        <v/>
      </c>
      <c r="P531" s="114" t="str">
        <f t="shared" si="612"/>
        <v/>
      </c>
      <c r="T531" s="32" t="s">
        <v>58</v>
      </c>
      <c r="U531" s="38"/>
      <c r="V531" s="33" t="s">
        <v>1</v>
      </c>
      <c r="W531" s="38"/>
      <c r="X531" s="112" t="str">
        <f>IF(ISERROR(X228/X329),"",X228/X329)</f>
        <v/>
      </c>
      <c r="Y531" s="113" t="str">
        <f t="shared" ref="Y531:AI532" si="613">IF(ISERROR(Y228/Y329),"",Y228/Y329)</f>
        <v/>
      </c>
      <c r="Z531" s="113" t="str">
        <f t="shared" si="613"/>
        <v/>
      </c>
      <c r="AA531" s="113" t="str">
        <f t="shared" si="613"/>
        <v/>
      </c>
      <c r="AB531" s="113" t="str">
        <f t="shared" si="613"/>
        <v/>
      </c>
      <c r="AC531" s="113" t="str">
        <f t="shared" si="613"/>
        <v/>
      </c>
      <c r="AD531" s="113" t="str">
        <f t="shared" si="613"/>
        <v/>
      </c>
      <c r="AE531" s="236" t="str">
        <f t="shared" si="613"/>
        <v/>
      </c>
      <c r="AF531" s="113" t="str">
        <f t="shared" si="613"/>
        <v/>
      </c>
      <c r="AG531" s="113" t="str">
        <f t="shared" si="613"/>
        <v/>
      </c>
      <c r="AH531" s="113" t="str">
        <f t="shared" si="613"/>
        <v/>
      </c>
      <c r="AI531" s="114" t="str">
        <f t="shared" si="613"/>
        <v/>
      </c>
      <c r="AL531" s="32" t="s">
        <v>58</v>
      </c>
      <c r="AM531" s="38"/>
      <c r="AN531" s="33" t="s">
        <v>1</v>
      </c>
      <c r="AO531" s="38"/>
      <c r="AP531" s="112">
        <f t="shared" ref="AP531:BA531" si="614">IF(ISERROR(AP228/AP329),"",AP228/AP329)</f>
        <v>9.582726366064156</v>
      </c>
      <c r="AQ531" s="113">
        <f t="shared" si="614"/>
        <v>5.7834790859338003</v>
      </c>
      <c r="AR531" s="113">
        <f t="shared" si="614"/>
        <v>10.231600917687775</v>
      </c>
      <c r="AS531" s="113">
        <f t="shared" si="614"/>
        <v>12.298781757121136</v>
      </c>
      <c r="AT531" s="113">
        <f t="shared" si="614"/>
        <v>16.625890610915484</v>
      </c>
      <c r="AU531" s="113">
        <f t="shared" si="614"/>
        <v>7.9732642803203424</v>
      </c>
      <c r="AV531" s="113">
        <f t="shared" si="614"/>
        <v>13.927343538152467</v>
      </c>
      <c r="AW531" s="236">
        <f t="shared" si="614"/>
        <v>7.3705415593220351</v>
      </c>
      <c r="AX531" s="113">
        <f t="shared" si="614"/>
        <v>14.584764741703125</v>
      </c>
      <c r="AY531" s="113">
        <f t="shared" si="614"/>
        <v>40.309274079599959</v>
      </c>
      <c r="AZ531" s="113">
        <f t="shared" si="614"/>
        <v>5.9673847354085607</v>
      </c>
      <c r="BA531" s="162">
        <f t="shared" si="614"/>
        <v>6.0464253724928252</v>
      </c>
      <c r="BC531" s="39"/>
      <c r="BD531" s="36"/>
      <c r="BE531" s="36"/>
      <c r="BF531" s="36"/>
      <c r="BG531" s="39"/>
      <c r="BH531" s="39"/>
      <c r="BI531" s="39"/>
      <c r="BJ531" s="39"/>
    </row>
    <row r="532" spans="1:62" s="12" customFormat="1" ht="14.25" customHeight="1">
      <c r="A532" s="130"/>
      <c r="B532" s="25"/>
      <c r="C532" s="33" t="s">
        <v>13</v>
      </c>
      <c r="D532" s="25"/>
      <c r="E532" s="112">
        <f t="shared" ref="E532:P532" si="615">IF(ISERROR(E229/E330),"",E229/E330)</f>
        <v>7.4263522792160011</v>
      </c>
      <c r="F532" s="113">
        <f t="shared" si="615"/>
        <v>12.007681755829903</v>
      </c>
      <c r="G532" s="113">
        <f t="shared" si="615"/>
        <v>11.284126651289577</v>
      </c>
      <c r="H532" s="113">
        <f t="shared" si="615"/>
        <v>10.589867310012064</v>
      </c>
      <c r="I532" s="113">
        <f t="shared" si="615"/>
        <v>10.189301387735739</v>
      </c>
      <c r="J532" s="113">
        <f t="shared" si="615"/>
        <v>8.5677461996034374</v>
      </c>
      <c r="K532" s="113">
        <f t="shared" si="615"/>
        <v>7.8081580193465472</v>
      </c>
      <c r="L532" s="113">
        <f t="shared" si="615"/>
        <v>7.96313829787234</v>
      </c>
      <c r="M532" s="236">
        <f t="shared" si="615"/>
        <v>8.941602067183462</v>
      </c>
      <c r="N532" s="113" t="str">
        <f t="shared" si="615"/>
        <v/>
      </c>
      <c r="O532" s="113" t="str">
        <f t="shared" si="615"/>
        <v/>
      </c>
      <c r="P532" s="114" t="str">
        <f t="shared" si="615"/>
        <v/>
      </c>
      <c r="T532" s="130"/>
      <c r="U532" s="25"/>
      <c r="V532" s="33" t="s">
        <v>13</v>
      </c>
      <c r="W532" s="25"/>
      <c r="X532" s="112" t="str">
        <f>IF(ISERROR(X229/X330),"",X229/X330)</f>
        <v/>
      </c>
      <c r="Y532" s="113" t="str">
        <f t="shared" si="613"/>
        <v/>
      </c>
      <c r="Z532" s="113" t="str">
        <f t="shared" si="613"/>
        <v/>
      </c>
      <c r="AA532" s="113" t="str">
        <f t="shared" si="613"/>
        <v/>
      </c>
      <c r="AB532" s="113" t="str">
        <f t="shared" si="613"/>
        <v/>
      </c>
      <c r="AC532" s="113" t="str">
        <f t="shared" si="613"/>
        <v/>
      </c>
      <c r="AD532" s="113" t="str">
        <f t="shared" si="613"/>
        <v/>
      </c>
      <c r="AE532" s="236" t="str">
        <f t="shared" si="613"/>
        <v/>
      </c>
      <c r="AF532" s="113" t="str">
        <f t="shared" si="613"/>
        <v/>
      </c>
      <c r="AG532" s="113" t="str">
        <f t="shared" si="613"/>
        <v/>
      </c>
      <c r="AH532" s="113" t="str">
        <f t="shared" si="613"/>
        <v/>
      </c>
      <c r="AI532" s="114" t="str">
        <f t="shared" si="613"/>
        <v/>
      </c>
      <c r="AL532" s="130"/>
      <c r="AM532" s="25"/>
      <c r="AN532" s="33" t="s">
        <v>13</v>
      </c>
      <c r="AO532" s="25"/>
      <c r="AP532" s="112">
        <f t="shared" ref="AP532:BA532" si="616">IF(ISERROR(AP229/AP330),"",AP229/AP330)</f>
        <v>9.582726366064156</v>
      </c>
      <c r="AQ532" s="113">
        <f t="shared" si="616"/>
        <v>6.751800746948085</v>
      </c>
      <c r="AR532" s="113">
        <f t="shared" si="616"/>
        <v>7.389376091372859</v>
      </c>
      <c r="AS532" s="113">
        <f t="shared" si="616"/>
        <v>9.1843116741498054</v>
      </c>
      <c r="AT532" s="113">
        <f t="shared" si="616"/>
        <v>10.282397237630294</v>
      </c>
      <c r="AU532" s="113">
        <f t="shared" si="616"/>
        <v>9.4851305201907046</v>
      </c>
      <c r="AV532" s="113">
        <f t="shared" si="616"/>
        <v>9.779123984210182</v>
      </c>
      <c r="AW532" s="236">
        <f t="shared" si="616"/>
        <v>9.2459991304923363</v>
      </c>
      <c r="AX532" s="113">
        <f t="shared" si="616"/>
        <v>9.6842801620062851</v>
      </c>
      <c r="AY532" s="113">
        <f t="shared" si="616"/>
        <v>10.252972952291167</v>
      </c>
      <c r="AZ532" s="113">
        <f t="shared" si="616"/>
        <v>9.8795649014653097</v>
      </c>
      <c r="BA532" s="162">
        <f t="shared" si="616"/>
        <v>9.7481656939657242</v>
      </c>
      <c r="BC532" s="39"/>
      <c r="BD532" s="36"/>
      <c r="BE532" s="36"/>
      <c r="BF532" s="36"/>
      <c r="BG532" s="39"/>
      <c r="BH532" s="39"/>
      <c r="BI532" s="39"/>
      <c r="BJ532" s="39"/>
    </row>
    <row r="533" spans="1:62" s="12" customFormat="1" ht="14.25" customHeight="1">
      <c r="A533" s="32"/>
      <c r="B533" s="25"/>
      <c r="C533" s="33"/>
      <c r="D533" s="25"/>
      <c r="E533" s="112"/>
      <c r="F533" s="113"/>
      <c r="G533" s="113"/>
      <c r="H533" s="113"/>
      <c r="I533" s="113"/>
      <c r="J533" s="113"/>
      <c r="K533" s="113"/>
      <c r="L533" s="113"/>
      <c r="M533" s="236"/>
      <c r="N533" s="113"/>
      <c r="O533" s="113"/>
      <c r="P533" s="114"/>
      <c r="T533" s="32"/>
      <c r="U533" s="25"/>
      <c r="V533" s="33"/>
      <c r="W533" s="25"/>
      <c r="X533" s="112"/>
      <c r="Y533" s="113"/>
      <c r="Z533" s="113"/>
      <c r="AA533" s="113"/>
      <c r="AB533" s="113"/>
      <c r="AC533" s="113"/>
      <c r="AD533" s="113"/>
      <c r="AE533" s="236"/>
      <c r="AF533" s="113"/>
      <c r="AG533" s="113"/>
      <c r="AH533" s="113"/>
      <c r="AI533" s="114"/>
      <c r="AL533" s="32"/>
      <c r="AM533" s="25"/>
      <c r="AN533" s="33"/>
      <c r="AO533" s="25"/>
      <c r="AP533" s="112"/>
      <c r="AQ533" s="113"/>
      <c r="AR533" s="113"/>
      <c r="AS533" s="113"/>
      <c r="AT533" s="113"/>
      <c r="AU533" s="113"/>
      <c r="AV533" s="113"/>
      <c r="AW533" s="236"/>
      <c r="AX533" s="113"/>
      <c r="AY533" s="113"/>
      <c r="AZ533" s="113"/>
      <c r="BA533" s="162"/>
      <c r="BC533" s="39"/>
      <c r="BD533" s="36"/>
      <c r="BE533" s="36"/>
      <c r="BF533" s="36"/>
      <c r="BG533" s="39"/>
      <c r="BH533" s="39"/>
      <c r="BI533" s="39"/>
      <c r="BJ533" s="39"/>
    </row>
    <row r="534" spans="1:62" s="12" customFormat="1" ht="14.25" customHeight="1">
      <c r="A534" s="32" t="s">
        <v>59</v>
      </c>
      <c r="B534" s="25"/>
      <c r="C534" s="33" t="s">
        <v>1</v>
      </c>
      <c r="D534" s="25"/>
      <c r="E534" s="112">
        <f t="shared" ref="E534:P534" si="617">IF(ISERROR(E231/E332),"",E231/E332)</f>
        <v>15.376950598928444</v>
      </c>
      <c r="F534" s="113">
        <f t="shared" si="617"/>
        <v>15.042669041461728</v>
      </c>
      <c r="G534" s="113">
        <f t="shared" si="617"/>
        <v>3.1113490364025695</v>
      </c>
      <c r="H534" s="113">
        <f t="shared" si="617"/>
        <v>15.195206559444966</v>
      </c>
      <c r="I534" s="113">
        <f t="shared" si="617"/>
        <v>3.5324767014967513</v>
      </c>
      <c r="J534" s="113">
        <f t="shared" si="617"/>
        <v>18.323076923076947</v>
      </c>
      <c r="K534" s="113">
        <f t="shared" si="617"/>
        <v>1.3066075745366672</v>
      </c>
      <c r="L534" s="113">
        <f t="shared" si="617"/>
        <v>11.400277008310249</v>
      </c>
      <c r="M534" s="236">
        <f t="shared" si="617"/>
        <v>8.7078720787207935</v>
      </c>
      <c r="N534" s="113">
        <f t="shared" si="617"/>
        <v>7.2647286571594503</v>
      </c>
      <c r="O534" s="113" t="str">
        <f t="shared" si="617"/>
        <v/>
      </c>
      <c r="P534" s="114" t="str">
        <f t="shared" si="617"/>
        <v/>
      </c>
      <c r="T534" s="32" t="s">
        <v>59</v>
      </c>
      <c r="U534" s="25"/>
      <c r="V534" s="33" t="s">
        <v>1</v>
      </c>
      <c r="W534" s="25"/>
      <c r="X534" s="112" t="str">
        <f>IF(ISERROR(X231/X332),"",X231/X332)</f>
        <v/>
      </c>
      <c r="Y534" s="113" t="str">
        <f t="shared" ref="Y534:AI535" si="618">IF(ISERROR(Y231/Y332),"",Y231/Y332)</f>
        <v/>
      </c>
      <c r="Z534" s="113" t="str">
        <f t="shared" si="618"/>
        <v/>
      </c>
      <c r="AA534" s="113" t="str">
        <f t="shared" si="618"/>
        <v/>
      </c>
      <c r="AB534" s="113" t="str">
        <f t="shared" si="618"/>
        <v/>
      </c>
      <c r="AC534" s="113" t="str">
        <f t="shared" si="618"/>
        <v/>
      </c>
      <c r="AD534" s="113" t="str">
        <f t="shared" si="618"/>
        <v/>
      </c>
      <c r="AE534" s="236" t="str">
        <f t="shared" si="618"/>
        <v/>
      </c>
      <c r="AF534" s="113" t="str">
        <f t="shared" si="618"/>
        <v/>
      </c>
      <c r="AG534" s="113" t="str">
        <f t="shared" si="618"/>
        <v/>
      </c>
      <c r="AH534" s="113" t="str">
        <f t="shared" si="618"/>
        <v/>
      </c>
      <c r="AI534" s="114" t="str">
        <f t="shared" si="618"/>
        <v/>
      </c>
      <c r="AL534" s="32" t="s">
        <v>59</v>
      </c>
      <c r="AM534" s="25"/>
      <c r="AN534" s="33" t="s">
        <v>1</v>
      </c>
      <c r="AO534" s="25"/>
      <c r="AP534" s="112">
        <f t="shared" ref="AP534:BA534" si="619">IF(ISERROR(AP231/AP332),"",AP231/AP332)</f>
        <v>8.7686183370651758</v>
      </c>
      <c r="AQ534" s="113">
        <f t="shared" si="619"/>
        <v>17.866499075060954</v>
      </c>
      <c r="AR534" s="113">
        <f t="shared" si="619"/>
        <v>9.3678466604316508</v>
      </c>
      <c r="AS534" s="113">
        <f t="shared" si="619"/>
        <v>12.289997934215233</v>
      </c>
      <c r="AT534" s="113">
        <f t="shared" si="619"/>
        <v>8.9428710060606491</v>
      </c>
      <c r="AU534" s="113">
        <f t="shared" si="619"/>
        <v>26.210849830190295</v>
      </c>
      <c r="AV534" s="113">
        <f t="shared" si="619"/>
        <v>14.946753329812937</v>
      </c>
      <c r="AW534" s="236">
        <f t="shared" si="619"/>
        <v>15.925414154815254</v>
      </c>
      <c r="AX534" s="113">
        <f t="shared" si="619"/>
        <v>4.5345044345594596</v>
      </c>
      <c r="AY534" s="113">
        <f t="shared" si="619"/>
        <v>16.817184553966872</v>
      </c>
      <c r="AZ534" s="113">
        <f t="shared" si="619"/>
        <v>3.8196455331900689</v>
      </c>
      <c r="BA534" s="162">
        <f t="shared" si="619"/>
        <v>12.305309544734889</v>
      </c>
      <c r="BC534" s="39"/>
      <c r="BD534" s="36"/>
      <c r="BE534" s="36"/>
      <c r="BF534" s="36"/>
      <c r="BG534" s="39"/>
      <c r="BH534" s="39"/>
      <c r="BI534" s="39"/>
      <c r="BJ534" s="39"/>
    </row>
    <row r="535" spans="1:62" s="12" customFormat="1" ht="14.25" customHeight="1">
      <c r="A535" s="130"/>
      <c r="B535" s="25"/>
      <c r="C535" s="33" t="s">
        <v>13</v>
      </c>
      <c r="D535" s="25"/>
      <c r="E535" s="112">
        <f t="shared" ref="E535:P535" si="620">IF(ISERROR(E232/E333),"",E232/E333)</f>
        <v>15.376950598928444</v>
      </c>
      <c r="F535" s="113">
        <f t="shared" si="620"/>
        <v>15.177121771217713</v>
      </c>
      <c r="G535" s="113">
        <f t="shared" si="620"/>
        <v>6.6470588235294121</v>
      </c>
      <c r="H535" s="113">
        <f t="shared" si="620"/>
        <v>8.8296964328850951</v>
      </c>
      <c r="I535" s="113">
        <f t="shared" si="620"/>
        <v>6.9059535408440587</v>
      </c>
      <c r="J535" s="113">
        <f t="shared" si="620"/>
        <v>7.9751812604573349</v>
      </c>
      <c r="K535" s="113">
        <f t="shared" si="620"/>
        <v>6.7250755287009065</v>
      </c>
      <c r="L535" s="113">
        <f t="shared" si="620"/>
        <v>7.1848270226096433</v>
      </c>
      <c r="M535" s="236">
        <f t="shared" si="620"/>
        <v>7.2647286571594503</v>
      </c>
      <c r="N535" s="113" t="str">
        <f t="shared" si="620"/>
        <v/>
      </c>
      <c r="O535" s="113" t="str">
        <f t="shared" si="620"/>
        <v/>
      </c>
      <c r="P535" s="114" t="str">
        <f t="shared" si="620"/>
        <v/>
      </c>
      <c r="T535" s="130"/>
      <c r="U535" s="25"/>
      <c r="V535" s="33" t="s">
        <v>13</v>
      </c>
      <c r="W535" s="25"/>
      <c r="X535" s="112" t="str">
        <f>IF(ISERROR(X232/X333),"",X232/X333)</f>
        <v/>
      </c>
      <c r="Y535" s="113" t="str">
        <f t="shared" si="618"/>
        <v/>
      </c>
      <c r="Z535" s="113" t="str">
        <f t="shared" si="618"/>
        <v/>
      </c>
      <c r="AA535" s="113" t="str">
        <f t="shared" si="618"/>
        <v/>
      </c>
      <c r="AB535" s="113" t="str">
        <f t="shared" si="618"/>
        <v/>
      </c>
      <c r="AC535" s="113" t="str">
        <f t="shared" si="618"/>
        <v/>
      </c>
      <c r="AD535" s="113" t="str">
        <f t="shared" si="618"/>
        <v/>
      </c>
      <c r="AE535" s="236" t="str">
        <f t="shared" si="618"/>
        <v/>
      </c>
      <c r="AF535" s="113" t="str">
        <f t="shared" si="618"/>
        <v/>
      </c>
      <c r="AG535" s="113" t="str">
        <f t="shared" si="618"/>
        <v/>
      </c>
      <c r="AH535" s="113" t="str">
        <f t="shared" si="618"/>
        <v/>
      </c>
      <c r="AI535" s="114" t="str">
        <f t="shared" si="618"/>
        <v/>
      </c>
      <c r="AL535" s="130"/>
      <c r="AM535" s="25"/>
      <c r="AN535" s="33" t="s">
        <v>13</v>
      </c>
      <c r="AO535" s="25"/>
      <c r="AP535" s="112">
        <f t="shared" ref="AP535:BA535" si="621">IF(ISERROR(AP232/AP333),"",AP232/AP333)</f>
        <v>8.7686183370651758</v>
      </c>
      <c r="AQ535" s="113">
        <f t="shared" si="621"/>
        <v>11.988209791207032</v>
      </c>
      <c r="AR535" s="113">
        <f t="shared" si="621"/>
        <v>10.892914849597492</v>
      </c>
      <c r="AS535" s="113">
        <f t="shared" si="621"/>
        <v>11.272484654185911</v>
      </c>
      <c r="AT535" s="113">
        <f t="shared" si="621"/>
        <v>11.231138661476503</v>
      </c>
      <c r="AU535" s="113">
        <f t="shared" si="621"/>
        <v>12.887777359075157</v>
      </c>
      <c r="AV535" s="113">
        <f t="shared" si="621"/>
        <v>13.442007747721624</v>
      </c>
      <c r="AW535" s="236">
        <f t="shared" si="621"/>
        <v>13.57818889686245</v>
      </c>
      <c r="AX535" s="113">
        <f t="shared" si="621"/>
        <v>12.367922170923137</v>
      </c>
      <c r="AY535" s="113">
        <f t="shared" si="621"/>
        <v>12.667443188037396</v>
      </c>
      <c r="AZ535" s="113">
        <f t="shared" si="621"/>
        <v>11.869021843967936</v>
      </c>
      <c r="BA535" s="162">
        <f t="shared" si="621"/>
        <v>11.919866077178568</v>
      </c>
      <c r="BC535" s="39"/>
      <c r="BD535" s="36"/>
      <c r="BE535" s="36"/>
      <c r="BF535" s="36"/>
      <c r="BG535" s="39"/>
      <c r="BH535" s="39"/>
      <c r="BI535" s="39"/>
      <c r="BJ535" s="39"/>
    </row>
    <row r="536" spans="1:62" s="12" customFormat="1" ht="14.25" customHeight="1">
      <c r="A536" s="32"/>
      <c r="B536" s="25"/>
      <c r="C536" s="33"/>
      <c r="D536" s="25"/>
      <c r="E536" s="112"/>
      <c r="F536" s="113"/>
      <c r="G536" s="113"/>
      <c r="H536" s="113"/>
      <c r="I536" s="113"/>
      <c r="J536" s="113"/>
      <c r="K536" s="113"/>
      <c r="L536" s="113"/>
      <c r="M536" s="236"/>
      <c r="N536" s="113"/>
      <c r="O536" s="113"/>
      <c r="P536" s="114"/>
      <c r="T536" s="32"/>
      <c r="U536" s="25"/>
      <c r="V536" s="33"/>
      <c r="W536" s="25"/>
      <c r="X536" s="112"/>
      <c r="Y536" s="113"/>
      <c r="Z536" s="113"/>
      <c r="AA536" s="113"/>
      <c r="AB536" s="113"/>
      <c r="AC536" s="113"/>
      <c r="AD536" s="113"/>
      <c r="AE536" s="236"/>
      <c r="AF536" s="113"/>
      <c r="AG536" s="113"/>
      <c r="AH536" s="113"/>
      <c r="AI536" s="114"/>
      <c r="AL536" s="32"/>
      <c r="AM536" s="25"/>
      <c r="AN536" s="33"/>
      <c r="AO536" s="25"/>
      <c r="AP536" s="112"/>
      <c r="AQ536" s="113"/>
      <c r="AR536" s="113"/>
      <c r="AS536" s="113"/>
      <c r="AT536" s="113"/>
      <c r="AU536" s="113"/>
      <c r="AV536" s="113"/>
      <c r="AW536" s="236"/>
      <c r="AX536" s="113"/>
      <c r="AY536" s="113"/>
      <c r="AZ536" s="113"/>
      <c r="BA536" s="162"/>
      <c r="BC536" s="39"/>
      <c r="BD536" s="36"/>
      <c r="BE536" s="36"/>
      <c r="BF536" s="36"/>
      <c r="BG536" s="39"/>
      <c r="BH536" s="39"/>
      <c r="BI536" s="39"/>
      <c r="BJ536" s="39"/>
    </row>
    <row r="537" spans="1:62" s="12" customFormat="1" ht="14.25" customHeight="1">
      <c r="A537" s="32" t="s">
        <v>60</v>
      </c>
      <c r="B537" s="25"/>
      <c r="C537" s="33" t="s">
        <v>1</v>
      </c>
      <c r="D537" s="25"/>
      <c r="E537" s="112">
        <f t="shared" ref="E537:P537" si="622">IF(ISERROR(E234/E335),"",E234/E335)</f>
        <v>12.616994952628016</v>
      </c>
      <c r="F537" s="113">
        <f t="shared" si="622"/>
        <v>24.044697986170089</v>
      </c>
      <c r="G537" s="113">
        <f t="shared" si="622"/>
        <v>26.126771653543301</v>
      </c>
      <c r="H537" s="113">
        <f t="shared" si="622"/>
        <v>34.819253438113961</v>
      </c>
      <c r="I537" s="113">
        <f t="shared" si="622"/>
        <v>16.95725388601036</v>
      </c>
      <c r="J537" s="113">
        <f t="shared" si="622"/>
        <v>13.537701974865342</v>
      </c>
      <c r="K537" s="113">
        <f t="shared" si="622"/>
        <v>43.787456445993065</v>
      </c>
      <c r="L537" s="113" t="str">
        <f t="shared" si="622"/>
        <v/>
      </c>
      <c r="M537" s="236">
        <f t="shared" si="622"/>
        <v>19.115185504745465</v>
      </c>
      <c r="N537" s="113">
        <f t="shared" si="622"/>
        <v>22.103188013968683</v>
      </c>
      <c r="O537" s="113" t="str">
        <f t="shared" si="622"/>
        <v/>
      </c>
      <c r="P537" s="114" t="str">
        <f t="shared" si="622"/>
        <v/>
      </c>
      <c r="T537" s="32" t="s">
        <v>60</v>
      </c>
      <c r="U537" s="25"/>
      <c r="V537" s="33" t="s">
        <v>1</v>
      </c>
      <c r="W537" s="25"/>
      <c r="X537" s="112" t="str">
        <f>IF(ISERROR(X234/X335),"",X234/X335)</f>
        <v/>
      </c>
      <c r="Y537" s="113" t="str">
        <f t="shared" ref="Y537:AI538" si="623">IF(ISERROR(Y234/Y335),"",Y234/Y335)</f>
        <v/>
      </c>
      <c r="Z537" s="113" t="str">
        <f t="shared" si="623"/>
        <v/>
      </c>
      <c r="AA537" s="113" t="str">
        <f t="shared" si="623"/>
        <v/>
      </c>
      <c r="AB537" s="113" t="str">
        <f t="shared" si="623"/>
        <v/>
      </c>
      <c r="AC537" s="113" t="str">
        <f t="shared" si="623"/>
        <v/>
      </c>
      <c r="AD537" s="113" t="str">
        <f t="shared" si="623"/>
        <v/>
      </c>
      <c r="AE537" s="236" t="str">
        <f t="shared" si="623"/>
        <v/>
      </c>
      <c r="AF537" s="113" t="str">
        <f t="shared" si="623"/>
        <v/>
      </c>
      <c r="AG537" s="113" t="str">
        <f t="shared" si="623"/>
        <v/>
      </c>
      <c r="AH537" s="113" t="str">
        <f t="shared" si="623"/>
        <v/>
      </c>
      <c r="AI537" s="114" t="str">
        <f t="shared" si="623"/>
        <v/>
      </c>
      <c r="AL537" s="32" t="s">
        <v>60</v>
      </c>
      <c r="AM537" s="25"/>
      <c r="AN537" s="33" t="s">
        <v>1</v>
      </c>
      <c r="AO537" s="25"/>
      <c r="AP537" s="112">
        <f t="shared" ref="AP537:BA537" si="624">IF(ISERROR(AP234/AP335),"",AP234/AP335)</f>
        <v>21.60713287878216</v>
      </c>
      <c r="AQ537" s="113">
        <f t="shared" si="624"/>
        <v>31.835200694718303</v>
      </c>
      <c r="AR537" s="113">
        <f t="shared" si="624"/>
        <v>100.16821580769238</v>
      </c>
      <c r="AS537" s="113">
        <f t="shared" si="624"/>
        <v>20.191373403987239</v>
      </c>
      <c r="AT537" s="113">
        <f t="shared" si="624"/>
        <v>108.33859004999969</v>
      </c>
      <c r="AU537" s="113">
        <f t="shared" si="624"/>
        <v>30.285024079172402</v>
      </c>
      <c r="AV537" s="113">
        <f t="shared" si="624"/>
        <v>77.215488857113129</v>
      </c>
      <c r="AW537" s="236">
        <f t="shared" si="624"/>
        <v>17.896662863769308</v>
      </c>
      <c r="AX537" s="113">
        <f t="shared" si="624"/>
        <v>11.848202840074789</v>
      </c>
      <c r="AY537" s="113">
        <f t="shared" si="624"/>
        <v>42.947842530550794</v>
      </c>
      <c r="AZ537" s="113">
        <f t="shared" si="624"/>
        <v>24.143011553233716</v>
      </c>
      <c r="BA537" s="162">
        <f t="shared" si="624"/>
        <v>27.65284680641663</v>
      </c>
      <c r="BC537" s="39"/>
      <c r="BD537" s="36"/>
      <c r="BE537" s="36"/>
      <c r="BF537" s="36"/>
      <c r="BG537" s="39"/>
      <c r="BH537" s="39"/>
      <c r="BI537" s="39"/>
      <c r="BJ537" s="39"/>
    </row>
    <row r="538" spans="1:62" s="12" customFormat="1" ht="14.25" customHeight="1">
      <c r="A538" s="76"/>
      <c r="B538" s="25"/>
      <c r="C538" s="33" t="s">
        <v>13</v>
      </c>
      <c r="D538" s="25"/>
      <c r="E538" s="112">
        <f t="shared" ref="E538:P538" si="625">IF(ISERROR(E235/E336),"",E235/E336)</f>
        <v>12.616994952628016</v>
      </c>
      <c r="F538" s="113">
        <f t="shared" si="625"/>
        <v>16.243503368623678</v>
      </c>
      <c r="G538" s="113">
        <f t="shared" si="625"/>
        <v>21.679514941533128</v>
      </c>
      <c r="H538" s="113">
        <f t="shared" si="625"/>
        <v>25.700030057108506</v>
      </c>
      <c r="I538" s="113">
        <f t="shared" si="625"/>
        <v>22.928762061178404</v>
      </c>
      <c r="J538" s="113">
        <f t="shared" si="625"/>
        <v>21.180785296574768</v>
      </c>
      <c r="K538" s="113">
        <f t="shared" si="625"/>
        <v>23.159170605275197</v>
      </c>
      <c r="L538" s="113">
        <f t="shared" si="625"/>
        <v>23.159170605275197</v>
      </c>
      <c r="M538" s="236">
        <f t="shared" si="625"/>
        <v>22.103188013968683</v>
      </c>
      <c r="N538" s="113" t="str">
        <f t="shared" si="625"/>
        <v/>
      </c>
      <c r="O538" s="113" t="str">
        <f t="shared" si="625"/>
        <v/>
      </c>
      <c r="P538" s="114" t="str">
        <f t="shared" si="625"/>
        <v/>
      </c>
      <c r="T538" s="76"/>
      <c r="U538" s="25"/>
      <c r="V538" s="33" t="s">
        <v>13</v>
      </c>
      <c r="W538" s="25"/>
      <c r="X538" s="112" t="str">
        <f>IF(ISERROR(X235/X336),"",X235/X336)</f>
        <v/>
      </c>
      <c r="Y538" s="113" t="str">
        <f t="shared" si="623"/>
        <v/>
      </c>
      <c r="Z538" s="113" t="str">
        <f t="shared" si="623"/>
        <v/>
      </c>
      <c r="AA538" s="113" t="str">
        <f t="shared" si="623"/>
        <v/>
      </c>
      <c r="AB538" s="113" t="str">
        <f t="shared" si="623"/>
        <v/>
      </c>
      <c r="AC538" s="113" t="str">
        <f t="shared" si="623"/>
        <v/>
      </c>
      <c r="AD538" s="113" t="str">
        <f t="shared" si="623"/>
        <v/>
      </c>
      <c r="AE538" s="236" t="str">
        <f t="shared" si="623"/>
        <v/>
      </c>
      <c r="AF538" s="113" t="str">
        <f t="shared" si="623"/>
        <v/>
      </c>
      <c r="AG538" s="113" t="str">
        <f t="shared" si="623"/>
        <v/>
      </c>
      <c r="AH538" s="113" t="str">
        <f t="shared" si="623"/>
        <v/>
      </c>
      <c r="AI538" s="114" t="str">
        <f t="shared" si="623"/>
        <v/>
      </c>
      <c r="AL538" s="76"/>
      <c r="AM538" s="25"/>
      <c r="AN538" s="33" t="s">
        <v>13</v>
      </c>
      <c r="AO538" s="25"/>
      <c r="AP538" s="112">
        <f t="shared" ref="AP538:BA538" si="626">IF(ISERROR(AP235/AP336),"",AP235/AP336)</f>
        <v>21.60713287878216</v>
      </c>
      <c r="AQ538" s="113">
        <f t="shared" si="626"/>
        <v>29.276854943314941</v>
      </c>
      <c r="AR538" s="113">
        <f t="shared" si="626"/>
        <v>33.378743418336107</v>
      </c>
      <c r="AS538" s="113">
        <f t="shared" si="626"/>
        <v>30.19758467781794</v>
      </c>
      <c r="AT538" s="113">
        <f t="shared" si="626"/>
        <v>30.72184151186925</v>
      </c>
      <c r="AU538" s="113">
        <f t="shared" si="626"/>
        <v>30.615526955667466</v>
      </c>
      <c r="AV538" s="113">
        <f t="shared" si="626"/>
        <v>34.760255309813317</v>
      </c>
      <c r="AW538" s="236">
        <f t="shared" si="626"/>
        <v>32.767112113662868</v>
      </c>
      <c r="AX538" s="113">
        <f t="shared" si="626"/>
        <v>31.562594318269078</v>
      </c>
      <c r="AY538" s="113">
        <f t="shared" si="626"/>
        <v>33.443192211794987</v>
      </c>
      <c r="AZ538" s="113">
        <f t="shared" si="626"/>
        <v>32.608697120196965</v>
      </c>
      <c r="BA538" s="162">
        <f t="shared" si="626"/>
        <v>31.777628302430728</v>
      </c>
      <c r="BC538" s="39"/>
      <c r="BD538" s="36"/>
      <c r="BE538" s="36"/>
      <c r="BF538" s="36"/>
      <c r="BG538" s="39"/>
      <c r="BH538" s="39"/>
      <c r="BI538" s="39"/>
      <c r="BJ538" s="39"/>
    </row>
    <row r="539" spans="1:62" s="12" customFormat="1" ht="14.25" customHeight="1">
      <c r="A539" s="76"/>
      <c r="B539" s="25"/>
      <c r="C539" s="33"/>
      <c r="D539" s="25"/>
      <c r="E539" s="112"/>
      <c r="F539" s="113"/>
      <c r="G539" s="113"/>
      <c r="H539" s="113"/>
      <c r="I539" s="113"/>
      <c r="J539" s="113"/>
      <c r="K539" s="113"/>
      <c r="L539" s="113"/>
      <c r="M539" s="236"/>
      <c r="N539" s="113"/>
      <c r="O539" s="113"/>
      <c r="P539" s="114"/>
      <c r="T539" s="76"/>
      <c r="U539" s="25"/>
      <c r="V539" s="33"/>
      <c r="W539" s="25"/>
      <c r="X539" s="112"/>
      <c r="Y539" s="113"/>
      <c r="Z539" s="113"/>
      <c r="AA539" s="113"/>
      <c r="AB539" s="113"/>
      <c r="AC539" s="113"/>
      <c r="AD539" s="113"/>
      <c r="AE539" s="236"/>
      <c r="AF539" s="113"/>
      <c r="AG539" s="113"/>
      <c r="AH539" s="113"/>
      <c r="AI539" s="114"/>
      <c r="AL539" s="76"/>
      <c r="AM539" s="25"/>
      <c r="AN539" s="33"/>
      <c r="AO539" s="25"/>
      <c r="AP539" s="112"/>
      <c r="AQ539" s="113"/>
      <c r="AR539" s="113"/>
      <c r="AS539" s="113"/>
      <c r="AT539" s="113"/>
      <c r="AU539" s="113"/>
      <c r="AV539" s="113"/>
      <c r="AW539" s="236"/>
      <c r="AX539" s="113"/>
      <c r="AY539" s="113"/>
      <c r="AZ539" s="113"/>
      <c r="BA539" s="162"/>
      <c r="BC539" s="39"/>
      <c r="BD539" s="36"/>
      <c r="BE539" s="36"/>
      <c r="BF539" s="36"/>
      <c r="BG539" s="39"/>
      <c r="BH539" s="39"/>
      <c r="BI539" s="39"/>
      <c r="BJ539" s="39"/>
    </row>
    <row r="540" spans="1:62" s="12" customFormat="1" ht="14.25" customHeight="1">
      <c r="A540" s="32" t="s">
        <v>61</v>
      </c>
      <c r="B540" s="25"/>
      <c r="C540" s="33" t="s">
        <v>1</v>
      </c>
      <c r="D540" s="25"/>
      <c r="E540" s="112">
        <f t="shared" ref="E540:P540" si="627">IF(ISERROR(E237/E338),"",E237/E338)</f>
        <v>0.24596486000041465</v>
      </c>
      <c r="F540" s="113">
        <f t="shared" si="627"/>
        <v>11.103506349672466</v>
      </c>
      <c r="G540" s="113">
        <f t="shared" si="627"/>
        <v>9.0939076445479312</v>
      </c>
      <c r="H540" s="113">
        <f t="shared" si="627"/>
        <v>11.592746113989586</v>
      </c>
      <c r="I540" s="113">
        <f t="shared" si="627"/>
        <v>-9.0555555555562215</v>
      </c>
      <c r="J540" s="113">
        <f t="shared" si="627"/>
        <v>7.9036918138041701</v>
      </c>
      <c r="K540" s="113">
        <f t="shared" si="627"/>
        <v>0.47189789838151219</v>
      </c>
      <c r="L540" s="113">
        <f t="shared" si="627"/>
        <v>1.2838231994615215</v>
      </c>
      <c r="M540" s="236">
        <f t="shared" si="627"/>
        <v>0.65929696969697038</v>
      </c>
      <c r="N540" s="113">
        <f t="shared" si="627"/>
        <v>1.318174982706247</v>
      </c>
      <c r="O540" s="113" t="str">
        <f t="shared" si="627"/>
        <v/>
      </c>
      <c r="P540" s="114" t="str">
        <f t="shared" si="627"/>
        <v/>
      </c>
      <c r="T540" s="32" t="s">
        <v>61</v>
      </c>
      <c r="U540" s="25"/>
      <c r="V540" s="33" t="s">
        <v>1</v>
      </c>
      <c r="W540" s="25"/>
      <c r="X540" s="112" t="str">
        <f>IF(ISERROR(X237/X338),"",X237/X338)</f>
        <v/>
      </c>
      <c r="Y540" s="113" t="str">
        <f t="shared" ref="Y540:AI541" si="628">IF(ISERROR(Y237/Y338),"",Y237/Y338)</f>
        <v/>
      </c>
      <c r="Z540" s="113" t="str">
        <f t="shared" si="628"/>
        <v/>
      </c>
      <c r="AA540" s="113" t="str">
        <f t="shared" si="628"/>
        <v/>
      </c>
      <c r="AB540" s="113" t="str">
        <f t="shared" si="628"/>
        <v/>
      </c>
      <c r="AC540" s="113" t="str">
        <f t="shared" si="628"/>
        <v/>
      </c>
      <c r="AD540" s="113" t="str">
        <f t="shared" si="628"/>
        <v/>
      </c>
      <c r="AE540" s="236" t="str">
        <f t="shared" si="628"/>
        <v/>
      </c>
      <c r="AF540" s="113" t="str">
        <f t="shared" si="628"/>
        <v/>
      </c>
      <c r="AG540" s="113" t="str">
        <f t="shared" si="628"/>
        <v/>
      </c>
      <c r="AH540" s="113" t="str">
        <f t="shared" si="628"/>
        <v/>
      </c>
      <c r="AI540" s="114" t="str">
        <f t="shared" si="628"/>
        <v/>
      </c>
      <c r="AL540" s="32" t="s">
        <v>61</v>
      </c>
      <c r="AM540" s="25"/>
      <c r="AN540" s="33" t="s">
        <v>1</v>
      </c>
      <c r="AO540" s="25"/>
      <c r="AP540" s="112">
        <f t="shared" ref="AP540:BA540" si="629">IF(ISERROR(AP237/AP338),"",AP237/AP338)</f>
        <v>5.2310141348448695</v>
      </c>
      <c r="AQ540" s="113">
        <f t="shared" si="629"/>
        <v>0.86390613293075047</v>
      </c>
      <c r="AR540" s="113">
        <f t="shared" si="629"/>
        <v>0.76918586022130009</v>
      </c>
      <c r="AS540" s="113">
        <f t="shared" si="629"/>
        <v>2.3631655666073872</v>
      </c>
      <c r="AT540" s="113">
        <f t="shared" si="629"/>
        <v>0.98957675008975343</v>
      </c>
      <c r="AU540" s="113">
        <f t="shared" si="629"/>
        <v>1.6541948297656255</v>
      </c>
      <c r="AV540" s="113">
        <f t="shared" si="629"/>
        <v>0.3466213508991805</v>
      </c>
      <c r="AW540" s="236">
        <f t="shared" si="629"/>
        <v>5.0432416417525774</v>
      </c>
      <c r="AX540" s="113">
        <f t="shared" si="629"/>
        <v>0.87745756791270446</v>
      </c>
      <c r="AY540" s="113">
        <f t="shared" si="629"/>
        <v>1.2055640630600479</v>
      </c>
      <c r="AZ540" s="113">
        <f t="shared" si="629"/>
        <v>0.85657445734827575</v>
      </c>
      <c r="BA540" s="162">
        <f t="shared" si="629"/>
        <v>1.6214576535992071</v>
      </c>
      <c r="BC540" s="39"/>
      <c r="BD540" s="36"/>
      <c r="BE540" s="36"/>
      <c r="BF540" s="36"/>
      <c r="BG540" s="39"/>
      <c r="BH540" s="39"/>
      <c r="BI540" s="39"/>
      <c r="BJ540" s="39"/>
    </row>
    <row r="541" spans="1:62" s="12" customFormat="1" ht="14.25" customHeight="1">
      <c r="A541" s="32"/>
      <c r="B541" s="25"/>
      <c r="C541" s="33" t="s">
        <v>13</v>
      </c>
      <c r="D541" s="25"/>
      <c r="E541" s="112">
        <f t="shared" ref="E541:P541" si="630">IF(ISERROR(E238/E339),"",E238/E339)</f>
        <v>0.24596486000041465</v>
      </c>
      <c r="F541" s="113">
        <f t="shared" si="630"/>
        <v>1.1310652222974498</v>
      </c>
      <c r="G541" s="113">
        <f t="shared" si="630"/>
        <v>1.6707166337935571</v>
      </c>
      <c r="H541" s="113">
        <f t="shared" si="630"/>
        <v>1.916286227237753</v>
      </c>
      <c r="I541" s="113">
        <f t="shared" si="630"/>
        <v>1.9011115664378653</v>
      </c>
      <c r="J541" s="113">
        <f t="shared" si="630"/>
        <v>2.1753232468897417</v>
      </c>
      <c r="K541" s="113">
        <f t="shared" si="630"/>
        <v>1.5318398199266929</v>
      </c>
      <c r="L541" s="113">
        <f t="shared" si="630"/>
        <v>1.4899269482571218</v>
      </c>
      <c r="M541" s="236">
        <f t="shared" si="630"/>
        <v>1.318174982706247</v>
      </c>
      <c r="N541" s="113" t="str">
        <f t="shared" si="630"/>
        <v/>
      </c>
      <c r="O541" s="113" t="str">
        <f t="shared" si="630"/>
        <v/>
      </c>
      <c r="P541" s="114" t="str">
        <f t="shared" si="630"/>
        <v/>
      </c>
      <c r="T541" s="32"/>
      <c r="U541" s="25"/>
      <c r="V541" s="33" t="s">
        <v>13</v>
      </c>
      <c r="W541" s="25"/>
      <c r="X541" s="112" t="str">
        <f>IF(ISERROR(X238/X339),"",X238/X339)</f>
        <v/>
      </c>
      <c r="Y541" s="113" t="str">
        <f t="shared" si="628"/>
        <v/>
      </c>
      <c r="Z541" s="113" t="str">
        <f t="shared" si="628"/>
        <v/>
      </c>
      <c r="AA541" s="113" t="str">
        <f t="shared" si="628"/>
        <v/>
      </c>
      <c r="AB541" s="113" t="str">
        <f t="shared" si="628"/>
        <v/>
      </c>
      <c r="AC541" s="113" t="str">
        <f t="shared" si="628"/>
        <v/>
      </c>
      <c r="AD541" s="113" t="str">
        <f t="shared" si="628"/>
        <v/>
      </c>
      <c r="AE541" s="236" t="str">
        <f t="shared" si="628"/>
        <v/>
      </c>
      <c r="AF541" s="113" t="str">
        <f t="shared" si="628"/>
        <v/>
      </c>
      <c r="AG541" s="113" t="str">
        <f t="shared" si="628"/>
        <v/>
      </c>
      <c r="AH541" s="113" t="str">
        <f t="shared" si="628"/>
        <v/>
      </c>
      <c r="AI541" s="114" t="str">
        <f t="shared" si="628"/>
        <v/>
      </c>
      <c r="AL541" s="32"/>
      <c r="AM541" s="25"/>
      <c r="AN541" s="33" t="s">
        <v>13</v>
      </c>
      <c r="AO541" s="25"/>
      <c r="AP541" s="112">
        <f t="shared" ref="AP541:BA541" si="631">IF(ISERROR(AP238/AP339),"",AP238/AP339)</f>
        <v>5.2310141348448695</v>
      </c>
      <c r="AQ541" s="113">
        <f t="shared" si="631"/>
        <v>1.4588802975843709</v>
      </c>
      <c r="AR541" s="113">
        <f t="shared" si="631"/>
        <v>1.079242966894254</v>
      </c>
      <c r="AS541" s="113">
        <f t="shared" si="631"/>
        <v>1.2482160259958348</v>
      </c>
      <c r="AT541" s="113">
        <f t="shared" si="631"/>
        <v>1.1958066053783574</v>
      </c>
      <c r="AU541" s="113">
        <f t="shared" si="631"/>
        <v>1.2503123526198641</v>
      </c>
      <c r="AV541" s="113">
        <f t="shared" si="631"/>
        <v>1.0472451640633642</v>
      </c>
      <c r="AW541" s="236">
        <f t="shared" si="631"/>
        <v>1.1023087613633762</v>
      </c>
      <c r="AX541" s="113">
        <f t="shared" si="631"/>
        <v>1.0663095304742507</v>
      </c>
      <c r="AY541" s="113">
        <f t="shared" si="631"/>
        <v>1.0865873182146524</v>
      </c>
      <c r="AZ541" s="113">
        <f t="shared" si="631"/>
        <v>1.0774226838049348</v>
      </c>
      <c r="BA541" s="162">
        <f t="shared" si="631"/>
        <v>1.1013979113299408</v>
      </c>
      <c r="BC541" s="39"/>
      <c r="BD541" s="36"/>
      <c r="BE541" s="36"/>
      <c r="BF541" s="36"/>
      <c r="BG541" s="39"/>
      <c r="BH541" s="39"/>
      <c r="BI541" s="39"/>
      <c r="BJ541" s="39"/>
    </row>
    <row r="542" spans="1:62" s="12" customFormat="1" ht="14.25" customHeight="1">
      <c r="A542" s="32"/>
      <c r="B542" s="25"/>
      <c r="C542" s="33"/>
      <c r="D542" s="25"/>
      <c r="E542" s="112"/>
      <c r="F542" s="113"/>
      <c r="G542" s="113"/>
      <c r="H542" s="113"/>
      <c r="I542" s="113"/>
      <c r="J542" s="113"/>
      <c r="K542" s="113"/>
      <c r="L542" s="113"/>
      <c r="M542" s="236"/>
      <c r="N542" s="113"/>
      <c r="O542" s="113"/>
      <c r="P542" s="114"/>
      <c r="T542" s="32"/>
      <c r="U542" s="25"/>
      <c r="V542" s="33"/>
      <c r="W542" s="25"/>
      <c r="X542" s="112"/>
      <c r="Y542" s="113"/>
      <c r="Z542" s="113"/>
      <c r="AA542" s="113"/>
      <c r="AB542" s="113"/>
      <c r="AC542" s="113"/>
      <c r="AD542" s="113"/>
      <c r="AE542" s="236"/>
      <c r="AF542" s="113"/>
      <c r="AG542" s="113"/>
      <c r="AH542" s="113"/>
      <c r="AI542" s="114"/>
      <c r="AL542" s="32"/>
      <c r="AM542" s="25"/>
      <c r="AN542" s="33"/>
      <c r="AO542" s="25"/>
      <c r="AP542" s="112"/>
      <c r="AQ542" s="113"/>
      <c r="AR542" s="113"/>
      <c r="AS542" s="113"/>
      <c r="AT542" s="113"/>
      <c r="AU542" s="113"/>
      <c r="AV542" s="113"/>
      <c r="AW542" s="236"/>
      <c r="AX542" s="113"/>
      <c r="AY542" s="113"/>
      <c r="AZ542" s="113"/>
      <c r="BA542" s="162"/>
      <c r="BC542" s="39"/>
      <c r="BD542" s="36"/>
      <c r="BE542" s="36"/>
      <c r="BF542" s="36"/>
      <c r="BG542" s="39"/>
      <c r="BH542" s="39"/>
      <c r="BI542" s="39"/>
      <c r="BJ542" s="39"/>
    </row>
    <row r="543" spans="1:62" s="12" customFormat="1" ht="14.25" customHeight="1">
      <c r="A543" s="32" t="s">
        <v>62</v>
      </c>
      <c r="B543" s="25"/>
      <c r="C543" s="33" t="s">
        <v>1</v>
      </c>
      <c r="D543" s="25"/>
      <c r="E543" s="112">
        <f t="shared" ref="E543:P543" si="632">IF(ISERROR(E240/E341),"",E240/E341)</f>
        <v>6.9561471180288486</v>
      </c>
      <c r="F543" s="113">
        <f t="shared" si="632"/>
        <v>9.2297483093589303</v>
      </c>
      <c r="G543" s="113">
        <f t="shared" si="632"/>
        <v>3.3319435535599742</v>
      </c>
      <c r="H543" s="113">
        <f t="shared" si="632"/>
        <v>6.4943904263275947</v>
      </c>
      <c r="I543" s="113">
        <f t="shared" si="632"/>
        <v>7.4023756495916908</v>
      </c>
      <c r="J543" s="113">
        <f t="shared" si="632"/>
        <v>9.5005586592178819</v>
      </c>
      <c r="K543" s="113">
        <f t="shared" si="632"/>
        <v>5.6286945812807838</v>
      </c>
      <c r="L543" s="113">
        <f t="shared" si="632"/>
        <v>7.7168554297135357</v>
      </c>
      <c r="M543" s="236">
        <f t="shared" si="632"/>
        <v>4.9448879732165834</v>
      </c>
      <c r="N543" s="113">
        <f t="shared" si="632"/>
        <v>5.5164665929552994</v>
      </c>
      <c r="O543" s="113" t="str">
        <f t="shared" si="632"/>
        <v/>
      </c>
      <c r="P543" s="114" t="str">
        <f t="shared" si="632"/>
        <v/>
      </c>
      <c r="T543" s="32" t="s">
        <v>62</v>
      </c>
      <c r="U543" s="25"/>
      <c r="V543" s="33" t="s">
        <v>1</v>
      </c>
      <c r="W543" s="25"/>
      <c r="X543" s="112" t="str">
        <f>IF(ISERROR(X240/X341),"",X240/X341)</f>
        <v/>
      </c>
      <c r="Y543" s="113" t="str">
        <f t="shared" ref="Y543:AI544" si="633">IF(ISERROR(Y240/Y341),"",Y240/Y341)</f>
        <v/>
      </c>
      <c r="Z543" s="113" t="str">
        <f t="shared" si="633"/>
        <v/>
      </c>
      <c r="AA543" s="113" t="str">
        <f t="shared" si="633"/>
        <v/>
      </c>
      <c r="AB543" s="113" t="str">
        <f t="shared" si="633"/>
        <v/>
      </c>
      <c r="AC543" s="113" t="str">
        <f t="shared" si="633"/>
        <v/>
      </c>
      <c r="AD543" s="113" t="str">
        <f t="shared" si="633"/>
        <v/>
      </c>
      <c r="AE543" s="236" t="str">
        <f t="shared" si="633"/>
        <v/>
      </c>
      <c r="AF543" s="113" t="str">
        <f t="shared" si="633"/>
        <v/>
      </c>
      <c r="AG543" s="113" t="str">
        <f t="shared" si="633"/>
        <v/>
      </c>
      <c r="AH543" s="113" t="str">
        <f t="shared" si="633"/>
        <v/>
      </c>
      <c r="AI543" s="114" t="str">
        <f t="shared" si="633"/>
        <v/>
      </c>
      <c r="AL543" s="32" t="s">
        <v>62</v>
      </c>
      <c r="AM543" s="25"/>
      <c r="AN543" s="33" t="s">
        <v>1</v>
      </c>
      <c r="AO543" s="25"/>
      <c r="AP543" s="112">
        <f t="shared" ref="AP543:BA543" si="634">IF(ISERROR(AP240/AP341),"",AP240/AP341)</f>
        <v>7.143923709620668</v>
      </c>
      <c r="AQ543" s="113">
        <f t="shared" si="634"/>
        <v>3.8172283581539528</v>
      </c>
      <c r="AR543" s="113">
        <f t="shared" si="634"/>
        <v>5.7929093474654154</v>
      </c>
      <c r="AS543" s="113">
        <f t="shared" si="634"/>
        <v>3.7144911201399067</v>
      </c>
      <c r="AT543" s="113">
        <f t="shared" si="634"/>
        <v>7.1213213790343461</v>
      </c>
      <c r="AU543" s="113">
        <f t="shared" si="634"/>
        <v>6.0443387680841774</v>
      </c>
      <c r="AV543" s="113">
        <f t="shared" si="634"/>
        <v>5.9857978884165597</v>
      </c>
      <c r="AW543" s="236">
        <f t="shared" si="634"/>
        <v>8.0232948158563051</v>
      </c>
      <c r="AX543" s="113">
        <f t="shared" si="634"/>
        <v>2.5475243722147978</v>
      </c>
      <c r="AY543" s="113">
        <f t="shared" si="634"/>
        <v>10.733291393579126</v>
      </c>
      <c r="AZ543" s="113">
        <f t="shared" si="634"/>
        <v>8.6258926306491706</v>
      </c>
      <c r="BA543" s="162">
        <f t="shared" si="634"/>
        <v>13.648454609446507</v>
      </c>
      <c r="BC543" s="39"/>
      <c r="BD543" s="36"/>
      <c r="BE543" s="36"/>
      <c r="BF543" s="36"/>
      <c r="BG543" s="39"/>
      <c r="BH543" s="39"/>
      <c r="BI543" s="39"/>
      <c r="BJ543" s="39"/>
    </row>
    <row r="544" spans="1:62" s="12" customFormat="1" ht="14.25" customHeight="1">
      <c r="A544" s="70"/>
      <c r="B544" s="25"/>
      <c r="C544" s="33" t="s">
        <v>13</v>
      </c>
      <c r="D544" s="25"/>
      <c r="E544" s="112">
        <f t="shared" ref="E544:P544" si="635">IF(ISERROR(E241/E342),"",E241/E342)</f>
        <v>6.9561471180288486</v>
      </c>
      <c r="F544" s="113">
        <f t="shared" si="635"/>
        <v>7.7995540138751247</v>
      </c>
      <c r="G544" s="113">
        <f t="shared" si="635"/>
        <v>4.6785660941000744</v>
      </c>
      <c r="H544" s="113">
        <f t="shared" si="635"/>
        <v>4.8434168533985194</v>
      </c>
      <c r="I544" s="113">
        <f t="shared" si="635"/>
        <v>5.2391366741289254</v>
      </c>
      <c r="J544" s="113">
        <f t="shared" si="635"/>
        <v>5.4473684210526319</v>
      </c>
      <c r="K544" s="113">
        <f t="shared" si="635"/>
        <v>5.462136409227683</v>
      </c>
      <c r="L544" s="113">
        <f t="shared" si="635"/>
        <v>5.6199804113614107</v>
      </c>
      <c r="M544" s="236">
        <f t="shared" si="635"/>
        <v>5.5164665929552994</v>
      </c>
      <c r="N544" s="113" t="str">
        <f t="shared" si="635"/>
        <v/>
      </c>
      <c r="O544" s="113" t="str">
        <f t="shared" si="635"/>
        <v/>
      </c>
      <c r="P544" s="114" t="str">
        <f t="shared" si="635"/>
        <v/>
      </c>
      <c r="T544" s="70"/>
      <c r="U544" s="25"/>
      <c r="V544" s="33" t="s">
        <v>13</v>
      </c>
      <c r="W544" s="25"/>
      <c r="X544" s="112" t="str">
        <f>IF(ISERROR(X241/X342),"",X241/X342)</f>
        <v/>
      </c>
      <c r="Y544" s="113" t="str">
        <f t="shared" si="633"/>
        <v/>
      </c>
      <c r="Z544" s="113" t="str">
        <f t="shared" si="633"/>
        <v/>
      </c>
      <c r="AA544" s="113" t="str">
        <f t="shared" si="633"/>
        <v/>
      </c>
      <c r="AB544" s="113" t="str">
        <f t="shared" si="633"/>
        <v/>
      </c>
      <c r="AC544" s="113" t="str">
        <f t="shared" si="633"/>
        <v/>
      </c>
      <c r="AD544" s="113" t="str">
        <f t="shared" si="633"/>
        <v/>
      </c>
      <c r="AE544" s="236" t="str">
        <f t="shared" si="633"/>
        <v/>
      </c>
      <c r="AF544" s="113" t="str">
        <f t="shared" si="633"/>
        <v/>
      </c>
      <c r="AG544" s="113" t="str">
        <f t="shared" si="633"/>
        <v/>
      </c>
      <c r="AH544" s="113" t="str">
        <f t="shared" si="633"/>
        <v/>
      </c>
      <c r="AI544" s="114" t="str">
        <f t="shared" si="633"/>
        <v/>
      </c>
      <c r="AL544" s="70"/>
      <c r="AM544" s="25"/>
      <c r="AN544" s="33" t="s">
        <v>13</v>
      </c>
      <c r="AO544" s="25"/>
      <c r="AP544" s="112">
        <f t="shared" ref="AP544:BA544" si="636">IF(ISERROR(AP241/AP342),"",AP241/AP342)</f>
        <v>7.143923709620668</v>
      </c>
      <c r="AQ544" s="113">
        <f t="shared" si="636"/>
        <v>5.4874966353631391</v>
      </c>
      <c r="AR544" s="113">
        <f t="shared" si="636"/>
        <v>5.5901698723604945</v>
      </c>
      <c r="AS544" s="113">
        <f t="shared" si="636"/>
        <v>5.02799914738286</v>
      </c>
      <c r="AT544" s="113">
        <f t="shared" si="636"/>
        <v>5.1914370860891808</v>
      </c>
      <c r="AU544" s="113">
        <f t="shared" si="636"/>
        <v>5.3099208969628249</v>
      </c>
      <c r="AV544" s="113">
        <f t="shared" si="636"/>
        <v>5.3800923154154932</v>
      </c>
      <c r="AW544" s="236">
        <f t="shared" si="636"/>
        <v>5.6802067946905019</v>
      </c>
      <c r="AX544" s="113">
        <f t="shared" si="636"/>
        <v>5.3466140818276919</v>
      </c>
      <c r="AY544" s="113">
        <f t="shared" si="636"/>
        <v>5.5161617478410099</v>
      </c>
      <c r="AZ544" s="113">
        <f t="shared" si="636"/>
        <v>5.6886420938469415</v>
      </c>
      <c r="BA544" s="162">
        <f t="shared" si="636"/>
        <v>5.7614779466364876</v>
      </c>
      <c r="BC544" s="39"/>
      <c r="BD544" s="36"/>
      <c r="BE544" s="36"/>
      <c r="BF544" s="36"/>
      <c r="BG544" s="39"/>
      <c r="BH544" s="39"/>
      <c r="BI544" s="39"/>
      <c r="BJ544" s="39"/>
    </row>
    <row r="545" spans="1:62" s="12" customFormat="1" ht="14.25" customHeight="1">
      <c r="A545" s="70"/>
      <c r="B545" s="25"/>
      <c r="C545" s="33"/>
      <c r="D545" s="25"/>
      <c r="E545" s="112"/>
      <c r="F545" s="113"/>
      <c r="G545" s="113"/>
      <c r="H545" s="113"/>
      <c r="I545" s="113"/>
      <c r="J545" s="113"/>
      <c r="K545" s="113"/>
      <c r="L545" s="113"/>
      <c r="M545" s="236"/>
      <c r="N545" s="113"/>
      <c r="O545" s="113"/>
      <c r="P545" s="114"/>
      <c r="T545" s="70"/>
      <c r="U545" s="25"/>
      <c r="V545" s="33"/>
      <c r="W545" s="25"/>
      <c r="X545" s="112"/>
      <c r="Y545" s="113"/>
      <c r="Z545" s="113"/>
      <c r="AA545" s="113"/>
      <c r="AB545" s="113"/>
      <c r="AC545" s="113"/>
      <c r="AD545" s="113"/>
      <c r="AE545" s="236"/>
      <c r="AF545" s="113"/>
      <c r="AG545" s="113"/>
      <c r="AH545" s="113"/>
      <c r="AI545" s="114"/>
      <c r="AL545" s="70"/>
      <c r="AM545" s="25"/>
      <c r="AN545" s="33"/>
      <c r="AO545" s="25"/>
      <c r="AP545" s="112"/>
      <c r="AQ545" s="113"/>
      <c r="AR545" s="113"/>
      <c r="AS545" s="113"/>
      <c r="AT545" s="113"/>
      <c r="AU545" s="113"/>
      <c r="AV545" s="113"/>
      <c r="AW545" s="236"/>
      <c r="AX545" s="113"/>
      <c r="AY545" s="113"/>
      <c r="AZ545" s="113"/>
      <c r="BA545" s="162"/>
      <c r="BC545" s="39"/>
      <c r="BD545" s="36"/>
      <c r="BE545" s="36"/>
      <c r="BF545" s="36"/>
      <c r="BG545" s="39"/>
      <c r="BH545" s="39"/>
      <c r="BI545" s="39"/>
      <c r="BJ545" s="39"/>
    </row>
    <row r="546" spans="1:62" s="12" customFormat="1" ht="14.25" customHeight="1">
      <c r="A546" s="32" t="s">
        <v>63</v>
      </c>
      <c r="B546" s="25"/>
      <c r="C546" s="33" t="s">
        <v>1</v>
      </c>
      <c r="D546" s="25"/>
      <c r="E546" s="112">
        <f t="shared" ref="E546:P546" si="637">IF(ISERROR(E243/E344),"",E243/E344)</f>
        <v>46.954461072710025</v>
      </c>
      <c r="F546" s="113">
        <f t="shared" si="637"/>
        <v>6.1526311945026899</v>
      </c>
      <c r="G546" s="113">
        <f t="shared" si="637"/>
        <v>2.4698443579766516</v>
      </c>
      <c r="H546" s="113">
        <f t="shared" si="637"/>
        <v>62.777777777777743</v>
      </c>
      <c r="I546" s="113">
        <f t="shared" si="637"/>
        <v>17.630927835051573</v>
      </c>
      <c r="J546" s="113">
        <f t="shared" si="637"/>
        <v>67.534704370179909</v>
      </c>
      <c r="K546" s="113">
        <f t="shared" si="637"/>
        <v>24.874999999999982</v>
      </c>
      <c r="L546" s="113">
        <f t="shared" si="637"/>
        <v>52.600000000002169</v>
      </c>
      <c r="M546" s="236">
        <f t="shared" si="637"/>
        <v>16.279999999999916</v>
      </c>
      <c r="N546" s="113">
        <f t="shared" si="637"/>
        <v>20.167854206631954</v>
      </c>
      <c r="O546" s="113" t="str">
        <f t="shared" si="637"/>
        <v/>
      </c>
      <c r="P546" s="114" t="str">
        <f t="shared" si="637"/>
        <v/>
      </c>
      <c r="T546" s="32" t="s">
        <v>63</v>
      </c>
      <c r="U546" s="25"/>
      <c r="V546" s="33" t="s">
        <v>1</v>
      </c>
      <c r="W546" s="25"/>
      <c r="X546" s="112" t="str">
        <f>IF(ISERROR(X243/X344),"",X243/X344)</f>
        <v/>
      </c>
      <c r="Y546" s="113" t="str">
        <f t="shared" ref="Y546:AI547" si="638">IF(ISERROR(Y243/Y344),"",Y243/Y344)</f>
        <v/>
      </c>
      <c r="Z546" s="113" t="str">
        <f t="shared" si="638"/>
        <v/>
      </c>
      <c r="AA546" s="113" t="str">
        <f t="shared" si="638"/>
        <v/>
      </c>
      <c r="AB546" s="113" t="str">
        <f t="shared" si="638"/>
        <v/>
      </c>
      <c r="AC546" s="113" t="str">
        <f t="shared" si="638"/>
        <v/>
      </c>
      <c r="AD546" s="113" t="str">
        <f t="shared" si="638"/>
        <v/>
      </c>
      <c r="AE546" s="236" t="str">
        <f t="shared" si="638"/>
        <v/>
      </c>
      <c r="AF546" s="113" t="str">
        <f t="shared" si="638"/>
        <v/>
      </c>
      <c r="AG546" s="113" t="str">
        <f t="shared" si="638"/>
        <v/>
      </c>
      <c r="AH546" s="113" t="str">
        <f t="shared" si="638"/>
        <v/>
      </c>
      <c r="AI546" s="114" t="str">
        <f t="shared" si="638"/>
        <v/>
      </c>
      <c r="AL546" s="32" t="s">
        <v>63</v>
      </c>
      <c r="AM546" s="25"/>
      <c r="AN546" s="33" t="s">
        <v>1</v>
      </c>
      <c r="AO546" s="25"/>
      <c r="AP546" s="112">
        <f t="shared" ref="AP546:BA546" si="639">IF(ISERROR(AP243/AP344),"",AP243/AP344)</f>
        <v>9.9834796675118849</v>
      </c>
      <c r="AQ546" s="113">
        <f t="shared" si="639"/>
        <v>4.6625791265186445</v>
      </c>
      <c r="AR546" s="113">
        <f t="shared" si="639"/>
        <v>8.3008683609302309</v>
      </c>
      <c r="AS546" s="113">
        <f t="shared" si="639"/>
        <v>22.802842024647902</v>
      </c>
      <c r="AT546" s="113">
        <f t="shared" si="639"/>
        <v>10.578277090909076</v>
      </c>
      <c r="AU546" s="113">
        <f t="shared" si="639"/>
        <v>5.5206969341266472</v>
      </c>
      <c r="AV546" s="113">
        <f t="shared" si="639"/>
        <v>33.734526032575559</v>
      </c>
      <c r="AW546" s="236">
        <f t="shared" si="639"/>
        <v>39.33547866433544</v>
      </c>
      <c r="AX546" s="113">
        <f t="shared" si="639"/>
        <v>4.0790350715226014</v>
      </c>
      <c r="AY546" s="113">
        <f t="shared" si="639"/>
        <v>10.028117174794358</v>
      </c>
      <c r="AZ546" s="113">
        <f t="shared" si="639"/>
        <v>3.3591817988484602</v>
      </c>
      <c r="BA546" s="162">
        <f t="shared" si="639"/>
        <v>23.383690804521315</v>
      </c>
      <c r="BC546" s="39"/>
      <c r="BD546" s="36"/>
      <c r="BE546" s="36"/>
      <c r="BF546" s="36"/>
      <c r="BG546" s="39"/>
      <c r="BH546" s="39"/>
      <c r="BI546" s="39"/>
      <c r="BJ546" s="39"/>
    </row>
    <row r="547" spans="1:62" s="12" customFormat="1" ht="14.25" customHeight="1">
      <c r="A547" s="32"/>
      <c r="B547" s="25"/>
      <c r="C547" s="33" t="s">
        <v>13</v>
      </c>
      <c r="D547" s="25"/>
      <c r="E547" s="112">
        <f t="shared" ref="E547:P547" si="640">IF(ISERROR(E244/E345),"",E244/E345)</f>
        <v>46.954461072710025</v>
      </c>
      <c r="F547" s="113">
        <f t="shared" si="640"/>
        <v>14.398779247202443</v>
      </c>
      <c r="G547" s="113">
        <f t="shared" si="640"/>
        <v>9.4985014985014988</v>
      </c>
      <c r="H547" s="113">
        <f t="shared" si="640"/>
        <v>16.706116102280578</v>
      </c>
      <c r="I547" s="113">
        <f t="shared" si="640"/>
        <v>16.777618364418938</v>
      </c>
      <c r="J547" s="113">
        <f t="shared" si="640"/>
        <v>19.74136895827079</v>
      </c>
      <c r="K547" s="113">
        <f t="shared" si="640"/>
        <v>20.149903288201159</v>
      </c>
      <c r="L547" s="113">
        <f t="shared" si="640"/>
        <v>20.194674392935983</v>
      </c>
      <c r="M547" s="236">
        <f t="shared" si="640"/>
        <v>20.167854206631954</v>
      </c>
      <c r="N547" s="113" t="str">
        <f t="shared" si="640"/>
        <v/>
      </c>
      <c r="O547" s="113" t="str">
        <f t="shared" si="640"/>
        <v/>
      </c>
      <c r="P547" s="114" t="str">
        <f t="shared" si="640"/>
        <v/>
      </c>
      <c r="T547" s="32"/>
      <c r="U547" s="25"/>
      <c r="V547" s="33" t="s">
        <v>13</v>
      </c>
      <c r="W547" s="25"/>
      <c r="X547" s="112" t="str">
        <f>IF(ISERROR(X244/X345),"",X244/X345)</f>
        <v/>
      </c>
      <c r="Y547" s="113" t="str">
        <f t="shared" si="638"/>
        <v/>
      </c>
      <c r="Z547" s="113" t="str">
        <f t="shared" si="638"/>
        <v/>
      </c>
      <c r="AA547" s="113" t="str">
        <f t="shared" si="638"/>
        <v/>
      </c>
      <c r="AB547" s="113" t="str">
        <f t="shared" si="638"/>
        <v/>
      </c>
      <c r="AC547" s="113" t="str">
        <f t="shared" si="638"/>
        <v/>
      </c>
      <c r="AD547" s="113" t="str">
        <f t="shared" si="638"/>
        <v/>
      </c>
      <c r="AE547" s="236" t="str">
        <f t="shared" si="638"/>
        <v/>
      </c>
      <c r="AF547" s="113" t="str">
        <f t="shared" si="638"/>
        <v/>
      </c>
      <c r="AG547" s="113" t="str">
        <f t="shared" si="638"/>
        <v/>
      </c>
      <c r="AH547" s="113" t="str">
        <f t="shared" si="638"/>
        <v/>
      </c>
      <c r="AI547" s="114" t="str">
        <f t="shared" si="638"/>
        <v/>
      </c>
      <c r="AL547" s="32"/>
      <c r="AM547" s="25"/>
      <c r="AN547" s="33" t="s">
        <v>13</v>
      </c>
      <c r="AO547" s="25"/>
      <c r="AP547" s="112">
        <f t="shared" ref="AP547:BA547" si="641">IF(ISERROR(AP244/AP345),"",AP244/AP345)</f>
        <v>9.9834796675118849</v>
      </c>
      <c r="AQ547" s="113">
        <f t="shared" si="641"/>
        <v>7.6917096221580668</v>
      </c>
      <c r="AR547" s="113">
        <f t="shared" si="641"/>
        <v>7.8619763003120129</v>
      </c>
      <c r="AS547" s="113">
        <f t="shared" si="641"/>
        <v>8.8893869215496384</v>
      </c>
      <c r="AT547" s="113">
        <f t="shared" si="641"/>
        <v>8.9948227437003396</v>
      </c>
      <c r="AU547" s="113">
        <f t="shared" si="641"/>
        <v>8.2625269423989973</v>
      </c>
      <c r="AV547" s="113">
        <f t="shared" si="641"/>
        <v>8.8662449547689342</v>
      </c>
      <c r="AW547" s="236">
        <f t="shared" si="641"/>
        <v>9.2426032877108053</v>
      </c>
      <c r="AX547" s="113">
        <f t="shared" si="641"/>
        <v>8.3933125858709587</v>
      </c>
      <c r="AY547" s="113">
        <f t="shared" si="641"/>
        <v>8.8335252338533898</v>
      </c>
      <c r="AZ547" s="113">
        <f t="shared" si="641"/>
        <v>8.3176007247889174</v>
      </c>
      <c r="BA547" s="162">
        <f t="shared" si="641"/>
        <v>8.8400196734659477</v>
      </c>
      <c r="BC547" s="39"/>
      <c r="BD547" s="36"/>
      <c r="BE547" s="36"/>
      <c r="BF547" s="36"/>
      <c r="BG547" s="39"/>
      <c r="BH547" s="39"/>
      <c r="BI547" s="39"/>
      <c r="BJ547" s="39"/>
    </row>
    <row r="548" spans="1:62" s="12" customFormat="1" ht="14.25" customHeight="1">
      <c r="A548" s="32"/>
      <c r="B548" s="25"/>
      <c r="C548" s="33"/>
      <c r="D548" s="25"/>
      <c r="E548" s="112"/>
      <c r="F548" s="113"/>
      <c r="G548" s="113"/>
      <c r="H548" s="113"/>
      <c r="I548" s="113"/>
      <c r="J548" s="113"/>
      <c r="K548" s="113"/>
      <c r="L548" s="113"/>
      <c r="M548" s="236"/>
      <c r="N548" s="113"/>
      <c r="O548" s="113"/>
      <c r="P548" s="114"/>
      <c r="T548" s="32"/>
      <c r="U548" s="25"/>
      <c r="V548" s="33"/>
      <c r="W548" s="25"/>
      <c r="X548" s="112"/>
      <c r="Y548" s="113"/>
      <c r="Z548" s="113"/>
      <c r="AA548" s="113"/>
      <c r="AB548" s="113"/>
      <c r="AC548" s="113"/>
      <c r="AD548" s="113"/>
      <c r="AE548" s="236"/>
      <c r="AF548" s="113"/>
      <c r="AG548" s="113"/>
      <c r="AH548" s="113"/>
      <c r="AI548" s="114"/>
      <c r="AL548" s="32"/>
      <c r="AM548" s="25"/>
      <c r="AN548" s="33"/>
      <c r="AO548" s="25"/>
      <c r="AP548" s="112"/>
      <c r="AQ548" s="113"/>
      <c r="AR548" s="113"/>
      <c r="AS548" s="113"/>
      <c r="AT548" s="113"/>
      <c r="AU548" s="113"/>
      <c r="AV548" s="113"/>
      <c r="AW548" s="236"/>
      <c r="AX548" s="113"/>
      <c r="AY548" s="113"/>
      <c r="AZ548" s="113"/>
      <c r="BA548" s="162"/>
      <c r="BC548" s="39"/>
      <c r="BD548" s="36"/>
      <c r="BE548" s="36"/>
      <c r="BF548" s="36"/>
      <c r="BG548" s="39"/>
      <c r="BH548" s="39"/>
      <c r="BI548" s="39"/>
      <c r="BJ548" s="39"/>
    </row>
    <row r="549" spans="1:62" s="12" customFormat="1" ht="14.25" customHeight="1">
      <c r="A549" s="32" t="s">
        <v>64</v>
      </c>
      <c r="B549" s="25"/>
      <c r="C549" s="33" t="s">
        <v>1</v>
      </c>
      <c r="D549" s="25"/>
      <c r="E549" s="112">
        <f t="shared" ref="E549:P549" si="642">IF(ISERROR(E246/E347),"",E246/E347)</f>
        <v>13.358104909819639</v>
      </c>
      <c r="F549" s="113">
        <f t="shared" si="642"/>
        <v>15.377547083333328</v>
      </c>
      <c r="G549" s="113">
        <f t="shared" si="642"/>
        <v>11.108196721311476</v>
      </c>
      <c r="H549" s="113">
        <f t="shared" si="642"/>
        <v>16.306306306306318</v>
      </c>
      <c r="I549" s="113">
        <f t="shared" si="642"/>
        <v>7.323628219484883</v>
      </c>
      <c r="J549" s="113">
        <f t="shared" si="642"/>
        <v>17.482300884955741</v>
      </c>
      <c r="K549" s="113">
        <f t="shared" si="642"/>
        <v>14.40105386416862</v>
      </c>
      <c r="L549" s="113">
        <f t="shared" si="642"/>
        <v>8.7326519634211994</v>
      </c>
      <c r="M549" s="236">
        <f t="shared" si="642"/>
        <v>5.4774671990872728</v>
      </c>
      <c r="N549" s="113">
        <f t="shared" si="642"/>
        <v>11.123231571109457</v>
      </c>
      <c r="O549" s="113" t="str">
        <f t="shared" si="642"/>
        <v/>
      </c>
      <c r="P549" s="114" t="str">
        <f t="shared" si="642"/>
        <v/>
      </c>
      <c r="T549" s="32" t="s">
        <v>64</v>
      </c>
      <c r="U549" s="25"/>
      <c r="V549" s="33" t="s">
        <v>1</v>
      </c>
      <c r="W549" s="25"/>
      <c r="X549" s="112" t="str">
        <f>IF(ISERROR(X246/X347),"",X246/X347)</f>
        <v/>
      </c>
      <c r="Y549" s="113" t="str">
        <f t="shared" ref="Y549:AI550" si="643">IF(ISERROR(Y246/Y347),"",Y246/Y347)</f>
        <v/>
      </c>
      <c r="Z549" s="113" t="str">
        <f t="shared" si="643"/>
        <v/>
      </c>
      <c r="AA549" s="113" t="str">
        <f t="shared" si="643"/>
        <v/>
      </c>
      <c r="AB549" s="113" t="str">
        <f t="shared" si="643"/>
        <v/>
      </c>
      <c r="AC549" s="113" t="str">
        <f t="shared" si="643"/>
        <v/>
      </c>
      <c r="AD549" s="113" t="str">
        <f t="shared" si="643"/>
        <v/>
      </c>
      <c r="AE549" s="236" t="str">
        <f t="shared" si="643"/>
        <v/>
      </c>
      <c r="AF549" s="113" t="str">
        <f t="shared" si="643"/>
        <v/>
      </c>
      <c r="AG549" s="113" t="str">
        <f t="shared" si="643"/>
        <v/>
      </c>
      <c r="AH549" s="113" t="str">
        <f t="shared" si="643"/>
        <v/>
      </c>
      <c r="AI549" s="114" t="str">
        <f t="shared" si="643"/>
        <v/>
      </c>
      <c r="AL549" s="32" t="s">
        <v>64</v>
      </c>
      <c r="AM549" s="25"/>
      <c r="AN549" s="33" t="s">
        <v>1</v>
      </c>
      <c r="AO549" s="25"/>
      <c r="AP549" s="112">
        <f t="shared" ref="AP549:BA549" si="644">IF(ISERROR(AP246/AP347),"",AP246/AP347)</f>
        <v>9.0739209639999991</v>
      </c>
      <c r="AQ549" s="113">
        <f t="shared" si="644"/>
        <v>7.0175951784160144</v>
      </c>
      <c r="AR549" s="113">
        <f t="shared" si="644"/>
        <v>14.47359249339819</v>
      </c>
      <c r="AS549" s="113">
        <f t="shared" si="644"/>
        <v>11.997642005167954</v>
      </c>
      <c r="AT549" s="113">
        <f t="shared" si="644"/>
        <v>4.103645637837837</v>
      </c>
      <c r="AU549" s="113">
        <f t="shared" si="644"/>
        <v>5.3760656938599451</v>
      </c>
      <c r="AV549" s="113">
        <f t="shared" si="644"/>
        <v>16.02889899198173</v>
      </c>
      <c r="AW549" s="236">
        <f t="shared" si="644"/>
        <v>19.344484420284306</v>
      </c>
      <c r="AX549" s="113">
        <f t="shared" si="644"/>
        <v>8.9548107676862809</v>
      </c>
      <c r="AY549" s="113">
        <f t="shared" si="644"/>
        <v>11.930797706050512</v>
      </c>
      <c r="AZ549" s="113">
        <f t="shared" si="644"/>
        <v>6.0107800480443885</v>
      </c>
      <c r="BA549" s="162">
        <f t="shared" si="644"/>
        <v>9.8908363310204273</v>
      </c>
      <c r="BC549" s="39"/>
      <c r="BD549" s="36"/>
      <c r="BE549" s="36"/>
      <c r="BF549" s="36"/>
      <c r="BG549" s="39"/>
      <c r="BH549" s="39"/>
      <c r="BI549" s="39"/>
      <c r="BJ549" s="39"/>
    </row>
    <row r="550" spans="1:62" s="12" customFormat="1" ht="14.25" customHeight="1">
      <c r="A550" s="130"/>
      <c r="B550" s="25"/>
      <c r="C550" s="33" t="s">
        <v>13</v>
      </c>
      <c r="D550" s="25"/>
      <c r="E550" s="112">
        <f t="shared" ref="E550:P550" si="645">IF(ISERROR(E247/E348),"",E247/E348)</f>
        <v>13.358104909819639</v>
      </c>
      <c r="F550" s="113">
        <f t="shared" si="645"/>
        <v>13.749596122778675</v>
      </c>
      <c r="G550" s="113">
        <f t="shared" si="645"/>
        <v>12.174054758800521</v>
      </c>
      <c r="H550" s="113">
        <f t="shared" si="645"/>
        <v>12.578653337253749</v>
      </c>
      <c r="I550" s="113">
        <f t="shared" si="645"/>
        <v>11.485794131346065</v>
      </c>
      <c r="J550" s="113">
        <f t="shared" si="645"/>
        <v>12.735066371681416</v>
      </c>
      <c r="K550" s="113">
        <f t="shared" si="645"/>
        <v>13.134043746494672</v>
      </c>
      <c r="L550" s="113">
        <f t="shared" si="645"/>
        <v>12.224001779557335</v>
      </c>
      <c r="M550" s="236">
        <f t="shared" si="645"/>
        <v>11.123231571109457</v>
      </c>
      <c r="N550" s="113" t="str">
        <f t="shared" si="645"/>
        <v/>
      </c>
      <c r="O550" s="113" t="str">
        <f t="shared" si="645"/>
        <v/>
      </c>
      <c r="P550" s="114" t="str">
        <f t="shared" si="645"/>
        <v/>
      </c>
      <c r="T550" s="130"/>
      <c r="U550" s="25"/>
      <c r="V550" s="33" t="s">
        <v>13</v>
      </c>
      <c r="W550" s="25"/>
      <c r="X550" s="112" t="str">
        <f>IF(ISERROR(X247/X348),"",X247/X348)</f>
        <v/>
      </c>
      <c r="Y550" s="113" t="str">
        <f t="shared" si="643"/>
        <v/>
      </c>
      <c r="Z550" s="113" t="str">
        <f t="shared" si="643"/>
        <v/>
      </c>
      <c r="AA550" s="113" t="str">
        <f t="shared" si="643"/>
        <v/>
      </c>
      <c r="AB550" s="113" t="str">
        <f t="shared" si="643"/>
        <v/>
      </c>
      <c r="AC550" s="113" t="str">
        <f t="shared" si="643"/>
        <v/>
      </c>
      <c r="AD550" s="113" t="str">
        <f t="shared" si="643"/>
        <v/>
      </c>
      <c r="AE550" s="236" t="str">
        <f t="shared" si="643"/>
        <v/>
      </c>
      <c r="AF550" s="113" t="str">
        <f t="shared" si="643"/>
        <v/>
      </c>
      <c r="AG550" s="113" t="str">
        <f t="shared" si="643"/>
        <v/>
      </c>
      <c r="AH550" s="113" t="str">
        <f t="shared" si="643"/>
        <v/>
      </c>
      <c r="AI550" s="114" t="str">
        <f t="shared" si="643"/>
        <v/>
      </c>
      <c r="AL550" s="130"/>
      <c r="AM550" s="25"/>
      <c r="AN550" s="33" t="s">
        <v>13</v>
      </c>
      <c r="AO550" s="25"/>
      <c r="AP550" s="112">
        <f t="shared" ref="AP550:BA550" si="646">IF(ISERROR(AP247/AP348),"",AP247/AP348)</f>
        <v>9.0739209639999991</v>
      </c>
      <c r="AQ550" s="113">
        <f t="shared" si="646"/>
        <v>7.3605646712980421</v>
      </c>
      <c r="AR550" s="113">
        <f t="shared" si="646"/>
        <v>10.992802796210077</v>
      </c>
      <c r="AS550" s="113">
        <f t="shared" si="646"/>
        <v>11.242135897685751</v>
      </c>
      <c r="AT550" s="113">
        <f t="shared" si="646"/>
        <v>10.600746534853375</v>
      </c>
      <c r="AU550" s="113">
        <f t="shared" si="646"/>
        <v>9.2087640876199099</v>
      </c>
      <c r="AV550" s="113">
        <f t="shared" si="646"/>
        <v>11.259070010952962</v>
      </c>
      <c r="AW550" s="236">
        <f t="shared" si="646"/>
        <v>12.697511244617651</v>
      </c>
      <c r="AX550" s="113">
        <f t="shared" si="646"/>
        <v>11.981433347245577</v>
      </c>
      <c r="AY550" s="113">
        <f t="shared" si="646"/>
        <v>11.979731901508334</v>
      </c>
      <c r="AZ550" s="113">
        <f t="shared" si="646"/>
        <v>11.673768952244325</v>
      </c>
      <c r="BA550" s="162">
        <f t="shared" si="646"/>
        <v>11.526002500602329</v>
      </c>
      <c r="BC550" s="39"/>
      <c r="BD550" s="36"/>
      <c r="BE550" s="36"/>
      <c r="BF550" s="36"/>
      <c r="BG550" s="39"/>
      <c r="BH550" s="39"/>
      <c r="BI550" s="39"/>
      <c r="BJ550" s="39"/>
    </row>
    <row r="551" spans="1:62" s="12" customFormat="1" ht="14.25" customHeight="1">
      <c r="A551" s="32"/>
      <c r="B551" s="25"/>
      <c r="C551" s="33"/>
      <c r="D551" s="25"/>
      <c r="E551" s="112"/>
      <c r="F551" s="113"/>
      <c r="G551" s="113"/>
      <c r="H551" s="113"/>
      <c r="I551" s="113"/>
      <c r="J551" s="113"/>
      <c r="K551" s="113"/>
      <c r="L551" s="113"/>
      <c r="M551" s="236"/>
      <c r="N551" s="113"/>
      <c r="O551" s="113"/>
      <c r="P551" s="114"/>
      <c r="T551" s="32"/>
      <c r="U551" s="25"/>
      <c r="V551" s="33"/>
      <c r="W551" s="25"/>
      <c r="X551" s="112"/>
      <c r="Y551" s="113"/>
      <c r="Z551" s="113"/>
      <c r="AA551" s="113"/>
      <c r="AB551" s="113"/>
      <c r="AC551" s="113"/>
      <c r="AD551" s="113"/>
      <c r="AE551" s="236"/>
      <c r="AF551" s="113"/>
      <c r="AG551" s="113"/>
      <c r="AH551" s="113"/>
      <c r="AI551" s="114"/>
      <c r="AL551" s="32"/>
      <c r="AM551" s="25"/>
      <c r="AN551" s="33"/>
      <c r="AO551" s="25"/>
      <c r="AP551" s="112"/>
      <c r="AQ551" s="113"/>
      <c r="AR551" s="113"/>
      <c r="AS551" s="113"/>
      <c r="AT551" s="113"/>
      <c r="AU551" s="113"/>
      <c r="AV551" s="113"/>
      <c r="AW551" s="236"/>
      <c r="AX551" s="113"/>
      <c r="AY551" s="113"/>
      <c r="AZ551" s="113"/>
      <c r="BA551" s="162"/>
      <c r="BC551" s="39"/>
      <c r="BD551" s="36"/>
      <c r="BE551" s="36"/>
      <c r="BF551" s="36"/>
      <c r="BG551" s="39"/>
      <c r="BH551" s="39"/>
      <c r="BI551" s="39"/>
      <c r="BJ551" s="39"/>
    </row>
    <row r="552" spans="1:62" s="12" customFormat="1" ht="14.25" customHeight="1">
      <c r="A552" s="32" t="s">
        <v>65</v>
      </c>
      <c r="B552" s="38"/>
      <c r="C552" s="33" t="s">
        <v>1</v>
      </c>
      <c r="D552" s="38"/>
      <c r="E552" s="112">
        <f t="shared" ref="E552:P552" si="647">IF(ISERROR(E249/E350),"",E249/E350)</f>
        <v>16.591641614708756</v>
      </c>
      <c r="F552" s="113">
        <f t="shared" si="647"/>
        <v>13.472762553286678</v>
      </c>
      <c r="G552" s="113">
        <f t="shared" si="647"/>
        <v>22.341304347826092</v>
      </c>
      <c r="H552" s="113">
        <f t="shared" si="647"/>
        <v>11.664761904761912</v>
      </c>
      <c r="I552" s="113">
        <f t="shared" si="647"/>
        <v>38.857142857142804</v>
      </c>
      <c r="J552" s="113">
        <f t="shared" si="647"/>
        <v>18.009433962264147</v>
      </c>
      <c r="K552" s="113">
        <f t="shared" si="647"/>
        <v>13.78000000000001</v>
      </c>
      <c r="L552" s="113">
        <f t="shared" si="647"/>
        <v>38.228571428571371</v>
      </c>
      <c r="M552" s="236">
        <f t="shared" si="647"/>
        <v>19.818803418803423</v>
      </c>
      <c r="N552" s="113">
        <f t="shared" si="647"/>
        <v>18.8427972027972</v>
      </c>
      <c r="O552" s="113" t="str">
        <f t="shared" si="647"/>
        <v/>
      </c>
      <c r="P552" s="114" t="str">
        <f t="shared" si="647"/>
        <v/>
      </c>
      <c r="T552" s="32" t="s">
        <v>65</v>
      </c>
      <c r="U552" s="38"/>
      <c r="V552" s="33" t="s">
        <v>1</v>
      </c>
      <c r="W552" s="38"/>
      <c r="X552" s="112" t="str">
        <f>IF(ISERROR(X249/X350),"",X249/X350)</f>
        <v/>
      </c>
      <c r="Y552" s="113" t="str">
        <f t="shared" ref="Y552:AI553" si="648">IF(ISERROR(Y249/Y350),"",Y249/Y350)</f>
        <v/>
      </c>
      <c r="Z552" s="113" t="str">
        <f t="shared" si="648"/>
        <v/>
      </c>
      <c r="AA552" s="113" t="str">
        <f t="shared" si="648"/>
        <v/>
      </c>
      <c r="AB552" s="113" t="str">
        <f t="shared" si="648"/>
        <v/>
      </c>
      <c r="AC552" s="113" t="str">
        <f t="shared" si="648"/>
        <v/>
      </c>
      <c r="AD552" s="113" t="str">
        <f t="shared" si="648"/>
        <v/>
      </c>
      <c r="AE552" s="236" t="str">
        <f t="shared" si="648"/>
        <v/>
      </c>
      <c r="AF552" s="113" t="str">
        <f t="shared" si="648"/>
        <v/>
      </c>
      <c r="AG552" s="113" t="str">
        <f t="shared" si="648"/>
        <v/>
      </c>
      <c r="AH552" s="113" t="str">
        <f t="shared" si="648"/>
        <v/>
      </c>
      <c r="AI552" s="114" t="str">
        <f t="shared" si="648"/>
        <v/>
      </c>
      <c r="AL552" s="32" t="s">
        <v>65</v>
      </c>
      <c r="AM552" s="38"/>
      <c r="AN552" s="33" t="s">
        <v>1</v>
      </c>
      <c r="AO552" s="38"/>
      <c r="AP552" s="112">
        <f t="shared" ref="AP552:BA552" si="649">IF(ISERROR(AP249/AP350),"",AP249/AP350)</f>
        <v>14.008812595609953</v>
      </c>
      <c r="AQ552" s="113">
        <f t="shared" si="649"/>
        <v>12.533315187786259</v>
      </c>
      <c r="AR552" s="113">
        <f t="shared" si="649"/>
        <v>22.016895637906131</v>
      </c>
      <c r="AS552" s="113">
        <f t="shared" si="649"/>
        <v>13.051287357337504</v>
      </c>
      <c r="AT552" s="113">
        <f t="shared" si="649"/>
        <v>30.825656266085463</v>
      </c>
      <c r="AU552" s="113">
        <f t="shared" si="649"/>
        <v>31.117217828866682</v>
      </c>
      <c r="AV552" s="113">
        <f t="shared" si="649"/>
        <v>17.76078013766811</v>
      </c>
      <c r="AW552" s="236">
        <f t="shared" si="649"/>
        <v>9.5241829041096011</v>
      </c>
      <c r="AX552" s="113">
        <f t="shared" si="649"/>
        <v>22.677633727183824</v>
      </c>
      <c r="AY552" s="113" t="str">
        <f t="shared" si="649"/>
        <v/>
      </c>
      <c r="AZ552" s="113">
        <f t="shared" si="649"/>
        <v>30.708417227657257</v>
      </c>
      <c r="BA552" s="162">
        <f t="shared" si="649"/>
        <v>26.225801957695605</v>
      </c>
      <c r="BC552" s="39"/>
      <c r="BD552" s="36"/>
      <c r="BE552" s="36"/>
      <c r="BF552" s="36"/>
      <c r="BG552" s="39"/>
      <c r="BH552" s="39"/>
      <c r="BI552" s="39"/>
      <c r="BJ552" s="39"/>
    </row>
    <row r="553" spans="1:62" s="12" customFormat="1" ht="14.25" customHeight="1">
      <c r="A553" s="32"/>
      <c r="B553" s="25"/>
      <c r="C553" s="33" t="s">
        <v>13</v>
      </c>
      <c r="D553" s="25"/>
      <c r="E553" s="112">
        <f t="shared" ref="E553:P553" si="650">IF(ISERROR(E250/E351),"",E250/E351)</f>
        <v>16.591641614708756</v>
      </c>
      <c r="F553" s="113">
        <f t="shared" si="650"/>
        <v>16.233492822966507</v>
      </c>
      <c r="G553" s="113">
        <f t="shared" si="650"/>
        <v>18.100332225913622</v>
      </c>
      <c r="H553" s="113">
        <f t="shared" si="650"/>
        <v>16.435960591133007</v>
      </c>
      <c r="I553" s="113">
        <f t="shared" si="650"/>
        <v>17.882488479262673</v>
      </c>
      <c r="J553" s="113">
        <f t="shared" si="650"/>
        <v>17.907407407407408</v>
      </c>
      <c r="K553" s="113">
        <f t="shared" si="650"/>
        <v>17.690175438596491</v>
      </c>
      <c r="L553" s="113">
        <f t="shared" si="650"/>
        <v>18.65183946488294</v>
      </c>
      <c r="M553" s="236">
        <f t="shared" si="650"/>
        <v>18.8427972027972</v>
      </c>
      <c r="N553" s="113" t="str">
        <f t="shared" si="650"/>
        <v/>
      </c>
      <c r="O553" s="113" t="str">
        <f t="shared" si="650"/>
        <v/>
      </c>
      <c r="P553" s="114" t="str">
        <f t="shared" si="650"/>
        <v/>
      </c>
      <c r="T553" s="32"/>
      <c r="U553" s="25"/>
      <c r="V553" s="33" t="s">
        <v>13</v>
      </c>
      <c r="W553" s="25"/>
      <c r="X553" s="112" t="str">
        <f>IF(ISERROR(X250/X351),"",X250/X351)</f>
        <v/>
      </c>
      <c r="Y553" s="113" t="str">
        <f t="shared" si="648"/>
        <v/>
      </c>
      <c r="Z553" s="113" t="str">
        <f t="shared" si="648"/>
        <v/>
      </c>
      <c r="AA553" s="113" t="str">
        <f t="shared" si="648"/>
        <v/>
      </c>
      <c r="AB553" s="113" t="str">
        <f t="shared" si="648"/>
        <v/>
      </c>
      <c r="AC553" s="113" t="str">
        <f t="shared" si="648"/>
        <v/>
      </c>
      <c r="AD553" s="113" t="str">
        <f t="shared" si="648"/>
        <v/>
      </c>
      <c r="AE553" s="236" t="str">
        <f t="shared" si="648"/>
        <v/>
      </c>
      <c r="AF553" s="113" t="str">
        <f t="shared" si="648"/>
        <v/>
      </c>
      <c r="AG553" s="113" t="str">
        <f t="shared" si="648"/>
        <v/>
      </c>
      <c r="AH553" s="113" t="str">
        <f t="shared" si="648"/>
        <v/>
      </c>
      <c r="AI553" s="114" t="str">
        <f t="shared" si="648"/>
        <v/>
      </c>
      <c r="AL553" s="32"/>
      <c r="AM553" s="25"/>
      <c r="AN553" s="33" t="s">
        <v>13</v>
      </c>
      <c r="AO553" s="25"/>
      <c r="AP553" s="112">
        <f t="shared" ref="AP553:BA553" si="651">IF(ISERROR(AP250/AP351),"",AP250/AP351)</f>
        <v>14.008812595609953</v>
      </c>
      <c r="AQ553" s="113">
        <f t="shared" si="651"/>
        <v>13.599299543862276</v>
      </c>
      <c r="AR553" s="113">
        <f t="shared" si="651"/>
        <v>15.760036808947548</v>
      </c>
      <c r="AS553" s="113">
        <f t="shared" si="651"/>
        <v>14.931129872935731</v>
      </c>
      <c r="AT553" s="113">
        <f t="shared" si="651"/>
        <v>18.331247632295081</v>
      </c>
      <c r="AU553" s="113">
        <f t="shared" si="651"/>
        <v>19.19184178014125</v>
      </c>
      <c r="AV553" s="113">
        <f t="shared" si="651"/>
        <v>19.079808889371563</v>
      </c>
      <c r="AW553" s="236">
        <f t="shared" si="651"/>
        <v>18.149727960139398</v>
      </c>
      <c r="AX553" s="113">
        <f t="shared" si="651"/>
        <v>18.53372973049887</v>
      </c>
      <c r="AY553" s="113">
        <f t="shared" si="651"/>
        <v>18.53372973049887</v>
      </c>
      <c r="AZ553" s="113">
        <f t="shared" si="651"/>
        <v>18.935961293826818</v>
      </c>
      <c r="BA553" s="162">
        <f t="shared" si="651"/>
        <v>19.033555202598052</v>
      </c>
      <c r="BC553" s="39"/>
      <c r="BD553" s="36"/>
      <c r="BE553" s="36"/>
      <c r="BF553" s="36"/>
      <c r="BG553" s="39"/>
      <c r="BH553" s="39"/>
      <c r="BI553" s="39"/>
      <c r="BJ553" s="39"/>
    </row>
    <row r="554" spans="1:62" s="12" customFormat="1" ht="14.25" customHeight="1">
      <c r="A554" s="32"/>
      <c r="B554" s="25"/>
      <c r="C554" s="33"/>
      <c r="D554" s="25"/>
      <c r="E554" s="112"/>
      <c r="F554" s="113"/>
      <c r="G554" s="113"/>
      <c r="H554" s="113"/>
      <c r="I554" s="113"/>
      <c r="J554" s="113"/>
      <c r="K554" s="113"/>
      <c r="L554" s="113"/>
      <c r="M554" s="236"/>
      <c r="N554" s="113"/>
      <c r="O554" s="113"/>
      <c r="P554" s="114"/>
      <c r="T554" s="32"/>
      <c r="U554" s="25"/>
      <c r="V554" s="33"/>
      <c r="W554" s="25"/>
      <c r="X554" s="112"/>
      <c r="Y554" s="113"/>
      <c r="Z554" s="113"/>
      <c r="AA554" s="113"/>
      <c r="AB554" s="113"/>
      <c r="AC554" s="113"/>
      <c r="AD554" s="113"/>
      <c r="AE554" s="236"/>
      <c r="AF554" s="113"/>
      <c r="AG554" s="113"/>
      <c r="AH554" s="113"/>
      <c r="AI554" s="114"/>
      <c r="AL554" s="32"/>
      <c r="AM554" s="25"/>
      <c r="AN554" s="33"/>
      <c r="AO554" s="25"/>
      <c r="AP554" s="112"/>
      <c r="AQ554" s="113"/>
      <c r="AR554" s="113"/>
      <c r="AS554" s="113"/>
      <c r="AT554" s="113"/>
      <c r="AU554" s="113"/>
      <c r="AV554" s="113"/>
      <c r="AW554" s="236"/>
      <c r="AX554" s="113"/>
      <c r="AY554" s="113"/>
      <c r="AZ554" s="113"/>
      <c r="BA554" s="162"/>
      <c r="BC554" s="39"/>
      <c r="BD554" s="36"/>
      <c r="BE554" s="36"/>
      <c r="BF554" s="36"/>
      <c r="BG554" s="39"/>
      <c r="BH554" s="39"/>
      <c r="BI554" s="39"/>
      <c r="BJ554" s="39"/>
    </row>
    <row r="555" spans="1:62" s="12" customFormat="1" ht="14.25" customHeight="1">
      <c r="A555" s="70" t="s">
        <v>66</v>
      </c>
      <c r="B555" s="25"/>
      <c r="C555" s="33" t="s">
        <v>1</v>
      </c>
      <c r="D555" s="25"/>
      <c r="E555" s="112">
        <f t="shared" ref="E555:P555" si="652">IF(ISERROR(E252/E353),"",E252/E353)</f>
        <v>7.744149812029236</v>
      </c>
      <c r="F555" s="113">
        <f t="shared" si="652"/>
        <v>4.2353705194868922</v>
      </c>
      <c r="G555" s="113">
        <f t="shared" si="652"/>
        <v>11.320792079207921</v>
      </c>
      <c r="H555" s="113">
        <f t="shared" si="652"/>
        <v>13.162499999999998</v>
      </c>
      <c r="I555" s="113">
        <f t="shared" si="652"/>
        <v>6.0782051282051262</v>
      </c>
      <c r="J555" s="113">
        <f t="shared" si="652"/>
        <v>3.8518181818181847</v>
      </c>
      <c r="K555" s="113">
        <f t="shared" si="652"/>
        <v>6.9140049140049173</v>
      </c>
      <c r="L555" s="113">
        <f t="shared" si="652"/>
        <v>24.6142857142856</v>
      </c>
      <c r="M555" s="236">
        <f t="shared" si="652"/>
        <v>4.0537931034482684</v>
      </c>
      <c r="N555" s="113">
        <f t="shared" si="652"/>
        <v>7.1092684911995105</v>
      </c>
      <c r="O555" s="113" t="str">
        <f t="shared" si="652"/>
        <v/>
      </c>
      <c r="P555" s="114" t="str">
        <f t="shared" si="652"/>
        <v/>
      </c>
      <c r="T555" s="70" t="s">
        <v>66</v>
      </c>
      <c r="U555" s="25"/>
      <c r="V555" s="33" t="s">
        <v>1</v>
      </c>
      <c r="W555" s="25"/>
      <c r="X555" s="112" t="str">
        <f>IF(ISERROR(X252/X353),"",X252/X353)</f>
        <v/>
      </c>
      <c r="Y555" s="113" t="str">
        <f t="shared" ref="Y555:AI556" si="653">IF(ISERROR(Y252/Y353),"",Y252/Y353)</f>
        <v/>
      </c>
      <c r="Z555" s="113" t="str">
        <f t="shared" si="653"/>
        <v/>
      </c>
      <c r="AA555" s="113" t="str">
        <f t="shared" si="653"/>
        <v/>
      </c>
      <c r="AB555" s="113" t="str">
        <f t="shared" si="653"/>
        <v/>
      </c>
      <c r="AC555" s="113" t="str">
        <f t="shared" si="653"/>
        <v/>
      </c>
      <c r="AD555" s="113" t="str">
        <f t="shared" si="653"/>
        <v/>
      </c>
      <c r="AE555" s="236" t="str">
        <f t="shared" si="653"/>
        <v/>
      </c>
      <c r="AF555" s="113" t="str">
        <f t="shared" si="653"/>
        <v/>
      </c>
      <c r="AG555" s="113" t="str">
        <f t="shared" si="653"/>
        <v/>
      </c>
      <c r="AH555" s="113" t="str">
        <f t="shared" si="653"/>
        <v/>
      </c>
      <c r="AI555" s="114" t="str">
        <f t="shared" si="653"/>
        <v/>
      </c>
      <c r="AL555" s="70" t="s">
        <v>66</v>
      </c>
      <c r="AM555" s="25"/>
      <c r="AN555" s="33" t="s">
        <v>1</v>
      </c>
      <c r="AO555" s="25"/>
      <c r="AP555" s="112">
        <f t="shared" ref="AP555:BA555" si="654">IF(ISERROR(AP252/AP353),"",AP252/AP353)</f>
        <v>21.358328487918939</v>
      </c>
      <c r="AQ555" s="113">
        <f t="shared" si="654"/>
        <v>6.8973696240000022</v>
      </c>
      <c r="AR555" s="113">
        <f t="shared" si="654"/>
        <v>11.738060610906745</v>
      </c>
      <c r="AS555" s="113">
        <f t="shared" si="654"/>
        <v>10.22286010144312</v>
      </c>
      <c r="AT555" s="113">
        <f t="shared" si="654"/>
        <v>12.715552519999996</v>
      </c>
      <c r="AU555" s="113">
        <f t="shared" si="654"/>
        <v>6.7241574656084655</v>
      </c>
      <c r="AV555" s="113">
        <f t="shared" si="654"/>
        <v>15.574687266470589</v>
      </c>
      <c r="AW555" s="236">
        <f t="shared" si="654"/>
        <v>42.258180527399922</v>
      </c>
      <c r="AX555" s="113">
        <f t="shared" si="654"/>
        <v>8.2132039450560406</v>
      </c>
      <c r="AY555" s="113">
        <f t="shared" si="654"/>
        <v>5.3600226710059191</v>
      </c>
      <c r="AZ555" s="113">
        <f t="shared" si="654"/>
        <v>4.95976051232876</v>
      </c>
      <c r="BA555" s="162">
        <f t="shared" si="654"/>
        <v>7.407370614341497</v>
      </c>
      <c r="BC555" s="39"/>
      <c r="BD555" s="36"/>
      <c r="BE555" s="36"/>
      <c r="BF555" s="36"/>
      <c r="BG555" s="39"/>
      <c r="BH555" s="39"/>
      <c r="BI555" s="39"/>
      <c r="BJ555" s="39"/>
    </row>
    <row r="556" spans="1:62" s="12" customFormat="1" ht="14.25" customHeight="1">
      <c r="A556" s="32"/>
      <c r="B556" s="25"/>
      <c r="C556" s="33" t="s">
        <v>13</v>
      </c>
      <c r="D556" s="25"/>
      <c r="E556" s="112">
        <f t="shared" ref="E556:P556" si="655">IF(ISERROR(E253/E354),"",E253/E354)</f>
        <v>7.744149812029236</v>
      </c>
      <c r="F556" s="113">
        <f t="shared" si="655"/>
        <v>7.3361522198731501</v>
      </c>
      <c r="G556" s="113">
        <f t="shared" si="655"/>
        <v>8.2675306641981017</v>
      </c>
      <c r="H556" s="113">
        <f t="shared" si="655"/>
        <v>8.7569256404915645</v>
      </c>
      <c r="I556" s="113">
        <f t="shared" si="655"/>
        <v>8.3825479304784078</v>
      </c>
      <c r="J556" s="113">
        <f t="shared" si="655"/>
        <v>7.6365813500972912</v>
      </c>
      <c r="K556" s="113">
        <f t="shared" si="655"/>
        <v>7.4950054158141786</v>
      </c>
      <c r="L556" s="113">
        <f t="shared" si="655"/>
        <v>7.6380236305048346</v>
      </c>
      <c r="M556" s="236">
        <f t="shared" si="655"/>
        <v>7.1092684911995105</v>
      </c>
      <c r="N556" s="113" t="str">
        <f t="shared" si="655"/>
        <v/>
      </c>
      <c r="O556" s="113" t="str">
        <f t="shared" si="655"/>
        <v/>
      </c>
      <c r="P556" s="114" t="str">
        <f t="shared" si="655"/>
        <v/>
      </c>
      <c r="T556" s="32"/>
      <c r="U556" s="25"/>
      <c r="V556" s="33" t="s">
        <v>13</v>
      </c>
      <c r="W556" s="25"/>
      <c r="X556" s="112" t="str">
        <f>IF(ISERROR(X253/X354),"",X253/X354)</f>
        <v/>
      </c>
      <c r="Y556" s="113" t="str">
        <f t="shared" si="653"/>
        <v/>
      </c>
      <c r="Z556" s="113" t="str">
        <f t="shared" si="653"/>
        <v/>
      </c>
      <c r="AA556" s="113" t="str">
        <f t="shared" si="653"/>
        <v/>
      </c>
      <c r="AB556" s="113" t="str">
        <f t="shared" si="653"/>
        <v/>
      </c>
      <c r="AC556" s="113" t="str">
        <f t="shared" si="653"/>
        <v/>
      </c>
      <c r="AD556" s="113" t="str">
        <f t="shared" si="653"/>
        <v/>
      </c>
      <c r="AE556" s="236" t="str">
        <f t="shared" si="653"/>
        <v/>
      </c>
      <c r="AF556" s="113" t="str">
        <f t="shared" si="653"/>
        <v/>
      </c>
      <c r="AG556" s="113" t="str">
        <f t="shared" si="653"/>
        <v/>
      </c>
      <c r="AH556" s="113" t="str">
        <f t="shared" si="653"/>
        <v/>
      </c>
      <c r="AI556" s="114" t="str">
        <f t="shared" si="653"/>
        <v/>
      </c>
      <c r="AL556" s="32"/>
      <c r="AM556" s="25"/>
      <c r="AN556" s="33" t="s">
        <v>13</v>
      </c>
      <c r="AO556" s="25"/>
      <c r="AP556" s="112">
        <f t="shared" ref="AP556:BA556" si="656">IF(ISERROR(AP253/AP354),"",AP253/AP354)</f>
        <v>21.358328487918939</v>
      </c>
      <c r="AQ556" s="113">
        <f t="shared" si="656"/>
        <v>14.099491198281285</v>
      </c>
      <c r="AR556" s="113">
        <f t="shared" si="656"/>
        <v>13.571767044856353</v>
      </c>
      <c r="AS556" s="113">
        <f t="shared" si="656"/>
        <v>12.300060294245229</v>
      </c>
      <c r="AT556" s="113">
        <f t="shared" si="656"/>
        <v>12.319224239789767</v>
      </c>
      <c r="AU556" s="113">
        <f t="shared" si="656"/>
        <v>11.263904195759103</v>
      </c>
      <c r="AV556" s="113">
        <f t="shared" si="656"/>
        <v>12.018136393700036</v>
      </c>
      <c r="AW556" s="236">
        <f t="shared" si="656"/>
        <v>12.265087637508502</v>
      </c>
      <c r="AX556" s="113">
        <f t="shared" si="656"/>
        <v>11.515955019144695</v>
      </c>
      <c r="AY556" s="113">
        <f t="shared" si="656"/>
        <v>10.75703226090263</v>
      </c>
      <c r="AZ556" s="113">
        <f t="shared" si="656"/>
        <v>10.463921975158142</v>
      </c>
      <c r="BA556" s="162">
        <f t="shared" si="656"/>
        <v>10.224694128850416</v>
      </c>
      <c r="BC556" s="39"/>
      <c r="BD556" s="36"/>
      <c r="BE556" s="36"/>
      <c r="BF556" s="36"/>
      <c r="BG556" s="39"/>
      <c r="BH556" s="39"/>
      <c r="BI556" s="39"/>
      <c r="BJ556" s="39"/>
    </row>
    <row r="557" spans="1:62" s="12" customFormat="1" ht="14.25" customHeight="1">
      <c r="A557" s="70"/>
      <c r="B557" s="25"/>
      <c r="C557" s="33"/>
      <c r="D557" s="25"/>
      <c r="E557" s="112"/>
      <c r="F557" s="113"/>
      <c r="G557" s="113"/>
      <c r="H557" s="113"/>
      <c r="I557" s="113"/>
      <c r="J557" s="113"/>
      <c r="K557" s="113"/>
      <c r="L557" s="113"/>
      <c r="M557" s="236"/>
      <c r="N557" s="113"/>
      <c r="O557" s="113"/>
      <c r="P557" s="114"/>
      <c r="T557" s="70"/>
      <c r="U557" s="25"/>
      <c r="V557" s="33"/>
      <c r="W557" s="25"/>
      <c r="X557" s="112"/>
      <c r="Y557" s="113"/>
      <c r="Z557" s="113"/>
      <c r="AA557" s="113"/>
      <c r="AB557" s="113"/>
      <c r="AC557" s="113"/>
      <c r="AD557" s="113"/>
      <c r="AE557" s="236"/>
      <c r="AF557" s="113"/>
      <c r="AG557" s="113"/>
      <c r="AH557" s="113"/>
      <c r="AI557" s="114"/>
      <c r="AL557" s="70"/>
      <c r="AM557" s="25"/>
      <c r="AN557" s="33"/>
      <c r="AO557" s="25"/>
      <c r="AP557" s="112"/>
      <c r="AQ557" s="113"/>
      <c r="AR557" s="113"/>
      <c r="AS557" s="113"/>
      <c r="AT557" s="113"/>
      <c r="AU557" s="113"/>
      <c r="AV557" s="113"/>
      <c r="AW557" s="236"/>
      <c r="AX557" s="113"/>
      <c r="AY557" s="113"/>
      <c r="AZ557" s="113"/>
      <c r="BA557" s="162"/>
      <c r="BC557" s="39"/>
      <c r="BD557" s="36"/>
      <c r="BE557" s="36"/>
      <c r="BF557" s="36"/>
      <c r="BG557" s="39"/>
      <c r="BH557" s="39"/>
      <c r="BI557" s="39"/>
      <c r="BJ557" s="39"/>
    </row>
    <row r="558" spans="1:62" s="12" customFormat="1" ht="14.25" customHeight="1">
      <c r="A558" s="70" t="s">
        <v>67</v>
      </c>
      <c r="B558" s="25"/>
      <c r="C558" s="33" t="s">
        <v>1</v>
      </c>
      <c r="D558" s="25"/>
      <c r="E558" s="112">
        <f t="shared" ref="E558:P558" si="657">IF(ISERROR(E255/E356),"",E255/E356)</f>
        <v>3.5998754770105292</v>
      </c>
      <c r="F558" s="113">
        <f t="shared" si="657"/>
        <v>2.0321621726931571</v>
      </c>
      <c r="G558" s="113">
        <f t="shared" si="657"/>
        <v>9.3146784486990715</v>
      </c>
      <c r="H558" s="113">
        <f t="shared" si="657"/>
        <v>4.0602294455066907</v>
      </c>
      <c r="I558" s="113">
        <f t="shared" si="657"/>
        <v>0.21770516717325231</v>
      </c>
      <c r="J558" s="113">
        <f t="shared" si="657"/>
        <v>4.6047711154094202</v>
      </c>
      <c r="K558" s="113">
        <f t="shared" si="657"/>
        <v>8.330459770114917</v>
      </c>
      <c r="L558" s="113">
        <f t="shared" si="657"/>
        <v>6.1222515391381105</v>
      </c>
      <c r="M558" s="236">
        <f t="shared" si="657"/>
        <v>3.5845611787315748</v>
      </c>
      <c r="N558" s="113">
        <f t="shared" si="657"/>
        <v>3.8010258289063925</v>
      </c>
      <c r="O558" s="113" t="str">
        <f t="shared" si="657"/>
        <v/>
      </c>
      <c r="P558" s="114" t="str">
        <f t="shared" si="657"/>
        <v/>
      </c>
      <c r="T558" s="70" t="s">
        <v>67</v>
      </c>
      <c r="U558" s="25"/>
      <c r="V558" s="33" t="s">
        <v>1</v>
      </c>
      <c r="W558" s="25"/>
      <c r="X558" s="112" t="str">
        <f>IF(ISERROR(X255/X356),"",X255/X356)</f>
        <v/>
      </c>
      <c r="Y558" s="113" t="str">
        <f t="shared" ref="Y558:AI559" si="658">IF(ISERROR(Y255/Y356),"",Y255/Y356)</f>
        <v/>
      </c>
      <c r="Z558" s="113" t="str">
        <f t="shared" si="658"/>
        <v/>
      </c>
      <c r="AA558" s="113" t="str">
        <f t="shared" si="658"/>
        <v/>
      </c>
      <c r="AB558" s="113" t="str">
        <f t="shared" si="658"/>
        <v/>
      </c>
      <c r="AC558" s="113" t="str">
        <f t="shared" si="658"/>
        <v/>
      </c>
      <c r="AD558" s="113" t="str">
        <f t="shared" si="658"/>
        <v/>
      </c>
      <c r="AE558" s="236" t="str">
        <f t="shared" si="658"/>
        <v/>
      </c>
      <c r="AF558" s="113" t="str">
        <f t="shared" si="658"/>
        <v/>
      </c>
      <c r="AG558" s="113" t="str">
        <f t="shared" si="658"/>
        <v/>
      </c>
      <c r="AH558" s="113" t="str">
        <f t="shared" si="658"/>
        <v/>
      </c>
      <c r="AI558" s="114" t="str">
        <f t="shared" si="658"/>
        <v/>
      </c>
      <c r="AL558" s="70" t="s">
        <v>67</v>
      </c>
      <c r="AM558" s="25"/>
      <c r="AN558" s="33" t="s">
        <v>1</v>
      </c>
      <c r="AO558" s="25"/>
      <c r="AP558" s="112">
        <f t="shared" ref="AP558:BA558" si="659">IF(ISERROR(AP255/AP356),"",AP255/AP356)</f>
        <v>2.7442716439130912</v>
      </c>
      <c r="AQ558" s="113">
        <f t="shared" si="659"/>
        <v>1.2759832914237066</v>
      </c>
      <c r="AR558" s="113">
        <f t="shared" si="659"/>
        <v>3.3560629384061542</v>
      </c>
      <c r="AS558" s="113">
        <f t="shared" si="659"/>
        <v>2.7863329609402259</v>
      </c>
      <c r="AT558" s="113">
        <f t="shared" si="659"/>
        <v>4.8698271242247628</v>
      </c>
      <c r="AU558" s="113">
        <f t="shared" si="659"/>
        <v>2.9230601608669353</v>
      </c>
      <c r="AV558" s="113">
        <f t="shared" si="659"/>
        <v>2.9338092795550121</v>
      </c>
      <c r="AW558" s="236">
        <f t="shared" si="659"/>
        <v>3.5550560722139091</v>
      </c>
      <c r="AX558" s="113">
        <f t="shared" si="659"/>
        <v>2.7306729914207941</v>
      </c>
      <c r="AY558" s="113">
        <f t="shared" si="659"/>
        <v>3.6146406894669068</v>
      </c>
      <c r="AZ558" s="113">
        <f t="shared" si="659"/>
        <v>2.9040095454804984</v>
      </c>
      <c r="BA558" s="162">
        <f t="shared" si="659"/>
        <v>19.874936771428427</v>
      </c>
      <c r="BC558" s="39"/>
      <c r="BD558" s="36"/>
      <c r="BE558" s="36"/>
      <c r="BF558" s="36"/>
      <c r="BG558" s="39"/>
      <c r="BH558" s="39"/>
      <c r="BI558" s="39"/>
      <c r="BJ558" s="39"/>
    </row>
    <row r="559" spans="1:62" s="12" customFormat="1" ht="14.25" customHeight="1">
      <c r="A559" s="77"/>
      <c r="B559" s="25"/>
      <c r="C559" s="33" t="s">
        <v>13</v>
      </c>
      <c r="D559" s="25"/>
      <c r="E559" s="112">
        <f t="shared" ref="E559:P559" si="660">IF(ISERROR(E256/E357),"",E256/E357)</f>
        <v>3.5998754770105292</v>
      </c>
      <c r="F559" s="113">
        <f t="shared" si="660"/>
        <v>2.6887361005008059</v>
      </c>
      <c r="G559" s="113">
        <f t="shared" si="660"/>
        <v>3.6655087566941669</v>
      </c>
      <c r="H559" s="113">
        <f t="shared" si="660"/>
        <v>3.7174104336895035</v>
      </c>
      <c r="I559" s="113">
        <f t="shared" si="660"/>
        <v>3.220634235789019</v>
      </c>
      <c r="J559" s="113">
        <f t="shared" si="660"/>
        <v>3.4190075771576423</v>
      </c>
      <c r="K559" s="113">
        <f t="shared" si="660"/>
        <v>3.7157926723389472</v>
      </c>
      <c r="L559" s="113">
        <f t="shared" si="660"/>
        <v>3.8289827493484472</v>
      </c>
      <c r="M559" s="236">
        <f t="shared" si="660"/>
        <v>3.8010258289063925</v>
      </c>
      <c r="N559" s="113" t="str">
        <f t="shared" si="660"/>
        <v/>
      </c>
      <c r="O559" s="113" t="str">
        <f t="shared" si="660"/>
        <v/>
      </c>
      <c r="P559" s="114" t="str">
        <f t="shared" si="660"/>
        <v/>
      </c>
      <c r="T559" s="77"/>
      <c r="U559" s="25"/>
      <c r="V559" s="33" t="s">
        <v>13</v>
      </c>
      <c r="W559" s="25"/>
      <c r="X559" s="112" t="str">
        <f>IF(ISERROR(X256/X357),"",X256/X357)</f>
        <v/>
      </c>
      <c r="Y559" s="113" t="str">
        <f t="shared" si="658"/>
        <v/>
      </c>
      <c r="Z559" s="113" t="str">
        <f t="shared" si="658"/>
        <v/>
      </c>
      <c r="AA559" s="113" t="str">
        <f t="shared" si="658"/>
        <v/>
      </c>
      <c r="AB559" s="113" t="str">
        <f t="shared" si="658"/>
        <v/>
      </c>
      <c r="AC559" s="113" t="str">
        <f t="shared" si="658"/>
        <v/>
      </c>
      <c r="AD559" s="113" t="str">
        <f t="shared" si="658"/>
        <v/>
      </c>
      <c r="AE559" s="236" t="str">
        <f t="shared" si="658"/>
        <v/>
      </c>
      <c r="AF559" s="113" t="str">
        <f t="shared" si="658"/>
        <v/>
      </c>
      <c r="AG559" s="113" t="str">
        <f t="shared" si="658"/>
        <v/>
      </c>
      <c r="AH559" s="113" t="str">
        <f t="shared" si="658"/>
        <v/>
      </c>
      <c r="AI559" s="114" t="str">
        <f t="shared" si="658"/>
        <v/>
      </c>
      <c r="AL559" s="77"/>
      <c r="AM559" s="25"/>
      <c r="AN559" s="33" t="s">
        <v>13</v>
      </c>
      <c r="AO559" s="25"/>
      <c r="AP559" s="112">
        <f t="shared" ref="AP559:BA559" si="661">IF(ISERROR(AP256/AP357),"",AP256/AP357)</f>
        <v>2.7442716439130912</v>
      </c>
      <c r="AQ559" s="113">
        <f t="shared" si="661"/>
        <v>1.8044577116352358</v>
      </c>
      <c r="AR559" s="113">
        <f t="shared" si="661"/>
        <v>2.0293807554345946</v>
      </c>
      <c r="AS559" s="113">
        <f t="shared" si="661"/>
        <v>2.1642716857599038</v>
      </c>
      <c r="AT559" s="113">
        <f t="shared" si="661"/>
        <v>2.5069971349781013</v>
      </c>
      <c r="AU559" s="113">
        <f t="shared" si="661"/>
        <v>2.5611393326579739</v>
      </c>
      <c r="AV559" s="113">
        <f t="shared" si="661"/>
        <v>2.5838876226433394</v>
      </c>
      <c r="AW559" s="236">
        <f t="shared" si="661"/>
        <v>2.6749475021796125</v>
      </c>
      <c r="AX559" s="113">
        <f t="shared" si="661"/>
        <v>2.6785796176115801</v>
      </c>
      <c r="AY559" s="113">
        <f t="shared" si="661"/>
        <v>2.7382073509518232</v>
      </c>
      <c r="AZ559" s="113">
        <f t="shared" si="661"/>
        <v>2.755220002065486</v>
      </c>
      <c r="BA559" s="162">
        <f t="shared" si="661"/>
        <v>2.7993454204006447</v>
      </c>
      <c r="BC559" s="39"/>
      <c r="BD559" s="36"/>
      <c r="BE559" s="36"/>
      <c r="BF559" s="36"/>
      <c r="BG559" s="39"/>
      <c r="BH559" s="39"/>
      <c r="BI559" s="39"/>
      <c r="BJ559" s="39"/>
    </row>
    <row r="560" spans="1:62" s="12" customFormat="1" ht="14.25" customHeight="1">
      <c r="A560" s="77"/>
      <c r="B560" s="25"/>
      <c r="C560" s="33"/>
      <c r="D560" s="25"/>
      <c r="E560" s="112"/>
      <c r="F560" s="113"/>
      <c r="G560" s="113"/>
      <c r="H560" s="113"/>
      <c r="I560" s="113"/>
      <c r="J560" s="113"/>
      <c r="K560" s="113"/>
      <c r="L560" s="113"/>
      <c r="M560" s="236"/>
      <c r="N560" s="113"/>
      <c r="O560" s="113"/>
      <c r="P560" s="114"/>
      <c r="T560" s="77"/>
      <c r="U560" s="25"/>
      <c r="V560" s="33"/>
      <c r="W560" s="25"/>
      <c r="X560" s="112"/>
      <c r="Y560" s="113"/>
      <c r="Z560" s="113"/>
      <c r="AA560" s="113"/>
      <c r="AB560" s="113"/>
      <c r="AC560" s="113"/>
      <c r="AD560" s="113"/>
      <c r="AE560" s="236"/>
      <c r="AF560" s="113"/>
      <c r="AG560" s="113"/>
      <c r="AH560" s="113"/>
      <c r="AI560" s="114"/>
      <c r="AL560" s="77"/>
      <c r="AM560" s="25"/>
      <c r="AN560" s="33"/>
      <c r="AO560" s="25"/>
      <c r="AP560" s="112"/>
      <c r="AQ560" s="113"/>
      <c r="AR560" s="113"/>
      <c r="AS560" s="113"/>
      <c r="AT560" s="113"/>
      <c r="AU560" s="113"/>
      <c r="AV560" s="113"/>
      <c r="AW560" s="236"/>
      <c r="AX560" s="113"/>
      <c r="AY560" s="113"/>
      <c r="AZ560" s="113"/>
      <c r="BA560" s="162"/>
      <c r="BC560" s="39"/>
      <c r="BD560" s="36"/>
      <c r="BE560" s="36"/>
      <c r="BF560" s="36"/>
      <c r="BG560" s="39"/>
      <c r="BH560" s="39"/>
      <c r="BI560" s="39"/>
      <c r="BJ560" s="39"/>
    </row>
    <row r="561" spans="1:62" s="12" customFormat="1" ht="14.25" customHeight="1">
      <c r="A561" s="32" t="s">
        <v>68</v>
      </c>
      <c r="B561" s="25"/>
      <c r="C561" s="33" t="s">
        <v>1</v>
      </c>
      <c r="D561" s="25"/>
      <c r="E561" s="112">
        <f t="shared" ref="E561:P561" si="662">IF(ISERROR(E258/E359),"",E258/E359)</f>
        <v>26.13688476748694</v>
      </c>
      <c r="F561" s="113">
        <f t="shared" si="662"/>
        <v>69.57971948627339</v>
      </c>
      <c r="G561" s="113">
        <f t="shared" si="662"/>
        <v>23.206030150753772</v>
      </c>
      <c r="H561" s="113">
        <f t="shared" si="662"/>
        <v>16.458033573141478</v>
      </c>
      <c r="I561" s="113">
        <f t="shared" si="662"/>
        <v>20.107526881720485</v>
      </c>
      <c r="J561" s="113">
        <f t="shared" si="662"/>
        <v>38.293193717277397</v>
      </c>
      <c r="K561" s="113">
        <f t="shared" si="662"/>
        <v>14.767032967032984</v>
      </c>
      <c r="L561" s="113">
        <f t="shared" si="662"/>
        <v>2.8446601941746876</v>
      </c>
      <c r="M561" s="236">
        <f t="shared" si="662"/>
        <v>17.460159362549796</v>
      </c>
      <c r="N561" s="113">
        <f t="shared" si="662"/>
        <v>26.75932782682996</v>
      </c>
      <c r="O561" s="113" t="str">
        <f t="shared" si="662"/>
        <v/>
      </c>
      <c r="P561" s="114" t="str">
        <f t="shared" si="662"/>
        <v/>
      </c>
      <c r="T561" s="32" t="s">
        <v>68</v>
      </c>
      <c r="U561" s="25"/>
      <c r="V561" s="33" t="s">
        <v>1</v>
      </c>
      <c r="W561" s="25"/>
      <c r="X561" s="112" t="str">
        <f>IF(ISERROR(X258/X359),"",X258/X359)</f>
        <v/>
      </c>
      <c r="Y561" s="113" t="str">
        <f t="shared" ref="Y561:AI562" si="663">IF(ISERROR(Y258/Y359),"",Y258/Y359)</f>
        <v/>
      </c>
      <c r="Z561" s="113" t="str">
        <f t="shared" si="663"/>
        <v/>
      </c>
      <c r="AA561" s="113" t="str">
        <f t="shared" si="663"/>
        <v/>
      </c>
      <c r="AB561" s="113" t="str">
        <f t="shared" si="663"/>
        <v/>
      </c>
      <c r="AC561" s="113" t="str">
        <f t="shared" si="663"/>
        <v/>
      </c>
      <c r="AD561" s="113" t="str">
        <f t="shared" si="663"/>
        <v/>
      </c>
      <c r="AE561" s="236" t="str">
        <f t="shared" si="663"/>
        <v/>
      </c>
      <c r="AF561" s="113" t="str">
        <f t="shared" si="663"/>
        <v/>
      </c>
      <c r="AG561" s="113" t="str">
        <f t="shared" si="663"/>
        <v/>
      </c>
      <c r="AH561" s="113" t="str">
        <f t="shared" si="663"/>
        <v/>
      </c>
      <c r="AI561" s="114" t="str">
        <f t="shared" si="663"/>
        <v/>
      </c>
      <c r="AL561" s="32" t="s">
        <v>68</v>
      </c>
      <c r="AM561" s="25"/>
      <c r="AN561" s="33" t="s">
        <v>1</v>
      </c>
      <c r="AO561" s="25"/>
      <c r="AP561" s="112">
        <f t="shared" ref="AP561:BA561" si="664">IF(ISERROR(AP258/AP359),"",AP258/AP359)</f>
        <v>37.113830832596776</v>
      </c>
      <c r="AQ561" s="113">
        <f t="shared" si="664"/>
        <v>19.510658299999996</v>
      </c>
      <c r="AR561" s="113">
        <f t="shared" si="664"/>
        <v>23.31958724156306</v>
      </c>
      <c r="AS561" s="113">
        <f t="shared" si="664"/>
        <v>23.548652630107519</v>
      </c>
      <c r="AT561" s="113">
        <f t="shared" si="664"/>
        <v>152.70308537499977</v>
      </c>
      <c r="AU561" s="113">
        <f t="shared" si="664"/>
        <v>41.257272797317128</v>
      </c>
      <c r="AV561" s="113">
        <f t="shared" si="664"/>
        <v>24.203752820304526</v>
      </c>
      <c r="AW561" s="236">
        <f t="shared" si="664"/>
        <v>19.320217074778437</v>
      </c>
      <c r="AX561" s="113">
        <f t="shared" si="664"/>
        <v>58.129715349026576</v>
      </c>
      <c r="AY561" s="113">
        <f t="shared" si="664"/>
        <v>21.100373594193368</v>
      </c>
      <c r="AZ561" s="113">
        <f t="shared" si="664"/>
        <v>38.53449695599101</v>
      </c>
      <c r="BA561" s="162">
        <f t="shared" si="664"/>
        <v>14.195592600500172</v>
      </c>
      <c r="BC561" s="39"/>
      <c r="BD561" s="36"/>
      <c r="BE561" s="36"/>
      <c r="BF561" s="36"/>
      <c r="BG561" s="39"/>
      <c r="BH561" s="39"/>
      <c r="BI561" s="39"/>
      <c r="BJ561" s="39"/>
    </row>
    <row r="562" spans="1:62" s="12" customFormat="1" ht="14.25" customHeight="1">
      <c r="A562" s="77"/>
      <c r="B562" s="25"/>
      <c r="C562" s="33" t="s">
        <v>13</v>
      </c>
      <c r="D562" s="25"/>
      <c r="E562" s="112">
        <f t="shared" ref="E562:P562" si="665">IF(ISERROR(E259/E360),"",E259/E360)</f>
        <v>26.13688476748694</v>
      </c>
      <c r="F562" s="113">
        <f t="shared" si="665"/>
        <v>40.525814138204929</v>
      </c>
      <c r="G562" s="113">
        <f t="shared" si="665"/>
        <v>36.36572118286059</v>
      </c>
      <c r="H562" s="113">
        <f t="shared" si="665"/>
        <v>32.363066538090649</v>
      </c>
      <c r="I562" s="113">
        <f t="shared" si="665"/>
        <v>31.354424778761068</v>
      </c>
      <c r="J562" s="113">
        <f t="shared" si="665"/>
        <v>31.895144838841286</v>
      </c>
      <c r="K562" s="113">
        <f t="shared" si="665"/>
        <v>29.213351686166554</v>
      </c>
      <c r="L562" s="113">
        <f t="shared" si="665"/>
        <v>28.310734463276837</v>
      </c>
      <c r="M562" s="236">
        <f t="shared" si="665"/>
        <v>26.75932782682996</v>
      </c>
      <c r="N562" s="113" t="str">
        <f t="shared" si="665"/>
        <v/>
      </c>
      <c r="O562" s="113" t="str">
        <f t="shared" si="665"/>
        <v/>
      </c>
      <c r="P562" s="114" t="str">
        <f t="shared" si="665"/>
        <v/>
      </c>
      <c r="T562" s="77"/>
      <c r="U562" s="25"/>
      <c r="V562" s="33" t="s">
        <v>13</v>
      </c>
      <c r="W562" s="25"/>
      <c r="X562" s="112" t="str">
        <f>IF(ISERROR(X259/X360),"",X259/X360)</f>
        <v/>
      </c>
      <c r="Y562" s="113" t="str">
        <f t="shared" si="663"/>
        <v/>
      </c>
      <c r="Z562" s="113" t="str">
        <f t="shared" si="663"/>
        <v/>
      </c>
      <c r="AA562" s="113" t="str">
        <f t="shared" si="663"/>
        <v/>
      </c>
      <c r="AB562" s="113" t="str">
        <f t="shared" si="663"/>
        <v/>
      </c>
      <c r="AC562" s="113" t="str">
        <f t="shared" si="663"/>
        <v/>
      </c>
      <c r="AD562" s="113" t="str">
        <f t="shared" si="663"/>
        <v/>
      </c>
      <c r="AE562" s="236" t="str">
        <f t="shared" si="663"/>
        <v/>
      </c>
      <c r="AF562" s="113" t="str">
        <f t="shared" si="663"/>
        <v/>
      </c>
      <c r="AG562" s="113" t="str">
        <f t="shared" si="663"/>
        <v/>
      </c>
      <c r="AH562" s="113" t="str">
        <f t="shared" si="663"/>
        <v/>
      </c>
      <c r="AI562" s="114" t="str">
        <f t="shared" si="663"/>
        <v/>
      </c>
      <c r="AL562" s="77"/>
      <c r="AM562" s="25"/>
      <c r="AN562" s="33" t="s">
        <v>13</v>
      </c>
      <c r="AO562" s="25"/>
      <c r="AP562" s="112">
        <f t="shared" ref="AP562:BA562" si="666">IF(ISERROR(AP259/AP360),"",AP259/AP360)</f>
        <v>37.113830832596776</v>
      </c>
      <c r="AQ562" s="113">
        <f t="shared" si="666"/>
        <v>32.515901478385786</v>
      </c>
      <c r="AR562" s="113">
        <f t="shared" si="666"/>
        <v>28.619216812674043</v>
      </c>
      <c r="AS562" s="113">
        <f t="shared" si="666"/>
        <v>27.304720327814014</v>
      </c>
      <c r="AT562" s="113">
        <f t="shared" si="666"/>
        <v>28.960417506189135</v>
      </c>
      <c r="AU562" s="113">
        <f t="shared" si="666"/>
        <v>30.184254932121771</v>
      </c>
      <c r="AV562" s="113">
        <f t="shared" si="666"/>
        <v>28.869173118230901</v>
      </c>
      <c r="AW562" s="236">
        <f t="shared" si="666"/>
        <v>27.856415049641146</v>
      </c>
      <c r="AX562" s="113">
        <f t="shared" si="666"/>
        <v>28.350236301041438</v>
      </c>
      <c r="AY562" s="113">
        <f t="shared" si="666"/>
        <v>27.407192609498498</v>
      </c>
      <c r="AZ562" s="113">
        <f t="shared" si="666"/>
        <v>28.308115474046335</v>
      </c>
      <c r="BA562" s="162">
        <f t="shared" si="666"/>
        <v>28.24703221754665</v>
      </c>
      <c r="BC562" s="39"/>
      <c r="BD562" s="36"/>
      <c r="BE562" s="36"/>
      <c r="BF562" s="36"/>
      <c r="BG562" s="39"/>
      <c r="BH562" s="39"/>
      <c r="BI562" s="39"/>
      <c r="BJ562" s="39"/>
    </row>
    <row r="563" spans="1:62" s="12" customFormat="1" ht="14.25" customHeight="1">
      <c r="A563" s="77"/>
      <c r="B563" s="25"/>
      <c r="C563" s="33"/>
      <c r="D563" s="25"/>
      <c r="E563" s="112"/>
      <c r="F563" s="113"/>
      <c r="G563" s="113"/>
      <c r="H563" s="113"/>
      <c r="I563" s="113"/>
      <c r="J563" s="113"/>
      <c r="K563" s="113"/>
      <c r="L563" s="113"/>
      <c r="M563" s="236"/>
      <c r="N563" s="113"/>
      <c r="O563" s="113"/>
      <c r="P563" s="114"/>
      <c r="T563" s="77"/>
      <c r="U563" s="25"/>
      <c r="V563" s="33"/>
      <c r="W563" s="25"/>
      <c r="X563" s="112"/>
      <c r="Y563" s="113"/>
      <c r="Z563" s="113"/>
      <c r="AA563" s="113"/>
      <c r="AB563" s="113"/>
      <c r="AC563" s="113"/>
      <c r="AD563" s="113"/>
      <c r="AE563" s="236"/>
      <c r="AF563" s="113"/>
      <c r="AG563" s="113"/>
      <c r="AH563" s="113"/>
      <c r="AI563" s="114"/>
      <c r="AL563" s="77"/>
      <c r="AM563" s="25"/>
      <c r="AN563" s="33"/>
      <c r="AO563" s="25"/>
      <c r="AP563" s="112"/>
      <c r="AQ563" s="113"/>
      <c r="AR563" s="113"/>
      <c r="AS563" s="113"/>
      <c r="AT563" s="113"/>
      <c r="AU563" s="113"/>
      <c r="AV563" s="113"/>
      <c r="AW563" s="236"/>
      <c r="AX563" s="113"/>
      <c r="AY563" s="113"/>
      <c r="AZ563" s="113"/>
      <c r="BA563" s="162"/>
      <c r="BC563" s="39"/>
      <c r="BD563" s="36"/>
      <c r="BE563" s="36"/>
      <c r="BF563" s="36"/>
      <c r="BG563" s="39"/>
      <c r="BH563" s="39"/>
      <c r="BI563" s="39"/>
      <c r="BJ563" s="39"/>
    </row>
    <row r="564" spans="1:62" s="12" customFormat="1" ht="14.25" customHeight="1">
      <c r="A564" s="32" t="s">
        <v>69</v>
      </c>
      <c r="B564" s="25"/>
      <c r="C564" s="33" t="s">
        <v>1</v>
      </c>
      <c r="D564" s="25"/>
      <c r="E564" s="112">
        <f t="shared" ref="E564:P564" si="667">IF(ISERROR(E261/E362),"",E261/E362)</f>
        <v>23.421726120749998</v>
      </c>
      <c r="F564" s="113">
        <f t="shared" si="667"/>
        <v>18.48229791720782</v>
      </c>
      <c r="G564" s="113">
        <f t="shared" si="667"/>
        <v>23.239999999999995</v>
      </c>
      <c r="H564" s="113">
        <f t="shared" si="667"/>
        <v>25.654117647058818</v>
      </c>
      <c r="I564" s="113" t="str">
        <f t="shared" si="667"/>
        <v/>
      </c>
      <c r="J564" s="113">
        <f t="shared" si="667"/>
        <v>17.616</v>
      </c>
      <c r="K564" s="113">
        <f t="shared" si="667"/>
        <v>41.968888888888905</v>
      </c>
      <c r="L564" s="113">
        <f t="shared" si="667"/>
        <v>32.61249999999999</v>
      </c>
      <c r="M564" s="236">
        <f t="shared" si="667"/>
        <v>30.755555555555613</v>
      </c>
      <c r="N564" s="113">
        <f t="shared" si="667"/>
        <v>27.0429812528578</v>
      </c>
      <c r="O564" s="113" t="str">
        <f t="shared" si="667"/>
        <v/>
      </c>
      <c r="P564" s="114" t="str">
        <f t="shared" si="667"/>
        <v/>
      </c>
      <c r="T564" s="32" t="s">
        <v>69</v>
      </c>
      <c r="U564" s="25"/>
      <c r="V564" s="33" t="s">
        <v>1</v>
      </c>
      <c r="W564" s="25"/>
      <c r="X564" s="112" t="str">
        <f>IF(ISERROR(X261/X362),"",X261/X362)</f>
        <v/>
      </c>
      <c r="Y564" s="113" t="str">
        <f t="shared" ref="Y564:AI565" si="668">IF(ISERROR(Y261/Y362),"",Y261/Y362)</f>
        <v/>
      </c>
      <c r="Z564" s="113" t="str">
        <f t="shared" si="668"/>
        <v/>
      </c>
      <c r="AA564" s="113" t="str">
        <f t="shared" si="668"/>
        <v/>
      </c>
      <c r="AB564" s="113" t="str">
        <f t="shared" si="668"/>
        <v/>
      </c>
      <c r="AC564" s="113" t="str">
        <f t="shared" si="668"/>
        <v/>
      </c>
      <c r="AD564" s="113" t="str">
        <f t="shared" si="668"/>
        <v/>
      </c>
      <c r="AE564" s="236" t="str">
        <f t="shared" si="668"/>
        <v/>
      </c>
      <c r="AF564" s="113" t="str">
        <f t="shared" si="668"/>
        <v/>
      </c>
      <c r="AG564" s="113" t="str">
        <f t="shared" si="668"/>
        <v/>
      </c>
      <c r="AH564" s="113" t="str">
        <f t="shared" si="668"/>
        <v/>
      </c>
      <c r="AI564" s="114" t="str">
        <f t="shared" si="668"/>
        <v/>
      </c>
      <c r="AL564" s="32" t="s">
        <v>69</v>
      </c>
      <c r="AM564" s="25"/>
      <c r="AN564" s="33" t="s">
        <v>1</v>
      </c>
      <c r="AO564" s="25"/>
      <c r="AP564" s="112">
        <f t="shared" ref="AP564:BA564" si="669">IF(ISERROR(AP261/AP362),"",AP261/AP362)</f>
        <v>24.101632324999994</v>
      </c>
      <c r="AQ564" s="113">
        <f t="shared" si="669"/>
        <v>31.928682077999994</v>
      </c>
      <c r="AR564" s="113" t="str">
        <f t="shared" si="669"/>
        <v/>
      </c>
      <c r="AS564" s="113">
        <f t="shared" si="669"/>
        <v>25.767063851999993</v>
      </c>
      <c r="AT564" s="113">
        <f t="shared" si="669"/>
        <v>28.258337280434787</v>
      </c>
      <c r="AU564" s="113">
        <f t="shared" si="669"/>
        <v>29.503849949999978</v>
      </c>
      <c r="AV564" s="113">
        <f t="shared" si="669"/>
        <v>23.757043660000022</v>
      </c>
      <c r="AW564" s="236">
        <f t="shared" si="669"/>
        <v>26.543195087999976</v>
      </c>
      <c r="AX564" s="113">
        <f t="shared" si="669"/>
        <v>36.111896130000005</v>
      </c>
      <c r="AY564" s="113" t="str">
        <f t="shared" si="669"/>
        <v/>
      </c>
      <c r="AZ564" s="113">
        <f t="shared" si="669"/>
        <v>31.633034539999983</v>
      </c>
      <c r="BA564" s="162">
        <f t="shared" si="669"/>
        <v>51.567934877800504</v>
      </c>
      <c r="BC564" s="39"/>
      <c r="BD564" s="36"/>
      <c r="BE564" s="36"/>
      <c r="BF564" s="36"/>
      <c r="BG564" s="39"/>
      <c r="BH564" s="39"/>
      <c r="BI564" s="39"/>
      <c r="BJ564" s="39"/>
    </row>
    <row r="565" spans="1:62" s="12" customFormat="1" ht="14.25" customHeight="1">
      <c r="A565" s="70"/>
      <c r="B565" s="25"/>
      <c r="C565" s="33" t="s">
        <v>13</v>
      </c>
      <c r="D565" s="25"/>
      <c r="E565" s="112">
        <f t="shared" ref="E565:P565" si="670">IF(ISERROR(E262/E363),"",E262/E363)</f>
        <v>23.421726120749998</v>
      </c>
      <c r="F565" s="113">
        <f t="shared" si="670"/>
        <v>22.762564991334489</v>
      </c>
      <c r="G565" s="113">
        <f t="shared" si="670"/>
        <v>22.873670212765958</v>
      </c>
      <c r="H565" s="113">
        <f t="shared" si="670"/>
        <v>23.877655055225148</v>
      </c>
      <c r="I565" s="113">
        <f t="shared" si="670"/>
        <v>23.873406966864909</v>
      </c>
      <c r="J565" s="113">
        <f t="shared" si="670"/>
        <v>22.777154870357393</v>
      </c>
      <c r="K565" s="113">
        <f t="shared" si="670"/>
        <v>25.391041162227602</v>
      </c>
      <c r="L565" s="113">
        <f t="shared" si="670"/>
        <v>26.798732943469783</v>
      </c>
      <c r="M565" s="236">
        <f t="shared" si="670"/>
        <v>27.0429812528578</v>
      </c>
      <c r="N565" s="113" t="str">
        <f t="shared" si="670"/>
        <v/>
      </c>
      <c r="O565" s="113" t="str">
        <f t="shared" si="670"/>
        <v/>
      </c>
      <c r="P565" s="114" t="str">
        <f t="shared" si="670"/>
        <v/>
      </c>
      <c r="T565" s="70"/>
      <c r="U565" s="25"/>
      <c r="V565" s="33" t="s">
        <v>13</v>
      </c>
      <c r="W565" s="25"/>
      <c r="X565" s="112" t="str">
        <f>IF(ISERROR(X262/X363),"",X262/X363)</f>
        <v/>
      </c>
      <c r="Y565" s="113" t="str">
        <f t="shared" si="668"/>
        <v/>
      </c>
      <c r="Z565" s="113" t="str">
        <f t="shared" si="668"/>
        <v/>
      </c>
      <c r="AA565" s="113" t="str">
        <f t="shared" si="668"/>
        <v/>
      </c>
      <c r="AB565" s="113" t="str">
        <f t="shared" si="668"/>
        <v/>
      </c>
      <c r="AC565" s="113" t="str">
        <f t="shared" si="668"/>
        <v/>
      </c>
      <c r="AD565" s="113" t="str">
        <f t="shared" si="668"/>
        <v/>
      </c>
      <c r="AE565" s="236" t="str">
        <f t="shared" si="668"/>
        <v/>
      </c>
      <c r="AF565" s="113" t="str">
        <f t="shared" si="668"/>
        <v/>
      </c>
      <c r="AG565" s="113" t="str">
        <f t="shared" si="668"/>
        <v/>
      </c>
      <c r="AH565" s="113" t="str">
        <f t="shared" si="668"/>
        <v/>
      </c>
      <c r="AI565" s="114" t="str">
        <f t="shared" si="668"/>
        <v/>
      </c>
      <c r="AL565" s="70"/>
      <c r="AM565" s="25"/>
      <c r="AN565" s="33" t="s">
        <v>13</v>
      </c>
      <c r="AO565" s="25"/>
      <c r="AP565" s="112">
        <f t="shared" ref="AP565:BA565" si="671">IF(ISERROR(AP262/AP363),"",AP262/AP363)</f>
        <v>24.101632324999994</v>
      </c>
      <c r="AQ565" s="113">
        <f t="shared" si="671"/>
        <v>27.659382212727266</v>
      </c>
      <c r="AR565" s="113">
        <f t="shared" si="671"/>
        <v>27.386897364545451</v>
      </c>
      <c r="AS565" s="113">
        <f t="shared" si="671"/>
        <v>27.086928195555551</v>
      </c>
      <c r="AT565" s="113">
        <f t="shared" si="671"/>
        <v>27.384634371823203</v>
      </c>
      <c r="AU565" s="113">
        <f t="shared" si="671"/>
        <v>27.495588067015703</v>
      </c>
      <c r="AV565" s="113">
        <f t="shared" si="671"/>
        <v>26.988093351131223</v>
      </c>
      <c r="AW565" s="236">
        <f t="shared" si="671"/>
        <v>26.942880113008126</v>
      </c>
      <c r="AX565" s="113">
        <f t="shared" si="671"/>
        <v>27.939512288768114</v>
      </c>
      <c r="AY565" s="113">
        <f t="shared" si="671"/>
        <v>27.939512288768114</v>
      </c>
      <c r="AZ565" s="113">
        <f t="shared" si="671"/>
        <v>28.189074603040538</v>
      </c>
      <c r="BA565" s="162">
        <f t="shared" si="671"/>
        <v>28.939778964750506</v>
      </c>
      <c r="BC565" s="39"/>
      <c r="BD565" s="36"/>
      <c r="BE565" s="36"/>
      <c r="BF565" s="36"/>
      <c r="BG565" s="39"/>
      <c r="BH565" s="39"/>
      <c r="BI565" s="39"/>
      <c r="BJ565" s="39"/>
    </row>
    <row r="566" spans="1:62" s="12" customFormat="1" ht="14.25" customHeight="1">
      <c r="A566" s="32"/>
      <c r="B566" s="25"/>
      <c r="C566" s="33"/>
      <c r="D566" s="25"/>
      <c r="E566" s="112"/>
      <c r="F566" s="113"/>
      <c r="G566" s="113"/>
      <c r="H566" s="113"/>
      <c r="I566" s="113"/>
      <c r="J566" s="113"/>
      <c r="K566" s="113"/>
      <c r="L566" s="113"/>
      <c r="M566" s="236"/>
      <c r="N566" s="113"/>
      <c r="O566" s="113"/>
      <c r="P566" s="114"/>
      <c r="T566" s="32"/>
      <c r="U566" s="25"/>
      <c r="V566" s="33"/>
      <c r="W566" s="25"/>
      <c r="X566" s="112"/>
      <c r="Y566" s="113"/>
      <c r="Z566" s="113"/>
      <c r="AA566" s="113"/>
      <c r="AB566" s="113"/>
      <c r="AC566" s="113"/>
      <c r="AD566" s="113"/>
      <c r="AE566" s="236"/>
      <c r="AF566" s="113"/>
      <c r="AG566" s="113"/>
      <c r="AH566" s="113"/>
      <c r="AI566" s="114"/>
      <c r="AL566" s="32"/>
      <c r="AM566" s="25"/>
      <c r="AN566" s="33"/>
      <c r="AO566" s="25"/>
      <c r="AP566" s="112"/>
      <c r="AQ566" s="113"/>
      <c r="AR566" s="113"/>
      <c r="AS566" s="113"/>
      <c r="AT566" s="113"/>
      <c r="AU566" s="113"/>
      <c r="AV566" s="113"/>
      <c r="AW566" s="236"/>
      <c r="AX566" s="113"/>
      <c r="AY566" s="113"/>
      <c r="AZ566" s="113"/>
      <c r="BA566" s="162"/>
      <c r="BC566" s="39"/>
      <c r="BD566" s="36"/>
      <c r="BE566" s="36"/>
      <c r="BF566" s="36"/>
      <c r="BG566" s="39"/>
      <c r="BH566" s="39"/>
      <c r="BI566" s="39"/>
      <c r="BJ566" s="39"/>
    </row>
    <row r="567" spans="1:62" s="12" customFormat="1" ht="14.25" customHeight="1">
      <c r="A567" s="32" t="s">
        <v>70</v>
      </c>
      <c r="B567" s="25"/>
      <c r="C567" s="33" t="s">
        <v>1</v>
      </c>
      <c r="D567" s="25"/>
      <c r="E567" s="112">
        <f t="shared" ref="E567:P567" si="672">IF(ISERROR(E264/E365),"",E264/E365)</f>
        <v>19.088878594115588</v>
      </c>
      <c r="F567" s="113">
        <f t="shared" si="672"/>
        <v>29.845612215434304</v>
      </c>
      <c r="G567" s="113">
        <f t="shared" si="672"/>
        <v>21.146666666666668</v>
      </c>
      <c r="H567" s="113">
        <f t="shared" si="672"/>
        <v>19.775137111517363</v>
      </c>
      <c r="I567" s="113">
        <f t="shared" si="672"/>
        <v>23.250000000000014</v>
      </c>
      <c r="J567" s="113">
        <f t="shared" si="672"/>
        <v>9.6129476584022022</v>
      </c>
      <c r="K567" s="113">
        <f t="shared" si="672"/>
        <v>22.031249999999925</v>
      </c>
      <c r="L567" s="113">
        <f t="shared" si="672"/>
        <v>8.4000000000003112</v>
      </c>
      <c r="M567" s="236">
        <f t="shared" si="672"/>
        <v>8.2055555555555593</v>
      </c>
      <c r="N567" s="113">
        <f t="shared" si="672"/>
        <v>15.672297297297298</v>
      </c>
      <c r="O567" s="113" t="str">
        <f t="shared" si="672"/>
        <v/>
      </c>
      <c r="P567" s="114" t="str">
        <f t="shared" si="672"/>
        <v/>
      </c>
      <c r="T567" s="32" t="s">
        <v>70</v>
      </c>
      <c r="U567" s="25"/>
      <c r="V567" s="33" t="s">
        <v>1</v>
      </c>
      <c r="W567" s="25"/>
      <c r="X567" s="112" t="str">
        <f>IF(ISERROR(X264/X365),"",X264/X365)</f>
        <v/>
      </c>
      <c r="Y567" s="113" t="str">
        <f t="shared" ref="Y567:AI568" si="673">IF(ISERROR(Y264/Y365),"",Y264/Y365)</f>
        <v/>
      </c>
      <c r="Z567" s="113" t="str">
        <f t="shared" si="673"/>
        <v/>
      </c>
      <c r="AA567" s="113" t="str">
        <f t="shared" si="673"/>
        <v/>
      </c>
      <c r="AB567" s="113" t="str">
        <f t="shared" si="673"/>
        <v/>
      </c>
      <c r="AC567" s="113" t="str">
        <f t="shared" si="673"/>
        <v/>
      </c>
      <c r="AD567" s="113" t="str">
        <f t="shared" si="673"/>
        <v/>
      </c>
      <c r="AE567" s="236" t="str">
        <f t="shared" si="673"/>
        <v/>
      </c>
      <c r="AF567" s="113" t="str">
        <f t="shared" si="673"/>
        <v/>
      </c>
      <c r="AG567" s="113" t="str">
        <f t="shared" si="673"/>
        <v/>
      </c>
      <c r="AH567" s="113" t="str">
        <f t="shared" si="673"/>
        <v/>
      </c>
      <c r="AI567" s="114" t="str">
        <f t="shared" si="673"/>
        <v/>
      </c>
      <c r="AL567" s="32" t="s">
        <v>70</v>
      </c>
      <c r="AM567" s="25"/>
      <c r="AN567" s="33" t="s">
        <v>1</v>
      </c>
      <c r="AO567" s="25"/>
      <c r="AP567" s="112">
        <f t="shared" ref="AP567:BA567" si="674">IF(ISERROR(AP264/AP365),"",AP264/AP365)</f>
        <v>7.2902408473331635</v>
      </c>
      <c r="AQ567" s="113">
        <f t="shared" si="674"/>
        <v>39.933861712499962</v>
      </c>
      <c r="AR567" s="113">
        <f t="shared" si="674"/>
        <v>11.046038154271878</v>
      </c>
      <c r="AS567" s="113">
        <f t="shared" si="674"/>
        <v>10.982775377408158</v>
      </c>
      <c r="AT567" s="113">
        <f t="shared" si="674"/>
        <v>13.164764337740804</v>
      </c>
      <c r="AU567" s="113">
        <f t="shared" si="674"/>
        <v>47.398343099071802</v>
      </c>
      <c r="AV567" s="113">
        <f t="shared" si="674"/>
        <v>30.558572279999979</v>
      </c>
      <c r="AW567" s="236" t="str">
        <f t="shared" si="674"/>
        <v/>
      </c>
      <c r="AX567" s="113">
        <f t="shared" si="674"/>
        <v>25.577472388062247</v>
      </c>
      <c r="AY567" s="113">
        <f t="shared" si="674"/>
        <v>39.53630559649099</v>
      </c>
      <c r="AZ567" s="113">
        <f t="shared" si="674"/>
        <v>33.838729643544902</v>
      </c>
      <c r="BA567" s="162">
        <f t="shared" si="674"/>
        <v>39.410473129411848</v>
      </c>
      <c r="BC567" s="39"/>
      <c r="BD567" s="36"/>
      <c r="BE567" s="36"/>
      <c r="BF567" s="36"/>
      <c r="BG567" s="39"/>
      <c r="BH567" s="39"/>
      <c r="BI567" s="39"/>
      <c r="BJ567" s="39"/>
    </row>
    <row r="568" spans="1:62" s="12" customFormat="1" ht="14.25" customHeight="1">
      <c r="A568" s="32"/>
      <c r="B568" s="25"/>
      <c r="C568" s="33" t="s">
        <v>13</v>
      </c>
      <c r="D568" s="25"/>
      <c r="E568" s="112">
        <f t="shared" ref="E568:P568" si="675">IF(ISERROR(E265/E366),"",E265/E366)</f>
        <v>19.088878594115588</v>
      </c>
      <c r="F568" s="113">
        <f t="shared" si="675"/>
        <v>23.768361581920903</v>
      </c>
      <c r="G568" s="113">
        <f t="shared" si="675"/>
        <v>22.119496855345915</v>
      </c>
      <c r="H568" s="113">
        <f t="shared" si="675"/>
        <v>20.867187499999996</v>
      </c>
      <c r="I568" s="113">
        <f t="shared" si="675"/>
        <v>21.282258064516128</v>
      </c>
      <c r="J568" s="113">
        <f t="shared" si="675"/>
        <v>16.973041709053916</v>
      </c>
      <c r="K568" s="113">
        <f t="shared" si="675"/>
        <v>17.054054054054053</v>
      </c>
      <c r="L568" s="113">
        <f t="shared" si="675"/>
        <v>17.010956175298805</v>
      </c>
      <c r="M568" s="236">
        <f t="shared" si="675"/>
        <v>15.672297297297298</v>
      </c>
      <c r="N568" s="113" t="str">
        <f t="shared" si="675"/>
        <v/>
      </c>
      <c r="O568" s="113" t="str">
        <f t="shared" si="675"/>
        <v/>
      </c>
      <c r="P568" s="114" t="str">
        <f t="shared" si="675"/>
        <v/>
      </c>
      <c r="T568" s="32"/>
      <c r="U568" s="25"/>
      <c r="V568" s="33" t="s">
        <v>13</v>
      </c>
      <c r="W568" s="25"/>
      <c r="X568" s="112" t="str">
        <f>IF(ISERROR(X265/X366),"",X265/X366)</f>
        <v/>
      </c>
      <c r="Y568" s="113" t="str">
        <f t="shared" si="673"/>
        <v/>
      </c>
      <c r="Z568" s="113" t="str">
        <f t="shared" si="673"/>
        <v/>
      </c>
      <c r="AA568" s="113" t="str">
        <f t="shared" si="673"/>
        <v/>
      </c>
      <c r="AB568" s="113" t="str">
        <f t="shared" si="673"/>
        <v/>
      </c>
      <c r="AC568" s="113" t="str">
        <f t="shared" si="673"/>
        <v/>
      </c>
      <c r="AD568" s="113" t="str">
        <f t="shared" si="673"/>
        <v/>
      </c>
      <c r="AE568" s="236" t="str">
        <f t="shared" si="673"/>
        <v/>
      </c>
      <c r="AF568" s="113" t="str">
        <f t="shared" si="673"/>
        <v/>
      </c>
      <c r="AG568" s="113" t="str">
        <f t="shared" si="673"/>
        <v/>
      </c>
      <c r="AH568" s="113" t="str">
        <f t="shared" si="673"/>
        <v/>
      </c>
      <c r="AI568" s="114" t="str">
        <f t="shared" si="673"/>
        <v/>
      </c>
      <c r="AL568" s="32"/>
      <c r="AM568" s="25"/>
      <c r="AN568" s="33" t="s">
        <v>13</v>
      </c>
      <c r="AO568" s="25"/>
      <c r="AP568" s="112">
        <f t="shared" ref="AP568:BA568" si="676">IF(ISERROR(AP265/AP366),"",AP265/AP366)</f>
        <v>7.2902408473331635</v>
      </c>
      <c r="AQ568" s="113">
        <f t="shared" si="676"/>
        <v>9.3794325827038403</v>
      </c>
      <c r="AR568" s="113">
        <f t="shared" si="676"/>
        <v>10.273173392832424</v>
      </c>
      <c r="AS568" s="113">
        <f t="shared" si="676"/>
        <v>10.372945264408353</v>
      </c>
      <c r="AT568" s="113">
        <f t="shared" si="676"/>
        <v>11.038099972590292</v>
      </c>
      <c r="AU568" s="113">
        <f t="shared" si="676"/>
        <v>14.982342000600955</v>
      </c>
      <c r="AV568" s="113">
        <f t="shared" si="676"/>
        <v>15.628859808192489</v>
      </c>
      <c r="AW568" s="236">
        <f t="shared" si="676"/>
        <v>15.628859808192489</v>
      </c>
      <c r="AX568" s="113">
        <f t="shared" si="676"/>
        <v>16.011995042736011</v>
      </c>
      <c r="AY568" s="113">
        <f t="shared" si="676"/>
        <v>16.276547810135447</v>
      </c>
      <c r="AZ568" s="113">
        <f t="shared" si="676"/>
        <v>16.352447623579121</v>
      </c>
      <c r="BA568" s="162">
        <f t="shared" si="676"/>
        <v>16.731141888480245</v>
      </c>
      <c r="BC568" s="39"/>
      <c r="BD568" s="36"/>
      <c r="BE568" s="36"/>
      <c r="BF568" s="36"/>
      <c r="BG568" s="39"/>
      <c r="BH568" s="39"/>
      <c r="BI568" s="39"/>
      <c r="BJ568" s="39"/>
    </row>
    <row r="569" spans="1:62" s="12" customFormat="1" ht="14.25" customHeight="1">
      <c r="A569" s="70"/>
      <c r="B569" s="25"/>
      <c r="C569" s="33"/>
      <c r="D569" s="25"/>
      <c r="E569" s="112"/>
      <c r="F569" s="113"/>
      <c r="G569" s="113"/>
      <c r="H569" s="113"/>
      <c r="I569" s="113"/>
      <c r="J569" s="113"/>
      <c r="K569" s="113"/>
      <c r="L569" s="113"/>
      <c r="M569" s="236"/>
      <c r="N569" s="113"/>
      <c r="O569" s="113"/>
      <c r="P569" s="114"/>
      <c r="T569" s="70"/>
      <c r="U569" s="25"/>
      <c r="V569" s="33"/>
      <c r="W569" s="25"/>
      <c r="X569" s="112"/>
      <c r="Y569" s="113"/>
      <c r="Z569" s="113"/>
      <c r="AA569" s="113"/>
      <c r="AB569" s="113"/>
      <c r="AC569" s="113"/>
      <c r="AD569" s="113"/>
      <c r="AE569" s="236"/>
      <c r="AF569" s="113"/>
      <c r="AG569" s="113"/>
      <c r="AH569" s="113"/>
      <c r="AI569" s="114"/>
      <c r="AL569" s="70"/>
      <c r="AM569" s="25"/>
      <c r="AN569" s="33"/>
      <c r="AO569" s="25"/>
      <c r="AP569" s="112"/>
      <c r="AQ569" s="113"/>
      <c r="AR569" s="113"/>
      <c r="AS569" s="113"/>
      <c r="AT569" s="113"/>
      <c r="AU569" s="113"/>
      <c r="AV569" s="113"/>
      <c r="AW569" s="236"/>
      <c r="AX569" s="113"/>
      <c r="AY569" s="113"/>
      <c r="AZ569" s="113"/>
      <c r="BA569" s="162"/>
      <c r="BC569" s="39"/>
      <c r="BD569" s="36"/>
      <c r="BE569" s="36"/>
      <c r="BF569" s="36"/>
      <c r="BG569" s="39"/>
      <c r="BH569" s="39"/>
      <c r="BI569" s="39"/>
      <c r="BJ569" s="39"/>
    </row>
    <row r="570" spans="1:62" s="12" customFormat="1" ht="14.25" customHeight="1">
      <c r="A570" s="32" t="s">
        <v>71</v>
      </c>
      <c r="B570" s="25"/>
      <c r="C570" s="33" t="s">
        <v>1</v>
      </c>
      <c r="D570" s="25"/>
      <c r="E570" s="112">
        <f t="shared" ref="E570:P570" si="677">IF(ISERROR(E267/E368),"",E267/E368)</f>
        <v>57.414300696534347</v>
      </c>
      <c r="F570" s="113">
        <f t="shared" si="677"/>
        <v>14.284543324631571</v>
      </c>
      <c r="G570" s="113">
        <f t="shared" si="677"/>
        <v>12.450000000000003</v>
      </c>
      <c r="H570" s="113">
        <f t="shared" si="677"/>
        <v>14.049504950495026</v>
      </c>
      <c r="I570" s="113">
        <f t="shared" si="677"/>
        <v>12.22426470588235</v>
      </c>
      <c r="J570" s="113">
        <f t="shared" si="677"/>
        <v>12.11384111384111</v>
      </c>
      <c r="K570" s="113">
        <f t="shared" si="677"/>
        <v>19.950520833333343</v>
      </c>
      <c r="L570" s="113">
        <f t="shared" si="677"/>
        <v>54.047619047619307</v>
      </c>
      <c r="M570" s="236">
        <f t="shared" si="677"/>
        <v>12.571278825995801</v>
      </c>
      <c r="N570" s="113">
        <f t="shared" si="677"/>
        <v>14.950740111623391</v>
      </c>
      <c r="O570" s="113" t="str">
        <f t="shared" si="677"/>
        <v/>
      </c>
      <c r="P570" s="114" t="str">
        <f t="shared" si="677"/>
        <v/>
      </c>
      <c r="T570" s="32" t="s">
        <v>71</v>
      </c>
      <c r="U570" s="25"/>
      <c r="V570" s="33" t="s">
        <v>1</v>
      </c>
      <c r="W570" s="25"/>
      <c r="X570" s="112" t="str">
        <f>IF(ISERROR(X267/X368),"",X267/X368)</f>
        <v/>
      </c>
      <c r="Y570" s="113" t="str">
        <f t="shared" ref="Y570:AI571" si="678">IF(ISERROR(Y267/Y368),"",Y267/Y368)</f>
        <v/>
      </c>
      <c r="Z570" s="113" t="str">
        <f t="shared" si="678"/>
        <v/>
      </c>
      <c r="AA570" s="113" t="str">
        <f t="shared" si="678"/>
        <v/>
      </c>
      <c r="AB570" s="113" t="str">
        <f t="shared" si="678"/>
        <v/>
      </c>
      <c r="AC570" s="113" t="str">
        <f t="shared" si="678"/>
        <v/>
      </c>
      <c r="AD570" s="113" t="str">
        <f t="shared" si="678"/>
        <v/>
      </c>
      <c r="AE570" s="236" t="str">
        <f t="shared" si="678"/>
        <v/>
      </c>
      <c r="AF570" s="113" t="str">
        <f t="shared" si="678"/>
        <v/>
      </c>
      <c r="AG570" s="113" t="str">
        <f t="shared" si="678"/>
        <v/>
      </c>
      <c r="AH570" s="113" t="str">
        <f t="shared" si="678"/>
        <v/>
      </c>
      <c r="AI570" s="114" t="str">
        <f t="shared" si="678"/>
        <v/>
      </c>
      <c r="AL570" s="32" t="s">
        <v>71</v>
      </c>
      <c r="AM570" s="25"/>
      <c r="AN570" s="33" t="s">
        <v>1</v>
      </c>
      <c r="AO570" s="25"/>
      <c r="AP570" s="112">
        <f t="shared" ref="AP570:BA570" si="679">IF(ISERROR(AP267/AP368),"",AP267/AP368)</f>
        <v>17.576633350104821</v>
      </c>
      <c r="AQ570" s="113">
        <f t="shared" si="679"/>
        <v>7.2098769701492529</v>
      </c>
      <c r="AR570" s="113">
        <f t="shared" si="679"/>
        <v>29.061866284654833</v>
      </c>
      <c r="AS570" s="113">
        <f t="shared" si="679"/>
        <v>23.712459737717033</v>
      </c>
      <c r="AT570" s="113">
        <f t="shared" si="679"/>
        <v>18.693291899999995</v>
      </c>
      <c r="AU570" s="113">
        <f t="shared" si="679"/>
        <v>25.890059248562025</v>
      </c>
      <c r="AV570" s="113">
        <f t="shared" si="679"/>
        <v>14.489392121874996</v>
      </c>
      <c r="AW570" s="236">
        <f t="shared" si="679"/>
        <v>60.686887588064387</v>
      </c>
      <c r="AX570" s="113">
        <f t="shared" si="679"/>
        <v>22.4552834060962</v>
      </c>
      <c r="AY570" s="113">
        <f t="shared" si="679"/>
        <v>25.527008704660322</v>
      </c>
      <c r="AZ570" s="113">
        <f t="shared" si="679"/>
        <v>15.981875940607841</v>
      </c>
      <c r="BA570" s="162">
        <f t="shared" si="679"/>
        <v>12.470739381621621</v>
      </c>
      <c r="BC570" s="39"/>
      <c r="BD570" s="36"/>
      <c r="BE570" s="36"/>
      <c r="BF570" s="36"/>
      <c r="BG570" s="39"/>
      <c r="BH570" s="39"/>
      <c r="BI570" s="39"/>
      <c r="BJ570" s="39"/>
    </row>
    <row r="571" spans="1:62" s="12" customFormat="1" ht="14.25" customHeight="1">
      <c r="A571" s="70"/>
      <c r="B571" s="25"/>
      <c r="C571" s="33" t="s">
        <v>13</v>
      </c>
      <c r="D571" s="25"/>
      <c r="E571" s="112">
        <f t="shared" ref="E571:P571" si="680">IF(ISERROR(E268/E369),"",E268/E369)</f>
        <v>57.414300696534347</v>
      </c>
      <c r="F571" s="113">
        <f t="shared" si="680"/>
        <v>34.570796460176986</v>
      </c>
      <c r="G571" s="113">
        <f t="shared" si="680"/>
        <v>16.889875666074602</v>
      </c>
      <c r="H571" s="113">
        <f t="shared" si="680"/>
        <v>16.656071719641403</v>
      </c>
      <c r="I571" s="113">
        <f t="shared" si="680"/>
        <v>15.851901267511673</v>
      </c>
      <c r="J571" s="113">
        <f t="shared" si="680"/>
        <v>14.173897058823528</v>
      </c>
      <c r="K571" s="113">
        <f t="shared" si="680"/>
        <v>14.888530927835051</v>
      </c>
      <c r="L571" s="113">
        <f t="shared" si="680"/>
        <v>15.667508683296496</v>
      </c>
      <c r="M571" s="236">
        <f t="shared" si="680"/>
        <v>14.950740111623391</v>
      </c>
      <c r="N571" s="113" t="str">
        <f t="shared" si="680"/>
        <v/>
      </c>
      <c r="O571" s="113" t="str">
        <f t="shared" si="680"/>
        <v/>
      </c>
      <c r="P571" s="114" t="str">
        <f t="shared" si="680"/>
        <v/>
      </c>
      <c r="T571" s="70"/>
      <c r="U571" s="25"/>
      <c r="V571" s="33" t="s">
        <v>13</v>
      </c>
      <c r="W571" s="25"/>
      <c r="X571" s="112" t="str">
        <f>IF(ISERROR(X268/X369),"",X268/X369)</f>
        <v/>
      </c>
      <c r="Y571" s="113" t="str">
        <f t="shared" si="678"/>
        <v/>
      </c>
      <c r="Z571" s="113" t="str">
        <f t="shared" si="678"/>
        <v/>
      </c>
      <c r="AA571" s="113" t="str">
        <f t="shared" si="678"/>
        <v/>
      </c>
      <c r="AB571" s="113" t="str">
        <f t="shared" si="678"/>
        <v/>
      </c>
      <c r="AC571" s="113" t="str">
        <f t="shared" si="678"/>
        <v/>
      </c>
      <c r="AD571" s="113" t="str">
        <f t="shared" si="678"/>
        <v/>
      </c>
      <c r="AE571" s="236" t="str">
        <f t="shared" si="678"/>
        <v/>
      </c>
      <c r="AF571" s="113" t="str">
        <f t="shared" si="678"/>
        <v/>
      </c>
      <c r="AG571" s="113" t="str">
        <f t="shared" si="678"/>
        <v/>
      </c>
      <c r="AH571" s="113" t="str">
        <f t="shared" si="678"/>
        <v/>
      </c>
      <c r="AI571" s="114" t="str">
        <f t="shared" si="678"/>
        <v/>
      </c>
      <c r="AL571" s="70"/>
      <c r="AM571" s="25"/>
      <c r="AN571" s="33" t="s">
        <v>13</v>
      </c>
      <c r="AO571" s="25"/>
      <c r="AP571" s="112">
        <f t="shared" ref="AP571:BA571" si="681">IF(ISERROR(AP268/AP369),"",AP268/AP369)</f>
        <v>17.576633350104821</v>
      </c>
      <c r="AQ571" s="113">
        <f t="shared" si="681"/>
        <v>15.303073031096563</v>
      </c>
      <c r="AR571" s="113">
        <f t="shared" si="681"/>
        <v>18.087163049766971</v>
      </c>
      <c r="AS571" s="113">
        <f t="shared" si="681"/>
        <v>20.416622761298381</v>
      </c>
      <c r="AT571" s="113">
        <f t="shared" si="681"/>
        <v>20.012890569357793</v>
      </c>
      <c r="AU571" s="113">
        <f t="shared" si="681"/>
        <v>20.714076475119356</v>
      </c>
      <c r="AV571" s="113">
        <f t="shared" si="681"/>
        <v>18.652567185053265</v>
      </c>
      <c r="AW571" s="236">
        <f t="shared" si="681"/>
        <v>19.341490726100236</v>
      </c>
      <c r="AX571" s="113">
        <f t="shared" si="681"/>
        <v>19.516971837749065</v>
      </c>
      <c r="AY571" s="113">
        <f t="shared" si="681"/>
        <v>19.708662407866612</v>
      </c>
      <c r="AZ571" s="113">
        <f t="shared" si="681"/>
        <v>19.642839979252681</v>
      </c>
      <c r="BA571" s="162">
        <f t="shared" si="681"/>
        <v>18.066606565500187</v>
      </c>
      <c r="BC571" s="39"/>
      <c r="BD571" s="36"/>
      <c r="BE571" s="36"/>
      <c r="BF571" s="36"/>
      <c r="BG571" s="39"/>
      <c r="BH571" s="39"/>
      <c r="BI571" s="39"/>
      <c r="BJ571" s="39"/>
    </row>
    <row r="572" spans="1:62" s="12" customFormat="1" ht="14.25" customHeight="1">
      <c r="A572" s="32"/>
      <c r="B572" s="25"/>
      <c r="C572" s="33"/>
      <c r="D572" s="25"/>
      <c r="E572" s="112"/>
      <c r="F572" s="113"/>
      <c r="G572" s="113"/>
      <c r="H572" s="113"/>
      <c r="I572" s="113"/>
      <c r="J572" s="113"/>
      <c r="K572" s="113"/>
      <c r="L572" s="113"/>
      <c r="M572" s="236"/>
      <c r="N572" s="113"/>
      <c r="O572" s="113"/>
      <c r="P572" s="114"/>
      <c r="T572" s="32"/>
      <c r="U572" s="25"/>
      <c r="V572" s="33"/>
      <c r="W572" s="25"/>
      <c r="X572" s="112"/>
      <c r="Y572" s="113"/>
      <c r="Z572" s="113"/>
      <c r="AA572" s="113"/>
      <c r="AB572" s="113"/>
      <c r="AC572" s="113"/>
      <c r="AD572" s="113"/>
      <c r="AE572" s="236"/>
      <c r="AF572" s="113"/>
      <c r="AG572" s="113"/>
      <c r="AH572" s="113"/>
      <c r="AI572" s="114"/>
      <c r="AL572" s="32"/>
      <c r="AM572" s="25"/>
      <c r="AN572" s="33"/>
      <c r="AO572" s="25"/>
      <c r="AP572" s="112"/>
      <c r="AQ572" s="113"/>
      <c r="AR572" s="113"/>
      <c r="AS572" s="113"/>
      <c r="AT572" s="113"/>
      <c r="AU572" s="113"/>
      <c r="AV572" s="113"/>
      <c r="AW572" s="236"/>
      <c r="AX572" s="113"/>
      <c r="AY572" s="113"/>
      <c r="AZ572" s="113"/>
      <c r="BA572" s="162"/>
      <c r="BC572" s="39"/>
      <c r="BD572" s="36"/>
      <c r="BE572" s="36"/>
      <c r="BF572" s="36"/>
      <c r="BG572" s="39"/>
      <c r="BH572" s="39"/>
      <c r="BI572" s="39"/>
      <c r="BJ572" s="39"/>
    </row>
    <row r="573" spans="1:62" s="12" customFormat="1" ht="14.25" customHeight="1">
      <c r="A573" s="70" t="s">
        <v>72</v>
      </c>
      <c r="B573" s="25"/>
      <c r="C573" s="33" t="s">
        <v>1</v>
      </c>
      <c r="D573" s="25"/>
      <c r="E573" s="112">
        <f t="shared" ref="E573:P573" si="682">IF(ISERROR(E270/E371),"",E270/E371)</f>
        <v>20.96309756585601</v>
      </c>
      <c r="F573" s="113">
        <f t="shared" si="682"/>
        <v>20.610110900456352</v>
      </c>
      <c r="G573" s="113">
        <f t="shared" si="682"/>
        <v>22.775362318840578</v>
      </c>
      <c r="H573" s="113">
        <f t="shared" si="682"/>
        <v>22.729203539823001</v>
      </c>
      <c r="I573" s="113">
        <f t="shared" si="682"/>
        <v>25.327272727272767</v>
      </c>
      <c r="J573" s="113">
        <f t="shared" si="682"/>
        <v>19.846994535519126</v>
      </c>
      <c r="K573" s="113">
        <f t="shared" si="682"/>
        <v>28.535999999999945</v>
      </c>
      <c r="L573" s="113">
        <f t="shared" si="682"/>
        <v>25.05600000000004</v>
      </c>
      <c r="M573" s="236">
        <f t="shared" si="682"/>
        <v>21.995555555555558</v>
      </c>
      <c r="N573" s="113">
        <f t="shared" si="682"/>
        <v>22.197867298578199</v>
      </c>
      <c r="O573" s="113" t="str">
        <f t="shared" si="682"/>
        <v/>
      </c>
      <c r="P573" s="114" t="str">
        <f t="shared" si="682"/>
        <v/>
      </c>
      <c r="T573" s="70" t="s">
        <v>72</v>
      </c>
      <c r="U573" s="25"/>
      <c r="V573" s="33" t="s">
        <v>1</v>
      </c>
      <c r="W573" s="25"/>
      <c r="X573" s="112" t="str">
        <f>IF(ISERROR(X270/X371),"",X270/X371)</f>
        <v/>
      </c>
      <c r="Y573" s="113" t="str">
        <f t="shared" ref="Y573:AI574" si="683">IF(ISERROR(Y270/Y371),"",Y270/Y371)</f>
        <v/>
      </c>
      <c r="Z573" s="113" t="str">
        <f t="shared" si="683"/>
        <v/>
      </c>
      <c r="AA573" s="113" t="str">
        <f t="shared" si="683"/>
        <v/>
      </c>
      <c r="AB573" s="113" t="str">
        <f t="shared" si="683"/>
        <v/>
      </c>
      <c r="AC573" s="113" t="str">
        <f t="shared" si="683"/>
        <v/>
      </c>
      <c r="AD573" s="113" t="str">
        <f t="shared" si="683"/>
        <v/>
      </c>
      <c r="AE573" s="236" t="str">
        <f t="shared" si="683"/>
        <v/>
      </c>
      <c r="AF573" s="113" t="str">
        <f t="shared" si="683"/>
        <v/>
      </c>
      <c r="AG573" s="113" t="str">
        <f t="shared" si="683"/>
        <v/>
      </c>
      <c r="AH573" s="113" t="str">
        <f t="shared" si="683"/>
        <v/>
      </c>
      <c r="AI573" s="114" t="str">
        <f t="shared" si="683"/>
        <v/>
      </c>
      <c r="AL573" s="70" t="s">
        <v>72</v>
      </c>
      <c r="AM573" s="25"/>
      <c r="AN573" s="33" t="s">
        <v>1</v>
      </c>
      <c r="AO573" s="25"/>
      <c r="AP573" s="112">
        <f t="shared" ref="AP573:BA573" si="684">IF(ISERROR(AP270/AP371),"",AP270/AP371)</f>
        <v>11.712635714285714</v>
      </c>
      <c r="AQ573" s="113">
        <f t="shared" si="684"/>
        <v>21.277012800000001</v>
      </c>
      <c r="AR573" s="113">
        <f t="shared" si="684"/>
        <v>21.488584130693063</v>
      </c>
      <c r="AS573" s="113">
        <f t="shared" si="684"/>
        <v>18.136800000000068</v>
      </c>
      <c r="AT573" s="113">
        <f t="shared" si="684"/>
        <v>17.60137512307692</v>
      </c>
      <c r="AU573" s="113">
        <f t="shared" si="684"/>
        <v>14.446998186046518</v>
      </c>
      <c r="AV573" s="113">
        <f t="shared" si="684"/>
        <v>19.527921002500001</v>
      </c>
      <c r="AW573" s="236">
        <f t="shared" si="684"/>
        <v>23.386883268292671</v>
      </c>
      <c r="AX573" s="113">
        <f t="shared" si="684"/>
        <v>16.913401508888871</v>
      </c>
      <c r="AY573" s="113">
        <f t="shared" si="684"/>
        <v>30.851988808429113</v>
      </c>
      <c r="AZ573" s="113">
        <f t="shared" si="684"/>
        <v>12.667071761078837</v>
      </c>
      <c r="BA573" s="162">
        <f t="shared" si="684"/>
        <v>27.179216924999825</v>
      </c>
      <c r="BC573" s="39"/>
      <c r="BD573" s="36"/>
      <c r="BE573" s="36"/>
      <c r="BF573" s="36"/>
      <c r="BG573" s="39"/>
      <c r="BH573" s="39"/>
      <c r="BI573" s="39"/>
      <c r="BJ573" s="39"/>
    </row>
    <row r="574" spans="1:62" s="12" customFormat="1" ht="14.25" customHeight="1">
      <c r="A574" s="32"/>
      <c r="B574" s="25"/>
      <c r="C574" s="33" t="s">
        <v>13</v>
      </c>
      <c r="D574" s="25"/>
      <c r="E574" s="112">
        <f t="shared" ref="E574:P574" si="685">IF(ISERROR(E271/E372),"",E271/E372)</f>
        <v>20.96309756585601</v>
      </c>
      <c r="F574" s="113">
        <f t="shared" si="685"/>
        <v>20.884656084656086</v>
      </c>
      <c r="G574" s="113">
        <f t="shared" si="685"/>
        <v>21.68256880733945</v>
      </c>
      <c r="H574" s="113">
        <f t="shared" si="685"/>
        <v>21.951363636363634</v>
      </c>
      <c r="I574" s="113">
        <f t="shared" si="685"/>
        <v>22.112121212121213</v>
      </c>
      <c r="J574" s="113">
        <f t="shared" si="685"/>
        <v>21.802316890881912</v>
      </c>
      <c r="K574" s="113">
        <f t="shared" si="685"/>
        <v>22.102820421278114</v>
      </c>
      <c r="L574" s="113">
        <f t="shared" si="685"/>
        <v>22.228981544771017</v>
      </c>
      <c r="M574" s="236">
        <f t="shared" si="685"/>
        <v>22.197867298578199</v>
      </c>
      <c r="N574" s="113" t="str">
        <f t="shared" si="685"/>
        <v/>
      </c>
      <c r="O574" s="113" t="str">
        <f t="shared" si="685"/>
        <v/>
      </c>
      <c r="P574" s="114" t="str">
        <f t="shared" si="685"/>
        <v/>
      </c>
      <c r="T574" s="32"/>
      <c r="U574" s="25"/>
      <c r="V574" s="33" t="s">
        <v>13</v>
      </c>
      <c r="W574" s="25"/>
      <c r="X574" s="112" t="str">
        <f>IF(ISERROR(X271/X372),"",X271/X372)</f>
        <v/>
      </c>
      <c r="Y574" s="113" t="str">
        <f t="shared" si="683"/>
        <v/>
      </c>
      <c r="Z574" s="113" t="str">
        <f t="shared" si="683"/>
        <v/>
      </c>
      <c r="AA574" s="113" t="str">
        <f t="shared" si="683"/>
        <v/>
      </c>
      <c r="AB574" s="113" t="str">
        <f t="shared" si="683"/>
        <v/>
      </c>
      <c r="AC574" s="113" t="str">
        <f t="shared" si="683"/>
        <v/>
      </c>
      <c r="AD574" s="113" t="str">
        <f t="shared" si="683"/>
        <v/>
      </c>
      <c r="AE574" s="236" t="str">
        <f t="shared" si="683"/>
        <v/>
      </c>
      <c r="AF574" s="113" t="str">
        <f t="shared" si="683"/>
        <v/>
      </c>
      <c r="AG574" s="113" t="str">
        <f t="shared" si="683"/>
        <v/>
      </c>
      <c r="AH574" s="113" t="str">
        <f t="shared" si="683"/>
        <v/>
      </c>
      <c r="AI574" s="114" t="str">
        <f t="shared" si="683"/>
        <v/>
      </c>
      <c r="AL574" s="32"/>
      <c r="AM574" s="25"/>
      <c r="AN574" s="33" t="s">
        <v>13</v>
      </c>
      <c r="AO574" s="25"/>
      <c r="AP574" s="112">
        <f t="shared" ref="AP574:BA574" si="686">IF(ISERROR(AP271/AP372),"",AP271/AP372)</f>
        <v>11.712635714285714</v>
      </c>
      <c r="AQ574" s="113">
        <f t="shared" si="686"/>
        <v>18.62550232079208</v>
      </c>
      <c r="AR574" s="113">
        <f t="shared" si="686"/>
        <v>20.057043225742571</v>
      </c>
      <c r="AS574" s="113">
        <f t="shared" si="686"/>
        <v>20.019756949514562</v>
      </c>
      <c r="AT574" s="113">
        <f t="shared" si="686"/>
        <v>19.748731399999997</v>
      </c>
      <c r="AU574" s="113">
        <f t="shared" si="686"/>
        <v>18.314929335849058</v>
      </c>
      <c r="AV574" s="113">
        <f t="shared" si="686"/>
        <v>18.558746756281408</v>
      </c>
      <c r="AW574" s="236">
        <f t="shared" si="686"/>
        <v>19.383553410416667</v>
      </c>
      <c r="AX574" s="113">
        <f t="shared" si="686"/>
        <v>18.993529425964908</v>
      </c>
      <c r="AY574" s="113">
        <f t="shared" si="686"/>
        <v>19.988404996142716</v>
      </c>
      <c r="AZ574" s="113">
        <f t="shared" si="686"/>
        <v>19.006250078441411</v>
      </c>
      <c r="BA574" s="162">
        <f t="shared" si="686"/>
        <v>19.096235950685379</v>
      </c>
      <c r="BC574" s="39"/>
      <c r="BD574" s="36"/>
      <c r="BE574" s="36"/>
      <c r="BF574" s="36"/>
      <c r="BG574" s="39"/>
      <c r="BH574" s="39"/>
      <c r="BI574" s="39"/>
      <c r="BJ574" s="39"/>
    </row>
    <row r="575" spans="1:62" s="12" customFormat="1" ht="14.25" customHeight="1">
      <c r="A575" s="70"/>
      <c r="B575" s="25"/>
      <c r="C575" s="33"/>
      <c r="D575" s="25"/>
      <c r="E575" s="112"/>
      <c r="F575" s="113"/>
      <c r="G575" s="113"/>
      <c r="H575" s="113"/>
      <c r="I575" s="113"/>
      <c r="J575" s="113"/>
      <c r="K575" s="113"/>
      <c r="L575" s="113"/>
      <c r="M575" s="236"/>
      <c r="N575" s="113"/>
      <c r="O575" s="113"/>
      <c r="P575" s="114"/>
      <c r="T575" s="70"/>
      <c r="U575" s="25"/>
      <c r="V575" s="33"/>
      <c r="W575" s="25"/>
      <c r="X575" s="112"/>
      <c r="Y575" s="113"/>
      <c r="Z575" s="113"/>
      <c r="AA575" s="113"/>
      <c r="AB575" s="113"/>
      <c r="AC575" s="113"/>
      <c r="AD575" s="113"/>
      <c r="AE575" s="236"/>
      <c r="AF575" s="113"/>
      <c r="AG575" s="113"/>
      <c r="AH575" s="113"/>
      <c r="AI575" s="114"/>
      <c r="AL575" s="70"/>
      <c r="AM575" s="25"/>
      <c r="AN575" s="33"/>
      <c r="AO575" s="25"/>
      <c r="AP575" s="112"/>
      <c r="AQ575" s="113"/>
      <c r="AR575" s="113"/>
      <c r="AS575" s="113"/>
      <c r="AT575" s="113"/>
      <c r="AU575" s="113"/>
      <c r="AV575" s="113"/>
      <c r="AW575" s="236"/>
      <c r="AX575" s="113"/>
      <c r="AY575" s="113"/>
      <c r="AZ575" s="113"/>
      <c r="BA575" s="162"/>
      <c r="BC575" s="39"/>
      <c r="BD575" s="36"/>
      <c r="BE575" s="36"/>
      <c r="BF575" s="36"/>
      <c r="BG575" s="39"/>
      <c r="BH575" s="39"/>
      <c r="BI575" s="39"/>
      <c r="BJ575" s="39"/>
    </row>
    <row r="576" spans="1:62" s="12" customFormat="1" ht="14.25" customHeight="1">
      <c r="A576" s="32" t="s">
        <v>73</v>
      </c>
      <c r="B576" s="25"/>
      <c r="C576" s="33" t="s">
        <v>1</v>
      </c>
      <c r="D576" s="25"/>
      <c r="E576" s="112">
        <f t="shared" ref="E576:P576" si="687">IF(ISERROR(E273/E374),"",E273/E374)</f>
        <v>8.0276966658000006</v>
      </c>
      <c r="F576" s="113">
        <f t="shared" si="687"/>
        <v>4.0626414286548105</v>
      </c>
      <c r="G576" s="113">
        <f t="shared" si="687"/>
        <v>11.2</v>
      </c>
      <c r="H576" s="113">
        <f t="shared" si="687"/>
        <v>5.0652288269331924</v>
      </c>
      <c r="I576" s="113">
        <f t="shared" si="687"/>
        <v>70.0454545454552</v>
      </c>
      <c r="J576" s="113">
        <f t="shared" si="687"/>
        <v>5.7553133514986365</v>
      </c>
      <c r="K576" s="113">
        <f t="shared" si="687"/>
        <v>6.0824742268041234</v>
      </c>
      <c r="L576" s="113">
        <f t="shared" si="687"/>
        <v>3.8662046908315557</v>
      </c>
      <c r="M576" s="236">
        <f t="shared" si="687"/>
        <v>8.012867647058826</v>
      </c>
      <c r="N576" s="113">
        <f t="shared" si="687"/>
        <v>5.7162138163736458</v>
      </c>
      <c r="O576" s="113" t="str">
        <f t="shared" si="687"/>
        <v/>
      </c>
      <c r="P576" s="114" t="str">
        <f t="shared" si="687"/>
        <v/>
      </c>
      <c r="T576" s="32" t="s">
        <v>73</v>
      </c>
      <c r="U576" s="25"/>
      <c r="V576" s="33" t="s">
        <v>1</v>
      </c>
      <c r="W576" s="25"/>
      <c r="X576" s="112" t="str">
        <f>IF(ISERROR(X273/X374),"",X273/X374)</f>
        <v/>
      </c>
      <c r="Y576" s="113" t="str">
        <f t="shared" ref="Y576:AI577" si="688">IF(ISERROR(Y273/Y374),"",Y273/Y374)</f>
        <v/>
      </c>
      <c r="Z576" s="113" t="str">
        <f t="shared" si="688"/>
        <v/>
      </c>
      <c r="AA576" s="113" t="str">
        <f t="shared" si="688"/>
        <v/>
      </c>
      <c r="AB576" s="113" t="str">
        <f t="shared" si="688"/>
        <v/>
      </c>
      <c r="AC576" s="113" t="str">
        <f t="shared" si="688"/>
        <v/>
      </c>
      <c r="AD576" s="113" t="str">
        <f t="shared" si="688"/>
        <v/>
      </c>
      <c r="AE576" s="236" t="str">
        <f t="shared" si="688"/>
        <v/>
      </c>
      <c r="AF576" s="113" t="str">
        <f t="shared" si="688"/>
        <v/>
      </c>
      <c r="AG576" s="113" t="str">
        <f t="shared" si="688"/>
        <v/>
      </c>
      <c r="AH576" s="113" t="str">
        <f t="shared" si="688"/>
        <v/>
      </c>
      <c r="AI576" s="114" t="str">
        <f t="shared" si="688"/>
        <v/>
      </c>
      <c r="AL576" s="32" t="s">
        <v>73</v>
      </c>
      <c r="AM576" s="25"/>
      <c r="AN576" s="33" t="s">
        <v>1</v>
      </c>
      <c r="AO576" s="25"/>
      <c r="AP576" s="112">
        <f t="shared" ref="AP576:BA576" si="689">IF(ISERROR(AP273/AP374),"",AP273/AP374)</f>
        <v>16.758945984615387</v>
      </c>
      <c r="AQ576" s="113">
        <f t="shared" si="689"/>
        <v>2.7880576168224303</v>
      </c>
      <c r="AR576" s="113">
        <f t="shared" si="689"/>
        <v>4.5431991485714294</v>
      </c>
      <c r="AS576" s="113">
        <f t="shared" si="689"/>
        <v>2.3170150130563805</v>
      </c>
      <c r="AT576" s="113">
        <f t="shared" si="689"/>
        <v>4.4157853071633228</v>
      </c>
      <c r="AU576" s="113">
        <f t="shared" si="689"/>
        <v>19.015927448275889</v>
      </c>
      <c r="AV576" s="113">
        <f t="shared" si="689"/>
        <v>24.784730228204239</v>
      </c>
      <c r="AW576" s="236">
        <f t="shared" si="689"/>
        <v>26.520368060060086</v>
      </c>
      <c r="AX576" s="113">
        <f t="shared" si="689"/>
        <v>4.8885999872327792</v>
      </c>
      <c r="AY576" s="113">
        <f t="shared" si="689"/>
        <v>4.0325863863983651</v>
      </c>
      <c r="AZ576" s="113" t="str">
        <f t="shared" si="689"/>
        <v/>
      </c>
      <c r="BA576" s="162">
        <f t="shared" si="689"/>
        <v>2.3467576141359228</v>
      </c>
      <c r="BC576" s="39"/>
      <c r="BD576" s="36"/>
      <c r="BE576" s="36"/>
      <c r="BF576" s="36"/>
      <c r="BG576" s="39"/>
      <c r="BH576" s="39"/>
      <c r="BI576" s="39"/>
      <c r="BJ576" s="39"/>
    </row>
    <row r="577" spans="1:62" s="12" customFormat="1" ht="14.25" customHeight="1">
      <c r="A577" s="70"/>
      <c r="B577" s="25"/>
      <c r="C577" s="33" t="s">
        <v>13</v>
      </c>
      <c r="D577" s="25"/>
      <c r="E577" s="112">
        <f t="shared" ref="E577:P577" si="690">IF(ISERROR(E274/E375),"",E274/E375)</f>
        <v>8.0276966658000006</v>
      </c>
      <c r="F577" s="113">
        <f t="shared" si="690"/>
        <v>4.4106382978723406</v>
      </c>
      <c r="G577" s="113">
        <f t="shared" si="690"/>
        <v>4.4821052631578953</v>
      </c>
      <c r="H577" s="113">
        <f t="shared" si="690"/>
        <v>4.7737437516443038</v>
      </c>
      <c r="I577" s="113">
        <f t="shared" si="690"/>
        <v>5.1493591420350509</v>
      </c>
      <c r="J577" s="113">
        <f t="shared" si="690"/>
        <v>5.3458819370802404</v>
      </c>
      <c r="K577" s="113">
        <f t="shared" si="690"/>
        <v>5.5044382801664353</v>
      </c>
      <c r="L577" s="113">
        <f t="shared" si="690"/>
        <v>5.1661897424609284</v>
      </c>
      <c r="M577" s="236">
        <f t="shared" si="690"/>
        <v>5.7162138163736458</v>
      </c>
      <c r="N577" s="113" t="str">
        <f t="shared" si="690"/>
        <v/>
      </c>
      <c r="O577" s="113" t="str">
        <f t="shared" si="690"/>
        <v/>
      </c>
      <c r="P577" s="114" t="str">
        <f t="shared" si="690"/>
        <v/>
      </c>
      <c r="T577" s="70"/>
      <c r="U577" s="25"/>
      <c r="V577" s="33" t="s">
        <v>13</v>
      </c>
      <c r="W577" s="25"/>
      <c r="X577" s="112" t="str">
        <f>IF(ISERROR(X274/X375),"",X274/X375)</f>
        <v/>
      </c>
      <c r="Y577" s="113" t="str">
        <f t="shared" si="688"/>
        <v/>
      </c>
      <c r="Z577" s="113" t="str">
        <f t="shared" si="688"/>
        <v/>
      </c>
      <c r="AA577" s="113" t="str">
        <f t="shared" si="688"/>
        <v/>
      </c>
      <c r="AB577" s="113" t="str">
        <f t="shared" si="688"/>
        <v/>
      </c>
      <c r="AC577" s="113" t="str">
        <f t="shared" si="688"/>
        <v/>
      </c>
      <c r="AD577" s="113" t="str">
        <f t="shared" si="688"/>
        <v/>
      </c>
      <c r="AE577" s="236" t="str">
        <f t="shared" si="688"/>
        <v/>
      </c>
      <c r="AF577" s="113" t="str">
        <f t="shared" si="688"/>
        <v/>
      </c>
      <c r="AG577" s="113" t="str">
        <f t="shared" si="688"/>
        <v/>
      </c>
      <c r="AH577" s="113" t="str">
        <f t="shared" si="688"/>
        <v/>
      </c>
      <c r="AI577" s="114" t="str">
        <f t="shared" si="688"/>
        <v/>
      </c>
      <c r="AL577" s="70"/>
      <c r="AM577" s="25"/>
      <c r="AN577" s="33" t="s">
        <v>13</v>
      </c>
      <c r="AO577" s="25"/>
      <c r="AP577" s="112">
        <f t="shared" ref="AP577:BA577" si="691">IF(ISERROR(AP274/AP375),"",AP274/AP375)</f>
        <v>16.758945984615387</v>
      </c>
      <c r="AQ577" s="113">
        <f t="shared" si="691"/>
        <v>3.2441639673530895</v>
      </c>
      <c r="AR577" s="113">
        <f t="shared" si="691"/>
        <v>3.8179105771172188</v>
      </c>
      <c r="AS577" s="113">
        <f t="shared" si="691"/>
        <v>3.3362863102266243</v>
      </c>
      <c r="AT577" s="113">
        <f t="shared" si="691"/>
        <v>3.6055438502001147</v>
      </c>
      <c r="AU577" s="113">
        <f t="shared" si="691"/>
        <v>4.5076454334544485</v>
      </c>
      <c r="AV577" s="113">
        <f t="shared" si="691"/>
        <v>4.8430921776767519</v>
      </c>
      <c r="AW577" s="236">
        <f t="shared" si="691"/>
        <v>5.9974390327090683</v>
      </c>
      <c r="AX577" s="113">
        <f t="shared" si="691"/>
        <v>5.8044278276494472</v>
      </c>
      <c r="AY577" s="113">
        <f t="shared" si="691"/>
        <v>5.5203035615158615</v>
      </c>
      <c r="AZ577" s="113">
        <f t="shared" si="691"/>
        <v>5.5203035615158615</v>
      </c>
      <c r="BA577" s="162">
        <f t="shared" si="691"/>
        <v>5.1446839172916565</v>
      </c>
      <c r="BC577" s="39"/>
      <c r="BD577" s="36"/>
      <c r="BE577" s="36"/>
      <c r="BF577" s="36"/>
      <c r="BG577" s="39"/>
      <c r="BH577" s="39"/>
      <c r="BI577" s="39"/>
      <c r="BJ577" s="39"/>
    </row>
    <row r="578" spans="1:62" s="12" customFormat="1" ht="14.25" customHeight="1">
      <c r="A578" s="32"/>
      <c r="B578" s="25"/>
      <c r="C578" s="33"/>
      <c r="D578" s="25"/>
      <c r="E578" s="112"/>
      <c r="F578" s="113"/>
      <c r="G578" s="113"/>
      <c r="H578" s="113"/>
      <c r="I578" s="113"/>
      <c r="J578" s="113"/>
      <c r="K578" s="113"/>
      <c r="L578" s="113"/>
      <c r="M578" s="236"/>
      <c r="N578" s="113"/>
      <c r="O578" s="113"/>
      <c r="P578" s="114"/>
      <c r="T578" s="32"/>
      <c r="U578" s="25"/>
      <c r="V578" s="33"/>
      <c r="W578" s="25"/>
      <c r="X578" s="112"/>
      <c r="Y578" s="113"/>
      <c r="Z578" s="113"/>
      <c r="AA578" s="113"/>
      <c r="AB578" s="113"/>
      <c r="AC578" s="113"/>
      <c r="AD578" s="113"/>
      <c r="AE578" s="236"/>
      <c r="AF578" s="113"/>
      <c r="AG578" s="113"/>
      <c r="AH578" s="113"/>
      <c r="AI578" s="114"/>
      <c r="AL578" s="32"/>
      <c r="AM578" s="25"/>
      <c r="AN578" s="33"/>
      <c r="AO578" s="25"/>
      <c r="AP578" s="112"/>
      <c r="AQ578" s="113"/>
      <c r="AR578" s="113"/>
      <c r="AS578" s="113"/>
      <c r="AT578" s="113"/>
      <c r="AU578" s="113"/>
      <c r="AV578" s="113"/>
      <c r="AW578" s="236"/>
      <c r="AX578" s="113"/>
      <c r="AY578" s="113"/>
      <c r="AZ578" s="113"/>
      <c r="BA578" s="162"/>
      <c r="BC578" s="39"/>
      <c r="BD578" s="36"/>
      <c r="BE578" s="36"/>
      <c r="BF578" s="36"/>
      <c r="BG578" s="39"/>
      <c r="BH578" s="39"/>
      <c r="BI578" s="39"/>
      <c r="BJ578" s="39"/>
    </row>
    <row r="579" spans="1:62" s="12" customFormat="1" ht="14.25" customHeight="1">
      <c r="A579" s="32" t="s">
        <v>74</v>
      </c>
      <c r="B579" s="25"/>
      <c r="C579" s="33" t="s">
        <v>1</v>
      </c>
      <c r="D579" s="25"/>
      <c r="E579" s="112">
        <f t="shared" ref="E579:P579" si="692">IF(ISERROR(E276/E377),"",E276/E377)</f>
        <v>3.8250940235114137</v>
      </c>
      <c r="F579" s="113">
        <f t="shared" si="692"/>
        <v>9.0892322558459409</v>
      </c>
      <c r="G579" s="113">
        <f t="shared" si="692"/>
        <v>6.7736351531291623</v>
      </c>
      <c r="H579" s="113">
        <f t="shared" si="692"/>
        <v>19.343434343434382</v>
      </c>
      <c r="I579" s="113">
        <f t="shared" si="692"/>
        <v>12.759999999999781</v>
      </c>
      <c r="J579" s="113">
        <f t="shared" si="692"/>
        <v>9.4453870625662812</v>
      </c>
      <c r="K579" s="113">
        <f t="shared" si="692"/>
        <v>6.2578692493946697</v>
      </c>
      <c r="L579" s="113">
        <f t="shared" si="692"/>
        <v>12.162983425414387</v>
      </c>
      <c r="M579" s="236">
        <f t="shared" si="692"/>
        <v>11.229999999999986</v>
      </c>
      <c r="N579" s="113">
        <f t="shared" si="692"/>
        <v>7.9519983932516576</v>
      </c>
      <c r="O579" s="113" t="str">
        <f t="shared" si="692"/>
        <v/>
      </c>
      <c r="P579" s="114" t="str">
        <f t="shared" si="692"/>
        <v/>
      </c>
      <c r="T579" s="32" t="s">
        <v>74</v>
      </c>
      <c r="U579" s="25"/>
      <c r="V579" s="33" t="s">
        <v>1</v>
      </c>
      <c r="W579" s="25"/>
      <c r="X579" s="112" t="str">
        <f>IF(ISERROR(X276/X377),"",X276/X377)</f>
        <v/>
      </c>
      <c r="Y579" s="113" t="str">
        <f t="shared" ref="Y579:AI580" si="693">IF(ISERROR(Y276/Y377),"",Y276/Y377)</f>
        <v/>
      </c>
      <c r="Z579" s="113" t="str">
        <f t="shared" si="693"/>
        <v/>
      </c>
      <c r="AA579" s="113" t="str">
        <f t="shared" si="693"/>
        <v/>
      </c>
      <c r="AB579" s="113" t="str">
        <f t="shared" si="693"/>
        <v/>
      </c>
      <c r="AC579" s="113" t="str">
        <f t="shared" si="693"/>
        <v/>
      </c>
      <c r="AD579" s="113" t="str">
        <f t="shared" si="693"/>
        <v/>
      </c>
      <c r="AE579" s="236" t="str">
        <f t="shared" si="693"/>
        <v/>
      </c>
      <c r="AF579" s="113" t="str">
        <f t="shared" si="693"/>
        <v/>
      </c>
      <c r="AG579" s="113" t="str">
        <f t="shared" si="693"/>
        <v/>
      </c>
      <c r="AH579" s="113" t="str">
        <f t="shared" si="693"/>
        <v/>
      </c>
      <c r="AI579" s="114" t="str">
        <f t="shared" si="693"/>
        <v/>
      </c>
      <c r="AL579" s="32" t="s">
        <v>74</v>
      </c>
      <c r="AM579" s="25"/>
      <c r="AN579" s="33" t="s">
        <v>1</v>
      </c>
      <c r="AO579" s="25"/>
      <c r="AP579" s="112">
        <f t="shared" ref="AP579:BA579" si="694">IF(ISERROR(AP276/AP377),"",AP276/AP377)</f>
        <v>4.3645665485618546</v>
      </c>
      <c r="AQ579" s="113" t="str">
        <f t="shared" si="694"/>
        <v/>
      </c>
      <c r="AR579" s="113">
        <f t="shared" si="694"/>
        <v>5.5505986409696648</v>
      </c>
      <c r="AS579" s="113">
        <f t="shared" si="694"/>
        <v>6.5754899243243274</v>
      </c>
      <c r="AT579" s="113">
        <f t="shared" si="694"/>
        <v>11.122931383999997</v>
      </c>
      <c r="AU579" s="113">
        <f t="shared" si="694"/>
        <v>4.9943778445086702</v>
      </c>
      <c r="AV579" s="113">
        <f t="shared" si="694"/>
        <v>6.5321869679653686</v>
      </c>
      <c r="AW579" s="236">
        <f t="shared" si="694"/>
        <v>11.54075067999981</v>
      </c>
      <c r="AX579" s="113">
        <f t="shared" si="694"/>
        <v>7.6496824636995697</v>
      </c>
      <c r="AY579" s="113">
        <f t="shared" si="694"/>
        <v>10.384006430299664</v>
      </c>
      <c r="AZ579" s="113">
        <f t="shared" si="694"/>
        <v>3.8114902041666419</v>
      </c>
      <c r="BA579" s="162">
        <f t="shared" si="694"/>
        <v>8.9019975600000283</v>
      </c>
      <c r="BC579" s="39"/>
      <c r="BD579" s="36"/>
      <c r="BE579" s="36"/>
      <c r="BF579" s="36"/>
      <c r="BG579" s="39"/>
      <c r="BH579" s="39"/>
      <c r="BI579" s="39"/>
      <c r="BJ579" s="39"/>
    </row>
    <row r="580" spans="1:62" s="12" customFormat="1" ht="14.25" customHeight="1">
      <c r="A580" s="70"/>
      <c r="B580" s="25"/>
      <c r="C580" s="33" t="s">
        <v>13</v>
      </c>
      <c r="D580" s="25"/>
      <c r="E580" s="112">
        <f t="shared" ref="E580:P580" si="695">IF(ISERROR(E277/E378),"",E277/E378)</f>
        <v>3.8250940235114137</v>
      </c>
      <c r="F580" s="113">
        <f t="shared" si="695"/>
        <v>6.7584670231729049</v>
      </c>
      <c r="G580" s="113">
        <f t="shared" si="695"/>
        <v>6.7671493902439028</v>
      </c>
      <c r="H580" s="113">
        <f t="shared" si="695"/>
        <v>7.2243848696290858</v>
      </c>
      <c r="I580" s="113">
        <f t="shared" si="695"/>
        <v>7.2747452692867531</v>
      </c>
      <c r="J580" s="113">
        <f t="shared" si="695"/>
        <v>7.8293145489027367</v>
      </c>
      <c r="K580" s="113">
        <f t="shared" si="695"/>
        <v>7.5419526234226248</v>
      </c>
      <c r="L580" s="113">
        <f t="shared" si="695"/>
        <v>7.8848124615699939</v>
      </c>
      <c r="M580" s="236">
        <f t="shared" si="695"/>
        <v>7.9519983932516576</v>
      </c>
      <c r="N580" s="113" t="str">
        <f t="shared" si="695"/>
        <v/>
      </c>
      <c r="O580" s="113" t="str">
        <f t="shared" si="695"/>
        <v/>
      </c>
      <c r="P580" s="114" t="str">
        <f t="shared" si="695"/>
        <v/>
      </c>
      <c r="T580" s="70"/>
      <c r="U580" s="25"/>
      <c r="V580" s="33" t="s">
        <v>13</v>
      </c>
      <c r="W580" s="25"/>
      <c r="X580" s="112" t="str">
        <f>IF(ISERROR(X277/X378),"",X277/X378)</f>
        <v/>
      </c>
      <c r="Y580" s="113" t="str">
        <f t="shared" si="693"/>
        <v/>
      </c>
      <c r="Z580" s="113" t="str">
        <f t="shared" si="693"/>
        <v/>
      </c>
      <c r="AA580" s="113" t="str">
        <f t="shared" si="693"/>
        <v/>
      </c>
      <c r="AB580" s="113" t="str">
        <f t="shared" si="693"/>
        <v/>
      </c>
      <c r="AC580" s="113" t="str">
        <f t="shared" si="693"/>
        <v/>
      </c>
      <c r="AD580" s="113" t="str">
        <f t="shared" si="693"/>
        <v/>
      </c>
      <c r="AE580" s="236" t="str">
        <f t="shared" si="693"/>
        <v/>
      </c>
      <c r="AF580" s="113" t="str">
        <f t="shared" si="693"/>
        <v/>
      </c>
      <c r="AG580" s="113" t="str">
        <f t="shared" si="693"/>
        <v/>
      </c>
      <c r="AH580" s="113" t="str">
        <f t="shared" si="693"/>
        <v/>
      </c>
      <c r="AI580" s="114" t="str">
        <f t="shared" si="693"/>
        <v/>
      </c>
      <c r="AL580" s="70"/>
      <c r="AM580" s="25"/>
      <c r="AN580" s="33" t="s">
        <v>13</v>
      </c>
      <c r="AO580" s="25"/>
      <c r="AP580" s="112">
        <f t="shared" ref="AP580:BA580" si="696">IF(ISERROR(AP277/AP378),"",AP277/AP378)</f>
        <v>4.3645665485618546</v>
      </c>
      <c r="AQ580" s="113">
        <f t="shared" si="696"/>
        <v>4.3645665485618546</v>
      </c>
      <c r="AR580" s="113">
        <f t="shared" si="696"/>
        <v>5.0994413352302237</v>
      </c>
      <c r="AS580" s="113">
        <f t="shared" si="696"/>
        <v>5.8432090095013764</v>
      </c>
      <c r="AT580" s="113">
        <f t="shared" si="696"/>
        <v>6.3112695036945166</v>
      </c>
      <c r="AU580" s="113">
        <f t="shared" si="696"/>
        <v>5.5857209143978563</v>
      </c>
      <c r="AV580" s="113">
        <f t="shared" si="696"/>
        <v>5.9222529693605477</v>
      </c>
      <c r="AW580" s="236">
        <f t="shared" si="696"/>
        <v>5.9366298826426345</v>
      </c>
      <c r="AX580" s="113">
        <f t="shared" si="696"/>
        <v>5.9761974405092628</v>
      </c>
      <c r="AY580" s="113">
        <f t="shared" si="696"/>
        <v>6.19958154663738</v>
      </c>
      <c r="AZ580" s="113">
        <f t="shared" si="696"/>
        <v>6.146389227247596</v>
      </c>
      <c r="BA580" s="162">
        <f t="shared" si="696"/>
        <v>6.1527680093028758</v>
      </c>
      <c r="BC580" s="39"/>
      <c r="BD580" s="36"/>
      <c r="BE580" s="36"/>
      <c r="BF580" s="36"/>
      <c r="BG580" s="39"/>
      <c r="BH580" s="39"/>
      <c r="BI580" s="39"/>
      <c r="BJ580" s="39"/>
    </row>
    <row r="581" spans="1:62" s="12" customFormat="1" ht="14.25" customHeight="1">
      <c r="A581" s="32"/>
      <c r="B581" s="25"/>
      <c r="C581" s="33"/>
      <c r="D581" s="25"/>
      <c r="E581" s="112"/>
      <c r="F581" s="113"/>
      <c r="G581" s="113"/>
      <c r="H581" s="113"/>
      <c r="I581" s="113"/>
      <c r="J581" s="113"/>
      <c r="K581" s="113"/>
      <c r="L581" s="113"/>
      <c r="M581" s="236"/>
      <c r="N581" s="113"/>
      <c r="O581" s="113"/>
      <c r="P581" s="114"/>
      <c r="T581" s="32"/>
      <c r="U581" s="25"/>
      <c r="V581" s="33"/>
      <c r="W581" s="25"/>
      <c r="X581" s="112"/>
      <c r="Y581" s="113"/>
      <c r="Z581" s="113"/>
      <c r="AA581" s="113"/>
      <c r="AB581" s="113"/>
      <c r="AC581" s="113"/>
      <c r="AD581" s="113"/>
      <c r="AE581" s="236"/>
      <c r="AF581" s="113"/>
      <c r="AG581" s="113"/>
      <c r="AH581" s="113"/>
      <c r="AI581" s="114"/>
      <c r="AL581" s="32"/>
      <c r="AM581" s="25"/>
      <c r="AN581" s="33"/>
      <c r="AO581" s="25"/>
      <c r="AP581" s="112"/>
      <c r="AQ581" s="113"/>
      <c r="AR581" s="113"/>
      <c r="AS581" s="113"/>
      <c r="AT581" s="113"/>
      <c r="AU581" s="113"/>
      <c r="AV581" s="113"/>
      <c r="AW581" s="236"/>
      <c r="AX581" s="113"/>
      <c r="AY581" s="113"/>
      <c r="AZ581" s="113"/>
      <c r="BA581" s="162"/>
      <c r="BC581" s="39"/>
      <c r="BD581" s="36"/>
      <c r="BE581" s="36"/>
      <c r="BF581" s="36"/>
      <c r="BG581" s="39"/>
      <c r="BH581" s="39"/>
      <c r="BI581" s="39"/>
      <c r="BJ581" s="39"/>
    </row>
    <row r="582" spans="1:62" s="12" customFormat="1" ht="14.25" customHeight="1">
      <c r="A582" s="70" t="s">
        <v>75</v>
      </c>
      <c r="B582" s="25"/>
      <c r="C582" s="33" t="s">
        <v>1</v>
      </c>
      <c r="D582" s="25"/>
      <c r="E582" s="112">
        <f t="shared" ref="E582:P582" si="697">IF(ISERROR(E279/E380),"",E279/E380)</f>
        <v>72.181705777777779</v>
      </c>
      <c r="F582" s="113">
        <f t="shared" si="697"/>
        <v>15.88797210191083</v>
      </c>
      <c r="G582" s="113">
        <f t="shared" si="697"/>
        <v>26.499999999999996</v>
      </c>
      <c r="H582" s="113">
        <f t="shared" si="697"/>
        <v>30.074074074074087</v>
      </c>
      <c r="I582" s="113">
        <f t="shared" si="697"/>
        <v>13.451999999999998</v>
      </c>
      <c r="J582" s="113">
        <f t="shared" si="697"/>
        <v>13.463276836158183</v>
      </c>
      <c r="K582" s="113">
        <f t="shared" si="697"/>
        <v>12.18333333333335</v>
      </c>
      <c r="L582" s="113">
        <f t="shared" si="697"/>
        <v>10.145454545454543</v>
      </c>
      <c r="M582" s="236">
        <f t="shared" si="697"/>
        <v>52.600000000000229</v>
      </c>
      <c r="N582" s="113">
        <f t="shared" si="697"/>
        <v>18.737745098039216</v>
      </c>
      <c r="O582" s="113" t="str">
        <f t="shared" si="697"/>
        <v/>
      </c>
      <c r="P582" s="114" t="str">
        <f t="shared" si="697"/>
        <v/>
      </c>
      <c r="T582" s="70" t="s">
        <v>75</v>
      </c>
      <c r="U582" s="25"/>
      <c r="V582" s="33" t="s">
        <v>1</v>
      </c>
      <c r="W582" s="25"/>
      <c r="X582" s="112" t="str">
        <f>IF(ISERROR(X279/X380),"",X279/X380)</f>
        <v/>
      </c>
      <c r="Y582" s="113" t="str">
        <f t="shared" ref="Y582:AI583" si="698">IF(ISERROR(Y279/Y380),"",Y279/Y380)</f>
        <v/>
      </c>
      <c r="Z582" s="113" t="str">
        <f t="shared" si="698"/>
        <v/>
      </c>
      <c r="AA582" s="113" t="str">
        <f t="shared" si="698"/>
        <v/>
      </c>
      <c r="AB582" s="113" t="str">
        <f t="shared" si="698"/>
        <v/>
      </c>
      <c r="AC582" s="113" t="str">
        <f t="shared" si="698"/>
        <v/>
      </c>
      <c r="AD582" s="113" t="str">
        <f t="shared" si="698"/>
        <v/>
      </c>
      <c r="AE582" s="236" t="str">
        <f t="shared" si="698"/>
        <v/>
      </c>
      <c r="AF582" s="113" t="str">
        <f t="shared" si="698"/>
        <v/>
      </c>
      <c r="AG582" s="113" t="str">
        <f t="shared" si="698"/>
        <v/>
      </c>
      <c r="AH582" s="113" t="str">
        <f t="shared" si="698"/>
        <v/>
      </c>
      <c r="AI582" s="114" t="str">
        <f t="shared" si="698"/>
        <v/>
      </c>
      <c r="AL582" s="70" t="s">
        <v>75</v>
      </c>
      <c r="AM582" s="25"/>
      <c r="AN582" s="33" t="s">
        <v>1</v>
      </c>
      <c r="AO582" s="25"/>
      <c r="AP582" s="112">
        <f t="shared" ref="AP582:BA582" si="699">IF(ISERROR(AP279/AP380),"",AP279/AP380)</f>
        <v>22.466924333619723</v>
      </c>
      <c r="AQ582" s="113">
        <f t="shared" si="699"/>
        <v>19.766630325925931</v>
      </c>
      <c r="AR582" s="113">
        <f t="shared" si="699"/>
        <v>202.08057999999963</v>
      </c>
      <c r="AS582" s="113">
        <f t="shared" si="699"/>
        <v>17.650737024781545</v>
      </c>
      <c r="AT582" s="113">
        <f t="shared" si="699"/>
        <v>53.264839320567106</v>
      </c>
      <c r="AU582" s="113">
        <f t="shared" si="699"/>
        <v>9.3756853599998973</v>
      </c>
      <c r="AV582" s="113">
        <f t="shared" si="699"/>
        <v>33.302004947873591</v>
      </c>
      <c r="AW582" s="236" t="str">
        <f t="shared" si="699"/>
        <v/>
      </c>
      <c r="AX582" s="113">
        <f t="shared" si="699"/>
        <v>37.128879937348067</v>
      </c>
      <c r="AY582" s="113">
        <f t="shared" si="699"/>
        <v>32.504512754166697</v>
      </c>
      <c r="AZ582" s="113" t="str">
        <f t="shared" si="699"/>
        <v/>
      </c>
      <c r="BA582" s="162">
        <f t="shared" si="699"/>
        <v>62.68418220000023</v>
      </c>
      <c r="BC582" s="39"/>
      <c r="BD582" s="36"/>
      <c r="BE582" s="36"/>
      <c r="BF582" s="36"/>
      <c r="BG582" s="39"/>
      <c r="BH582" s="39"/>
      <c r="BI582" s="39"/>
      <c r="BJ582" s="39"/>
    </row>
    <row r="583" spans="1:62" s="12" customFormat="1" ht="14.25" customHeight="1">
      <c r="A583" s="130"/>
      <c r="B583" s="25"/>
      <c r="C583" s="33" t="s">
        <v>13</v>
      </c>
      <c r="D583" s="25"/>
      <c r="E583" s="112">
        <f t="shared" ref="E583:P583" si="700">IF(ISERROR(E280/E381),"",E280/E381)</f>
        <v>72.181705777777779</v>
      </c>
      <c r="F583" s="113">
        <f t="shared" si="700"/>
        <v>22.944289693593316</v>
      </c>
      <c r="G583" s="113">
        <f t="shared" si="700"/>
        <v>24.502347417840376</v>
      </c>
      <c r="H583" s="113">
        <f t="shared" si="700"/>
        <v>25.129166666666666</v>
      </c>
      <c r="I583" s="113">
        <f t="shared" si="700"/>
        <v>22.119587628865979</v>
      </c>
      <c r="J583" s="113">
        <f t="shared" si="700"/>
        <v>20.783783783783782</v>
      </c>
      <c r="K583" s="113">
        <f t="shared" si="700"/>
        <v>20.356255178127586</v>
      </c>
      <c r="L583" s="113">
        <f t="shared" si="700"/>
        <v>17.886934673366834</v>
      </c>
      <c r="M583" s="236">
        <f t="shared" si="700"/>
        <v>18.737745098039216</v>
      </c>
      <c r="N583" s="113" t="str">
        <f t="shared" si="700"/>
        <v/>
      </c>
      <c r="O583" s="113" t="str">
        <f t="shared" si="700"/>
        <v/>
      </c>
      <c r="P583" s="114" t="str">
        <f t="shared" si="700"/>
        <v/>
      </c>
      <c r="T583" s="130"/>
      <c r="U583" s="25"/>
      <c r="V583" s="33" t="s">
        <v>13</v>
      </c>
      <c r="W583" s="25"/>
      <c r="X583" s="112" t="str">
        <f>IF(ISERROR(X280/X381),"",X280/X381)</f>
        <v/>
      </c>
      <c r="Y583" s="113" t="str">
        <f t="shared" si="698"/>
        <v/>
      </c>
      <c r="Z583" s="113" t="str">
        <f t="shared" si="698"/>
        <v/>
      </c>
      <c r="AA583" s="113" t="str">
        <f t="shared" si="698"/>
        <v/>
      </c>
      <c r="AB583" s="113" t="str">
        <f t="shared" si="698"/>
        <v/>
      </c>
      <c r="AC583" s="113" t="str">
        <f t="shared" si="698"/>
        <v/>
      </c>
      <c r="AD583" s="113" t="str">
        <f t="shared" si="698"/>
        <v/>
      </c>
      <c r="AE583" s="236" t="str">
        <f t="shared" si="698"/>
        <v/>
      </c>
      <c r="AF583" s="113" t="str">
        <f t="shared" si="698"/>
        <v/>
      </c>
      <c r="AG583" s="113" t="str">
        <f t="shared" si="698"/>
        <v/>
      </c>
      <c r="AH583" s="113" t="str">
        <f t="shared" si="698"/>
        <v/>
      </c>
      <c r="AI583" s="114" t="str">
        <f t="shared" si="698"/>
        <v/>
      </c>
      <c r="AL583" s="130"/>
      <c r="AM583" s="25"/>
      <c r="AN583" s="33" t="s">
        <v>13</v>
      </c>
      <c r="AO583" s="25"/>
      <c r="AP583" s="112">
        <f t="shared" ref="AP583:BA583" si="701">IF(ISERROR(AP280/AP381),"",AP280/AP381)</f>
        <v>22.466924333619723</v>
      </c>
      <c r="AQ583" s="113">
        <f t="shared" si="701"/>
        <v>22.08444642884723</v>
      </c>
      <c r="AR583" s="113">
        <f t="shared" si="701"/>
        <v>23.02378539957655</v>
      </c>
      <c r="AS583" s="113">
        <f t="shared" si="701"/>
        <v>21.145352222589633</v>
      </c>
      <c r="AT583" s="113">
        <f t="shared" si="701"/>
        <v>23.351064161859739</v>
      </c>
      <c r="AU583" s="113">
        <f t="shared" si="701"/>
        <v>23.133612166461351</v>
      </c>
      <c r="AV583" s="113">
        <f t="shared" si="701"/>
        <v>23.844984115408135</v>
      </c>
      <c r="AW583" s="236">
        <f t="shared" si="701"/>
        <v>23.844984115408135</v>
      </c>
      <c r="AX583" s="113">
        <f t="shared" si="701"/>
        <v>25.815263195385285</v>
      </c>
      <c r="AY583" s="113">
        <f t="shared" si="701"/>
        <v>26.522982991415834</v>
      </c>
      <c r="AZ583" s="113">
        <f t="shared" si="701"/>
        <v>26.522982991415834</v>
      </c>
      <c r="BA583" s="162">
        <f t="shared" si="701"/>
        <v>26.917163776705443</v>
      </c>
      <c r="BC583" s="39"/>
      <c r="BD583" s="36"/>
      <c r="BE583" s="36"/>
      <c r="BF583" s="36"/>
      <c r="BG583" s="39"/>
      <c r="BH583" s="39"/>
      <c r="BI583" s="39"/>
      <c r="BJ583" s="39"/>
    </row>
    <row r="584" spans="1:62" s="12" customFormat="1" ht="14.25" customHeight="1">
      <c r="A584" s="70"/>
      <c r="B584" s="25"/>
      <c r="C584" s="33"/>
      <c r="D584" s="25"/>
      <c r="E584" s="112"/>
      <c r="F584" s="113"/>
      <c r="G584" s="113"/>
      <c r="H584" s="113"/>
      <c r="I584" s="113"/>
      <c r="J584" s="113"/>
      <c r="K584" s="113"/>
      <c r="L584" s="113"/>
      <c r="M584" s="236"/>
      <c r="N584" s="113"/>
      <c r="O584" s="113"/>
      <c r="P584" s="114"/>
      <c r="T584" s="70"/>
      <c r="U584" s="25"/>
      <c r="V584" s="33"/>
      <c r="W584" s="25"/>
      <c r="X584" s="112"/>
      <c r="Y584" s="113"/>
      <c r="Z584" s="113"/>
      <c r="AA584" s="113"/>
      <c r="AB584" s="113"/>
      <c r="AC584" s="113"/>
      <c r="AD584" s="113"/>
      <c r="AE584" s="236"/>
      <c r="AF584" s="113"/>
      <c r="AG584" s="113"/>
      <c r="AH584" s="113"/>
      <c r="AI584" s="114"/>
      <c r="AL584" s="70"/>
      <c r="AM584" s="25"/>
      <c r="AN584" s="33"/>
      <c r="AO584" s="25"/>
      <c r="AP584" s="112"/>
      <c r="AQ584" s="113"/>
      <c r="AR584" s="113"/>
      <c r="AS584" s="113"/>
      <c r="AT584" s="113"/>
      <c r="AU584" s="113"/>
      <c r="AV584" s="113"/>
      <c r="AW584" s="236"/>
      <c r="AX584" s="113"/>
      <c r="AY584" s="113"/>
      <c r="AZ584" s="113"/>
      <c r="BA584" s="162"/>
      <c r="BC584" s="39"/>
      <c r="BD584" s="36"/>
      <c r="BE584" s="36"/>
      <c r="BF584" s="36"/>
      <c r="BG584" s="39"/>
      <c r="BH584" s="39"/>
      <c r="BI584" s="39"/>
      <c r="BJ584" s="39"/>
    </row>
    <row r="585" spans="1:62" s="12" customFormat="1" ht="14.25" customHeight="1">
      <c r="A585" s="70" t="s">
        <v>76</v>
      </c>
      <c r="B585" s="25"/>
      <c r="C585" s="33" t="s">
        <v>1</v>
      </c>
      <c r="D585" s="25"/>
      <c r="E585" s="112">
        <f t="shared" ref="E585:P585" si="702">IF(ISERROR(E282/E383),"",E282/E383)</f>
        <v>7.6799440467532456</v>
      </c>
      <c r="F585" s="113">
        <f t="shared" si="702"/>
        <v>16.799363786096258</v>
      </c>
      <c r="G585" s="113">
        <f t="shared" si="702"/>
        <v>18.32307692307695</v>
      </c>
      <c r="H585" s="113">
        <f t="shared" si="702"/>
        <v>6.9510416666666686</v>
      </c>
      <c r="I585" s="113">
        <f t="shared" si="702"/>
        <v>25.209677419354708</v>
      </c>
      <c r="J585" s="113">
        <f t="shared" si="702"/>
        <v>33.366666666666809</v>
      </c>
      <c r="K585" s="113">
        <f t="shared" si="702"/>
        <v>7.9280000000000017</v>
      </c>
      <c r="L585" s="113">
        <f t="shared" si="702"/>
        <v>19.670422535211259</v>
      </c>
      <c r="M585" s="236">
        <f t="shared" si="702"/>
        <v>6.4071856287425168</v>
      </c>
      <c r="N585" s="113">
        <f t="shared" si="702"/>
        <v>9.7296613468275588</v>
      </c>
      <c r="O585" s="113" t="str">
        <f t="shared" si="702"/>
        <v/>
      </c>
      <c r="P585" s="114" t="str">
        <f t="shared" si="702"/>
        <v/>
      </c>
      <c r="T585" s="70" t="s">
        <v>76</v>
      </c>
      <c r="U585" s="25"/>
      <c r="V585" s="33" t="s">
        <v>1</v>
      </c>
      <c r="W585" s="25"/>
      <c r="X585" s="112" t="str">
        <f>IF(ISERROR(X282/X383),"",X282/X383)</f>
        <v/>
      </c>
      <c r="Y585" s="113" t="str">
        <f t="shared" ref="Y585:AI586" si="703">IF(ISERROR(Y282/Y383),"",Y282/Y383)</f>
        <v/>
      </c>
      <c r="Z585" s="113" t="str">
        <f t="shared" si="703"/>
        <v/>
      </c>
      <c r="AA585" s="113" t="str">
        <f t="shared" si="703"/>
        <v/>
      </c>
      <c r="AB585" s="113" t="str">
        <f t="shared" si="703"/>
        <v/>
      </c>
      <c r="AC585" s="113" t="str">
        <f t="shared" si="703"/>
        <v/>
      </c>
      <c r="AD585" s="113" t="str">
        <f t="shared" si="703"/>
        <v/>
      </c>
      <c r="AE585" s="236" t="str">
        <f t="shared" si="703"/>
        <v/>
      </c>
      <c r="AF585" s="113" t="str">
        <f t="shared" si="703"/>
        <v/>
      </c>
      <c r="AG585" s="113" t="str">
        <f t="shared" si="703"/>
        <v/>
      </c>
      <c r="AH585" s="113" t="str">
        <f t="shared" si="703"/>
        <v/>
      </c>
      <c r="AI585" s="114" t="str">
        <f t="shared" si="703"/>
        <v/>
      </c>
      <c r="AL585" s="70" t="s">
        <v>76</v>
      </c>
      <c r="AM585" s="25"/>
      <c r="AN585" s="33" t="s">
        <v>1</v>
      </c>
      <c r="AO585" s="25"/>
      <c r="AP585" s="112">
        <f t="shared" ref="AP585:BA585" si="704">IF(ISERROR(AP282/AP383),"",AP282/AP383)</f>
        <v>9.3626949395161265</v>
      </c>
      <c r="AQ585" s="113">
        <f t="shared" si="704"/>
        <v>9.3878966075418351</v>
      </c>
      <c r="AR585" s="113">
        <f t="shared" si="704"/>
        <v>10.769439428713609</v>
      </c>
      <c r="AS585" s="113">
        <f t="shared" si="704"/>
        <v>27.453238199999955</v>
      </c>
      <c r="AT585" s="113">
        <f t="shared" si="704"/>
        <v>8.4760767695757018</v>
      </c>
      <c r="AU585" s="113">
        <f t="shared" si="704"/>
        <v>37.186057000000048</v>
      </c>
      <c r="AV585" s="113">
        <f t="shared" si="704"/>
        <v>9.2993614322222218</v>
      </c>
      <c r="AW585" s="236">
        <f t="shared" si="704"/>
        <v>19.945294330675907</v>
      </c>
      <c r="AX585" s="113">
        <f t="shared" si="704"/>
        <v>5.5282654624999958</v>
      </c>
      <c r="AY585" s="113">
        <f t="shared" si="704"/>
        <v>16.368850041833358</v>
      </c>
      <c r="AZ585" s="113">
        <f t="shared" si="704"/>
        <v>6.7130305968000012</v>
      </c>
      <c r="BA585" s="162">
        <f t="shared" si="704"/>
        <v>28.793389092307482</v>
      </c>
      <c r="BC585" s="39"/>
      <c r="BD585" s="36"/>
      <c r="BE585" s="36"/>
      <c r="BF585" s="36"/>
      <c r="BG585" s="39"/>
      <c r="BH585" s="39"/>
      <c r="BI585" s="39"/>
      <c r="BJ585" s="39"/>
    </row>
    <row r="586" spans="1:62" s="12" customFormat="1" ht="14.25" customHeight="1">
      <c r="A586" s="32"/>
      <c r="B586" s="25"/>
      <c r="C586" s="33" t="s">
        <v>13</v>
      </c>
      <c r="D586" s="25"/>
      <c r="E586" s="112">
        <f t="shared" ref="E586:P586" si="705">IF(ISERROR(E283/E384),"",E283/E384)</f>
        <v>7.6799440467532456</v>
      </c>
      <c r="F586" s="113">
        <f t="shared" si="705"/>
        <v>11.5236664162284</v>
      </c>
      <c r="G586" s="113">
        <f t="shared" si="705"/>
        <v>11.840257879656161</v>
      </c>
      <c r="H586" s="113">
        <f t="shared" si="705"/>
        <v>9.8480475382003405</v>
      </c>
      <c r="I586" s="113">
        <f t="shared" si="705"/>
        <v>10.241935483870968</v>
      </c>
      <c r="J586" s="113">
        <f t="shared" si="705"/>
        <v>10.52532679738562</v>
      </c>
      <c r="K586" s="113">
        <f t="shared" si="705"/>
        <v>9.5385005065856134</v>
      </c>
      <c r="L586" s="113">
        <f t="shared" si="705"/>
        <v>10.37438996049268</v>
      </c>
      <c r="M586" s="236">
        <f t="shared" si="705"/>
        <v>9.7296613468275588</v>
      </c>
      <c r="N586" s="113" t="str">
        <f t="shared" si="705"/>
        <v/>
      </c>
      <c r="O586" s="113" t="str">
        <f t="shared" si="705"/>
        <v/>
      </c>
      <c r="P586" s="114" t="str">
        <f t="shared" si="705"/>
        <v/>
      </c>
      <c r="T586" s="32"/>
      <c r="U586" s="25"/>
      <c r="V586" s="33" t="s">
        <v>13</v>
      </c>
      <c r="W586" s="25"/>
      <c r="X586" s="112" t="str">
        <f>IF(ISERROR(X283/X384),"",X283/X384)</f>
        <v/>
      </c>
      <c r="Y586" s="113" t="str">
        <f t="shared" si="703"/>
        <v/>
      </c>
      <c r="Z586" s="113" t="str">
        <f t="shared" si="703"/>
        <v/>
      </c>
      <c r="AA586" s="113" t="str">
        <f t="shared" si="703"/>
        <v/>
      </c>
      <c r="AB586" s="113" t="str">
        <f t="shared" si="703"/>
        <v/>
      </c>
      <c r="AC586" s="113" t="str">
        <f t="shared" si="703"/>
        <v/>
      </c>
      <c r="AD586" s="113" t="str">
        <f t="shared" si="703"/>
        <v/>
      </c>
      <c r="AE586" s="236" t="str">
        <f t="shared" si="703"/>
        <v/>
      </c>
      <c r="AF586" s="113" t="str">
        <f t="shared" si="703"/>
        <v/>
      </c>
      <c r="AG586" s="113" t="str">
        <f t="shared" si="703"/>
        <v/>
      </c>
      <c r="AH586" s="113" t="str">
        <f t="shared" si="703"/>
        <v/>
      </c>
      <c r="AI586" s="114" t="str">
        <f t="shared" si="703"/>
        <v/>
      </c>
      <c r="AL586" s="32"/>
      <c r="AM586" s="25"/>
      <c r="AN586" s="33" t="s">
        <v>13</v>
      </c>
      <c r="AO586" s="25"/>
      <c r="AP586" s="112">
        <f t="shared" ref="AP586:BA586" si="706">IF(ISERROR(AP283/AP384),"",AP283/AP384)</f>
        <v>9.3626949395161265</v>
      </c>
      <c r="AQ586" s="113">
        <f t="shared" si="706"/>
        <v>9.3745221587383085</v>
      </c>
      <c r="AR586" s="113">
        <f t="shared" si="706"/>
        <v>10.079503050571805</v>
      </c>
      <c r="AS586" s="113">
        <f t="shared" si="706"/>
        <v>10.700113914137177</v>
      </c>
      <c r="AT586" s="113">
        <f t="shared" si="706"/>
        <v>9.9146293501718024</v>
      </c>
      <c r="AU586" s="113">
        <f t="shared" si="706"/>
        <v>10.093480667056058</v>
      </c>
      <c r="AV586" s="113">
        <f t="shared" si="706"/>
        <v>9.9125246987982383</v>
      </c>
      <c r="AW586" s="236">
        <f t="shared" si="706"/>
        <v>10.432754158154967</v>
      </c>
      <c r="AX586" s="113">
        <f t="shared" si="706"/>
        <v>9.6426028867077012</v>
      </c>
      <c r="AY586" s="113">
        <f t="shared" si="706"/>
        <v>9.8474784058207163</v>
      </c>
      <c r="AZ586" s="113">
        <f t="shared" si="706"/>
        <v>9.5065771663724927</v>
      </c>
      <c r="BA586" s="162">
        <f t="shared" si="706"/>
        <v>9.7222903023286946</v>
      </c>
      <c r="BC586" s="39"/>
      <c r="BD586" s="36"/>
      <c r="BE586" s="36"/>
      <c r="BF586" s="36"/>
      <c r="BG586" s="39"/>
      <c r="BH586" s="39"/>
      <c r="BI586" s="39"/>
      <c r="BJ586" s="39"/>
    </row>
    <row r="587" spans="1:62" s="12" customFormat="1" ht="14.25" customHeight="1">
      <c r="A587" s="70"/>
      <c r="B587" s="25"/>
      <c r="C587" s="33"/>
      <c r="D587" s="25"/>
      <c r="E587" s="112"/>
      <c r="F587" s="113"/>
      <c r="G587" s="113"/>
      <c r="H587" s="113"/>
      <c r="I587" s="113"/>
      <c r="J587" s="113"/>
      <c r="K587" s="113"/>
      <c r="L587" s="113"/>
      <c r="M587" s="236"/>
      <c r="N587" s="113"/>
      <c r="O587" s="113"/>
      <c r="P587" s="114"/>
      <c r="T587" s="70"/>
      <c r="U587" s="25"/>
      <c r="V587" s="33"/>
      <c r="W587" s="25"/>
      <c r="X587" s="112"/>
      <c r="Y587" s="113"/>
      <c r="Z587" s="113"/>
      <c r="AA587" s="113"/>
      <c r="AB587" s="113"/>
      <c r="AC587" s="113"/>
      <c r="AD587" s="113"/>
      <c r="AE587" s="236"/>
      <c r="AF587" s="113"/>
      <c r="AG587" s="113"/>
      <c r="AH587" s="113"/>
      <c r="AI587" s="114"/>
      <c r="AL587" s="70"/>
      <c r="AM587" s="25"/>
      <c r="AN587" s="33"/>
      <c r="AO587" s="25"/>
      <c r="AP587" s="112"/>
      <c r="AQ587" s="113"/>
      <c r="AR587" s="113"/>
      <c r="AS587" s="113"/>
      <c r="AT587" s="113"/>
      <c r="AU587" s="113"/>
      <c r="AV587" s="113"/>
      <c r="AW587" s="236"/>
      <c r="AX587" s="113"/>
      <c r="AY587" s="113"/>
      <c r="AZ587" s="113"/>
      <c r="BA587" s="162"/>
      <c r="BC587" s="39"/>
      <c r="BD587" s="36"/>
      <c r="BE587" s="36"/>
      <c r="BF587" s="36"/>
      <c r="BG587" s="39"/>
      <c r="BH587" s="39"/>
      <c r="BI587" s="39"/>
      <c r="BJ587" s="39"/>
    </row>
    <row r="588" spans="1:62" s="12" customFormat="1" ht="14.25" customHeight="1">
      <c r="A588" s="32" t="s">
        <v>77</v>
      </c>
      <c r="B588" s="25"/>
      <c r="C588" s="33" t="s">
        <v>1</v>
      </c>
      <c r="D588" s="25"/>
      <c r="E588" s="112">
        <f t="shared" ref="E588:P588" si="707">IF(ISERROR(E285/E386),"",E285/E386)</f>
        <v>1.2028991411764709</v>
      </c>
      <c r="F588" s="113">
        <f t="shared" si="707"/>
        <v>1.1154878512720154</v>
      </c>
      <c r="G588" s="113">
        <f t="shared" si="707"/>
        <v>1.7423220973782771</v>
      </c>
      <c r="H588" s="113">
        <f t="shared" si="707"/>
        <v>1.3074509803921572</v>
      </c>
      <c r="I588" s="113">
        <f t="shared" si="707"/>
        <v>1.1707038681039945</v>
      </c>
      <c r="J588" s="113">
        <f t="shared" si="707"/>
        <v>1.7112068965517235</v>
      </c>
      <c r="K588" s="113">
        <f t="shared" si="707"/>
        <v>1.0953431372549027</v>
      </c>
      <c r="L588" s="113">
        <f t="shared" si="707"/>
        <v>1.2756862745098037</v>
      </c>
      <c r="M588" s="236">
        <f t="shared" si="707"/>
        <v>1.097135416666666</v>
      </c>
      <c r="N588" s="113">
        <f t="shared" si="707"/>
        <v>1.2604594654296444</v>
      </c>
      <c r="O588" s="113" t="str">
        <f t="shared" si="707"/>
        <v/>
      </c>
      <c r="P588" s="114" t="str">
        <f t="shared" si="707"/>
        <v/>
      </c>
      <c r="T588" s="32" t="s">
        <v>77</v>
      </c>
      <c r="U588" s="25"/>
      <c r="V588" s="33" t="s">
        <v>1</v>
      </c>
      <c r="W588" s="25"/>
      <c r="X588" s="112" t="str">
        <f>IF(ISERROR(X285/X386),"",X285/X386)</f>
        <v/>
      </c>
      <c r="Y588" s="113" t="str">
        <f t="shared" ref="Y588:AI589" si="708">IF(ISERROR(Y285/Y386),"",Y285/Y386)</f>
        <v/>
      </c>
      <c r="Z588" s="113" t="str">
        <f t="shared" si="708"/>
        <v/>
      </c>
      <c r="AA588" s="113" t="str">
        <f t="shared" si="708"/>
        <v/>
      </c>
      <c r="AB588" s="113" t="str">
        <f t="shared" si="708"/>
        <v/>
      </c>
      <c r="AC588" s="113" t="str">
        <f t="shared" si="708"/>
        <v/>
      </c>
      <c r="AD588" s="113" t="str">
        <f t="shared" si="708"/>
        <v/>
      </c>
      <c r="AE588" s="236" t="str">
        <f t="shared" si="708"/>
        <v/>
      </c>
      <c r="AF588" s="113" t="str">
        <f t="shared" si="708"/>
        <v/>
      </c>
      <c r="AG588" s="113" t="str">
        <f t="shared" si="708"/>
        <v/>
      </c>
      <c r="AH588" s="113" t="str">
        <f t="shared" si="708"/>
        <v/>
      </c>
      <c r="AI588" s="114" t="str">
        <f t="shared" si="708"/>
        <v/>
      </c>
      <c r="AL588" s="32" t="s">
        <v>77</v>
      </c>
      <c r="AM588" s="25"/>
      <c r="AN588" s="33" t="s">
        <v>1</v>
      </c>
      <c r="AO588" s="25"/>
      <c r="AP588" s="112" t="str">
        <f t="shared" ref="AP588:BA588" si="709">IF(ISERROR(AP285/AP386),"",AP285/AP386)</f>
        <v/>
      </c>
      <c r="AQ588" s="113">
        <f t="shared" si="709"/>
        <v>1.3380289999999999</v>
      </c>
      <c r="AR588" s="113">
        <f t="shared" si="709"/>
        <v>2.0574867109634556</v>
      </c>
      <c r="AS588" s="113">
        <f t="shared" si="709"/>
        <v>1.169169250864198</v>
      </c>
      <c r="AT588" s="113">
        <f t="shared" si="709"/>
        <v>1.2318070372807017</v>
      </c>
      <c r="AU588" s="113">
        <f t="shared" si="709"/>
        <v>1.4942325173529414</v>
      </c>
      <c r="AV588" s="113">
        <f t="shared" si="709"/>
        <v>1.9708418563662529</v>
      </c>
      <c r="AW588" s="236">
        <f t="shared" si="709"/>
        <v>1.0961805166666663</v>
      </c>
      <c r="AX588" s="113">
        <f t="shared" si="709"/>
        <v>1.0854595690092164</v>
      </c>
      <c r="AY588" s="113">
        <f t="shared" si="709"/>
        <v>1.1376168537662339</v>
      </c>
      <c r="AZ588" s="113">
        <f t="shared" si="709"/>
        <v>1.0989895316872429</v>
      </c>
      <c r="BA588" s="162">
        <f t="shared" si="709"/>
        <v>1.62439907923729</v>
      </c>
      <c r="BC588" s="39"/>
      <c r="BD588" s="36"/>
      <c r="BE588" s="36"/>
      <c r="BF588" s="36"/>
      <c r="BG588" s="39"/>
      <c r="BH588" s="39"/>
      <c r="BI588" s="39"/>
      <c r="BJ588" s="39"/>
    </row>
    <row r="589" spans="1:62" s="12" customFormat="1" ht="14.25" customHeight="1">
      <c r="A589" s="70"/>
      <c r="B589" s="25"/>
      <c r="C589" s="33" t="s">
        <v>13</v>
      </c>
      <c r="D589" s="25"/>
      <c r="E589" s="112">
        <f t="shared" ref="E589:P589" si="710">IF(ISERROR(E286/E387),"",E286/E387)</f>
        <v>1.2028991411764709</v>
      </c>
      <c r="F589" s="113">
        <f t="shared" si="710"/>
        <v>1.1504112808460634</v>
      </c>
      <c r="G589" s="113">
        <f t="shared" si="710"/>
        <v>1.3249930958298812</v>
      </c>
      <c r="H589" s="113">
        <f t="shared" si="710"/>
        <v>1.3211376858435684</v>
      </c>
      <c r="I589" s="113">
        <f t="shared" si="710"/>
        <v>1.2829848825989063</v>
      </c>
      <c r="J589" s="113">
        <f t="shared" si="710"/>
        <v>1.2983875968992247</v>
      </c>
      <c r="K589" s="113">
        <f t="shared" si="710"/>
        <v>1.2755849160473438</v>
      </c>
      <c r="L589" s="113">
        <f t="shared" si="710"/>
        <v>1.2755973931933382</v>
      </c>
      <c r="M589" s="236">
        <f t="shared" si="710"/>
        <v>1.2604594654296444</v>
      </c>
      <c r="N589" s="113" t="str">
        <f t="shared" si="710"/>
        <v/>
      </c>
      <c r="O589" s="113" t="str">
        <f t="shared" si="710"/>
        <v/>
      </c>
      <c r="P589" s="114" t="str">
        <f t="shared" si="710"/>
        <v/>
      </c>
      <c r="T589" s="70"/>
      <c r="U589" s="25"/>
      <c r="V589" s="33" t="s">
        <v>13</v>
      </c>
      <c r="W589" s="25"/>
      <c r="X589" s="112" t="str">
        <f>IF(ISERROR(X286/X387),"",X286/X387)</f>
        <v/>
      </c>
      <c r="Y589" s="113" t="str">
        <f t="shared" si="708"/>
        <v/>
      </c>
      <c r="Z589" s="113" t="str">
        <f t="shared" si="708"/>
        <v/>
      </c>
      <c r="AA589" s="113" t="str">
        <f t="shared" si="708"/>
        <v/>
      </c>
      <c r="AB589" s="113" t="str">
        <f t="shared" si="708"/>
        <v/>
      </c>
      <c r="AC589" s="113" t="str">
        <f t="shared" si="708"/>
        <v/>
      </c>
      <c r="AD589" s="113" t="str">
        <f t="shared" si="708"/>
        <v/>
      </c>
      <c r="AE589" s="236" t="str">
        <f t="shared" si="708"/>
        <v/>
      </c>
      <c r="AF589" s="113" t="str">
        <f t="shared" si="708"/>
        <v/>
      </c>
      <c r="AG589" s="113" t="str">
        <f t="shared" si="708"/>
        <v/>
      </c>
      <c r="AH589" s="113" t="str">
        <f t="shared" si="708"/>
        <v/>
      </c>
      <c r="AI589" s="114" t="str">
        <f t="shared" si="708"/>
        <v/>
      </c>
      <c r="AL589" s="70"/>
      <c r="AM589" s="25"/>
      <c r="AN589" s="33" t="s">
        <v>13</v>
      </c>
      <c r="AO589" s="25"/>
      <c r="AP589" s="112" t="str">
        <f t="shared" ref="AP589:BA589" si="711">IF(ISERROR(AP286/AP387),"",AP286/AP387)</f>
        <v/>
      </c>
      <c r="AQ589" s="113">
        <f t="shared" si="711"/>
        <v>1.3380289999999999</v>
      </c>
      <c r="AR589" s="113">
        <f t="shared" si="711"/>
        <v>1.5044830899308224</v>
      </c>
      <c r="AS589" s="113">
        <f t="shared" si="711"/>
        <v>1.3003307976548408</v>
      </c>
      <c r="AT589" s="113">
        <f t="shared" si="711"/>
        <v>1.2607076240172459</v>
      </c>
      <c r="AU589" s="113">
        <f t="shared" si="711"/>
        <v>1.331058912103491</v>
      </c>
      <c r="AV589" s="113">
        <f t="shared" si="711"/>
        <v>1.5439921100344056</v>
      </c>
      <c r="AW589" s="236">
        <f t="shared" si="711"/>
        <v>1.4450099932465463</v>
      </c>
      <c r="AX589" s="113">
        <f t="shared" si="711"/>
        <v>1.3423353754553888</v>
      </c>
      <c r="AY589" s="113">
        <f t="shared" si="711"/>
        <v>1.319320532597734</v>
      </c>
      <c r="AZ589" s="113">
        <f t="shared" si="711"/>
        <v>1.2919383236163759</v>
      </c>
      <c r="BA589" s="162">
        <f t="shared" si="711"/>
        <v>1.3108600277418128</v>
      </c>
      <c r="BC589" s="39"/>
      <c r="BD589" s="36"/>
      <c r="BE589" s="36"/>
      <c r="BF589" s="36"/>
      <c r="BG589" s="39"/>
      <c r="BH589" s="39"/>
      <c r="BI589" s="39"/>
      <c r="BJ589" s="39"/>
    </row>
    <row r="590" spans="1:62" s="12" customFormat="1" ht="14.25" customHeight="1">
      <c r="A590" s="70"/>
      <c r="B590" s="25"/>
      <c r="C590" s="33"/>
      <c r="D590" s="25"/>
      <c r="E590" s="112"/>
      <c r="F590" s="113"/>
      <c r="G590" s="113"/>
      <c r="H590" s="113"/>
      <c r="I590" s="113"/>
      <c r="J590" s="113"/>
      <c r="K590" s="113"/>
      <c r="L590" s="113"/>
      <c r="M590" s="236"/>
      <c r="N590" s="113"/>
      <c r="O590" s="113"/>
      <c r="P590" s="114"/>
      <c r="T590" s="70"/>
      <c r="U590" s="25"/>
      <c r="V590" s="33"/>
      <c r="W590" s="25"/>
      <c r="X590" s="112"/>
      <c r="Y590" s="113"/>
      <c r="Z590" s="113"/>
      <c r="AA590" s="113"/>
      <c r="AB590" s="113"/>
      <c r="AC590" s="113"/>
      <c r="AD590" s="113"/>
      <c r="AE590" s="236"/>
      <c r="AF590" s="113"/>
      <c r="AG590" s="113"/>
      <c r="AH590" s="113"/>
      <c r="AI590" s="114"/>
      <c r="AL590" s="70"/>
      <c r="AM590" s="25"/>
      <c r="AN590" s="33"/>
      <c r="AO590" s="25"/>
      <c r="AP590" s="112"/>
      <c r="AQ590" s="113"/>
      <c r="AR590" s="113"/>
      <c r="AS590" s="113"/>
      <c r="AT590" s="113"/>
      <c r="AU590" s="113"/>
      <c r="AV590" s="113"/>
      <c r="AW590" s="236"/>
      <c r="AX590" s="113"/>
      <c r="AY590" s="113"/>
      <c r="AZ590" s="113"/>
      <c r="BA590" s="162"/>
      <c r="BC590" s="39"/>
      <c r="BD590" s="36"/>
      <c r="BE590" s="36"/>
      <c r="BF590" s="36"/>
      <c r="BG590" s="39"/>
      <c r="BH590" s="39"/>
      <c r="BI590" s="39"/>
      <c r="BJ590" s="39"/>
    </row>
    <row r="591" spans="1:62" s="12" customFormat="1" ht="14.25" customHeight="1">
      <c r="A591" s="70" t="s">
        <v>78</v>
      </c>
      <c r="B591" s="25"/>
      <c r="C591" s="33" t="s">
        <v>1</v>
      </c>
      <c r="D591" s="25"/>
      <c r="E591" s="112">
        <f t="shared" ref="E591:P591" si="712">IF(ISERROR(E288/E389),"",E288/E389)</f>
        <v>6.6439992029587955</v>
      </c>
      <c r="F591" s="113">
        <f t="shared" si="712"/>
        <v>36.065656952591667</v>
      </c>
      <c r="G591" s="113">
        <f t="shared" si="712"/>
        <v>1.767173571054012</v>
      </c>
      <c r="H591" s="113">
        <f t="shared" si="712"/>
        <v>110.20685714285716</v>
      </c>
      <c r="I591" s="113">
        <f t="shared" si="712"/>
        <v>1.5155610155610131</v>
      </c>
      <c r="J591" s="113">
        <f t="shared" si="712"/>
        <v>37.002272727272711</v>
      </c>
      <c r="K591" s="113">
        <f t="shared" si="712"/>
        <v>5.6400000000000086</v>
      </c>
      <c r="L591" s="113">
        <f t="shared" si="712"/>
        <v>1.4819819819819817</v>
      </c>
      <c r="M591" s="236">
        <f t="shared" si="712"/>
        <v>14.754590984974943</v>
      </c>
      <c r="N591" s="113">
        <f t="shared" si="712"/>
        <v>14.885613898106577</v>
      </c>
      <c r="O591" s="113" t="str">
        <f t="shared" si="712"/>
        <v/>
      </c>
      <c r="P591" s="114" t="str">
        <f t="shared" si="712"/>
        <v/>
      </c>
      <c r="T591" s="70" t="s">
        <v>78</v>
      </c>
      <c r="U591" s="25"/>
      <c r="V591" s="33" t="s">
        <v>1</v>
      </c>
      <c r="W591" s="25"/>
      <c r="X591" s="112" t="str">
        <f>IF(ISERROR(X288/X389),"",X288/X389)</f>
        <v/>
      </c>
      <c r="Y591" s="113" t="str">
        <f t="shared" ref="Y591:AI592" si="713">IF(ISERROR(Y288/Y389),"",Y288/Y389)</f>
        <v/>
      </c>
      <c r="Z591" s="113" t="str">
        <f t="shared" si="713"/>
        <v/>
      </c>
      <c r="AA591" s="113" t="str">
        <f t="shared" si="713"/>
        <v/>
      </c>
      <c r="AB591" s="113" t="str">
        <f t="shared" si="713"/>
        <v/>
      </c>
      <c r="AC591" s="113" t="str">
        <f t="shared" si="713"/>
        <v/>
      </c>
      <c r="AD591" s="113" t="str">
        <f t="shared" si="713"/>
        <v/>
      </c>
      <c r="AE591" s="236" t="str">
        <f t="shared" si="713"/>
        <v/>
      </c>
      <c r="AF591" s="113" t="str">
        <f t="shared" si="713"/>
        <v/>
      </c>
      <c r="AG591" s="113" t="str">
        <f t="shared" si="713"/>
        <v/>
      </c>
      <c r="AH591" s="113" t="str">
        <f t="shared" si="713"/>
        <v/>
      </c>
      <c r="AI591" s="114" t="str">
        <f t="shared" si="713"/>
        <v/>
      </c>
      <c r="AL591" s="70" t="s">
        <v>78</v>
      </c>
      <c r="AM591" s="25"/>
      <c r="AN591" s="33" t="s">
        <v>1</v>
      </c>
      <c r="AO591" s="25"/>
      <c r="AP591" s="112">
        <f t="shared" ref="AP591:BA591" si="714">IF(ISERROR(AP288/AP389),"",AP288/AP389)</f>
        <v>1.7942345118491057</v>
      </c>
      <c r="AQ591" s="113">
        <f t="shared" si="714"/>
        <v>2.344691092992508</v>
      </c>
      <c r="AR591" s="113">
        <f t="shared" si="714"/>
        <v>5.1231189368770789</v>
      </c>
      <c r="AS591" s="113">
        <f t="shared" si="714"/>
        <v>3.5254699999999985</v>
      </c>
      <c r="AT591" s="113">
        <f t="shared" si="714"/>
        <v>0.64665591405176714</v>
      </c>
      <c r="AU591" s="113">
        <f t="shared" si="714"/>
        <v>3.9456464856730609</v>
      </c>
      <c r="AV591" s="113">
        <f t="shared" si="714"/>
        <v>3.8218755518159062</v>
      </c>
      <c r="AW591" s="236">
        <f t="shared" si="714"/>
        <v>6.9581218328475023</v>
      </c>
      <c r="AX591" s="113">
        <f t="shared" si="714"/>
        <v>1.3093959584871266</v>
      </c>
      <c r="AY591" s="113">
        <f t="shared" si="714"/>
        <v>1.6621145133447386</v>
      </c>
      <c r="AZ591" s="113">
        <f t="shared" si="714"/>
        <v>0.22580942995951303</v>
      </c>
      <c r="BA591" s="162">
        <f t="shared" si="714"/>
        <v>35.467969221550419</v>
      </c>
      <c r="BC591" s="39"/>
      <c r="BD591" s="36"/>
      <c r="BE591" s="36"/>
      <c r="BF591" s="36"/>
      <c r="BG591" s="39"/>
      <c r="BH591" s="39"/>
      <c r="BI591" s="39"/>
      <c r="BJ591" s="39"/>
    </row>
    <row r="592" spans="1:62" s="12" customFormat="1" ht="14.25" customHeight="1">
      <c r="A592" s="32"/>
      <c r="B592" s="25"/>
      <c r="C592" s="33" t="s">
        <v>13</v>
      </c>
      <c r="D592" s="25"/>
      <c r="E592" s="112">
        <f t="shared" ref="E592:P592" si="715">IF(ISERROR(E289/E390),"",E289/E390)</f>
        <v>6.6439992029587955</v>
      </c>
      <c r="F592" s="113">
        <f t="shared" si="715"/>
        <v>17.331987891019171</v>
      </c>
      <c r="G592" s="113">
        <f t="shared" si="715"/>
        <v>7.0897170462387846</v>
      </c>
      <c r="H592" s="113">
        <f t="shared" si="715"/>
        <v>31.003710575139145</v>
      </c>
      <c r="I592" s="113">
        <f t="shared" si="715"/>
        <v>19.417216411906676</v>
      </c>
      <c r="J592" s="113">
        <f t="shared" si="715"/>
        <v>20.579864763335838</v>
      </c>
      <c r="K592" s="113">
        <f t="shared" si="715"/>
        <v>19.43941707147814</v>
      </c>
      <c r="L592" s="113">
        <f t="shared" si="715"/>
        <v>14.893749352130197</v>
      </c>
      <c r="M592" s="236">
        <f t="shared" si="715"/>
        <v>14.885613898106577</v>
      </c>
      <c r="N592" s="113" t="str">
        <f t="shared" si="715"/>
        <v/>
      </c>
      <c r="O592" s="113" t="str">
        <f t="shared" si="715"/>
        <v/>
      </c>
      <c r="P592" s="114" t="str">
        <f t="shared" si="715"/>
        <v/>
      </c>
      <c r="T592" s="32"/>
      <c r="U592" s="25"/>
      <c r="V592" s="33" t="s">
        <v>13</v>
      </c>
      <c r="W592" s="25"/>
      <c r="X592" s="112" t="str">
        <f>IF(ISERROR(X289/X390),"",X289/X390)</f>
        <v/>
      </c>
      <c r="Y592" s="113" t="str">
        <f t="shared" si="713"/>
        <v/>
      </c>
      <c r="Z592" s="113" t="str">
        <f t="shared" si="713"/>
        <v/>
      </c>
      <c r="AA592" s="113" t="str">
        <f t="shared" si="713"/>
        <v/>
      </c>
      <c r="AB592" s="113" t="str">
        <f t="shared" si="713"/>
        <v/>
      </c>
      <c r="AC592" s="113" t="str">
        <f t="shared" si="713"/>
        <v/>
      </c>
      <c r="AD592" s="113" t="str">
        <f t="shared" si="713"/>
        <v/>
      </c>
      <c r="AE592" s="236" t="str">
        <f t="shared" si="713"/>
        <v/>
      </c>
      <c r="AF592" s="113" t="str">
        <f t="shared" si="713"/>
        <v/>
      </c>
      <c r="AG592" s="113" t="str">
        <f t="shared" si="713"/>
        <v/>
      </c>
      <c r="AH592" s="113" t="str">
        <f t="shared" si="713"/>
        <v/>
      </c>
      <c r="AI592" s="114" t="str">
        <f t="shared" si="713"/>
        <v/>
      </c>
      <c r="AL592" s="32"/>
      <c r="AM592" s="25"/>
      <c r="AN592" s="33" t="s">
        <v>13</v>
      </c>
      <c r="AO592" s="25"/>
      <c r="AP592" s="112">
        <f t="shared" ref="AP592:BA592" si="716">IF(ISERROR(AP289/AP390),"",AP289/AP390)</f>
        <v>1.7942345118491057</v>
      </c>
      <c r="AQ592" s="113">
        <f t="shared" si="716"/>
        <v>2.1116388276342084</v>
      </c>
      <c r="AR592" s="113">
        <f t="shared" si="716"/>
        <v>2.5112224788936768</v>
      </c>
      <c r="AS592" s="113">
        <f t="shared" si="716"/>
        <v>2.6119022010602762</v>
      </c>
      <c r="AT592" s="113">
        <f t="shared" si="716"/>
        <v>1.4466069055844635</v>
      </c>
      <c r="AU592" s="113">
        <f t="shared" si="716"/>
        <v>1.6282607174106578</v>
      </c>
      <c r="AV592" s="113">
        <f t="shared" si="716"/>
        <v>1.7474257225457785</v>
      </c>
      <c r="AW592" s="236">
        <f t="shared" si="716"/>
        <v>1.9599481660357543</v>
      </c>
      <c r="AX592" s="113">
        <f t="shared" si="716"/>
        <v>1.8537491537119637</v>
      </c>
      <c r="AY592" s="113">
        <f t="shared" si="716"/>
        <v>1.8310100724131255</v>
      </c>
      <c r="AZ592" s="113">
        <f t="shared" si="716"/>
        <v>1.654150156860426</v>
      </c>
      <c r="BA592" s="162">
        <f t="shared" si="716"/>
        <v>2.3702005540299944</v>
      </c>
      <c r="BC592" s="39"/>
      <c r="BD592" s="36"/>
      <c r="BE592" s="36"/>
      <c r="BF592" s="36"/>
      <c r="BG592" s="39"/>
      <c r="BH592" s="39"/>
      <c r="BI592" s="39"/>
      <c r="BJ592" s="39"/>
    </row>
    <row r="593" spans="1:62" s="12" customFormat="1" ht="14.25" customHeight="1">
      <c r="A593" s="70"/>
      <c r="B593" s="25"/>
      <c r="C593" s="33"/>
      <c r="D593" s="25"/>
      <c r="E593" s="112"/>
      <c r="F593" s="113"/>
      <c r="G593" s="113"/>
      <c r="H593" s="113"/>
      <c r="I593" s="113"/>
      <c r="J593" s="113"/>
      <c r="K593" s="113"/>
      <c r="L593" s="113"/>
      <c r="M593" s="236"/>
      <c r="N593" s="113"/>
      <c r="O593" s="113"/>
      <c r="P593" s="114"/>
      <c r="T593" s="70"/>
      <c r="U593" s="25"/>
      <c r="V593" s="33"/>
      <c r="W593" s="25"/>
      <c r="X593" s="112"/>
      <c r="Y593" s="113"/>
      <c r="Z593" s="113"/>
      <c r="AA593" s="113"/>
      <c r="AB593" s="113"/>
      <c r="AC593" s="113"/>
      <c r="AD593" s="113"/>
      <c r="AE593" s="236"/>
      <c r="AF593" s="113"/>
      <c r="AG593" s="113"/>
      <c r="AH593" s="113"/>
      <c r="AI593" s="114"/>
      <c r="AL593" s="70"/>
      <c r="AM593" s="25"/>
      <c r="AN593" s="33"/>
      <c r="AO593" s="25"/>
      <c r="AP593" s="112"/>
      <c r="AQ593" s="113"/>
      <c r="AR593" s="113"/>
      <c r="AS593" s="113"/>
      <c r="AT593" s="113"/>
      <c r="AU593" s="113"/>
      <c r="AV593" s="113"/>
      <c r="AW593" s="236"/>
      <c r="AX593" s="113"/>
      <c r="AY593" s="113"/>
      <c r="AZ593" s="113"/>
      <c r="BA593" s="162"/>
      <c r="BC593" s="39"/>
      <c r="BD593" s="36"/>
      <c r="BE593" s="36"/>
      <c r="BF593" s="36"/>
      <c r="BG593" s="39"/>
      <c r="BH593" s="39"/>
      <c r="BI593" s="39"/>
      <c r="BJ593" s="39"/>
    </row>
    <row r="594" spans="1:62" s="12" customFormat="1" ht="14.25" customHeight="1">
      <c r="A594" s="32" t="s">
        <v>79</v>
      </c>
      <c r="B594" s="25"/>
      <c r="C594" s="33" t="s">
        <v>1</v>
      </c>
      <c r="D594" s="25"/>
      <c r="E594" s="112" t="str">
        <f t="shared" ref="E594:P594" si="717">IF(ISERROR(E291/E392),"",E291/E392)</f>
        <v/>
      </c>
      <c r="F594" s="113" t="str">
        <f t="shared" si="717"/>
        <v/>
      </c>
      <c r="G594" s="113">
        <f t="shared" si="717"/>
        <v>11.463194444444445</v>
      </c>
      <c r="H594" s="113" t="str">
        <f t="shared" si="717"/>
        <v/>
      </c>
      <c r="I594" s="113" t="str">
        <f t="shared" si="717"/>
        <v/>
      </c>
      <c r="J594" s="113" t="str">
        <f t="shared" si="717"/>
        <v/>
      </c>
      <c r="K594" s="113" t="str">
        <f t="shared" si="717"/>
        <v/>
      </c>
      <c r="L594" s="113">
        <f t="shared" si="717"/>
        <v>13.018749999999997</v>
      </c>
      <c r="M594" s="236" t="str">
        <f t="shared" si="717"/>
        <v/>
      </c>
      <c r="N594" s="113">
        <f t="shared" si="717"/>
        <v>12.240972222222222</v>
      </c>
      <c r="O594" s="113" t="str">
        <f t="shared" si="717"/>
        <v/>
      </c>
      <c r="P594" s="114" t="str">
        <f t="shared" si="717"/>
        <v/>
      </c>
      <c r="T594" s="32" t="s">
        <v>79</v>
      </c>
      <c r="U594" s="25"/>
      <c r="V594" s="33" t="s">
        <v>1</v>
      </c>
      <c r="W594" s="25"/>
      <c r="X594" s="112" t="str">
        <f>IF(ISERROR(X291/X392),"",X291/X392)</f>
        <v/>
      </c>
      <c r="Y594" s="113" t="str">
        <f t="shared" ref="Y594:AI595" si="718">IF(ISERROR(Y291/Y392),"",Y291/Y392)</f>
        <v/>
      </c>
      <c r="Z594" s="113" t="str">
        <f t="shared" si="718"/>
        <v/>
      </c>
      <c r="AA594" s="113" t="str">
        <f t="shared" si="718"/>
        <v/>
      </c>
      <c r="AB594" s="113" t="str">
        <f t="shared" si="718"/>
        <v/>
      </c>
      <c r="AC594" s="113" t="str">
        <f t="shared" si="718"/>
        <v/>
      </c>
      <c r="AD594" s="113" t="str">
        <f t="shared" si="718"/>
        <v/>
      </c>
      <c r="AE594" s="236" t="str">
        <f t="shared" si="718"/>
        <v/>
      </c>
      <c r="AF594" s="113" t="str">
        <f t="shared" si="718"/>
        <v/>
      </c>
      <c r="AG594" s="113" t="str">
        <f t="shared" si="718"/>
        <v/>
      </c>
      <c r="AH594" s="113" t="str">
        <f t="shared" si="718"/>
        <v/>
      </c>
      <c r="AI594" s="114" t="str">
        <f t="shared" si="718"/>
        <v/>
      </c>
      <c r="AL594" s="32" t="s">
        <v>79</v>
      </c>
      <c r="AM594" s="25"/>
      <c r="AN594" s="33" t="s">
        <v>1</v>
      </c>
      <c r="AO594" s="25"/>
      <c r="AP594" s="112">
        <f t="shared" ref="AP594:BA594" si="719">IF(ISERROR(AP291/AP392),"",AP291/AP392)</f>
        <v>10.48861</v>
      </c>
      <c r="AQ594" s="113" t="str">
        <f t="shared" si="719"/>
        <v/>
      </c>
      <c r="AR594" s="113" t="str">
        <f t="shared" si="719"/>
        <v/>
      </c>
      <c r="AS594" s="113" t="str">
        <f t="shared" si="719"/>
        <v/>
      </c>
      <c r="AT594" s="113" t="str">
        <f t="shared" si="719"/>
        <v/>
      </c>
      <c r="AU594" s="113" t="str">
        <f t="shared" si="719"/>
        <v/>
      </c>
      <c r="AV594" s="113" t="str">
        <f t="shared" si="719"/>
        <v/>
      </c>
      <c r="AW594" s="236">
        <f t="shared" si="719"/>
        <v>11.820238429861114</v>
      </c>
      <c r="AX594" s="113" t="str">
        <f t="shared" si="719"/>
        <v/>
      </c>
      <c r="AY594" s="113" t="str">
        <f t="shared" si="719"/>
        <v/>
      </c>
      <c r="AZ594" s="113" t="str">
        <f t="shared" si="719"/>
        <v/>
      </c>
      <c r="BA594" s="162">
        <f t="shared" si="719"/>
        <v>12.044125018666662</v>
      </c>
      <c r="BC594" s="39"/>
      <c r="BD594" s="36"/>
      <c r="BE594" s="36"/>
      <c r="BF594" s="36"/>
      <c r="BG594" s="39"/>
      <c r="BH594" s="39"/>
      <c r="BI594" s="39"/>
      <c r="BJ594" s="39"/>
    </row>
    <row r="595" spans="1:62" s="12" customFormat="1" ht="14.25" customHeight="1">
      <c r="A595" s="70"/>
      <c r="B595" s="25"/>
      <c r="C595" s="33" t="s">
        <v>13</v>
      </c>
      <c r="D595" s="25"/>
      <c r="E595" s="112" t="str">
        <f t="shared" ref="E595:P595" si="720">IF(ISERROR(E292/E393),"",E292/E393)</f>
        <v/>
      </c>
      <c r="F595" s="113" t="str">
        <f t="shared" si="720"/>
        <v/>
      </c>
      <c r="G595" s="113">
        <f t="shared" si="720"/>
        <v>11.463194444444445</v>
      </c>
      <c r="H595" s="113">
        <f t="shared" si="720"/>
        <v>11.463194444444445</v>
      </c>
      <c r="I595" s="113">
        <f t="shared" si="720"/>
        <v>11.463194444444445</v>
      </c>
      <c r="J595" s="113">
        <f t="shared" si="720"/>
        <v>11.463194444444445</v>
      </c>
      <c r="K595" s="113">
        <f t="shared" si="720"/>
        <v>11.463194444444445</v>
      </c>
      <c r="L595" s="113">
        <f t="shared" si="720"/>
        <v>12.240972222222222</v>
      </c>
      <c r="M595" s="236">
        <f t="shared" si="720"/>
        <v>12.240972222222222</v>
      </c>
      <c r="N595" s="113" t="str">
        <f t="shared" si="720"/>
        <v/>
      </c>
      <c r="O595" s="113" t="str">
        <f t="shared" si="720"/>
        <v/>
      </c>
      <c r="P595" s="114" t="str">
        <f t="shared" si="720"/>
        <v/>
      </c>
      <c r="T595" s="70"/>
      <c r="U595" s="25"/>
      <c r="V595" s="33" t="s">
        <v>13</v>
      </c>
      <c r="W595" s="25"/>
      <c r="X595" s="112" t="str">
        <f>IF(ISERROR(X292/X393),"",X292/X393)</f>
        <v/>
      </c>
      <c r="Y595" s="113" t="str">
        <f t="shared" si="718"/>
        <v/>
      </c>
      <c r="Z595" s="113" t="str">
        <f t="shared" si="718"/>
        <v/>
      </c>
      <c r="AA595" s="113" t="str">
        <f t="shared" si="718"/>
        <v/>
      </c>
      <c r="AB595" s="113" t="str">
        <f t="shared" si="718"/>
        <v/>
      </c>
      <c r="AC595" s="113" t="str">
        <f t="shared" si="718"/>
        <v/>
      </c>
      <c r="AD595" s="113" t="str">
        <f t="shared" si="718"/>
        <v/>
      </c>
      <c r="AE595" s="236" t="str">
        <f t="shared" si="718"/>
        <v/>
      </c>
      <c r="AF595" s="113" t="str">
        <f t="shared" si="718"/>
        <v/>
      </c>
      <c r="AG595" s="113" t="str">
        <f t="shared" si="718"/>
        <v/>
      </c>
      <c r="AH595" s="113" t="str">
        <f t="shared" si="718"/>
        <v/>
      </c>
      <c r="AI595" s="114" t="str">
        <f t="shared" si="718"/>
        <v/>
      </c>
      <c r="AL595" s="70"/>
      <c r="AM595" s="25"/>
      <c r="AN595" s="33" t="s">
        <v>13</v>
      </c>
      <c r="AO595" s="25"/>
      <c r="AP595" s="112">
        <f t="shared" ref="AP595:BA595" si="721">IF(ISERROR(AP292/AP393),"",AP292/AP393)</f>
        <v>10.48861</v>
      </c>
      <c r="AQ595" s="113">
        <f t="shared" si="721"/>
        <v>10.48861</v>
      </c>
      <c r="AR595" s="113">
        <f t="shared" si="721"/>
        <v>10.48861</v>
      </c>
      <c r="AS595" s="113">
        <f t="shared" si="721"/>
        <v>10.48861</v>
      </c>
      <c r="AT595" s="113">
        <f t="shared" si="721"/>
        <v>10.48861</v>
      </c>
      <c r="AU595" s="113">
        <f t="shared" si="721"/>
        <v>10.48861</v>
      </c>
      <c r="AV595" s="113">
        <f t="shared" si="721"/>
        <v>10.48861</v>
      </c>
      <c r="AW595" s="236">
        <f t="shared" si="721"/>
        <v>11.154424214930556</v>
      </c>
      <c r="AX595" s="113">
        <f t="shared" si="721"/>
        <v>11.154424214930556</v>
      </c>
      <c r="AY595" s="113">
        <f t="shared" si="721"/>
        <v>11.154424214930556</v>
      </c>
      <c r="AZ595" s="113">
        <f t="shared" si="721"/>
        <v>11.154424214930556</v>
      </c>
      <c r="BA595" s="162">
        <f t="shared" si="721"/>
        <v>11.450991149509258</v>
      </c>
      <c r="BC595" s="39"/>
      <c r="BD595" s="36"/>
      <c r="BE595" s="36"/>
      <c r="BF595" s="36"/>
      <c r="BG595" s="39"/>
      <c r="BH595" s="39"/>
      <c r="BI595" s="39"/>
      <c r="BJ595" s="39"/>
    </row>
    <row r="596" spans="1:62" s="12" customFormat="1" ht="14.25" customHeight="1">
      <c r="A596" s="32"/>
      <c r="B596" s="25"/>
      <c r="C596" s="33"/>
      <c r="D596" s="25"/>
      <c r="E596" s="112"/>
      <c r="F596" s="113"/>
      <c r="G596" s="113"/>
      <c r="H596" s="113"/>
      <c r="I596" s="113"/>
      <c r="J596" s="113"/>
      <c r="K596" s="113"/>
      <c r="L596" s="113"/>
      <c r="M596" s="236"/>
      <c r="N596" s="113"/>
      <c r="O596" s="113"/>
      <c r="P596" s="114"/>
      <c r="T596" s="32"/>
      <c r="U596" s="25"/>
      <c r="V596" s="33"/>
      <c r="W596" s="25"/>
      <c r="X596" s="112"/>
      <c r="Y596" s="113"/>
      <c r="Z596" s="113"/>
      <c r="AA596" s="113"/>
      <c r="AB596" s="113"/>
      <c r="AC596" s="113"/>
      <c r="AD596" s="113"/>
      <c r="AE596" s="236"/>
      <c r="AF596" s="113"/>
      <c r="AG596" s="113"/>
      <c r="AH596" s="113"/>
      <c r="AI596" s="114"/>
      <c r="AL596" s="32"/>
      <c r="AM596" s="25"/>
      <c r="AN596" s="33"/>
      <c r="AO596" s="25"/>
      <c r="AP596" s="112"/>
      <c r="AQ596" s="113"/>
      <c r="AR596" s="113"/>
      <c r="AS596" s="113"/>
      <c r="AT596" s="113"/>
      <c r="AU596" s="113"/>
      <c r="AV596" s="113"/>
      <c r="AW596" s="236"/>
      <c r="AX596" s="113"/>
      <c r="AY596" s="113"/>
      <c r="AZ596" s="113"/>
      <c r="BA596" s="162"/>
      <c r="BC596" s="39"/>
      <c r="BD596" s="36"/>
      <c r="BE596" s="36"/>
      <c r="BF596" s="36"/>
      <c r="BG596" s="39"/>
      <c r="BH596" s="39"/>
      <c r="BI596" s="39"/>
      <c r="BJ596" s="39"/>
    </row>
    <row r="597" spans="1:62" s="12" customFormat="1" ht="14.25" customHeight="1">
      <c r="A597" s="32" t="s">
        <v>80</v>
      </c>
      <c r="B597" s="25"/>
      <c r="C597" s="33" t="s">
        <v>1</v>
      </c>
      <c r="D597" s="25"/>
      <c r="E597" s="112">
        <f t="shared" ref="E597:P597" si="722">IF(ISERROR(E294/E395),"",E294/E395)</f>
        <v>27.386207404996139</v>
      </c>
      <c r="F597" s="113">
        <f t="shared" si="722"/>
        <v>23.433328418370632</v>
      </c>
      <c r="G597" s="113">
        <f t="shared" si="722"/>
        <v>11.144444444444447</v>
      </c>
      <c r="H597" s="113">
        <f t="shared" si="722"/>
        <v>24.769014084507042</v>
      </c>
      <c r="I597" s="113">
        <f t="shared" si="722"/>
        <v>12.237288135593216</v>
      </c>
      <c r="J597" s="113">
        <f t="shared" si="722"/>
        <v>26.281159420289868</v>
      </c>
      <c r="K597" s="113">
        <f t="shared" si="722"/>
        <v>35.028571428571261</v>
      </c>
      <c r="L597" s="113">
        <f t="shared" si="722"/>
        <v>102.30000000000179</v>
      </c>
      <c r="M597" s="236">
        <f t="shared" si="722"/>
        <v>28.723809523809514</v>
      </c>
      <c r="N597" s="113">
        <f t="shared" si="722"/>
        <v>22.838560411311054</v>
      </c>
      <c r="O597" s="113" t="str">
        <f t="shared" si="722"/>
        <v/>
      </c>
      <c r="P597" s="114" t="str">
        <f t="shared" si="722"/>
        <v/>
      </c>
      <c r="T597" s="32" t="s">
        <v>80</v>
      </c>
      <c r="U597" s="25"/>
      <c r="V597" s="33" t="s">
        <v>1</v>
      </c>
      <c r="W597" s="25"/>
      <c r="X597" s="112" t="str">
        <f>IF(ISERROR(X294/X395),"",X294/X395)</f>
        <v/>
      </c>
      <c r="Y597" s="113" t="str">
        <f t="shared" ref="Y597:AI598" si="723">IF(ISERROR(Y294/Y395),"",Y294/Y395)</f>
        <v/>
      </c>
      <c r="Z597" s="113" t="str">
        <f t="shared" si="723"/>
        <v/>
      </c>
      <c r="AA597" s="113" t="str">
        <f t="shared" si="723"/>
        <v/>
      </c>
      <c r="AB597" s="113" t="str">
        <f t="shared" si="723"/>
        <v/>
      </c>
      <c r="AC597" s="113" t="str">
        <f t="shared" si="723"/>
        <v/>
      </c>
      <c r="AD597" s="113" t="str">
        <f t="shared" si="723"/>
        <v/>
      </c>
      <c r="AE597" s="236" t="str">
        <f t="shared" si="723"/>
        <v/>
      </c>
      <c r="AF597" s="113" t="str">
        <f t="shared" si="723"/>
        <v/>
      </c>
      <c r="AG597" s="113" t="str">
        <f t="shared" si="723"/>
        <v/>
      </c>
      <c r="AH597" s="113" t="str">
        <f t="shared" si="723"/>
        <v/>
      </c>
      <c r="AI597" s="114" t="str">
        <f t="shared" si="723"/>
        <v/>
      </c>
      <c r="AL597" s="32" t="s">
        <v>80</v>
      </c>
      <c r="AM597" s="25"/>
      <c r="AN597" s="33" t="s">
        <v>1</v>
      </c>
      <c r="AO597" s="25"/>
      <c r="AP597" s="112" t="str">
        <f t="shared" ref="AP597:BA597" si="724">IF(ISERROR(AP294/AP395),"",AP294/AP395)</f>
        <v/>
      </c>
      <c r="AQ597" s="113">
        <f t="shared" si="724"/>
        <v>29.886150500000003</v>
      </c>
      <c r="AR597" s="113">
        <f t="shared" si="724"/>
        <v>28.255174209395822</v>
      </c>
      <c r="AS597" s="113">
        <f t="shared" si="724"/>
        <v>23.649291947368429</v>
      </c>
      <c r="AT597" s="113">
        <f t="shared" si="724"/>
        <v>16.342588133447258</v>
      </c>
      <c r="AU597" s="113" t="str">
        <f t="shared" si="724"/>
        <v/>
      </c>
      <c r="AV597" s="113">
        <f t="shared" si="724"/>
        <v>26.473261742330003</v>
      </c>
      <c r="AW597" s="236" t="str">
        <f t="shared" si="724"/>
        <v/>
      </c>
      <c r="AX597" s="113">
        <f t="shared" si="724"/>
        <v>10.996514640000083</v>
      </c>
      <c r="AY597" s="113">
        <f t="shared" si="724"/>
        <v>29.334095119432309</v>
      </c>
      <c r="AZ597" s="113">
        <f t="shared" si="724"/>
        <v>27.710993111892691</v>
      </c>
      <c r="BA597" s="162">
        <f t="shared" si="724"/>
        <v>17.867234466666545</v>
      </c>
      <c r="BC597" s="39"/>
      <c r="BD597" s="36"/>
      <c r="BE597" s="36"/>
      <c r="BF597" s="36"/>
      <c r="BG597" s="39"/>
      <c r="BH597" s="39"/>
      <c r="BI597" s="39"/>
      <c r="BJ597" s="39"/>
    </row>
    <row r="598" spans="1:62" s="12" customFormat="1" ht="14.25" customHeight="1">
      <c r="A598" s="70"/>
      <c r="B598" s="25"/>
      <c r="C598" s="33" t="s">
        <v>13</v>
      </c>
      <c r="D598" s="25"/>
      <c r="E598" s="112">
        <f t="shared" ref="E598:P598" si="725">IF(ISERROR(E295/E396),"",E295/E396)</f>
        <v>27.386207404996139</v>
      </c>
      <c r="F598" s="113">
        <f t="shared" si="725"/>
        <v>27.015624999999996</v>
      </c>
      <c r="G598" s="113">
        <f t="shared" si="725"/>
        <v>19.752542372881358</v>
      </c>
      <c r="H598" s="113">
        <f t="shared" si="725"/>
        <v>21.637037037037036</v>
      </c>
      <c r="I598" s="113">
        <f t="shared" si="725"/>
        <v>19.400806451612901</v>
      </c>
      <c r="J598" s="113">
        <f t="shared" si="725"/>
        <v>20.898422712933755</v>
      </c>
      <c r="K598" s="113">
        <f t="shared" si="725"/>
        <v>21.203703703703702</v>
      </c>
      <c r="L598" s="113">
        <f t="shared" si="725"/>
        <v>21.701226993865031</v>
      </c>
      <c r="M598" s="236">
        <f t="shared" si="725"/>
        <v>22.838560411311054</v>
      </c>
      <c r="N598" s="113" t="str">
        <f t="shared" si="725"/>
        <v/>
      </c>
      <c r="O598" s="113" t="str">
        <f t="shared" si="725"/>
        <v/>
      </c>
      <c r="P598" s="114" t="str">
        <f t="shared" si="725"/>
        <v/>
      </c>
      <c r="T598" s="70"/>
      <c r="U598" s="25"/>
      <c r="V598" s="33" t="s">
        <v>13</v>
      </c>
      <c r="W598" s="25"/>
      <c r="X598" s="112" t="str">
        <f>IF(ISERROR(X295/X396),"",X295/X396)</f>
        <v/>
      </c>
      <c r="Y598" s="113" t="str">
        <f t="shared" si="723"/>
        <v/>
      </c>
      <c r="Z598" s="113" t="str">
        <f t="shared" si="723"/>
        <v/>
      </c>
      <c r="AA598" s="113" t="str">
        <f t="shared" si="723"/>
        <v/>
      </c>
      <c r="AB598" s="113" t="str">
        <f t="shared" si="723"/>
        <v/>
      </c>
      <c r="AC598" s="113" t="str">
        <f t="shared" si="723"/>
        <v/>
      </c>
      <c r="AD598" s="113" t="str">
        <f t="shared" si="723"/>
        <v/>
      </c>
      <c r="AE598" s="236" t="str">
        <f t="shared" si="723"/>
        <v/>
      </c>
      <c r="AF598" s="113" t="str">
        <f t="shared" si="723"/>
        <v/>
      </c>
      <c r="AG598" s="113" t="str">
        <f t="shared" si="723"/>
        <v/>
      </c>
      <c r="AH598" s="113" t="str">
        <f t="shared" si="723"/>
        <v/>
      </c>
      <c r="AI598" s="114" t="str">
        <f t="shared" si="723"/>
        <v/>
      </c>
      <c r="AL598" s="70"/>
      <c r="AM598" s="25"/>
      <c r="AN598" s="33" t="s">
        <v>13</v>
      </c>
      <c r="AO598" s="25"/>
      <c r="AP598" s="112" t="str">
        <f t="shared" ref="AP598:BA598" si="726">IF(ISERROR(AP295/AP396),"",AP295/AP396)</f>
        <v/>
      </c>
      <c r="AQ598" s="113">
        <f t="shared" si="726"/>
        <v>29.886150500000003</v>
      </c>
      <c r="AR598" s="113">
        <f t="shared" si="726"/>
        <v>28.38741553025562</v>
      </c>
      <c r="AS598" s="113">
        <f t="shared" si="726"/>
        <v>27.419411787515227</v>
      </c>
      <c r="AT598" s="113">
        <f t="shared" si="726"/>
        <v>21.736015357679307</v>
      </c>
      <c r="AU598" s="113">
        <f t="shared" si="726"/>
        <v>21.736015357679307</v>
      </c>
      <c r="AV598" s="113">
        <f t="shared" si="726"/>
        <v>23.006541207968766</v>
      </c>
      <c r="AW598" s="236">
        <f t="shared" si="726"/>
        <v>23.007614962758037</v>
      </c>
      <c r="AX598" s="113">
        <f t="shared" si="726"/>
        <v>22.781842400300182</v>
      </c>
      <c r="AY598" s="113">
        <f t="shared" si="726"/>
        <v>24.068538553604075</v>
      </c>
      <c r="AZ598" s="113">
        <f t="shared" si="726"/>
        <v>24.611629464608548</v>
      </c>
      <c r="BA598" s="162">
        <f t="shared" si="726"/>
        <v>24.509182958310692</v>
      </c>
      <c r="BC598" s="39"/>
      <c r="BD598" s="36"/>
      <c r="BE598" s="36"/>
      <c r="BF598" s="36"/>
      <c r="BG598" s="39"/>
      <c r="BH598" s="39"/>
      <c r="BI598" s="39"/>
      <c r="BJ598" s="39"/>
    </row>
    <row r="599" spans="1:62" s="12" customFormat="1" ht="14.25" customHeight="1">
      <c r="A599" s="70"/>
      <c r="B599" s="25"/>
      <c r="C599" s="33"/>
      <c r="D599" s="25"/>
      <c r="E599" s="112"/>
      <c r="F599" s="113"/>
      <c r="G599" s="113"/>
      <c r="H599" s="113"/>
      <c r="I599" s="113"/>
      <c r="J599" s="113"/>
      <c r="K599" s="113"/>
      <c r="L599" s="113"/>
      <c r="M599" s="236"/>
      <c r="N599" s="113"/>
      <c r="O599" s="113"/>
      <c r="P599" s="114"/>
      <c r="T599" s="70"/>
      <c r="U599" s="25"/>
      <c r="V599" s="33"/>
      <c r="W599" s="25"/>
      <c r="X599" s="112"/>
      <c r="Y599" s="113"/>
      <c r="Z599" s="113"/>
      <c r="AA599" s="113"/>
      <c r="AB599" s="113"/>
      <c r="AC599" s="113"/>
      <c r="AD599" s="113"/>
      <c r="AE599" s="236"/>
      <c r="AF599" s="113"/>
      <c r="AG599" s="113"/>
      <c r="AH599" s="113"/>
      <c r="AI599" s="114"/>
      <c r="AL599" s="70"/>
      <c r="AM599" s="25"/>
      <c r="AN599" s="33"/>
      <c r="AO599" s="25"/>
      <c r="AP599" s="112"/>
      <c r="AQ599" s="113"/>
      <c r="AR599" s="113"/>
      <c r="AS599" s="113"/>
      <c r="AT599" s="113"/>
      <c r="AU599" s="113"/>
      <c r="AV599" s="113"/>
      <c r="AW599" s="236"/>
      <c r="AX599" s="113"/>
      <c r="AY599" s="113"/>
      <c r="AZ599" s="113"/>
      <c r="BA599" s="162"/>
      <c r="BC599" s="39"/>
      <c r="BD599" s="36"/>
      <c r="BE599" s="36"/>
      <c r="BF599" s="36"/>
      <c r="BG599" s="39"/>
      <c r="BH599" s="39"/>
      <c r="BI599" s="39"/>
      <c r="BJ599" s="39"/>
    </row>
    <row r="600" spans="1:62" s="12" customFormat="1" ht="14.25" customHeight="1">
      <c r="A600" s="70" t="s">
        <v>40</v>
      </c>
      <c r="B600" s="25"/>
      <c r="C600" s="33" t="s">
        <v>1</v>
      </c>
      <c r="D600" s="25"/>
      <c r="E600" s="112">
        <f t="shared" ref="E600:P600" si="727">IF(ISERROR(E297/E398),"",E297/E398)</f>
        <v>4.0298130192566566</v>
      </c>
      <c r="F600" s="113">
        <f t="shared" si="727"/>
        <v>4.1949771669108458</v>
      </c>
      <c r="G600" s="113">
        <f t="shared" si="727"/>
        <v>2.3177970087480042</v>
      </c>
      <c r="H600" s="113">
        <f t="shared" si="727"/>
        <v>2.5420458004938622</v>
      </c>
      <c r="I600" s="113">
        <f t="shared" si="727"/>
        <v>3.9833929750199668</v>
      </c>
      <c r="J600" s="113">
        <f t="shared" si="727"/>
        <v>3.2904224194211475</v>
      </c>
      <c r="K600" s="113">
        <f t="shared" si="727"/>
        <v>2.0850565109424615</v>
      </c>
      <c r="L600" s="113">
        <f t="shared" si="727"/>
        <v>3.1454249694998073</v>
      </c>
      <c r="M600" s="236">
        <f t="shared" si="727"/>
        <v>3.2151541149636929</v>
      </c>
      <c r="N600" s="113">
        <f t="shared" si="727"/>
        <v>3.120232565142055</v>
      </c>
      <c r="O600" s="113" t="str">
        <f t="shared" si="727"/>
        <v/>
      </c>
      <c r="P600" s="114" t="str">
        <f t="shared" si="727"/>
        <v/>
      </c>
      <c r="T600" s="70" t="s">
        <v>40</v>
      </c>
      <c r="U600" s="25"/>
      <c r="V600" s="33" t="s">
        <v>1</v>
      </c>
      <c r="W600" s="25"/>
      <c r="X600" s="112" t="str">
        <f>IF(ISERROR(X297/X398),"",X297/X398)</f>
        <v/>
      </c>
      <c r="Y600" s="113" t="str">
        <f t="shared" ref="Y600:AI601" si="728">IF(ISERROR(Y297/Y398),"",Y297/Y398)</f>
        <v/>
      </c>
      <c r="Z600" s="113" t="str">
        <f t="shared" si="728"/>
        <v/>
      </c>
      <c r="AA600" s="113" t="str">
        <f t="shared" si="728"/>
        <v/>
      </c>
      <c r="AB600" s="113" t="str">
        <f t="shared" si="728"/>
        <v/>
      </c>
      <c r="AC600" s="113" t="str">
        <f t="shared" si="728"/>
        <v/>
      </c>
      <c r="AD600" s="113" t="str">
        <f t="shared" si="728"/>
        <v/>
      </c>
      <c r="AE600" s="236" t="str">
        <f t="shared" si="728"/>
        <v/>
      </c>
      <c r="AF600" s="113" t="str">
        <f t="shared" si="728"/>
        <v/>
      </c>
      <c r="AG600" s="113" t="str">
        <f t="shared" si="728"/>
        <v/>
      </c>
      <c r="AH600" s="113" t="str">
        <f t="shared" si="728"/>
        <v/>
      </c>
      <c r="AI600" s="114" t="str">
        <f t="shared" si="728"/>
        <v/>
      </c>
      <c r="AL600" s="70" t="s">
        <v>40</v>
      </c>
      <c r="AM600" s="25"/>
      <c r="AN600" s="33" t="s">
        <v>1</v>
      </c>
      <c r="AO600" s="25"/>
      <c r="AP600" s="112">
        <f t="shared" ref="AP600:BA600" si="729">IF(ISERROR(AP297/AP398),"",AP297/AP398)</f>
        <v>3.0442335276914374</v>
      </c>
      <c r="AQ600" s="113">
        <f t="shared" si="729"/>
        <v>3.1272403619991578</v>
      </c>
      <c r="AR600" s="113">
        <f t="shared" si="729"/>
        <v>1.7375100656679734</v>
      </c>
      <c r="AS600" s="113">
        <f t="shared" si="729"/>
        <v>1.8909251872246355</v>
      </c>
      <c r="AT600" s="113">
        <f t="shared" si="729"/>
        <v>3.7370814210704504</v>
      </c>
      <c r="AU600" s="113">
        <f t="shared" si="729"/>
        <v>6.684038899816958</v>
      </c>
      <c r="AV600" s="113">
        <f t="shared" si="729"/>
        <v>2.6082844108009664</v>
      </c>
      <c r="AW600" s="236">
        <f t="shared" si="729"/>
        <v>2.4920441537737932</v>
      </c>
      <c r="AX600" s="113">
        <f t="shared" si="729"/>
        <v>2.9001102266019787</v>
      </c>
      <c r="AY600" s="113">
        <f t="shared" si="729"/>
        <v>4.0043342967228712</v>
      </c>
      <c r="AZ600" s="113">
        <f t="shared" si="729"/>
        <v>3.1996192074040319</v>
      </c>
      <c r="BA600" s="162">
        <f t="shared" si="729"/>
        <v>4.3178256947631146</v>
      </c>
      <c r="BC600" s="39"/>
      <c r="BD600" s="36"/>
      <c r="BE600" s="36"/>
      <c r="BF600" s="36"/>
      <c r="BG600" s="39"/>
      <c r="BH600" s="39"/>
      <c r="BI600" s="39"/>
      <c r="BJ600" s="39"/>
    </row>
    <row r="601" spans="1:62" s="12" customFormat="1" ht="14.25" customHeight="1">
      <c r="A601" s="70"/>
      <c r="B601" s="25"/>
      <c r="C601" s="33" t="s">
        <v>13</v>
      </c>
      <c r="D601" s="25"/>
      <c r="E601" s="112">
        <f t="shared" ref="E601:P601" si="730">IF(ISERROR(E298/E399),"",E298/E399)</f>
        <v>4.0298130192566566</v>
      </c>
      <c r="F601" s="113">
        <f t="shared" si="730"/>
        <v>4.0922507334195917</v>
      </c>
      <c r="G601" s="113">
        <f t="shared" si="730"/>
        <v>3.4664836668518784</v>
      </c>
      <c r="H601" s="113">
        <f t="shared" si="730"/>
        <v>3.162334663261162</v>
      </c>
      <c r="I601" s="113">
        <f t="shared" si="730"/>
        <v>3.2756844387314614</v>
      </c>
      <c r="J601" s="113">
        <f t="shared" si="730"/>
        <v>3.2781239868880814</v>
      </c>
      <c r="K601" s="113">
        <f t="shared" si="730"/>
        <v>3.1026326389884549</v>
      </c>
      <c r="L601" s="113">
        <f t="shared" si="730"/>
        <v>3.105946562192941</v>
      </c>
      <c r="M601" s="236">
        <f t="shared" si="730"/>
        <v>3.120232565142055</v>
      </c>
      <c r="N601" s="113" t="str">
        <f t="shared" si="730"/>
        <v/>
      </c>
      <c r="O601" s="113" t="str">
        <f t="shared" si="730"/>
        <v/>
      </c>
      <c r="P601" s="114" t="str">
        <f t="shared" si="730"/>
        <v/>
      </c>
      <c r="T601" s="70"/>
      <c r="U601" s="25"/>
      <c r="V601" s="33" t="s">
        <v>13</v>
      </c>
      <c r="W601" s="25"/>
      <c r="X601" s="112" t="str">
        <f>IF(ISERROR(X298/X399),"",X298/X399)</f>
        <v/>
      </c>
      <c r="Y601" s="113" t="str">
        <f t="shared" si="728"/>
        <v/>
      </c>
      <c r="Z601" s="113" t="str">
        <f t="shared" si="728"/>
        <v/>
      </c>
      <c r="AA601" s="113" t="str">
        <f t="shared" si="728"/>
        <v/>
      </c>
      <c r="AB601" s="113" t="str">
        <f t="shared" si="728"/>
        <v/>
      </c>
      <c r="AC601" s="113" t="str">
        <f t="shared" si="728"/>
        <v/>
      </c>
      <c r="AD601" s="113" t="str">
        <f t="shared" si="728"/>
        <v/>
      </c>
      <c r="AE601" s="236" t="str">
        <f t="shared" si="728"/>
        <v/>
      </c>
      <c r="AF601" s="113" t="str">
        <f t="shared" si="728"/>
        <v/>
      </c>
      <c r="AG601" s="113" t="str">
        <f t="shared" si="728"/>
        <v/>
      </c>
      <c r="AH601" s="113" t="str">
        <f t="shared" si="728"/>
        <v/>
      </c>
      <c r="AI601" s="114" t="str">
        <f t="shared" si="728"/>
        <v/>
      </c>
      <c r="AL601" s="70"/>
      <c r="AM601" s="25"/>
      <c r="AN601" s="33" t="s">
        <v>13</v>
      </c>
      <c r="AO601" s="25"/>
      <c r="AP601" s="112">
        <f t="shared" ref="AP601:BA601" si="731">IF(ISERROR(AP298/AP399),"",AP298/AP399)</f>
        <v>3.0442335276914374</v>
      </c>
      <c r="AQ601" s="113">
        <f t="shared" si="731"/>
        <v>3.0857699139032859</v>
      </c>
      <c r="AR601" s="113">
        <f t="shared" si="731"/>
        <v>2.591459271954335</v>
      </c>
      <c r="AS601" s="113">
        <f t="shared" si="731"/>
        <v>2.3515369627504343</v>
      </c>
      <c r="AT601" s="113">
        <f t="shared" si="731"/>
        <v>2.4942583571686341</v>
      </c>
      <c r="AU601" s="113">
        <f t="shared" si="731"/>
        <v>2.7612594679835949</v>
      </c>
      <c r="AV601" s="113">
        <f t="shared" si="731"/>
        <v>2.7439278968027598</v>
      </c>
      <c r="AW601" s="236">
        <f t="shared" si="731"/>
        <v>2.7211559074134719</v>
      </c>
      <c r="AX601" s="113">
        <f t="shared" si="731"/>
        <v>2.742477473551808</v>
      </c>
      <c r="AY601" s="113">
        <f t="shared" si="731"/>
        <v>2.8304327282585322</v>
      </c>
      <c r="AZ601" s="113">
        <f t="shared" si="731"/>
        <v>2.8538646173880893</v>
      </c>
      <c r="BA601" s="162">
        <f t="shared" si="731"/>
        <v>2.9205321230152039</v>
      </c>
      <c r="BC601" s="39"/>
      <c r="BD601" s="36"/>
      <c r="BE601" s="36"/>
      <c r="BF601" s="36"/>
      <c r="BG601" s="39"/>
      <c r="BH601" s="39"/>
      <c r="BI601" s="39"/>
      <c r="BJ601" s="39"/>
    </row>
    <row r="602" spans="1:62" s="12" customFormat="1" ht="14.25" customHeight="1">
      <c r="A602" s="32"/>
      <c r="B602" s="25"/>
      <c r="C602" s="33"/>
      <c r="D602" s="25"/>
      <c r="E602" s="112"/>
      <c r="F602" s="113"/>
      <c r="G602" s="113"/>
      <c r="H602" s="113"/>
      <c r="I602" s="113"/>
      <c r="J602" s="113"/>
      <c r="K602" s="113"/>
      <c r="L602" s="113"/>
      <c r="M602" s="236"/>
      <c r="N602" s="113"/>
      <c r="O602" s="113"/>
      <c r="P602" s="114"/>
      <c r="T602" s="32"/>
      <c r="U602" s="25"/>
      <c r="V602" s="33"/>
      <c r="W602" s="25"/>
      <c r="X602" s="112"/>
      <c r="Y602" s="113"/>
      <c r="Z602" s="113"/>
      <c r="AA602" s="113"/>
      <c r="AB602" s="113"/>
      <c r="AC602" s="113"/>
      <c r="AD602" s="113"/>
      <c r="AE602" s="236"/>
      <c r="AF602" s="113"/>
      <c r="AG602" s="113"/>
      <c r="AH602" s="113"/>
      <c r="AI602" s="114"/>
      <c r="AL602" s="32"/>
      <c r="AM602" s="25"/>
      <c r="AN602" s="33"/>
      <c r="AO602" s="25"/>
      <c r="AP602" s="112"/>
      <c r="AQ602" s="113"/>
      <c r="AR602" s="113"/>
      <c r="AS602" s="113"/>
      <c r="AT602" s="113"/>
      <c r="AU602" s="113"/>
      <c r="AV602" s="113"/>
      <c r="AW602" s="236"/>
      <c r="AX602" s="113"/>
      <c r="AY602" s="113"/>
      <c r="AZ602" s="113"/>
      <c r="BA602" s="162"/>
      <c r="BC602" s="39"/>
      <c r="BD602" s="36"/>
      <c r="BE602" s="36"/>
      <c r="BF602" s="36"/>
      <c r="BG602" s="39"/>
      <c r="BH602" s="39"/>
      <c r="BI602" s="39"/>
      <c r="BJ602" s="39"/>
    </row>
    <row r="603" spans="1:62" s="12" customFormat="1" ht="14.25" customHeight="1">
      <c r="A603" s="32">
        <v>27</v>
      </c>
      <c r="B603" s="25"/>
      <c r="C603" s="33" t="s">
        <v>1</v>
      </c>
      <c r="D603" s="25"/>
      <c r="E603" s="112" t="str">
        <f t="shared" ref="E603:P603" si="732">IF(ISERROR(E300/E401),"",E300/E401)</f>
        <v/>
      </c>
      <c r="F603" s="113" t="str">
        <f t="shared" si="732"/>
        <v/>
      </c>
      <c r="G603" s="113" t="str">
        <f t="shared" si="732"/>
        <v/>
      </c>
      <c r="H603" s="113" t="str">
        <f t="shared" si="732"/>
        <v/>
      </c>
      <c r="I603" s="113" t="str">
        <f t="shared" si="732"/>
        <v/>
      </c>
      <c r="J603" s="113" t="str">
        <f t="shared" si="732"/>
        <v/>
      </c>
      <c r="K603" s="113" t="str">
        <f t="shared" si="732"/>
        <v/>
      </c>
      <c r="L603" s="113" t="str">
        <f t="shared" si="732"/>
        <v/>
      </c>
      <c r="M603" s="236" t="str">
        <f t="shared" si="732"/>
        <v/>
      </c>
      <c r="N603" s="113" t="str">
        <f t="shared" si="732"/>
        <v/>
      </c>
      <c r="O603" s="113" t="str">
        <f t="shared" si="732"/>
        <v/>
      </c>
      <c r="P603" s="114" t="str">
        <f t="shared" si="732"/>
        <v/>
      </c>
      <c r="T603" s="32">
        <v>27</v>
      </c>
      <c r="U603" s="25"/>
      <c r="V603" s="33" t="s">
        <v>1</v>
      </c>
      <c r="W603" s="25"/>
      <c r="X603" s="112" t="str">
        <f>IF(ISERROR(X300/X401),"",X300/X401)</f>
        <v/>
      </c>
      <c r="Y603" s="113" t="str">
        <f t="shared" ref="Y603:AI604" si="733">IF(ISERROR(Y300/Y401),"",Y300/Y401)</f>
        <v/>
      </c>
      <c r="Z603" s="113" t="str">
        <f t="shared" si="733"/>
        <v/>
      </c>
      <c r="AA603" s="113" t="str">
        <f t="shared" si="733"/>
        <v/>
      </c>
      <c r="AB603" s="113" t="str">
        <f t="shared" si="733"/>
        <v/>
      </c>
      <c r="AC603" s="113" t="str">
        <f t="shared" si="733"/>
        <v/>
      </c>
      <c r="AD603" s="113" t="str">
        <f t="shared" si="733"/>
        <v/>
      </c>
      <c r="AE603" s="236" t="str">
        <f t="shared" si="733"/>
        <v/>
      </c>
      <c r="AF603" s="113" t="str">
        <f t="shared" si="733"/>
        <v/>
      </c>
      <c r="AG603" s="113" t="str">
        <f t="shared" si="733"/>
        <v/>
      </c>
      <c r="AH603" s="113" t="str">
        <f t="shared" si="733"/>
        <v/>
      </c>
      <c r="AI603" s="114" t="str">
        <f t="shared" si="733"/>
        <v/>
      </c>
      <c r="AL603" s="32">
        <v>27</v>
      </c>
      <c r="AM603" s="25"/>
      <c r="AN603" s="33" t="s">
        <v>1</v>
      </c>
      <c r="AO603" s="25"/>
      <c r="AP603" s="112" t="str">
        <f t="shared" ref="AP603:BA603" si="734">IF(ISERROR(AP300/AP401),"",AP300/AP401)</f>
        <v/>
      </c>
      <c r="AQ603" s="113" t="str">
        <f t="shared" si="734"/>
        <v/>
      </c>
      <c r="AR603" s="113" t="str">
        <f t="shared" si="734"/>
        <v/>
      </c>
      <c r="AS603" s="113" t="str">
        <f t="shared" si="734"/>
        <v/>
      </c>
      <c r="AT603" s="113" t="str">
        <f t="shared" si="734"/>
        <v/>
      </c>
      <c r="AU603" s="113" t="str">
        <f t="shared" si="734"/>
        <v/>
      </c>
      <c r="AV603" s="113" t="str">
        <f t="shared" si="734"/>
        <v/>
      </c>
      <c r="AW603" s="236" t="str">
        <f t="shared" si="734"/>
        <v/>
      </c>
      <c r="AX603" s="113" t="str">
        <f t="shared" si="734"/>
        <v/>
      </c>
      <c r="AY603" s="113" t="str">
        <f t="shared" si="734"/>
        <v/>
      </c>
      <c r="AZ603" s="113" t="str">
        <f t="shared" si="734"/>
        <v/>
      </c>
      <c r="BA603" s="162" t="str">
        <f t="shared" si="734"/>
        <v/>
      </c>
      <c r="BC603" s="39"/>
      <c r="BD603" s="36"/>
      <c r="BE603" s="36"/>
      <c r="BF603" s="36"/>
      <c r="BG603" s="39"/>
      <c r="BH603" s="39"/>
      <c r="BI603" s="39"/>
      <c r="BJ603" s="39"/>
    </row>
    <row r="604" spans="1:62" s="12" customFormat="1" ht="14.25" customHeight="1">
      <c r="A604" s="70"/>
      <c r="B604" s="25"/>
      <c r="C604" s="33" t="s">
        <v>13</v>
      </c>
      <c r="D604" s="25"/>
      <c r="E604" s="112" t="str">
        <f t="shared" ref="E604:P604" si="735">IF(ISERROR(E301/E402),"",E301/E402)</f>
        <v/>
      </c>
      <c r="F604" s="113" t="str">
        <f t="shared" si="735"/>
        <v/>
      </c>
      <c r="G604" s="113" t="str">
        <f t="shared" si="735"/>
        <v/>
      </c>
      <c r="H604" s="113" t="str">
        <f t="shared" si="735"/>
        <v/>
      </c>
      <c r="I604" s="113" t="str">
        <f t="shared" si="735"/>
        <v/>
      </c>
      <c r="J604" s="113" t="str">
        <f t="shared" si="735"/>
        <v/>
      </c>
      <c r="K604" s="113" t="str">
        <f t="shared" si="735"/>
        <v/>
      </c>
      <c r="L604" s="113" t="str">
        <f t="shared" si="735"/>
        <v/>
      </c>
      <c r="M604" s="236" t="str">
        <f t="shared" si="735"/>
        <v/>
      </c>
      <c r="N604" s="113" t="str">
        <f t="shared" si="735"/>
        <v/>
      </c>
      <c r="O604" s="113" t="str">
        <f t="shared" si="735"/>
        <v/>
      </c>
      <c r="P604" s="114" t="str">
        <f t="shared" si="735"/>
        <v/>
      </c>
      <c r="T604" s="70"/>
      <c r="U604" s="25"/>
      <c r="V604" s="33" t="s">
        <v>13</v>
      </c>
      <c r="W604" s="25"/>
      <c r="X604" s="112" t="str">
        <f>IF(ISERROR(X301/X402),"",X301/X402)</f>
        <v/>
      </c>
      <c r="Y604" s="113" t="str">
        <f t="shared" si="733"/>
        <v/>
      </c>
      <c r="Z604" s="113" t="str">
        <f t="shared" si="733"/>
        <v/>
      </c>
      <c r="AA604" s="113" t="str">
        <f t="shared" si="733"/>
        <v/>
      </c>
      <c r="AB604" s="113" t="str">
        <f t="shared" si="733"/>
        <v/>
      </c>
      <c r="AC604" s="113" t="str">
        <f t="shared" si="733"/>
        <v/>
      </c>
      <c r="AD604" s="113" t="str">
        <f t="shared" si="733"/>
        <v/>
      </c>
      <c r="AE604" s="236" t="str">
        <f t="shared" si="733"/>
        <v/>
      </c>
      <c r="AF604" s="113" t="str">
        <f t="shared" si="733"/>
        <v/>
      </c>
      <c r="AG604" s="113" t="str">
        <f t="shared" si="733"/>
        <v/>
      </c>
      <c r="AH604" s="113" t="str">
        <f t="shared" si="733"/>
        <v/>
      </c>
      <c r="AI604" s="114" t="str">
        <f t="shared" si="733"/>
        <v/>
      </c>
      <c r="AL604" s="70"/>
      <c r="AM604" s="25"/>
      <c r="AN604" s="33" t="s">
        <v>13</v>
      </c>
      <c r="AO604" s="25"/>
      <c r="AP604" s="112" t="str">
        <f t="shared" ref="AP604:BA604" si="736">IF(ISERROR(AP301/AP402),"",AP301/AP402)</f>
        <v/>
      </c>
      <c r="AQ604" s="113" t="str">
        <f t="shared" si="736"/>
        <v/>
      </c>
      <c r="AR604" s="113" t="str">
        <f t="shared" si="736"/>
        <v/>
      </c>
      <c r="AS604" s="113" t="str">
        <f t="shared" si="736"/>
        <v/>
      </c>
      <c r="AT604" s="113" t="str">
        <f t="shared" si="736"/>
        <v/>
      </c>
      <c r="AU604" s="113" t="str">
        <f t="shared" si="736"/>
        <v/>
      </c>
      <c r="AV604" s="113" t="str">
        <f t="shared" si="736"/>
        <v/>
      </c>
      <c r="AW604" s="236" t="str">
        <f t="shared" si="736"/>
        <v/>
      </c>
      <c r="AX604" s="113" t="str">
        <f t="shared" si="736"/>
        <v/>
      </c>
      <c r="AY604" s="113" t="str">
        <f t="shared" si="736"/>
        <v/>
      </c>
      <c r="AZ604" s="113" t="str">
        <f t="shared" si="736"/>
        <v/>
      </c>
      <c r="BA604" s="162" t="str">
        <f t="shared" si="736"/>
        <v/>
      </c>
      <c r="BC604" s="39"/>
      <c r="BD604" s="36"/>
      <c r="BE604" s="36"/>
      <c r="BF604" s="36"/>
      <c r="BG604" s="39"/>
      <c r="BH604" s="39"/>
      <c r="BI604" s="39"/>
      <c r="BJ604" s="39"/>
    </row>
    <row r="605" spans="1:62" s="12" customFormat="1" ht="14.25" customHeight="1">
      <c r="A605" s="32"/>
      <c r="B605" s="25"/>
      <c r="C605" s="33"/>
      <c r="D605" s="25"/>
      <c r="E605" s="112"/>
      <c r="F605" s="113"/>
      <c r="G605" s="113"/>
      <c r="H605" s="113"/>
      <c r="I605" s="113"/>
      <c r="J605" s="113"/>
      <c r="K605" s="113"/>
      <c r="L605" s="113"/>
      <c r="M605" s="236"/>
      <c r="N605" s="113"/>
      <c r="O605" s="113"/>
      <c r="P605" s="114"/>
      <c r="T605" s="32"/>
      <c r="U605" s="25"/>
      <c r="V605" s="33"/>
      <c r="W605" s="25"/>
      <c r="X605" s="112"/>
      <c r="Y605" s="113"/>
      <c r="Z605" s="113"/>
      <c r="AA605" s="113"/>
      <c r="AB605" s="113"/>
      <c r="AC605" s="113"/>
      <c r="AD605" s="113"/>
      <c r="AE605" s="236"/>
      <c r="AF605" s="113"/>
      <c r="AG605" s="113"/>
      <c r="AH605" s="113"/>
      <c r="AI605" s="114"/>
      <c r="AL605" s="32"/>
      <c r="AM605" s="25"/>
      <c r="AN605" s="33"/>
      <c r="AO605" s="25"/>
      <c r="AP605" s="112"/>
      <c r="AQ605" s="113"/>
      <c r="AR605" s="113"/>
      <c r="AS605" s="113"/>
      <c r="AT605" s="113"/>
      <c r="AU605" s="113"/>
      <c r="AV605" s="113"/>
      <c r="AW605" s="236"/>
      <c r="AX605" s="113"/>
      <c r="AY605" s="113"/>
      <c r="AZ605" s="113"/>
      <c r="BA605" s="162"/>
      <c r="BC605" s="39"/>
      <c r="BD605" s="36"/>
      <c r="BE605" s="36"/>
      <c r="BF605" s="36"/>
      <c r="BG605" s="39"/>
      <c r="BH605" s="39"/>
      <c r="BI605" s="39"/>
      <c r="BJ605" s="39"/>
    </row>
    <row r="606" spans="1:62" s="12" customFormat="1" ht="14.25" customHeight="1">
      <c r="A606" s="32">
        <v>28</v>
      </c>
      <c r="B606" s="25"/>
      <c r="C606" s="33" t="s">
        <v>1</v>
      </c>
      <c r="D606" s="25"/>
      <c r="E606" s="112" t="str">
        <f t="shared" ref="E606:P606" si="737">IF(ISERROR(E303/E404),"",E303/E404)</f>
        <v/>
      </c>
      <c r="F606" s="113" t="str">
        <f t="shared" si="737"/>
        <v/>
      </c>
      <c r="G606" s="113" t="str">
        <f t="shared" si="737"/>
        <v/>
      </c>
      <c r="H606" s="113" t="str">
        <f t="shared" si="737"/>
        <v/>
      </c>
      <c r="I606" s="113" t="str">
        <f t="shared" si="737"/>
        <v/>
      </c>
      <c r="J606" s="113" t="str">
        <f t="shared" si="737"/>
        <v/>
      </c>
      <c r="K606" s="113" t="str">
        <f t="shared" si="737"/>
        <v/>
      </c>
      <c r="L606" s="113" t="str">
        <f t="shared" si="737"/>
        <v/>
      </c>
      <c r="M606" s="236" t="str">
        <f t="shared" si="737"/>
        <v/>
      </c>
      <c r="N606" s="113" t="str">
        <f t="shared" si="737"/>
        <v/>
      </c>
      <c r="O606" s="113" t="str">
        <f t="shared" si="737"/>
        <v/>
      </c>
      <c r="P606" s="114" t="str">
        <f t="shared" si="737"/>
        <v/>
      </c>
      <c r="T606" s="32">
        <v>28</v>
      </c>
      <c r="U606" s="25"/>
      <c r="V606" s="33" t="s">
        <v>1</v>
      </c>
      <c r="W606" s="25"/>
      <c r="X606" s="112" t="str">
        <f>IF(ISERROR(X303/X404),"",X303/X404)</f>
        <v/>
      </c>
      <c r="Y606" s="113" t="str">
        <f t="shared" ref="Y606:AI607" si="738">IF(ISERROR(Y303/Y404),"",Y303/Y404)</f>
        <v/>
      </c>
      <c r="Z606" s="113" t="str">
        <f t="shared" si="738"/>
        <v/>
      </c>
      <c r="AA606" s="113" t="str">
        <f t="shared" si="738"/>
        <v/>
      </c>
      <c r="AB606" s="113" t="str">
        <f t="shared" si="738"/>
        <v/>
      </c>
      <c r="AC606" s="113" t="str">
        <f t="shared" si="738"/>
        <v/>
      </c>
      <c r="AD606" s="113" t="str">
        <f t="shared" si="738"/>
        <v/>
      </c>
      <c r="AE606" s="236" t="str">
        <f t="shared" si="738"/>
        <v/>
      </c>
      <c r="AF606" s="113" t="str">
        <f t="shared" si="738"/>
        <v/>
      </c>
      <c r="AG606" s="113" t="str">
        <f t="shared" si="738"/>
        <v/>
      </c>
      <c r="AH606" s="113" t="str">
        <f t="shared" si="738"/>
        <v/>
      </c>
      <c r="AI606" s="114" t="str">
        <f t="shared" si="738"/>
        <v/>
      </c>
      <c r="AL606" s="32">
        <v>28</v>
      </c>
      <c r="AM606" s="25"/>
      <c r="AN606" s="33" t="s">
        <v>1</v>
      </c>
      <c r="AO606" s="25"/>
      <c r="AP606" s="112" t="str">
        <f t="shared" ref="AP606:BA606" si="739">IF(ISERROR(AP303/AP404),"",AP303/AP404)</f>
        <v/>
      </c>
      <c r="AQ606" s="113" t="str">
        <f t="shared" si="739"/>
        <v/>
      </c>
      <c r="AR606" s="113" t="str">
        <f t="shared" si="739"/>
        <v/>
      </c>
      <c r="AS606" s="113" t="str">
        <f t="shared" si="739"/>
        <v/>
      </c>
      <c r="AT606" s="113" t="str">
        <f t="shared" si="739"/>
        <v/>
      </c>
      <c r="AU606" s="113" t="str">
        <f t="shared" si="739"/>
        <v/>
      </c>
      <c r="AV606" s="113" t="str">
        <f t="shared" si="739"/>
        <v/>
      </c>
      <c r="AW606" s="236" t="str">
        <f t="shared" si="739"/>
        <v/>
      </c>
      <c r="AX606" s="113" t="str">
        <f t="shared" si="739"/>
        <v/>
      </c>
      <c r="AY606" s="113" t="str">
        <f t="shared" si="739"/>
        <v/>
      </c>
      <c r="AZ606" s="113" t="str">
        <f t="shared" si="739"/>
        <v/>
      </c>
      <c r="BA606" s="162" t="str">
        <f t="shared" si="739"/>
        <v/>
      </c>
      <c r="BC606" s="39"/>
      <c r="BD606" s="36"/>
      <c r="BE606" s="36"/>
      <c r="BF606" s="36"/>
      <c r="BG606" s="39"/>
      <c r="BH606" s="39"/>
      <c r="BI606" s="39"/>
      <c r="BJ606" s="39"/>
    </row>
    <row r="607" spans="1:62" s="12" customFormat="1" ht="14.25" customHeight="1">
      <c r="A607" s="70"/>
      <c r="B607" s="25"/>
      <c r="C607" s="33" t="s">
        <v>13</v>
      </c>
      <c r="D607" s="25"/>
      <c r="E607" s="112" t="str">
        <f t="shared" ref="E607:P607" si="740">IF(ISERROR(E304/E405),"",E304/E405)</f>
        <v/>
      </c>
      <c r="F607" s="113" t="str">
        <f t="shared" si="740"/>
        <v/>
      </c>
      <c r="G607" s="113" t="str">
        <f t="shared" si="740"/>
        <v/>
      </c>
      <c r="H607" s="113" t="str">
        <f t="shared" si="740"/>
        <v/>
      </c>
      <c r="I607" s="113" t="str">
        <f t="shared" si="740"/>
        <v/>
      </c>
      <c r="J607" s="113" t="str">
        <f t="shared" si="740"/>
        <v/>
      </c>
      <c r="K607" s="113" t="str">
        <f t="shared" si="740"/>
        <v/>
      </c>
      <c r="L607" s="113" t="str">
        <f t="shared" si="740"/>
        <v/>
      </c>
      <c r="M607" s="236" t="str">
        <f t="shared" si="740"/>
        <v/>
      </c>
      <c r="N607" s="113" t="str">
        <f t="shared" si="740"/>
        <v/>
      </c>
      <c r="O607" s="113" t="str">
        <f t="shared" si="740"/>
        <v/>
      </c>
      <c r="P607" s="114" t="str">
        <f t="shared" si="740"/>
        <v/>
      </c>
      <c r="T607" s="70"/>
      <c r="U607" s="25"/>
      <c r="V607" s="33" t="s">
        <v>13</v>
      </c>
      <c r="W607" s="25"/>
      <c r="X607" s="112" t="str">
        <f>IF(ISERROR(X304/X405),"",X304/X405)</f>
        <v/>
      </c>
      <c r="Y607" s="113" t="str">
        <f t="shared" si="738"/>
        <v/>
      </c>
      <c r="Z607" s="113" t="str">
        <f t="shared" si="738"/>
        <v/>
      </c>
      <c r="AA607" s="113" t="str">
        <f t="shared" si="738"/>
        <v/>
      </c>
      <c r="AB607" s="113" t="str">
        <f t="shared" si="738"/>
        <v/>
      </c>
      <c r="AC607" s="113" t="str">
        <f t="shared" si="738"/>
        <v/>
      </c>
      <c r="AD607" s="113" t="str">
        <f t="shared" si="738"/>
        <v/>
      </c>
      <c r="AE607" s="236" t="str">
        <f t="shared" si="738"/>
        <v/>
      </c>
      <c r="AF607" s="113" t="str">
        <f t="shared" si="738"/>
        <v/>
      </c>
      <c r="AG607" s="113" t="str">
        <f t="shared" si="738"/>
        <v/>
      </c>
      <c r="AH607" s="113" t="str">
        <f t="shared" si="738"/>
        <v/>
      </c>
      <c r="AI607" s="114" t="str">
        <f t="shared" si="738"/>
        <v/>
      </c>
      <c r="AL607" s="70"/>
      <c r="AM607" s="25"/>
      <c r="AN607" s="33" t="s">
        <v>13</v>
      </c>
      <c r="AO607" s="25"/>
      <c r="AP607" s="112" t="str">
        <f t="shared" ref="AP607:BA607" si="741">IF(ISERROR(AP304/AP405),"",AP304/AP405)</f>
        <v/>
      </c>
      <c r="AQ607" s="113" t="str">
        <f t="shared" si="741"/>
        <v/>
      </c>
      <c r="AR607" s="113" t="str">
        <f t="shared" si="741"/>
        <v/>
      </c>
      <c r="AS607" s="113" t="str">
        <f t="shared" si="741"/>
        <v/>
      </c>
      <c r="AT607" s="113" t="str">
        <f t="shared" si="741"/>
        <v/>
      </c>
      <c r="AU607" s="113" t="str">
        <f t="shared" si="741"/>
        <v/>
      </c>
      <c r="AV607" s="113" t="str">
        <f t="shared" si="741"/>
        <v/>
      </c>
      <c r="AW607" s="236" t="str">
        <f t="shared" si="741"/>
        <v/>
      </c>
      <c r="AX607" s="113" t="str">
        <f t="shared" si="741"/>
        <v/>
      </c>
      <c r="AY607" s="113" t="str">
        <f t="shared" si="741"/>
        <v/>
      </c>
      <c r="AZ607" s="113" t="str">
        <f t="shared" si="741"/>
        <v/>
      </c>
      <c r="BA607" s="162" t="str">
        <f t="shared" si="741"/>
        <v/>
      </c>
      <c r="BC607" s="39"/>
      <c r="BD607" s="36"/>
      <c r="BE607" s="36"/>
      <c r="BF607" s="36"/>
      <c r="BG607" s="39"/>
      <c r="BH607" s="39"/>
      <c r="BI607" s="39"/>
      <c r="BJ607" s="39"/>
    </row>
    <row r="608" spans="1:62" s="12" customFormat="1" ht="14.25" customHeight="1">
      <c r="A608" s="32"/>
      <c r="B608" s="25"/>
      <c r="C608" s="33"/>
      <c r="D608" s="25"/>
      <c r="E608" s="112"/>
      <c r="F608" s="113"/>
      <c r="G608" s="113"/>
      <c r="H608" s="113"/>
      <c r="I608" s="113"/>
      <c r="J608" s="113"/>
      <c r="K608" s="113"/>
      <c r="L608" s="113"/>
      <c r="M608" s="236"/>
      <c r="N608" s="113"/>
      <c r="O608" s="113"/>
      <c r="P608" s="114"/>
      <c r="T608" s="32"/>
      <c r="U608" s="25"/>
      <c r="V608" s="33"/>
      <c r="W608" s="25"/>
      <c r="X608" s="112"/>
      <c r="Y608" s="113"/>
      <c r="Z608" s="113"/>
      <c r="AA608" s="113"/>
      <c r="AB608" s="113"/>
      <c r="AC608" s="113"/>
      <c r="AD608" s="113"/>
      <c r="AE608" s="236"/>
      <c r="AF608" s="113"/>
      <c r="AG608" s="113"/>
      <c r="AH608" s="113"/>
      <c r="AI608" s="114"/>
      <c r="AL608" s="32"/>
      <c r="AM608" s="25"/>
      <c r="AN608" s="33"/>
      <c r="AO608" s="25"/>
      <c r="AP608" s="112"/>
      <c r="AQ608" s="113"/>
      <c r="AR608" s="113"/>
      <c r="AS608" s="113"/>
      <c r="AT608" s="113"/>
      <c r="AU608" s="113"/>
      <c r="AV608" s="113"/>
      <c r="AW608" s="236"/>
      <c r="AX608" s="113"/>
      <c r="AY608" s="113"/>
      <c r="AZ608" s="113"/>
      <c r="BA608" s="162"/>
      <c r="BC608" s="39"/>
      <c r="BD608" s="36"/>
      <c r="BE608" s="36"/>
      <c r="BF608" s="36"/>
      <c r="BG608" s="39"/>
      <c r="BH608" s="39"/>
      <c r="BI608" s="39"/>
      <c r="BJ608" s="39"/>
    </row>
    <row r="609" spans="1:62" s="12" customFormat="1" ht="14.25" customHeight="1">
      <c r="A609" s="32">
        <v>29</v>
      </c>
      <c r="B609" s="25"/>
      <c r="C609" s="33" t="s">
        <v>1</v>
      </c>
      <c r="D609" s="25"/>
      <c r="E609" s="112" t="str">
        <f t="shared" ref="E609:P609" si="742">IF(ISERROR(E306/E407),"",E306/E407)</f>
        <v/>
      </c>
      <c r="F609" s="113" t="str">
        <f t="shared" si="742"/>
        <v/>
      </c>
      <c r="G609" s="113" t="str">
        <f t="shared" si="742"/>
        <v/>
      </c>
      <c r="H609" s="113" t="str">
        <f t="shared" si="742"/>
        <v/>
      </c>
      <c r="I609" s="113" t="str">
        <f t="shared" si="742"/>
        <v/>
      </c>
      <c r="J609" s="113" t="str">
        <f t="shared" si="742"/>
        <v/>
      </c>
      <c r="K609" s="113" t="str">
        <f t="shared" si="742"/>
        <v/>
      </c>
      <c r="L609" s="113" t="str">
        <f t="shared" si="742"/>
        <v/>
      </c>
      <c r="M609" s="236" t="str">
        <f t="shared" si="742"/>
        <v/>
      </c>
      <c r="N609" s="113" t="str">
        <f t="shared" si="742"/>
        <v/>
      </c>
      <c r="O609" s="113" t="str">
        <f t="shared" si="742"/>
        <v/>
      </c>
      <c r="P609" s="114" t="str">
        <f t="shared" si="742"/>
        <v/>
      </c>
      <c r="T609" s="32">
        <v>29</v>
      </c>
      <c r="U609" s="25"/>
      <c r="V609" s="33" t="s">
        <v>1</v>
      </c>
      <c r="W609" s="25"/>
      <c r="X609" s="112" t="str">
        <f>IF(ISERROR(X306/X407),"",X306/X407)</f>
        <v/>
      </c>
      <c r="Y609" s="113" t="str">
        <f t="shared" ref="Y609:AI610" si="743">IF(ISERROR(Y306/Y407),"",Y306/Y407)</f>
        <v/>
      </c>
      <c r="Z609" s="113" t="str">
        <f t="shared" si="743"/>
        <v/>
      </c>
      <c r="AA609" s="113" t="str">
        <f t="shared" si="743"/>
        <v/>
      </c>
      <c r="AB609" s="113" t="str">
        <f t="shared" si="743"/>
        <v/>
      </c>
      <c r="AC609" s="113" t="str">
        <f t="shared" si="743"/>
        <v/>
      </c>
      <c r="AD609" s="113" t="str">
        <f t="shared" si="743"/>
        <v/>
      </c>
      <c r="AE609" s="236" t="str">
        <f t="shared" si="743"/>
        <v/>
      </c>
      <c r="AF609" s="113" t="str">
        <f t="shared" si="743"/>
        <v/>
      </c>
      <c r="AG609" s="113" t="str">
        <f t="shared" si="743"/>
        <v/>
      </c>
      <c r="AH609" s="113" t="str">
        <f t="shared" si="743"/>
        <v/>
      </c>
      <c r="AI609" s="114" t="str">
        <f t="shared" si="743"/>
        <v/>
      </c>
      <c r="AL609" s="32">
        <v>29</v>
      </c>
      <c r="AM609" s="25"/>
      <c r="AN609" s="33" t="s">
        <v>1</v>
      </c>
      <c r="AO609" s="25"/>
      <c r="AP609" s="112" t="str">
        <f t="shared" ref="AP609:BA609" si="744">IF(ISERROR(AP306/AP407),"",AP306/AP407)</f>
        <v/>
      </c>
      <c r="AQ609" s="113" t="str">
        <f t="shared" si="744"/>
        <v/>
      </c>
      <c r="AR609" s="113" t="str">
        <f t="shared" si="744"/>
        <v/>
      </c>
      <c r="AS609" s="113" t="str">
        <f t="shared" si="744"/>
        <v/>
      </c>
      <c r="AT609" s="113" t="str">
        <f t="shared" si="744"/>
        <v/>
      </c>
      <c r="AU609" s="113" t="str">
        <f t="shared" si="744"/>
        <v/>
      </c>
      <c r="AV609" s="113" t="str">
        <f t="shared" si="744"/>
        <v/>
      </c>
      <c r="AW609" s="236" t="str">
        <f t="shared" si="744"/>
        <v/>
      </c>
      <c r="AX609" s="113" t="str">
        <f t="shared" si="744"/>
        <v/>
      </c>
      <c r="AY609" s="113" t="str">
        <f t="shared" si="744"/>
        <v/>
      </c>
      <c r="AZ609" s="113" t="str">
        <f t="shared" si="744"/>
        <v/>
      </c>
      <c r="BA609" s="162" t="str">
        <f t="shared" si="744"/>
        <v/>
      </c>
      <c r="BC609" s="39"/>
      <c r="BD609" s="36"/>
      <c r="BE609" s="36"/>
      <c r="BF609" s="36"/>
      <c r="BG609" s="39"/>
      <c r="BH609" s="39"/>
      <c r="BI609" s="39"/>
      <c r="BJ609" s="39"/>
    </row>
    <row r="610" spans="1:62" s="12" customFormat="1" ht="14.25" customHeight="1">
      <c r="A610" s="70"/>
      <c r="B610" s="25"/>
      <c r="C610" s="33" t="s">
        <v>13</v>
      </c>
      <c r="D610" s="25"/>
      <c r="E610" s="112" t="str">
        <f t="shared" ref="E610:P610" si="745">IF(ISERROR(E307/E408),"",E307/E408)</f>
        <v/>
      </c>
      <c r="F610" s="113" t="str">
        <f t="shared" si="745"/>
        <v/>
      </c>
      <c r="G610" s="113" t="str">
        <f t="shared" si="745"/>
        <v/>
      </c>
      <c r="H610" s="113" t="str">
        <f t="shared" si="745"/>
        <v/>
      </c>
      <c r="I610" s="113" t="str">
        <f t="shared" si="745"/>
        <v/>
      </c>
      <c r="J610" s="113" t="str">
        <f t="shared" si="745"/>
        <v/>
      </c>
      <c r="K610" s="113" t="str">
        <f t="shared" si="745"/>
        <v/>
      </c>
      <c r="L610" s="113" t="str">
        <f t="shared" si="745"/>
        <v/>
      </c>
      <c r="M610" s="236" t="str">
        <f t="shared" si="745"/>
        <v/>
      </c>
      <c r="N610" s="113" t="str">
        <f t="shared" si="745"/>
        <v/>
      </c>
      <c r="O610" s="113" t="str">
        <f t="shared" si="745"/>
        <v/>
      </c>
      <c r="P610" s="114" t="str">
        <f t="shared" si="745"/>
        <v/>
      </c>
      <c r="T610" s="70"/>
      <c r="U610" s="25"/>
      <c r="V610" s="33" t="s">
        <v>13</v>
      </c>
      <c r="W610" s="25"/>
      <c r="X610" s="112" t="str">
        <f>IF(ISERROR(X307/X408),"",X307/X408)</f>
        <v/>
      </c>
      <c r="Y610" s="113" t="str">
        <f t="shared" si="743"/>
        <v/>
      </c>
      <c r="Z610" s="113" t="str">
        <f t="shared" si="743"/>
        <v/>
      </c>
      <c r="AA610" s="113" t="str">
        <f t="shared" si="743"/>
        <v/>
      </c>
      <c r="AB610" s="113" t="str">
        <f t="shared" si="743"/>
        <v/>
      </c>
      <c r="AC610" s="113" t="str">
        <f t="shared" si="743"/>
        <v/>
      </c>
      <c r="AD610" s="113" t="str">
        <f t="shared" si="743"/>
        <v/>
      </c>
      <c r="AE610" s="236" t="str">
        <f t="shared" si="743"/>
        <v/>
      </c>
      <c r="AF610" s="113" t="str">
        <f t="shared" si="743"/>
        <v/>
      </c>
      <c r="AG610" s="113" t="str">
        <f t="shared" si="743"/>
        <v/>
      </c>
      <c r="AH610" s="113" t="str">
        <f t="shared" si="743"/>
        <v/>
      </c>
      <c r="AI610" s="114" t="str">
        <f t="shared" si="743"/>
        <v/>
      </c>
      <c r="AL610" s="70"/>
      <c r="AM610" s="25"/>
      <c r="AN610" s="33" t="s">
        <v>13</v>
      </c>
      <c r="AO610" s="25"/>
      <c r="AP610" s="112" t="str">
        <f t="shared" ref="AP610:BA610" si="746">IF(ISERROR(AP307/AP408),"",AP307/AP408)</f>
        <v/>
      </c>
      <c r="AQ610" s="113" t="str">
        <f t="shared" si="746"/>
        <v/>
      </c>
      <c r="AR610" s="113" t="str">
        <f t="shared" si="746"/>
        <v/>
      </c>
      <c r="AS610" s="113" t="str">
        <f t="shared" si="746"/>
        <v/>
      </c>
      <c r="AT610" s="113" t="str">
        <f t="shared" si="746"/>
        <v/>
      </c>
      <c r="AU610" s="113" t="str">
        <f t="shared" si="746"/>
        <v/>
      </c>
      <c r="AV610" s="113" t="str">
        <f t="shared" si="746"/>
        <v/>
      </c>
      <c r="AW610" s="236" t="str">
        <f t="shared" si="746"/>
        <v/>
      </c>
      <c r="AX610" s="113" t="str">
        <f t="shared" si="746"/>
        <v/>
      </c>
      <c r="AY610" s="113" t="str">
        <f t="shared" si="746"/>
        <v/>
      </c>
      <c r="AZ610" s="113" t="str">
        <f t="shared" si="746"/>
        <v/>
      </c>
      <c r="BA610" s="162" t="str">
        <f t="shared" si="746"/>
        <v/>
      </c>
      <c r="BC610" s="39"/>
      <c r="BD610" s="36"/>
      <c r="BE610" s="36"/>
      <c r="BF610" s="36"/>
      <c r="BG610" s="39"/>
      <c r="BH610" s="39"/>
      <c r="BI610" s="39"/>
      <c r="BJ610" s="39"/>
    </row>
    <row r="611" spans="1:62" s="12" customFormat="1" ht="14.25" customHeight="1">
      <c r="A611" s="40"/>
      <c r="B611" s="25"/>
      <c r="C611" s="33"/>
      <c r="D611" s="25"/>
      <c r="E611" s="112"/>
      <c r="F611" s="113"/>
      <c r="G611" s="113"/>
      <c r="H611" s="113"/>
      <c r="I611" s="113"/>
      <c r="J611" s="113"/>
      <c r="K611" s="113"/>
      <c r="L611" s="113"/>
      <c r="M611" s="236"/>
      <c r="N611" s="113"/>
      <c r="O611" s="113"/>
      <c r="P611" s="114"/>
      <c r="T611" s="40"/>
      <c r="U611" s="25"/>
      <c r="V611" s="33"/>
      <c r="W611" s="25"/>
      <c r="X611" s="112"/>
      <c r="Y611" s="113"/>
      <c r="Z611" s="113"/>
      <c r="AA611" s="113"/>
      <c r="AB611" s="113"/>
      <c r="AC611" s="113"/>
      <c r="AD611" s="113"/>
      <c r="AE611" s="236"/>
      <c r="AF611" s="113"/>
      <c r="AG611" s="113"/>
      <c r="AH611" s="113"/>
      <c r="AI611" s="114"/>
      <c r="AL611" s="40"/>
      <c r="AM611" s="25"/>
      <c r="AN611" s="33"/>
      <c r="AO611" s="25"/>
      <c r="AP611" s="112"/>
      <c r="AQ611" s="113"/>
      <c r="AR611" s="113"/>
      <c r="AS611" s="113"/>
      <c r="AT611" s="113"/>
      <c r="AU611" s="113"/>
      <c r="AV611" s="113"/>
      <c r="AW611" s="236"/>
      <c r="AX611" s="113"/>
      <c r="AY611" s="113"/>
      <c r="AZ611" s="113"/>
      <c r="BA611" s="162"/>
      <c r="BC611" s="39"/>
      <c r="BD611" s="36"/>
      <c r="BE611" s="36"/>
      <c r="BF611" s="36"/>
      <c r="BG611" s="39"/>
      <c r="BH611" s="39"/>
      <c r="BI611" s="39"/>
      <c r="BJ611" s="39"/>
    </row>
    <row r="612" spans="1:62" s="12" customFormat="1" ht="14.25" customHeight="1">
      <c r="A612" s="32">
        <v>30</v>
      </c>
      <c r="B612" s="25"/>
      <c r="C612" s="33" t="s">
        <v>1</v>
      </c>
      <c r="D612" s="25"/>
      <c r="E612" s="112" t="str">
        <f t="shared" ref="E612:P612" si="747">IF(ISERROR(E309/E410),"",E309/E410)</f>
        <v/>
      </c>
      <c r="F612" s="113" t="str">
        <f t="shared" si="747"/>
        <v/>
      </c>
      <c r="G612" s="113" t="str">
        <f t="shared" si="747"/>
        <v/>
      </c>
      <c r="H612" s="113" t="str">
        <f t="shared" si="747"/>
        <v/>
      </c>
      <c r="I612" s="113" t="str">
        <f t="shared" si="747"/>
        <v/>
      </c>
      <c r="J612" s="113" t="str">
        <f t="shared" si="747"/>
        <v/>
      </c>
      <c r="K612" s="113" t="str">
        <f t="shared" si="747"/>
        <v/>
      </c>
      <c r="L612" s="113" t="str">
        <f t="shared" si="747"/>
        <v/>
      </c>
      <c r="M612" s="236" t="str">
        <f t="shared" si="747"/>
        <v/>
      </c>
      <c r="N612" s="113" t="str">
        <f t="shared" si="747"/>
        <v/>
      </c>
      <c r="O612" s="113" t="str">
        <f t="shared" si="747"/>
        <v/>
      </c>
      <c r="P612" s="114" t="str">
        <f t="shared" si="747"/>
        <v/>
      </c>
      <c r="T612" s="32">
        <v>30</v>
      </c>
      <c r="U612" s="25"/>
      <c r="V612" s="33" t="s">
        <v>1</v>
      </c>
      <c r="W612" s="25"/>
      <c r="X612" s="112" t="str">
        <f>IF(ISERROR(X309/X410),"",X309/X410)</f>
        <v/>
      </c>
      <c r="Y612" s="113" t="str">
        <f t="shared" ref="Y612:AI613" si="748">IF(ISERROR(Y309/Y410),"",Y309/Y410)</f>
        <v/>
      </c>
      <c r="Z612" s="113" t="str">
        <f t="shared" si="748"/>
        <v/>
      </c>
      <c r="AA612" s="113" t="str">
        <f t="shared" si="748"/>
        <v/>
      </c>
      <c r="AB612" s="113" t="str">
        <f t="shared" si="748"/>
        <v/>
      </c>
      <c r="AC612" s="113" t="str">
        <f t="shared" si="748"/>
        <v/>
      </c>
      <c r="AD612" s="113" t="str">
        <f t="shared" si="748"/>
        <v/>
      </c>
      <c r="AE612" s="236" t="str">
        <f t="shared" si="748"/>
        <v/>
      </c>
      <c r="AF612" s="113" t="str">
        <f t="shared" si="748"/>
        <v/>
      </c>
      <c r="AG612" s="113" t="str">
        <f t="shared" si="748"/>
        <v/>
      </c>
      <c r="AH612" s="113" t="str">
        <f t="shared" si="748"/>
        <v/>
      </c>
      <c r="AI612" s="114" t="str">
        <f t="shared" si="748"/>
        <v/>
      </c>
      <c r="AL612" s="32">
        <v>30</v>
      </c>
      <c r="AM612" s="25"/>
      <c r="AN612" s="33" t="s">
        <v>1</v>
      </c>
      <c r="AO612" s="25"/>
      <c r="AP612" s="112" t="str">
        <f t="shared" ref="AP612:BA612" si="749">IF(ISERROR(AP309/AP410),"",AP309/AP410)</f>
        <v/>
      </c>
      <c r="AQ612" s="113" t="str">
        <f t="shared" si="749"/>
        <v/>
      </c>
      <c r="AR612" s="113" t="str">
        <f t="shared" si="749"/>
        <v/>
      </c>
      <c r="AS612" s="113" t="str">
        <f t="shared" si="749"/>
        <v/>
      </c>
      <c r="AT612" s="113" t="str">
        <f t="shared" si="749"/>
        <v/>
      </c>
      <c r="AU612" s="113" t="str">
        <f t="shared" si="749"/>
        <v/>
      </c>
      <c r="AV612" s="113" t="str">
        <f t="shared" si="749"/>
        <v/>
      </c>
      <c r="AW612" s="236" t="str">
        <f t="shared" si="749"/>
        <v/>
      </c>
      <c r="AX612" s="113" t="str">
        <f t="shared" si="749"/>
        <v/>
      </c>
      <c r="AY612" s="113" t="str">
        <f t="shared" si="749"/>
        <v/>
      </c>
      <c r="AZ612" s="113" t="str">
        <f t="shared" si="749"/>
        <v/>
      </c>
      <c r="BA612" s="162" t="str">
        <f t="shared" si="749"/>
        <v/>
      </c>
      <c r="BC612" s="39"/>
      <c r="BD612" s="36"/>
      <c r="BE612" s="36"/>
      <c r="BF612" s="36"/>
      <c r="BG612" s="39"/>
      <c r="BH612" s="39"/>
      <c r="BI612" s="39"/>
      <c r="BJ612" s="39"/>
    </row>
    <row r="613" spans="1:62" s="12" customFormat="1" ht="14.25" customHeight="1">
      <c r="A613" s="40"/>
      <c r="B613" s="25"/>
      <c r="C613" s="33" t="s">
        <v>13</v>
      </c>
      <c r="D613" s="25"/>
      <c r="E613" s="112" t="str">
        <f t="shared" ref="E613:P613" si="750">IF(ISERROR(E310/E411),"",E310/E411)</f>
        <v/>
      </c>
      <c r="F613" s="113" t="str">
        <f t="shared" si="750"/>
        <v/>
      </c>
      <c r="G613" s="113" t="str">
        <f t="shared" si="750"/>
        <v/>
      </c>
      <c r="H613" s="113" t="str">
        <f t="shared" si="750"/>
        <v/>
      </c>
      <c r="I613" s="113" t="str">
        <f t="shared" si="750"/>
        <v/>
      </c>
      <c r="J613" s="113" t="str">
        <f t="shared" si="750"/>
        <v/>
      </c>
      <c r="K613" s="113" t="str">
        <f t="shared" si="750"/>
        <v/>
      </c>
      <c r="L613" s="113" t="str">
        <f t="shared" si="750"/>
        <v/>
      </c>
      <c r="M613" s="236" t="str">
        <f t="shared" si="750"/>
        <v/>
      </c>
      <c r="N613" s="113" t="str">
        <f t="shared" si="750"/>
        <v/>
      </c>
      <c r="O613" s="113" t="str">
        <f t="shared" si="750"/>
        <v/>
      </c>
      <c r="P613" s="114" t="str">
        <f t="shared" si="750"/>
        <v/>
      </c>
      <c r="T613" s="40"/>
      <c r="U613" s="25"/>
      <c r="V613" s="33" t="s">
        <v>13</v>
      </c>
      <c r="W613" s="25"/>
      <c r="X613" s="112" t="str">
        <f>IF(ISERROR(X310/X411),"",X310/X411)</f>
        <v/>
      </c>
      <c r="Y613" s="113" t="str">
        <f t="shared" si="748"/>
        <v/>
      </c>
      <c r="Z613" s="113" t="str">
        <f t="shared" si="748"/>
        <v/>
      </c>
      <c r="AA613" s="113" t="str">
        <f t="shared" si="748"/>
        <v/>
      </c>
      <c r="AB613" s="113" t="str">
        <f t="shared" si="748"/>
        <v/>
      </c>
      <c r="AC613" s="113" t="str">
        <f t="shared" si="748"/>
        <v/>
      </c>
      <c r="AD613" s="113" t="str">
        <f t="shared" si="748"/>
        <v/>
      </c>
      <c r="AE613" s="236" t="str">
        <f t="shared" si="748"/>
        <v/>
      </c>
      <c r="AF613" s="113" t="str">
        <f t="shared" si="748"/>
        <v/>
      </c>
      <c r="AG613" s="113" t="str">
        <f t="shared" si="748"/>
        <v/>
      </c>
      <c r="AH613" s="113" t="str">
        <f t="shared" si="748"/>
        <v/>
      </c>
      <c r="AI613" s="114" t="str">
        <f t="shared" si="748"/>
        <v/>
      </c>
      <c r="AL613" s="40"/>
      <c r="AM613" s="25"/>
      <c r="AN613" s="33" t="s">
        <v>13</v>
      </c>
      <c r="AO613" s="25"/>
      <c r="AP613" s="112" t="str">
        <f t="shared" ref="AP613:BA613" si="751">IF(ISERROR(AP310/AP411),"",AP310/AP411)</f>
        <v/>
      </c>
      <c r="AQ613" s="113" t="str">
        <f t="shared" si="751"/>
        <v/>
      </c>
      <c r="AR613" s="113" t="str">
        <f t="shared" si="751"/>
        <v/>
      </c>
      <c r="AS613" s="113" t="str">
        <f t="shared" si="751"/>
        <v/>
      </c>
      <c r="AT613" s="113" t="str">
        <f t="shared" si="751"/>
        <v/>
      </c>
      <c r="AU613" s="113" t="str">
        <f t="shared" si="751"/>
        <v/>
      </c>
      <c r="AV613" s="113" t="str">
        <f t="shared" si="751"/>
        <v/>
      </c>
      <c r="AW613" s="236" t="str">
        <f t="shared" si="751"/>
        <v/>
      </c>
      <c r="AX613" s="113" t="str">
        <f t="shared" si="751"/>
        <v/>
      </c>
      <c r="AY613" s="113" t="str">
        <f t="shared" si="751"/>
        <v/>
      </c>
      <c r="AZ613" s="113" t="str">
        <f t="shared" si="751"/>
        <v/>
      </c>
      <c r="BA613" s="162" t="str">
        <f t="shared" si="751"/>
        <v/>
      </c>
      <c r="BC613" s="39"/>
      <c r="BD613" s="36"/>
      <c r="BE613" s="36"/>
      <c r="BF613" s="36"/>
      <c r="BG613" s="39"/>
      <c r="BH613" s="39"/>
      <c r="BI613" s="39"/>
      <c r="BJ613" s="39"/>
    </row>
    <row r="614" spans="1:62" s="12" customFormat="1" ht="14.25" customHeight="1">
      <c r="A614" s="70"/>
      <c r="B614" s="25"/>
      <c r="C614" s="33"/>
      <c r="D614" s="25"/>
      <c r="E614" s="112"/>
      <c r="F614" s="113"/>
      <c r="G614" s="113"/>
      <c r="H614" s="113"/>
      <c r="I614" s="113"/>
      <c r="J614" s="113"/>
      <c r="K614" s="113"/>
      <c r="L614" s="113"/>
      <c r="M614" s="236"/>
      <c r="N614" s="113"/>
      <c r="O614" s="113"/>
      <c r="P614" s="114"/>
      <c r="T614" s="70"/>
      <c r="U614" s="25"/>
      <c r="V614" s="33"/>
      <c r="W614" s="25"/>
      <c r="X614" s="112"/>
      <c r="Y614" s="113"/>
      <c r="Z614" s="113"/>
      <c r="AA614" s="113"/>
      <c r="AB614" s="113"/>
      <c r="AC614" s="113"/>
      <c r="AD614" s="113"/>
      <c r="AE614" s="236"/>
      <c r="AF614" s="113"/>
      <c r="AG614" s="113"/>
      <c r="AH614" s="113"/>
      <c r="AI614" s="114"/>
      <c r="AL614" s="70"/>
      <c r="AM614" s="25"/>
      <c r="AN614" s="33"/>
      <c r="AO614" s="25"/>
      <c r="AP614" s="112"/>
      <c r="AQ614" s="113"/>
      <c r="AR614" s="113"/>
      <c r="AS614" s="113"/>
      <c r="AT614" s="113"/>
      <c r="AU614" s="113"/>
      <c r="AV614" s="113"/>
      <c r="AW614" s="236"/>
      <c r="AX614" s="113"/>
      <c r="AY614" s="113"/>
      <c r="AZ614" s="113"/>
      <c r="BA614" s="162"/>
      <c r="BC614" s="39"/>
      <c r="BD614" s="36"/>
      <c r="BE614" s="36"/>
      <c r="BF614" s="36"/>
      <c r="BG614" s="39"/>
      <c r="BH614" s="39"/>
      <c r="BI614" s="39"/>
      <c r="BJ614" s="39"/>
    </row>
    <row r="615" spans="1:62" s="12" customFormat="1" ht="14.25" customHeight="1">
      <c r="A615" s="309" t="s">
        <v>29</v>
      </c>
      <c r="B615" s="46"/>
      <c r="C615" s="47" t="s">
        <v>1</v>
      </c>
      <c r="D615" s="46"/>
      <c r="E615" s="124">
        <f>IF(ISERROR(E312/E413),"",E312/E413)</f>
        <v>4.0539661599349577</v>
      </c>
      <c r="F615" s="125">
        <f t="shared" ref="F615:P616" si="752">IF(ISERROR(F312/F413),"",F312/F413)</f>
        <v>4.9203112484265912</v>
      </c>
      <c r="G615" s="125">
        <f t="shared" si="752"/>
        <v>4.4513871032256231</v>
      </c>
      <c r="H615" s="125">
        <f t="shared" si="752"/>
        <v>6.1985943632546698</v>
      </c>
      <c r="I615" s="125">
        <f t="shared" si="752"/>
        <v>4.5830492756529102</v>
      </c>
      <c r="J615" s="125">
        <f t="shared" si="752"/>
        <v>5.5174461402561787</v>
      </c>
      <c r="K615" s="125">
        <f t="shared" si="752"/>
        <v>3.1428519606776186</v>
      </c>
      <c r="L615" s="125">
        <f t="shared" si="752"/>
        <v>4.2762683432617061</v>
      </c>
      <c r="M615" s="237">
        <f t="shared" si="752"/>
        <v>4.1526687987027602</v>
      </c>
      <c r="N615" s="125">
        <f t="shared" si="752"/>
        <v>4.5288440988563767</v>
      </c>
      <c r="O615" s="125" t="str">
        <f t="shared" si="752"/>
        <v/>
      </c>
      <c r="P615" s="126" t="str">
        <f t="shared" si="752"/>
        <v/>
      </c>
      <c r="T615" s="309" t="s">
        <v>29</v>
      </c>
      <c r="U615" s="46"/>
      <c r="V615" s="47" t="s">
        <v>1</v>
      </c>
      <c r="W615" s="46"/>
      <c r="X615" s="124" t="str">
        <f>IF(ISERROR(X312/X413),"",X312/X413)</f>
        <v/>
      </c>
      <c r="Y615" s="125" t="str">
        <f t="shared" ref="Y615:AI616" si="753">IF(ISERROR(Y312/Y413),"",Y312/Y413)</f>
        <v/>
      </c>
      <c r="Z615" s="125" t="str">
        <f t="shared" si="753"/>
        <v/>
      </c>
      <c r="AA615" s="125" t="str">
        <f t="shared" si="753"/>
        <v/>
      </c>
      <c r="AB615" s="125" t="str">
        <f t="shared" si="753"/>
        <v/>
      </c>
      <c r="AC615" s="125" t="str">
        <f t="shared" si="753"/>
        <v/>
      </c>
      <c r="AD615" s="125" t="str">
        <f t="shared" si="753"/>
        <v/>
      </c>
      <c r="AE615" s="237" t="str">
        <f t="shared" si="753"/>
        <v/>
      </c>
      <c r="AF615" s="125" t="str">
        <f t="shared" si="753"/>
        <v/>
      </c>
      <c r="AG615" s="125" t="str">
        <f t="shared" si="753"/>
        <v/>
      </c>
      <c r="AH615" s="125" t="str">
        <f t="shared" si="753"/>
        <v/>
      </c>
      <c r="AI615" s="126" t="str">
        <f t="shared" si="753"/>
        <v/>
      </c>
      <c r="AL615" s="309" t="s">
        <v>29</v>
      </c>
      <c r="AM615" s="46"/>
      <c r="AN615" s="47" t="s">
        <v>1</v>
      </c>
      <c r="AO615" s="46"/>
      <c r="AP615" s="124">
        <f>IF(ISERROR(AP312/AP413),"",AP312/AP413)</f>
        <v>3.3411996416367828</v>
      </c>
      <c r="AQ615" s="125">
        <f t="shared" ref="AQ615:BA616" si="754">IF(ISERROR(AQ312/AQ413),"",AQ312/AQ413)</f>
        <v>2.428362600965142</v>
      </c>
      <c r="AR615" s="125">
        <f t="shared" si="754"/>
        <v>2.1772163505104642</v>
      </c>
      <c r="AS615" s="125">
        <f t="shared" si="754"/>
        <v>2.7101422098597889</v>
      </c>
      <c r="AT615" s="125">
        <f t="shared" si="754"/>
        <v>2.9517273084464368</v>
      </c>
      <c r="AU615" s="125">
        <f t="shared" si="754"/>
        <v>3.7994263502596883</v>
      </c>
      <c r="AV615" s="125">
        <f t="shared" si="754"/>
        <v>3.7544910836793584</v>
      </c>
      <c r="AW615" s="237">
        <f t="shared" si="754"/>
        <v>2.680844553304417</v>
      </c>
      <c r="AX615" s="125">
        <f t="shared" si="754"/>
        <v>3.2582826726508709</v>
      </c>
      <c r="AY615" s="125">
        <f t="shared" si="754"/>
        <v>4.5783788319341934</v>
      </c>
      <c r="AZ615" s="125">
        <f t="shared" si="754"/>
        <v>3.5343892265816761</v>
      </c>
      <c r="BA615" s="163">
        <f t="shared" si="754"/>
        <v>5.5239728752170301</v>
      </c>
      <c r="BC615" s="39"/>
      <c r="BD615" s="36"/>
      <c r="BE615" s="36"/>
      <c r="BF615" s="36"/>
      <c r="BG615" s="39"/>
      <c r="BH615" s="39"/>
      <c r="BI615" s="39"/>
      <c r="BJ615" s="39"/>
    </row>
    <row r="616" spans="1:62" s="12" customFormat="1" ht="14.25" customHeight="1">
      <c r="A616" s="310"/>
      <c r="B616" s="46"/>
      <c r="C616" s="51" t="s">
        <v>13</v>
      </c>
      <c r="D616" s="46"/>
      <c r="E616" s="127">
        <f>IF(ISERROR(E313/E414),"",E313/E414)</f>
        <v>4.0539661599349577</v>
      </c>
      <c r="F616" s="128">
        <f t="shared" si="752"/>
        <v>4.4016292568237745</v>
      </c>
      <c r="G616" s="128">
        <f t="shared" si="752"/>
        <v>4.4178163465738862</v>
      </c>
      <c r="H616" s="128">
        <f t="shared" si="752"/>
        <v>4.8345246740425365</v>
      </c>
      <c r="I616" s="128">
        <f t="shared" si="752"/>
        <v>4.7944849053215473</v>
      </c>
      <c r="J616" s="128">
        <f t="shared" si="752"/>
        <v>4.8956164468196857</v>
      </c>
      <c r="K616" s="128">
        <f t="shared" si="752"/>
        <v>4.6167002912203845</v>
      </c>
      <c r="L616" s="128">
        <f t="shared" si="752"/>
        <v>4.5831693022227142</v>
      </c>
      <c r="M616" s="238">
        <f t="shared" si="752"/>
        <v>4.5288440988563767</v>
      </c>
      <c r="N616" s="128" t="str">
        <f t="shared" si="752"/>
        <v/>
      </c>
      <c r="O616" s="128" t="str">
        <f t="shared" si="752"/>
        <v/>
      </c>
      <c r="P616" s="129" t="str">
        <f t="shared" si="752"/>
        <v/>
      </c>
      <c r="T616" s="310"/>
      <c r="U616" s="46"/>
      <c r="V616" s="51" t="s">
        <v>13</v>
      </c>
      <c r="W616" s="46"/>
      <c r="X616" s="127" t="str">
        <f>IF(ISERROR(X313/X414),"",X313/X414)</f>
        <v/>
      </c>
      <c r="Y616" s="128" t="str">
        <f t="shared" si="753"/>
        <v/>
      </c>
      <c r="Z616" s="128" t="str">
        <f t="shared" si="753"/>
        <v/>
      </c>
      <c r="AA616" s="128" t="str">
        <f t="shared" si="753"/>
        <v/>
      </c>
      <c r="AB616" s="128" t="str">
        <f t="shared" si="753"/>
        <v/>
      </c>
      <c r="AC616" s="128" t="str">
        <f t="shared" si="753"/>
        <v/>
      </c>
      <c r="AD616" s="128" t="str">
        <f t="shared" si="753"/>
        <v/>
      </c>
      <c r="AE616" s="238" t="str">
        <f t="shared" si="753"/>
        <v/>
      </c>
      <c r="AF616" s="128" t="str">
        <f t="shared" si="753"/>
        <v/>
      </c>
      <c r="AG616" s="128" t="str">
        <f t="shared" si="753"/>
        <v/>
      </c>
      <c r="AH616" s="128" t="str">
        <f t="shared" si="753"/>
        <v/>
      </c>
      <c r="AI616" s="129" t="str">
        <f t="shared" si="753"/>
        <v/>
      </c>
      <c r="AL616" s="310"/>
      <c r="AM616" s="46"/>
      <c r="AN616" s="51" t="s">
        <v>13</v>
      </c>
      <c r="AO616" s="46"/>
      <c r="AP616" s="127">
        <f>IF(ISERROR(AP313/AP414),"",AP313/AP414)</f>
        <v>3.3411996416367828</v>
      </c>
      <c r="AQ616" s="128">
        <f t="shared" si="754"/>
        <v>2.8399280284912414</v>
      </c>
      <c r="AR616" s="128">
        <f t="shared" si="754"/>
        <v>2.5938708284258336</v>
      </c>
      <c r="AS616" s="128">
        <f t="shared" si="754"/>
        <v>2.6216595505613696</v>
      </c>
      <c r="AT616" s="128">
        <f t="shared" si="754"/>
        <v>2.6683734526159908</v>
      </c>
      <c r="AU616" s="128">
        <f t="shared" si="754"/>
        <v>2.8106587856778371</v>
      </c>
      <c r="AV616" s="128">
        <f t="shared" si="754"/>
        <v>2.9247821052267029</v>
      </c>
      <c r="AW616" s="238">
        <f t="shared" si="754"/>
        <v>2.8996837964151272</v>
      </c>
      <c r="AX616" s="128">
        <f t="shared" si="754"/>
        <v>2.9354552050175839</v>
      </c>
      <c r="AY616" s="128">
        <f t="shared" si="754"/>
        <v>3.0426975353069459</v>
      </c>
      <c r="AZ616" s="128">
        <f t="shared" si="754"/>
        <v>3.0677599640075894</v>
      </c>
      <c r="BA616" s="164">
        <f t="shared" si="754"/>
        <v>3.1618489232049543</v>
      </c>
      <c r="BC616" s="39"/>
      <c r="BD616" s="36"/>
      <c r="BE616" s="36"/>
      <c r="BF616" s="36"/>
      <c r="BG616" s="39"/>
      <c r="BH616" s="39"/>
      <c r="BI616" s="39"/>
      <c r="BJ616" s="39"/>
    </row>
    <row r="617" spans="1:62" s="12" customFormat="1" ht="12.75" customHeight="1">
      <c r="A617" s="104"/>
      <c r="B617" s="55"/>
      <c r="C617" s="55"/>
      <c r="D617" s="55"/>
      <c r="E617" s="62"/>
      <c r="F617" s="62"/>
      <c r="G617" s="62"/>
      <c r="H617" s="62"/>
      <c r="I617" s="62"/>
      <c r="J617" s="62"/>
      <c r="K617" s="62"/>
      <c r="L617" s="62"/>
      <c r="M617" s="234"/>
      <c r="N617" s="62"/>
      <c r="O617" s="62"/>
      <c r="P617" s="62"/>
      <c r="T617" s="104"/>
      <c r="U617" s="55"/>
      <c r="V617" s="55"/>
      <c r="W617" s="55"/>
      <c r="X617" s="62"/>
      <c r="Y617" s="62"/>
      <c r="Z617" s="62"/>
      <c r="AA617" s="62"/>
      <c r="AB617" s="62"/>
      <c r="AC617" s="62"/>
      <c r="AD617" s="62"/>
      <c r="AE617" s="234"/>
      <c r="AF617" s="62"/>
      <c r="AG617" s="62"/>
      <c r="AH617" s="62"/>
      <c r="AI617" s="62"/>
      <c r="AL617" s="104"/>
      <c r="AM617" s="55"/>
      <c r="AN617" s="55"/>
      <c r="AO617" s="55"/>
      <c r="AP617" s="62"/>
      <c r="AQ617" s="62"/>
      <c r="AR617" s="62"/>
      <c r="AS617" s="62"/>
      <c r="AT617" s="62"/>
      <c r="AU617" s="62"/>
      <c r="AV617" s="62"/>
      <c r="AW617" s="234"/>
      <c r="AX617" s="62"/>
      <c r="AY617" s="62"/>
      <c r="AZ617" s="62"/>
      <c r="BA617" s="160"/>
      <c r="BC617" s="39"/>
      <c r="BD617" s="39"/>
      <c r="BE617" s="39"/>
      <c r="BF617" s="39"/>
      <c r="BG617" s="39"/>
      <c r="BH617" s="39"/>
      <c r="BI617" s="39"/>
      <c r="BJ617" s="39"/>
    </row>
    <row r="618" spans="1:62" s="12" customFormat="1" ht="12.75" customHeight="1">
      <c r="A618" s="104"/>
      <c r="B618" s="55"/>
      <c r="C618" s="55"/>
      <c r="D618" s="55"/>
      <c r="E618" s="62"/>
      <c r="F618" s="62"/>
      <c r="G618" s="62"/>
      <c r="H618" s="62"/>
      <c r="I618" s="62"/>
      <c r="J618" s="62"/>
      <c r="K618" s="62"/>
      <c r="L618" s="62"/>
      <c r="M618" s="234"/>
      <c r="N618" s="62"/>
      <c r="O618" s="62"/>
      <c r="P618" s="62"/>
      <c r="T618" s="104"/>
      <c r="U618" s="55"/>
      <c r="V618" s="55"/>
      <c r="W618" s="55"/>
      <c r="X618" s="62"/>
      <c r="Y618" s="62"/>
      <c r="Z618" s="62"/>
      <c r="AA618" s="62"/>
      <c r="AB618" s="62"/>
      <c r="AC618" s="62"/>
      <c r="AD618" s="62"/>
      <c r="AE618" s="234"/>
      <c r="AF618" s="62"/>
      <c r="AG618" s="62"/>
      <c r="AH618" s="62"/>
      <c r="AI618" s="62"/>
      <c r="AL618" s="104"/>
      <c r="AM618" s="55"/>
      <c r="AN618" s="55"/>
      <c r="AO618" s="55"/>
      <c r="AP618" s="62"/>
      <c r="AQ618" s="62"/>
      <c r="AR618" s="62"/>
      <c r="AS618" s="62"/>
      <c r="AT618" s="62"/>
      <c r="AU618" s="62"/>
      <c r="AV618" s="62"/>
      <c r="AW618" s="234"/>
      <c r="AX618" s="62"/>
      <c r="AY618" s="62"/>
      <c r="AZ618" s="62"/>
      <c r="BA618" s="160"/>
      <c r="BC618" s="39"/>
      <c r="BD618" s="39"/>
      <c r="BE618" s="39"/>
      <c r="BF618" s="39"/>
      <c r="BG618" s="39"/>
      <c r="BH618" s="39"/>
      <c r="BI618" s="39"/>
      <c r="BJ618" s="39"/>
    </row>
    <row r="619" spans="1:62" s="12" customFormat="1" ht="12.75" customHeight="1">
      <c r="A619" s="104"/>
      <c r="B619" s="55"/>
      <c r="C619" s="55"/>
      <c r="D619" s="55"/>
      <c r="E619" s="62"/>
      <c r="F619" s="62"/>
      <c r="G619" s="62"/>
      <c r="H619" s="62"/>
      <c r="I619" s="62"/>
      <c r="J619" s="62"/>
      <c r="K619" s="62"/>
      <c r="L619" s="62"/>
      <c r="M619" s="234"/>
      <c r="N619" s="62"/>
      <c r="O619" s="62"/>
      <c r="P619" s="62"/>
      <c r="T619" s="104"/>
      <c r="U619" s="55"/>
      <c r="V619" s="55"/>
      <c r="W619" s="55"/>
      <c r="X619" s="62"/>
      <c r="Y619" s="62"/>
      <c r="Z619" s="62"/>
      <c r="AA619" s="62"/>
      <c r="AB619" s="62"/>
      <c r="AC619" s="62"/>
      <c r="AD619" s="62"/>
      <c r="AE619" s="234"/>
      <c r="AF619" s="62"/>
      <c r="AG619" s="62"/>
      <c r="AH619" s="62"/>
      <c r="AI619" s="62"/>
      <c r="AL619" s="104"/>
      <c r="AM619" s="55"/>
      <c r="AN619" s="55"/>
      <c r="AO619" s="55"/>
      <c r="AP619" s="62"/>
      <c r="AQ619" s="62"/>
      <c r="AR619" s="62"/>
      <c r="AS619" s="62"/>
      <c r="AT619" s="62"/>
      <c r="AU619" s="62"/>
      <c r="AV619" s="62"/>
      <c r="AW619" s="234"/>
      <c r="AX619" s="62"/>
      <c r="AY619" s="62"/>
      <c r="AZ619" s="62"/>
      <c r="BA619" s="160"/>
      <c r="BC619" s="39"/>
      <c r="BD619" s="39"/>
      <c r="BE619" s="39"/>
      <c r="BF619" s="39"/>
      <c r="BG619" s="39"/>
      <c r="BH619" s="39"/>
      <c r="BI619" s="39"/>
      <c r="BJ619" s="39"/>
    </row>
    <row r="620" spans="1:62" ht="21.75" customHeight="1">
      <c r="A620" s="308" t="s">
        <v>25</v>
      </c>
      <c r="B620" s="308"/>
      <c r="C620" s="308"/>
      <c r="D620" s="308"/>
      <c r="E620" s="308"/>
      <c r="F620" s="308"/>
      <c r="G620" s="308"/>
      <c r="H620" s="308"/>
      <c r="I620" s="308"/>
      <c r="J620" s="308"/>
      <c r="K620" s="308"/>
      <c r="L620" s="308"/>
      <c r="M620" s="308"/>
      <c r="N620" s="308"/>
      <c r="O620" s="308"/>
      <c r="P620" s="308"/>
      <c r="T620" s="308" t="s">
        <v>25</v>
      </c>
      <c r="U620" s="308"/>
      <c r="V620" s="308"/>
      <c r="W620" s="308"/>
      <c r="X620" s="308"/>
      <c r="Y620" s="308"/>
      <c r="Z620" s="308"/>
      <c r="AA620" s="308"/>
      <c r="AB620" s="308"/>
      <c r="AC620" s="308"/>
      <c r="AD620" s="308"/>
      <c r="AE620" s="308"/>
      <c r="AF620" s="308"/>
      <c r="AG620" s="308"/>
      <c r="AH620" s="308"/>
      <c r="AI620" s="308"/>
      <c r="AL620" s="308" t="s">
        <v>25</v>
      </c>
      <c r="AM620" s="308"/>
      <c r="AN620" s="308"/>
      <c r="AO620" s="308"/>
      <c r="AP620" s="308"/>
      <c r="AQ620" s="308"/>
      <c r="AR620" s="308"/>
      <c r="AS620" s="308"/>
      <c r="AT620" s="308"/>
      <c r="AU620" s="308"/>
      <c r="AV620" s="308"/>
      <c r="AW620" s="308"/>
      <c r="AX620" s="308"/>
      <c r="AY620" s="308"/>
      <c r="AZ620" s="308"/>
      <c r="BA620" s="308"/>
      <c r="BC620" s="39"/>
      <c r="BD620" s="39"/>
      <c r="BE620" s="39"/>
      <c r="BF620" s="39"/>
      <c r="BG620" s="39"/>
      <c r="BH620" s="39"/>
      <c r="BI620" s="39"/>
      <c r="BJ620" s="39"/>
    </row>
    <row r="621" spans="1:62" ht="18" customHeight="1">
      <c r="A621" s="3"/>
      <c r="B621" s="3"/>
      <c r="C621" s="3"/>
      <c r="D621" s="3"/>
      <c r="E621" s="5"/>
      <c r="F621" s="5"/>
      <c r="G621" s="5"/>
      <c r="H621" s="5"/>
      <c r="I621" s="5"/>
      <c r="J621" s="5"/>
      <c r="K621" s="5"/>
      <c r="L621" s="5"/>
      <c r="M621" s="233"/>
      <c r="N621" s="5"/>
      <c r="O621" s="5"/>
      <c r="P621" s="5"/>
      <c r="T621" s="3"/>
      <c r="U621" s="3"/>
      <c r="V621" s="3"/>
      <c r="W621" s="3"/>
      <c r="X621" s="5"/>
      <c r="Y621" s="5"/>
      <c r="Z621" s="5"/>
      <c r="AA621" s="5"/>
      <c r="AB621" s="5"/>
      <c r="AC621" s="5"/>
      <c r="AD621" s="5"/>
      <c r="AE621" s="233"/>
      <c r="AF621" s="5"/>
      <c r="AG621" s="5"/>
      <c r="AH621" s="5"/>
      <c r="AI621" s="5"/>
      <c r="AL621" s="3"/>
      <c r="AM621" s="3"/>
      <c r="AN621" s="3"/>
      <c r="AO621" s="3"/>
      <c r="AP621" s="5"/>
      <c r="AQ621" s="5"/>
      <c r="AR621" s="5"/>
      <c r="AS621" s="5"/>
      <c r="AT621" s="5"/>
      <c r="AU621" s="5"/>
      <c r="AV621" s="5"/>
      <c r="AW621" s="233"/>
      <c r="AX621" s="5"/>
      <c r="AY621" s="5"/>
      <c r="AZ621" s="5"/>
      <c r="BA621" s="159"/>
      <c r="BC621" s="39"/>
      <c r="BD621" s="39"/>
      <c r="BE621" s="39"/>
      <c r="BF621" s="39"/>
      <c r="BG621" s="39"/>
      <c r="BH621" s="39"/>
      <c r="BI621" s="39"/>
      <c r="BJ621" s="39"/>
    </row>
    <row r="622" spans="1:62" ht="18" customHeight="1">
      <c r="A622" s="15" t="s">
        <v>39</v>
      </c>
      <c r="B622" s="16"/>
      <c r="C622" s="16"/>
      <c r="D622" s="16"/>
      <c r="E622" s="16"/>
      <c r="F622" s="17"/>
      <c r="G622" s="17"/>
      <c r="H622" s="17"/>
      <c r="I622" s="17"/>
      <c r="J622" s="17"/>
      <c r="K622" s="17"/>
      <c r="L622" s="17"/>
      <c r="M622" s="211"/>
      <c r="N622" s="16"/>
      <c r="O622" s="18" t="s">
        <v>24</v>
      </c>
      <c r="T622" s="15" t="s">
        <v>39</v>
      </c>
      <c r="U622" s="16"/>
      <c r="V622" s="16"/>
      <c r="W622" s="16"/>
      <c r="X622" s="16"/>
      <c r="Y622" s="17"/>
      <c r="Z622" s="17"/>
      <c r="AA622" s="17"/>
      <c r="AB622" s="17"/>
      <c r="AC622" s="17"/>
      <c r="AD622" s="16"/>
      <c r="AE622" s="211"/>
      <c r="AF622" s="16"/>
      <c r="AG622" s="16"/>
      <c r="AH622" s="18" t="s">
        <v>23</v>
      </c>
      <c r="AL622" s="15" t="s">
        <v>39</v>
      </c>
      <c r="AM622" s="16"/>
      <c r="AN622" s="16"/>
      <c r="AO622" s="16"/>
      <c r="AP622" s="16"/>
      <c r="AQ622" s="17"/>
      <c r="AR622" s="17"/>
      <c r="AS622" s="17"/>
      <c r="AT622" s="17"/>
      <c r="AU622" s="17"/>
      <c r="AV622" s="16"/>
      <c r="AW622" s="211"/>
      <c r="AX622" s="16"/>
      <c r="AY622" s="16"/>
      <c r="AZ622" s="18" t="s">
        <v>22</v>
      </c>
      <c r="BC622" s="39"/>
      <c r="BD622" s="39"/>
      <c r="BE622" s="39"/>
      <c r="BF622" s="39"/>
      <c r="BG622" s="39"/>
      <c r="BH622" s="39"/>
      <c r="BI622" s="39"/>
      <c r="BJ622" s="39"/>
    </row>
    <row r="623" spans="1:62" ht="18" customHeight="1">
      <c r="BC623" s="39"/>
      <c r="BD623" s="39"/>
      <c r="BE623" s="39"/>
      <c r="BF623" s="39"/>
      <c r="BG623" s="39"/>
      <c r="BH623" s="39"/>
      <c r="BI623" s="39"/>
      <c r="BJ623" s="39"/>
    </row>
    <row r="624" spans="1:62" s="10" customFormat="1" ht="14.25" customHeight="1">
      <c r="A624" s="19" t="s">
        <v>15</v>
      </c>
      <c r="B624" s="20"/>
      <c r="C624" s="19" t="s">
        <v>0</v>
      </c>
      <c r="D624" s="20"/>
      <c r="E624" s="21" t="s">
        <v>3</v>
      </c>
      <c r="F624" s="22" t="s">
        <v>4</v>
      </c>
      <c r="G624" s="22" t="s">
        <v>5</v>
      </c>
      <c r="H624" s="22" t="s">
        <v>6</v>
      </c>
      <c r="I624" s="22" t="s">
        <v>7</v>
      </c>
      <c r="J624" s="22" t="s">
        <v>8</v>
      </c>
      <c r="K624" s="22" t="s">
        <v>9</v>
      </c>
      <c r="L624" s="22" t="s">
        <v>10</v>
      </c>
      <c r="M624" s="213" t="s">
        <v>16</v>
      </c>
      <c r="N624" s="22" t="s">
        <v>17</v>
      </c>
      <c r="O624" s="22" t="s">
        <v>18</v>
      </c>
      <c r="P624" s="23" t="s">
        <v>11</v>
      </c>
      <c r="Q624" s="12"/>
      <c r="R624" s="12"/>
      <c r="S624" s="12"/>
      <c r="T624" s="19" t="s">
        <v>15</v>
      </c>
      <c r="U624" s="20"/>
      <c r="V624" s="19" t="s">
        <v>0</v>
      </c>
      <c r="W624" s="20"/>
      <c r="X624" s="21" t="s">
        <v>3</v>
      </c>
      <c r="Y624" s="22" t="s">
        <v>4</v>
      </c>
      <c r="Z624" s="22" t="s">
        <v>5</v>
      </c>
      <c r="AA624" s="22" t="s">
        <v>6</v>
      </c>
      <c r="AB624" s="22" t="s">
        <v>7</v>
      </c>
      <c r="AC624" s="22" t="s">
        <v>8</v>
      </c>
      <c r="AD624" s="22" t="s">
        <v>9</v>
      </c>
      <c r="AE624" s="213" t="s">
        <v>10</v>
      </c>
      <c r="AF624" s="22" t="s">
        <v>16</v>
      </c>
      <c r="AG624" s="22" t="s">
        <v>17</v>
      </c>
      <c r="AH624" s="22" t="s">
        <v>18</v>
      </c>
      <c r="AI624" s="23" t="s">
        <v>11</v>
      </c>
      <c r="AJ624" s="12"/>
      <c r="AK624" s="12"/>
      <c r="AL624" s="19" t="s">
        <v>15</v>
      </c>
      <c r="AM624" s="20"/>
      <c r="AN624" s="19" t="s">
        <v>0</v>
      </c>
      <c r="AO624" s="20"/>
      <c r="AP624" s="21" t="s">
        <v>3</v>
      </c>
      <c r="AQ624" s="22" t="s">
        <v>4</v>
      </c>
      <c r="AR624" s="22" t="s">
        <v>5</v>
      </c>
      <c r="AS624" s="22" t="s">
        <v>6</v>
      </c>
      <c r="AT624" s="22" t="s">
        <v>7</v>
      </c>
      <c r="AU624" s="22" t="s">
        <v>8</v>
      </c>
      <c r="AV624" s="22" t="s">
        <v>9</v>
      </c>
      <c r="AW624" s="213" t="s">
        <v>10</v>
      </c>
      <c r="AX624" s="22" t="s">
        <v>16</v>
      </c>
      <c r="AY624" s="22" t="s">
        <v>17</v>
      </c>
      <c r="AZ624" s="22" t="s">
        <v>18</v>
      </c>
      <c r="BA624" s="139" t="s">
        <v>11</v>
      </c>
      <c r="BC624" s="39"/>
      <c r="BD624" s="206"/>
      <c r="BE624" s="206"/>
      <c r="BF624" s="206"/>
      <c r="BG624" s="39"/>
      <c r="BH624" s="39"/>
      <c r="BI624" s="39"/>
      <c r="BJ624" s="39"/>
    </row>
    <row r="625" spans="1:62" s="10" customFormat="1" ht="14.25" customHeight="1">
      <c r="A625" s="24"/>
      <c r="B625" s="24"/>
      <c r="C625" s="24"/>
      <c r="D625" s="24"/>
      <c r="E625" s="24"/>
      <c r="F625" s="25"/>
      <c r="G625" s="25"/>
      <c r="H625" s="25"/>
      <c r="I625" s="25"/>
      <c r="J625" s="25"/>
      <c r="K625" s="25"/>
      <c r="L625" s="25"/>
      <c r="M625" s="214"/>
      <c r="N625" s="24"/>
      <c r="O625" s="24"/>
      <c r="P625" s="24"/>
      <c r="Q625" s="12"/>
      <c r="R625" s="12"/>
      <c r="S625" s="12"/>
      <c r="T625" s="24"/>
      <c r="U625" s="24"/>
      <c r="V625" s="24"/>
      <c r="W625" s="24"/>
      <c r="X625" s="24"/>
      <c r="Y625" s="25"/>
      <c r="Z625" s="25"/>
      <c r="AA625" s="25"/>
      <c r="AB625" s="25"/>
      <c r="AC625" s="25"/>
      <c r="AD625" s="24"/>
      <c r="AE625" s="214"/>
      <c r="AF625" s="24"/>
      <c r="AG625" s="24"/>
      <c r="AH625" s="24"/>
      <c r="AI625" s="24"/>
      <c r="AJ625" s="12"/>
      <c r="AK625" s="12"/>
      <c r="AL625" s="24"/>
      <c r="AM625" s="24"/>
      <c r="AN625" s="24"/>
      <c r="AO625" s="24"/>
      <c r="AP625" s="24"/>
      <c r="AQ625" s="25"/>
      <c r="AR625" s="25"/>
      <c r="AS625" s="25"/>
      <c r="AT625" s="25"/>
      <c r="AU625" s="25"/>
      <c r="AV625" s="24"/>
      <c r="AW625" s="214"/>
      <c r="AX625" s="24"/>
      <c r="AY625" s="24"/>
      <c r="AZ625" s="24"/>
      <c r="BA625" s="140"/>
      <c r="BC625" s="39"/>
      <c r="BD625" s="39"/>
      <c r="BE625" s="39"/>
      <c r="BF625" s="39"/>
      <c r="BG625" s="39"/>
      <c r="BH625" s="39"/>
      <c r="BI625" s="39"/>
      <c r="BJ625" s="39"/>
    </row>
    <row r="626" spans="1:62" s="10" customFormat="1" ht="14.25" customHeight="1">
      <c r="A626" s="26">
        <v>1</v>
      </c>
      <c r="B626" s="25"/>
      <c r="C626" s="27" t="s">
        <v>1</v>
      </c>
      <c r="D626" s="25"/>
      <c r="E626" s="28">
        <f>E627</f>
        <v>0</v>
      </c>
      <c r="F626" s="29">
        <f t="shared" ref="F626:P626" si="755">F627-E627</f>
        <v>0</v>
      </c>
      <c r="G626" s="29">
        <f t="shared" si="755"/>
        <v>0</v>
      </c>
      <c r="H626" s="29">
        <f t="shared" si="755"/>
        <v>0</v>
      </c>
      <c r="I626" s="29">
        <f t="shared" si="755"/>
        <v>0</v>
      </c>
      <c r="J626" s="29">
        <f t="shared" si="755"/>
        <v>0</v>
      </c>
      <c r="K626" s="29">
        <f t="shared" si="755"/>
        <v>0</v>
      </c>
      <c r="L626" s="29">
        <f t="shared" si="755"/>
        <v>0</v>
      </c>
      <c r="M626" s="215">
        <f t="shared" si="755"/>
        <v>0</v>
      </c>
      <c r="N626" s="29">
        <f t="shared" si="755"/>
        <v>0</v>
      </c>
      <c r="O626" s="29">
        <f t="shared" si="755"/>
        <v>0</v>
      </c>
      <c r="P626" s="30">
        <f t="shared" si="755"/>
        <v>0</v>
      </c>
      <c r="Q626" s="12"/>
      <c r="R626" s="12"/>
      <c r="S626" s="12"/>
      <c r="T626" s="26">
        <v>1</v>
      </c>
      <c r="U626" s="25"/>
      <c r="V626" s="27" t="s">
        <v>1</v>
      </c>
      <c r="W626" s="25"/>
      <c r="X626" s="28">
        <f>X627</f>
        <v>0</v>
      </c>
      <c r="Y626" s="29">
        <f t="shared" ref="Y626:AI626" si="756">Y627-X627</f>
        <v>0</v>
      </c>
      <c r="Z626" s="29">
        <f t="shared" si="756"/>
        <v>0</v>
      </c>
      <c r="AA626" s="29">
        <f t="shared" si="756"/>
        <v>0</v>
      </c>
      <c r="AB626" s="29">
        <f t="shared" si="756"/>
        <v>0</v>
      </c>
      <c r="AC626" s="29">
        <f t="shared" si="756"/>
        <v>0</v>
      </c>
      <c r="AD626" s="29">
        <f t="shared" si="756"/>
        <v>0</v>
      </c>
      <c r="AE626" s="215">
        <f t="shared" si="756"/>
        <v>0</v>
      </c>
      <c r="AF626" s="29">
        <f t="shared" si="756"/>
        <v>0</v>
      </c>
      <c r="AG626" s="29">
        <f t="shared" si="756"/>
        <v>0</v>
      </c>
      <c r="AH626" s="29">
        <f t="shared" si="756"/>
        <v>0</v>
      </c>
      <c r="AI626" s="30">
        <f t="shared" si="756"/>
        <v>0</v>
      </c>
      <c r="AJ626" s="12"/>
      <c r="AK626" s="12"/>
      <c r="AL626" s="26">
        <v>1</v>
      </c>
      <c r="AM626" s="25"/>
      <c r="AN626" s="27" t="s">
        <v>1</v>
      </c>
      <c r="AO626" s="25"/>
      <c r="AP626" s="28">
        <f>AP627</f>
        <v>0</v>
      </c>
      <c r="AQ626" s="29">
        <f t="shared" ref="AQ626:BA626" si="757">AQ627-AP627</f>
        <v>0</v>
      </c>
      <c r="AR626" s="29">
        <f t="shared" si="757"/>
        <v>0</v>
      </c>
      <c r="AS626" s="29">
        <f t="shared" si="757"/>
        <v>0</v>
      </c>
      <c r="AT626" s="29">
        <f t="shared" si="757"/>
        <v>0</v>
      </c>
      <c r="AU626" s="29">
        <f t="shared" si="757"/>
        <v>0</v>
      </c>
      <c r="AV626" s="29">
        <f t="shared" si="757"/>
        <v>0</v>
      </c>
      <c r="AW626" s="215">
        <f t="shared" si="757"/>
        <v>0</v>
      </c>
      <c r="AX626" s="29">
        <f t="shared" si="757"/>
        <v>0</v>
      </c>
      <c r="AY626" s="29">
        <f t="shared" si="757"/>
        <v>0</v>
      </c>
      <c r="AZ626" s="29">
        <f t="shared" si="757"/>
        <v>0</v>
      </c>
      <c r="BA626" s="141">
        <f t="shared" si="757"/>
        <v>0</v>
      </c>
      <c r="BC626" s="39"/>
      <c r="BD626" s="105"/>
      <c r="BE626" s="105"/>
      <c r="BF626" s="105"/>
      <c r="BG626" s="39"/>
      <c r="BH626" s="39"/>
      <c r="BI626" s="39"/>
      <c r="BJ626" s="39"/>
    </row>
    <row r="627" spans="1:62" s="10" customFormat="1" ht="14.25" customHeight="1">
      <c r="A627" s="32"/>
      <c r="B627" s="25"/>
      <c r="C627" s="33" t="s">
        <v>13</v>
      </c>
      <c r="D627" s="25"/>
      <c r="E627" s="74"/>
      <c r="F627" s="73"/>
      <c r="G627" s="73"/>
      <c r="H627" s="73"/>
      <c r="I627" s="73"/>
      <c r="J627" s="73"/>
      <c r="K627" s="73"/>
      <c r="L627" s="73"/>
      <c r="M627" s="136"/>
      <c r="N627" s="36"/>
      <c r="O627" s="36"/>
      <c r="P627" s="37"/>
      <c r="Q627" s="12"/>
      <c r="R627" s="12"/>
      <c r="S627" s="12"/>
      <c r="T627" s="32"/>
      <c r="U627" s="25"/>
      <c r="V627" s="33" t="s">
        <v>13</v>
      </c>
      <c r="W627" s="25"/>
      <c r="X627" s="74"/>
      <c r="Y627" s="73"/>
      <c r="Z627" s="73"/>
      <c r="AA627" s="73"/>
      <c r="AB627" s="73"/>
      <c r="AC627" s="73"/>
      <c r="AD627" s="73"/>
      <c r="AE627" s="136"/>
      <c r="AF627" s="73"/>
      <c r="AG627" s="36"/>
      <c r="AH627" s="36"/>
      <c r="AI627" s="37"/>
      <c r="AJ627" s="12"/>
      <c r="AK627" s="12"/>
      <c r="AL627" s="32"/>
      <c r="AM627" s="25"/>
      <c r="AN627" s="33" t="s">
        <v>13</v>
      </c>
      <c r="AO627" s="25"/>
      <c r="AP627" s="74"/>
      <c r="AQ627" s="73"/>
      <c r="AR627" s="73"/>
      <c r="AS627" s="73"/>
      <c r="AT627" s="73"/>
      <c r="AU627" s="73"/>
      <c r="AV627" s="73"/>
      <c r="AW627" s="136"/>
      <c r="AX627" s="73"/>
      <c r="AY627" s="36"/>
      <c r="AZ627" s="36"/>
      <c r="BA627" s="143"/>
      <c r="BC627" s="39"/>
      <c r="BD627" s="105"/>
      <c r="BE627" s="105"/>
      <c r="BF627" s="105"/>
      <c r="BG627" s="105"/>
      <c r="BH627" s="208"/>
      <c r="BI627" s="105"/>
      <c r="BJ627" s="208"/>
    </row>
    <row r="628" spans="1:62" s="10" customFormat="1" ht="14.25" customHeight="1">
      <c r="A628" s="32"/>
      <c r="B628" s="25"/>
      <c r="C628" s="33"/>
      <c r="D628" s="25"/>
      <c r="E628" s="35"/>
      <c r="F628" s="36"/>
      <c r="G628" s="36"/>
      <c r="H628" s="36"/>
      <c r="I628" s="36"/>
      <c r="J628" s="36"/>
      <c r="K628" s="36"/>
      <c r="L628" s="36"/>
      <c r="M628" s="216"/>
      <c r="N628" s="36"/>
      <c r="O628" s="36"/>
      <c r="P628" s="37"/>
      <c r="Q628" s="12"/>
      <c r="R628" s="12"/>
      <c r="S628" s="12"/>
      <c r="T628" s="32"/>
      <c r="U628" s="25"/>
      <c r="V628" s="33"/>
      <c r="W628" s="25"/>
      <c r="X628" s="35"/>
      <c r="Y628" s="36"/>
      <c r="Z628" s="36"/>
      <c r="AA628" s="36"/>
      <c r="AB628" s="36"/>
      <c r="AC628" s="36"/>
      <c r="AD628" s="36"/>
      <c r="AE628" s="216"/>
      <c r="AF628" s="36"/>
      <c r="AG628" s="36"/>
      <c r="AH628" s="36"/>
      <c r="AI628" s="37"/>
      <c r="AJ628" s="12"/>
      <c r="AK628" s="12"/>
      <c r="AL628" s="32"/>
      <c r="AM628" s="25"/>
      <c r="AN628" s="33"/>
      <c r="AO628" s="25"/>
      <c r="AP628" s="35"/>
      <c r="AQ628" s="36"/>
      <c r="AR628" s="36"/>
      <c r="AS628" s="36"/>
      <c r="AT628" s="36"/>
      <c r="AU628" s="36"/>
      <c r="AV628" s="36"/>
      <c r="AW628" s="216"/>
      <c r="AX628" s="36"/>
      <c r="AY628" s="36"/>
      <c r="AZ628" s="36"/>
      <c r="BA628" s="143"/>
      <c r="BC628" s="39"/>
      <c r="BD628" s="105"/>
      <c r="BE628" s="105"/>
      <c r="BF628" s="105"/>
      <c r="BG628" s="39"/>
      <c r="BH628" s="39"/>
      <c r="BI628" s="39"/>
      <c r="BJ628" s="39"/>
    </row>
    <row r="629" spans="1:62" s="10" customFormat="1" ht="14.25" customHeight="1">
      <c r="A629" s="32">
        <v>2</v>
      </c>
      <c r="B629" s="25"/>
      <c r="C629" s="33" t="s">
        <v>1</v>
      </c>
      <c r="D629" s="25"/>
      <c r="E629" s="35">
        <f>E630</f>
        <v>0</v>
      </c>
      <c r="F629" s="36">
        <f t="shared" ref="F629:P629" si="758">F630-E630</f>
        <v>0</v>
      </c>
      <c r="G629" s="36">
        <f t="shared" si="758"/>
        <v>0</v>
      </c>
      <c r="H629" s="36">
        <f t="shared" si="758"/>
        <v>0</v>
      </c>
      <c r="I629" s="36">
        <f t="shared" si="758"/>
        <v>0</v>
      </c>
      <c r="J629" s="36">
        <f t="shared" si="758"/>
        <v>0</v>
      </c>
      <c r="K629" s="36">
        <f t="shared" si="758"/>
        <v>0</v>
      </c>
      <c r="L629" s="36">
        <f t="shared" si="758"/>
        <v>0</v>
      </c>
      <c r="M629" s="216">
        <f t="shared" si="758"/>
        <v>0</v>
      </c>
      <c r="N629" s="36">
        <f t="shared" si="758"/>
        <v>0</v>
      </c>
      <c r="O629" s="36">
        <f t="shared" si="758"/>
        <v>0</v>
      </c>
      <c r="P629" s="37">
        <f t="shared" si="758"/>
        <v>0</v>
      </c>
      <c r="Q629" s="12"/>
      <c r="R629" s="12"/>
      <c r="S629" s="12"/>
      <c r="T629" s="32">
        <v>2</v>
      </c>
      <c r="U629" s="25"/>
      <c r="V629" s="33" t="s">
        <v>1</v>
      </c>
      <c r="W629" s="25"/>
      <c r="X629" s="35">
        <f>X630</f>
        <v>0</v>
      </c>
      <c r="Y629" s="36">
        <f t="shared" ref="Y629:AI629" si="759">Y630-X630</f>
        <v>0</v>
      </c>
      <c r="Z629" s="36">
        <f t="shared" si="759"/>
        <v>0</v>
      </c>
      <c r="AA629" s="36">
        <f t="shared" si="759"/>
        <v>0</v>
      </c>
      <c r="AB629" s="36">
        <f t="shared" si="759"/>
        <v>0</v>
      </c>
      <c r="AC629" s="36">
        <f t="shared" si="759"/>
        <v>0</v>
      </c>
      <c r="AD629" s="36">
        <f t="shared" si="759"/>
        <v>0</v>
      </c>
      <c r="AE629" s="216">
        <f t="shared" si="759"/>
        <v>0</v>
      </c>
      <c r="AF629" s="36">
        <f t="shared" si="759"/>
        <v>0</v>
      </c>
      <c r="AG629" s="36">
        <f t="shared" si="759"/>
        <v>0</v>
      </c>
      <c r="AH629" s="36">
        <f t="shared" si="759"/>
        <v>0</v>
      </c>
      <c r="AI629" s="37">
        <f t="shared" si="759"/>
        <v>0</v>
      </c>
      <c r="AJ629" s="12"/>
      <c r="AK629" s="12"/>
      <c r="AL629" s="32">
        <v>2</v>
      </c>
      <c r="AM629" s="25"/>
      <c r="AN629" s="33" t="s">
        <v>1</v>
      </c>
      <c r="AO629" s="25"/>
      <c r="AP629" s="35">
        <f>AP630</f>
        <v>0</v>
      </c>
      <c r="AQ629" s="36">
        <f t="shared" ref="AQ629:BA629" si="760">AQ630-AP630</f>
        <v>0</v>
      </c>
      <c r="AR629" s="36">
        <f t="shared" si="760"/>
        <v>0</v>
      </c>
      <c r="AS629" s="36">
        <f t="shared" si="760"/>
        <v>0</v>
      </c>
      <c r="AT629" s="36">
        <f t="shared" si="760"/>
        <v>0</v>
      </c>
      <c r="AU629" s="36">
        <f t="shared" si="760"/>
        <v>0</v>
      </c>
      <c r="AV629" s="36">
        <f t="shared" si="760"/>
        <v>0</v>
      </c>
      <c r="AW629" s="216">
        <f t="shared" si="760"/>
        <v>0</v>
      </c>
      <c r="AX629" s="36">
        <f t="shared" si="760"/>
        <v>0</v>
      </c>
      <c r="AY629" s="36">
        <f t="shared" si="760"/>
        <v>0</v>
      </c>
      <c r="AZ629" s="36">
        <f t="shared" si="760"/>
        <v>0</v>
      </c>
      <c r="BA629" s="143">
        <f t="shared" si="760"/>
        <v>0</v>
      </c>
      <c r="BC629" s="39"/>
      <c r="BD629" s="105"/>
      <c r="BE629" s="105"/>
      <c r="BF629" s="105"/>
      <c r="BG629" s="39"/>
      <c r="BH629" s="39"/>
      <c r="BI629" s="39"/>
      <c r="BJ629" s="39"/>
    </row>
    <row r="630" spans="1:62" s="10" customFormat="1" ht="14.25" customHeight="1">
      <c r="A630" s="32"/>
      <c r="B630" s="25"/>
      <c r="C630" s="33" t="s">
        <v>13</v>
      </c>
      <c r="D630" s="25"/>
      <c r="E630" s="74"/>
      <c r="F630" s="73"/>
      <c r="G630" s="73"/>
      <c r="H630" s="73"/>
      <c r="I630" s="73"/>
      <c r="J630" s="73"/>
      <c r="K630" s="73"/>
      <c r="L630" s="73"/>
      <c r="M630" s="136"/>
      <c r="N630" s="36"/>
      <c r="O630" s="36"/>
      <c r="P630" s="37"/>
      <c r="Q630" s="12"/>
      <c r="R630" s="12"/>
      <c r="S630" s="12"/>
      <c r="T630" s="32"/>
      <c r="U630" s="25"/>
      <c r="V630" s="33" t="s">
        <v>13</v>
      </c>
      <c r="W630" s="25"/>
      <c r="X630" s="74"/>
      <c r="Y630" s="73"/>
      <c r="Z630" s="73"/>
      <c r="AA630" s="73"/>
      <c r="AB630" s="73"/>
      <c r="AC630" s="73"/>
      <c r="AD630" s="73"/>
      <c r="AE630" s="136"/>
      <c r="AF630" s="73"/>
      <c r="AG630" s="36"/>
      <c r="AH630" s="36"/>
      <c r="AI630" s="37"/>
      <c r="AJ630" s="12"/>
      <c r="AK630" s="12"/>
      <c r="AL630" s="32"/>
      <c r="AM630" s="25"/>
      <c r="AN630" s="33" t="s">
        <v>13</v>
      </c>
      <c r="AO630" s="25"/>
      <c r="AP630" s="74"/>
      <c r="AQ630" s="73"/>
      <c r="AR630" s="73"/>
      <c r="AS630" s="73"/>
      <c r="AT630" s="73"/>
      <c r="AU630" s="73"/>
      <c r="AV630" s="73"/>
      <c r="AW630" s="136"/>
      <c r="AX630" s="73"/>
      <c r="AY630" s="36"/>
      <c r="AZ630" s="36"/>
      <c r="BA630" s="143"/>
      <c r="BC630" s="39"/>
      <c r="BD630" s="105"/>
      <c r="BE630" s="105"/>
      <c r="BF630" s="105"/>
      <c r="BG630" s="105"/>
      <c r="BH630" s="208"/>
      <c r="BI630" s="105"/>
      <c r="BJ630" s="208"/>
    </row>
    <row r="631" spans="1:62" s="10" customFormat="1" ht="14.25" customHeight="1">
      <c r="A631" s="32"/>
      <c r="B631" s="25"/>
      <c r="C631" s="33"/>
      <c r="D631" s="25"/>
      <c r="E631" s="35"/>
      <c r="F631" s="36"/>
      <c r="G631" s="36"/>
      <c r="H631" s="36"/>
      <c r="I631" s="36"/>
      <c r="J631" s="36"/>
      <c r="K631" s="36"/>
      <c r="L631" s="36"/>
      <c r="M631" s="216"/>
      <c r="N631" s="36"/>
      <c r="O631" s="36"/>
      <c r="P631" s="37"/>
      <c r="Q631" s="12"/>
      <c r="R631" s="12"/>
      <c r="S631" s="12"/>
      <c r="T631" s="32"/>
      <c r="U631" s="25"/>
      <c r="V631" s="33"/>
      <c r="W631" s="25"/>
      <c r="X631" s="35"/>
      <c r="Y631" s="36"/>
      <c r="Z631" s="36"/>
      <c r="AA631" s="36"/>
      <c r="AB631" s="36"/>
      <c r="AC631" s="36"/>
      <c r="AD631" s="36"/>
      <c r="AE631" s="216"/>
      <c r="AF631" s="36"/>
      <c r="AG631" s="36"/>
      <c r="AH631" s="36"/>
      <c r="AI631" s="37"/>
      <c r="AJ631" s="12"/>
      <c r="AK631" s="12"/>
      <c r="AL631" s="32"/>
      <c r="AM631" s="25"/>
      <c r="AN631" s="33"/>
      <c r="AO631" s="25"/>
      <c r="AP631" s="35"/>
      <c r="AQ631" s="36"/>
      <c r="AR631" s="36"/>
      <c r="AS631" s="36"/>
      <c r="AT631" s="36"/>
      <c r="AU631" s="36"/>
      <c r="AV631" s="36"/>
      <c r="AW631" s="216"/>
      <c r="AX631" s="36"/>
      <c r="AY631" s="36"/>
      <c r="AZ631" s="36"/>
      <c r="BA631" s="143"/>
      <c r="BC631" s="39"/>
      <c r="BD631" s="105"/>
      <c r="BE631" s="105"/>
      <c r="BF631" s="105"/>
      <c r="BG631" s="39"/>
      <c r="BH631" s="39"/>
      <c r="BI631" s="39"/>
      <c r="BJ631" s="39"/>
    </row>
    <row r="632" spans="1:62" s="10" customFormat="1" ht="14.25" customHeight="1">
      <c r="A632" s="32">
        <v>3</v>
      </c>
      <c r="B632" s="25"/>
      <c r="C632" s="33" t="s">
        <v>1</v>
      </c>
      <c r="D632" s="25"/>
      <c r="E632" s="35">
        <f>E633</f>
        <v>0</v>
      </c>
      <c r="F632" s="36">
        <f t="shared" ref="F632:P632" si="761">F633-E633</f>
        <v>0</v>
      </c>
      <c r="G632" s="36">
        <f t="shared" si="761"/>
        <v>0</v>
      </c>
      <c r="H632" s="36">
        <f t="shared" si="761"/>
        <v>0</v>
      </c>
      <c r="I632" s="36">
        <f t="shared" si="761"/>
        <v>0</v>
      </c>
      <c r="J632" s="36">
        <f t="shared" si="761"/>
        <v>0</v>
      </c>
      <c r="K632" s="36">
        <f t="shared" si="761"/>
        <v>0</v>
      </c>
      <c r="L632" s="36">
        <f t="shared" si="761"/>
        <v>0</v>
      </c>
      <c r="M632" s="216">
        <f t="shared" si="761"/>
        <v>0</v>
      </c>
      <c r="N632" s="36">
        <f t="shared" si="761"/>
        <v>0</v>
      </c>
      <c r="O632" s="36">
        <f t="shared" si="761"/>
        <v>0</v>
      </c>
      <c r="P632" s="37">
        <f t="shared" si="761"/>
        <v>0</v>
      </c>
      <c r="Q632" s="12"/>
      <c r="R632" s="12"/>
      <c r="S632" s="12"/>
      <c r="T632" s="32">
        <v>3</v>
      </c>
      <c r="U632" s="25"/>
      <c r="V632" s="33" t="s">
        <v>1</v>
      </c>
      <c r="W632" s="25"/>
      <c r="X632" s="35">
        <f>X633</f>
        <v>0</v>
      </c>
      <c r="Y632" s="36">
        <f t="shared" ref="Y632:AI632" si="762">Y633-X633</f>
        <v>0</v>
      </c>
      <c r="Z632" s="36">
        <f t="shared" si="762"/>
        <v>0</v>
      </c>
      <c r="AA632" s="36">
        <f t="shared" si="762"/>
        <v>0</v>
      </c>
      <c r="AB632" s="36">
        <f t="shared" si="762"/>
        <v>0</v>
      </c>
      <c r="AC632" s="36">
        <f t="shared" si="762"/>
        <v>0</v>
      </c>
      <c r="AD632" s="36">
        <f t="shared" si="762"/>
        <v>0</v>
      </c>
      <c r="AE632" s="216">
        <f t="shared" si="762"/>
        <v>0</v>
      </c>
      <c r="AF632" s="36">
        <f t="shared" si="762"/>
        <v>0</v>
      </c>
      <c r="AG632" s="36">
        <f t="shared" si="762"/>
        <v>0</v>
      </c>
      <c r="AH632" s="36">
        <f t="shared" si="762"/>
        <v>0</v>
      </c>
      <c r="AI632" s="37">
        <f t="shared" si="762"/>
        <v>0</v>
      </c>
      <c r="AJ632" s="12"/>
      <c r="AK632" s="12"/>
      <c r="AL632" s="32">
        <v>3</v>
      </c>
      <c r="AM632" s="25"/>
      <c r="AN632" s="33" t="s">
        <v>1</v>
      </c>
      <c r="AO632" s="25"/>
      <c r="AP632" s="35">
        <f>AP633</f>
        <v>0</v>
      </c>
      <c r="AQ632" s="36">
        <f t="shared" ref="AQ632:BA632" si="763">AQ633-AP633</f>
        <v>0</v>
      </c>
      <c r="AR632" s="36">
        <f t="shared" si="763"/>
        <v>0</v>
      </c>
      <c r="AS632" s="36">
        <f t="shared" si="763"/>
        <v>0</v>
      </c>
      <c r="AT632" s="36">
        <f t="shared" si="763"/>
        <v>0</v>
      </c>
      <c r="AU632" s="36">
        <f t="shared" si="763"/>
        <v>0</v>
      </c>
      <c r="AV632" s="36">
        <f t="shared" si="763"/>
        <v>0</v>
      </c>
      <c r="AW632" s="216">
        <f t="shared" si="763"/>
        <v>0</v>
      </c>
      <c r="AX632" s="36">
        <f t="shared" si="763"/>
        <v>0</v>
      </c>
      <c r="AY632" s="36">
        <f t="shared" si="763"/>
        <v>0</v>
      </c>
      <c r="AZ632" s="36">
        <f t="shared" si="763"/>
        <v>0</v>
      </c>
      <c r="BA632" s="143">
        <f t="shared" si="763"/>
        <v>0</v>
      </c>
      <c r="BC632" s="39"/>
      <c r="BD632" s="105"/>
      <c r="BE632" s="105"/>
      <c r="BF632" s="105"/>
      <c r="BG632" s="39"/>
      <c r="BH632" s="39"/>
      <c r="BI632" s="39"/>
      <c r="BJ632" s="39"/>
    </row>
    <row r="633" spans="1:62" s="10" customFormat="1" ht="14.25" customHeight="1">
      <c r="A633" s="32"/>
      <c r="B633" s="25"/>
      <c r="C633" s="33" t="s">
        <v>13</v>
      </c>
      <c r="D633" s="25"/>
      <c r="E633" s="74"/>
      <c r="F633" s="73"/>
      <c r="G633" s="73"/>
      <c r="H633" s="73"/>
      <c r="I633" s="73"/>
      <c r="J633" s="73"/>
      <c r="K633" s="73"/>
      <c r="L633" s="73"/>
      <c r="M633" s="136"/>
      <c r="N633" s="36"/>
      <c r="O633" s="36"/>
      <c r="P633" s="37"/>
      <c r="Q633" s="12"/>
      <c r="R633" s="12"/>
      <c r="S633" s="12"/>
      <c r="T633" s="32"/>
      <c r="U633" s="25"/>
      <c r="V633" s="33" t="s">
        <v>13</v>
      </c>
      <c r="W633" s="25"/>
      <c r="X633" s="74"/>
      <c r="Y633" s="73"/>
      <c r="Z633" s="73"/>
      <c r="AA633" s="73"/>
      <c r="AB633" s="73"/>
      <c r="AC633" s="73"/>
      <c r="AD633" s="73"/>
      <c r="AE633" s="136"/>
      <c r="AF633" s="73"/>
      <c r="AG633" s="36"/>
      <c r="AH633" s="36"/>
      <c r="AI633" s="37"/>
      <c r="AJ633" s="12"/>
      <c r="AK633" s="12"/>
      <c r="AL633" s="32"/>
      <c r="AM633" s="25"/>
      <c r="AN633" s="33" t="s">
        <v>13</v>
      </c>
      <c r="AO633" s="25"/>
      <c r="AP633" s="74"/>
      <c r="AQ633" s="73"/>
      <c r="AR633" s="73"/>
      <c r="AS633" s="73"/>
      <c r="AT633" s="73"/>
      <c r="AU633" s="73"/>
      <c r="AV633" s="73"/>
      <c r="AW633" s="136"/>
      <c r="AX633" s="73"/>
      <c r="AY633" s="36"/>
      <c r="AZ633" s="36"/>
      <c r="BA633" s="143"/>
      <c r="BC633" s="39"/>
      <c r="BD633" s="105"/>
      <c r="BE633" s="105"/>
      <c r="BF633" s="105"/>
      <c r="BG633" s="105"/>
      <c r="BH633" s="208"/>
      <c r="BI633" s="105"/>
      <c r="BJ633" s="208"/>
    </row>
    <row r="634" spans="1:62" s="10" customFormat="1" ht="14.25" customHeight="1">
      <c r="A634" s="32"/>
      <c r="B634" s="25"/>
      <c r="C634" s="33"/>
      <c r="D634" s="25"/>
      <c r="E634" s="35"/>
      <c r="F634" s="36"/>
      <c r="G634" s="36"/>
      <c r="H634" s="36"/>
      <c r="I634" s="36"/>
      <c r="J634" s="36"/>
      <c r="K634" s="36"/>
      <c r="L634" s="36"/>
      <c r="M634" s="216"/>
      <c r="N634" s="36"/>
      <c r="O634" s="36"/>
      <c r="P634" s="37"/>
      <c r="Q634" s="12"/>
      <c r="R634" s="12"/>
      <c r="S634" s="12"/>
      <c r="T634" s="32"/>
      <c r="U634" s="25"/>
      <c r="V634" s="33"/>
      <c r="W634" s="25"/>
      <c r="X634" s="35"/>
      <c r="Y634" s="36"/>
      <c r="Z634" s="36"/>
      <c r="AA634" s="36"/>
      <c r="AB634" s="36"/>
      <c r="AC634" s="36"/>
      <c r="AD634" s="36"/>
      <c r="AE634" s="216"/>
      <c r="AF634" s="36"/>
      <c r="AG634" s="36"/>
      <c r="AH634" s="36"/>
      <c r="AI634" s="37"/>
      <c r="AJ634" s="12"/>
      <c r="AK634" s="12"/>
      <c r="AL634" s="32"/>
      <c r="AM634" s="25"/>
      <c r="AN634" s="33"/>
      <c r="AO634" s="25"/>
      <c r="AP634" s="35"/>
      <c r="AQ634" s="36"/>
      <c r="AR634" s="36"/>
      <c r="AS634" s="36"/>
      <c r="AT634" s="36"/>
      <c r="AU634" s="36"/>
      <c r="AV634" s="36"/>
      <c r="AW634" s="216"/>
      <c r="AX634" s="36"/>
      <c r="AY634" s="36"/>
      <c r="AZ634" s="36"/>
      <c r="BA634" s="143"/>
      <c r="BC634" s="39"/>
      <c r="BD634" s="105"/>
      <c r="BE634" s="105"/>
      <c r="BF634" s="105"/>
      <c r="BG634" s="39"/>
      <c r="BH634" s="39"/>
      <c r="BI634" s="39"/>
      <c r="BJ634" s="39"/>
    </row>
    <row r="635" spans="1:62" s="10" customFormat="1" ht="14.25" customHeight="1">
      <c r="A635" s="32">
        <v>4</v>
      </c>
      <c r="B635" s="25"/>
      <c r="C635" s="33" t="s">
        <v>1</v>
      </c>
      <c r="D635" s="25"/>
      <c r="E635" s="35">
        <f>E636</f>
        <v>0</v>
      </c>
      <c r="F635" s="36">
        <f t="shared" ref="F635:P635" si="764">F636-E636</f>
        <v>0</v>
      </c>
      <c r="G635" s="36">
        <f t="shared" si="764"/>
        <v>0</v>
      </c>
      <c r="H635" s="36">
        <f t="shared" si="764"/>
        <v>0</v>
      </c>
      <c r="I635" s="36">
        <f t="shared" si="764"/>
        <v>0</v>
      </c>
      <c r="J635" s="36">
        <f t="shared" si="764"/>
        <v>0</v>
      </c>
      <c r="K635" s="36">
        <f t="shared" si="764"/>
        <v>0</v>
      </c>
      <c r="L635" s="36">
        <f t="shared" si="764"/>
        <v>0</v>
      </c>
      <c r="M635" s="216">
        <f t="shared" si="764"/>
        <v>0</v>
      </c>
      <c r="N635" s="36">
        <f t="shared" si="764"/>
        <v>0</v>
      </c>
      <c r="O635" s="36">
        <f t="shared" si="764"/>
        <v>0</v>
      </c>
      <c r="P635" s="37">
        <f t="shared" si="764"/>
        <v>0</v>
      </c>
      <c r="Q635" s="12"/>
      <c r="R635" s="12"/>
      <c r="S635" s="12"/>
      <c r="T635" s="32">
        <v>4</v>
      </c>
      <c r="U635" s="25"/>
      <c r="V635" s="33" t="s">
        <v>1</v>
      </c>
      <c r="W635" s="25"/>
      <c r="X635" s="35">
        <f>X636</f>
        <v>0</v>
      </c>
      <c r="Y635" s="36">
        <f t="shared" ref="Y635:AI635" si="765">Y636-X636</f>
        <v>0</v>
      </c>
      <c r="Z635" s="36">
        <f t="shared" si="765"/>
        <v>0</v>
      </c>
      <c r="AA635" s="36">
        <f t="shared" si="765"/>
        <v>0</v>
      </c>
      <c r="AB635" s="36">
        <f t="shared" si="765"/>
        <v>0</v>
      </c>
      <c r="AC635" s="36">
        <f t="shared" si="765"/>
        <v>0</v>
      </c>
      <c r="AD635" s="36">
        <f t="shared" si="765"/>
        <v>0</v>
      </c>
      <c r="AE635" s="216">
        <f t="shared" si="765"/>
        <v>0</v>
      </c>
      <c r="AF635" s="36">
        <f t="shared" si="765"/>
        <v>0</v>
      </c>
      <c r="AG635" s="36">
        <f t="shared" si="765"/>
        <v>0</v>
      </c>
      <c r="AH635" s="36">
        <f t="shared" si="765"/>
        <v>0</v>
      </c>
      <c r="AI635" s="37">
        <f t="shared" si="765"/>
        <v>0</v>
      </c>
      <c r="AJ635" s="12"/>
      <c r="AK635" s="12"/>
      <c r="AL635" s="32">
        <v>4</v>
      </c>
      <c r="AM635" s="25"/>
      <c r="AN635" s="33" t="s">
        <v>1</v>
      </c>
      <c r="AO635" s="25"/>
      <c r="AP635" s="35">
        <f>AP636</f>
        <v>0</v>
      </c>
      <c r="AQ635" s="36">
        <f t="shared" ref="AQ635:BA635" si="766">AQ636-AP636</f>
        <v>0</v>
      </c>
      <c r="AR635" s="36">
        <f t="shared" si="766"/>
        <v>0</v>
      </c>
      <c r="AS635" s="36">
        <f t="shared" si="766"/>
        <v>0</v>
      </c>
      <c r="AT635" s="36">
        <f t="shared" si="766"/>
        <v>0</v>
      </c>
      <c r="AU635" s="36">
        <f t="shared" si="766"/>
        <v>0</v>
      </c>
      <c r="AV635" s="36">
        <f t="shared" si="766"/>
        <v>0</v>
      </c>
      <c r="AW635" s="216">
        <f t="shared" si="766"/>
        <v>0</v>
      </c>
      <c r="AX635" s="36">
        <f t="shared" si="766"/>
        <v>0</v>
      </c>
      <c r="AY635" s="36">
        <f t="shared" si="766"/>
        <v>0</v>
      </c>
      <c r="AZ635" s="36">
        <f t="shared" si="766"/>
        <v>0</v>
      </c>
      <c r="BA635" s="143">
        <f t="shared" si="766"/>
        <v>0</v>
      </c>
      <c r="BC635" s="39"/>
      <c r="BD635" s="105"/>
      <c r="BE635" s="105"/>
      <c r="BF635" s="105"/>
      <c r="BG635" s="39"/>
      <c r="BH635" s="39"/>
      <c r="BI635" s="39"/>
      <c r="BJ635" s="39"/>
    </row>
    <row r="636" spans="1:62" s="10" customFormat="1" ht="14.25" customHeight="1">
      <c r="A636" s="76"/>
      <c r="B636" s="25"/>
      <c r="C636" s="33" t="s">
        <v>13</v>
      </c>
      <c r="D636" s="25"/>
      <c r="E636" s="74"/>
      <c r="F636" s="73"/>
      <c r="G636" s="73"/>
      <c r="H636" s="73"/>
      <c r="I636" s="73"/>
      <c r="J636" s="73"/>
      <c r="K636" s="73"/>
      <c r="L636" s="73"/>
      <c r="M636" s="136"/>
      <c r="N636" s="36"/>
      <c r="O636" s="36"/>
      <c r="P636" s="37"/>
      <c r="Q636" s="12"/>
      <c r="R636" s="12"/>
      <c r="S636" s="12"/>
      <c r="T636" s="76"/>
      <c r="U636" s="25"/>
      <c r="V636" s="33" t="s">
        <v>13</v>
      </c>
      <c r="W636" s="25"/>
      <c r="X636" s="74"/>
      <c r="Y636" s="73"/>
      <c r="Z636" s="73"/>
      <c r="AA636" s="73"/>
      <c r="AB636" s="73"/>
      <c r="AC636" s="73"/>
      <c r="AD636" s="73"/>
      <c r="AE636" s="136"/>
      <c r="AF636" s="73"/>
      <c r="AG636" s="36"/>
      <c r="AH636" s="36"/>
      <c r="AI636" s="37"/>
      <c r="AJ636" s="12"/>
      <c r="AK636" s="12"/>
      <c r="AL636" s="76"/>
      <c r="AM636" s="25"/>
      <c r="AN636" s="33" t="s">
        <v>13</v>
      </c>
      <c r="AO636" s="25"/>
      <c r="AP636" s="74"/>
      <c r="AQ636" s="73"/>
      <c r="AR636" s="73"/>
      <c r="AS636" s="73"/>
      <c r="AT636" s="73"/>
      <c r="AU636" s="73"/>
      <c r="AV636" s="73"/>
      <c r="AW636" s="136"/>
      <c r="AX636" s="73"/>
      <c r="AY636" s="36"/>
      <c r="AZ636" s="36"/>
      <c r="BA636" s="143"/>
      <c r="BC636" s="39"/>
      <c r="BD636" s="105"/>
      <c r="BE636" s="105"/>
      <c r="BF636" s="105"/>
      <c r="BG636" s="39"/>
      <c r="BH636" s="39"/>
      <c r="BI636" s="39"/>
      <c r="BJ636" s="39"/>
    </row>
    <row r="637" spans="1:62" s="10" customFormat="1" ht="14.25" customHeight="1">
      <c r="A637" s="32"/>
      <c r="B637" s="25"/>
      <c r="C637" s="33"/>
      <c r="D637" s="25"/>
      <c r="E637" s="35"/>
      <c r="F637" s="36"/>
      <c r="G637" s="36"/>
      <c r="H637" s="36"/>
      <c r="I637" s="36"/>
      <c r="J637" s="36"/>
      <c r="K637" s="36"/>
      <c r="L637" s="36"/>
      <c r="M637" s="216"/>
      <c r="N637" s="36"/>
      <c r="O637" s="36"/>
      <c r="P637" s="37"/>
      <c r="Q637" s="12"/>
      <c r="R637" s="12"/>
      <c r="S637" s="12"/>
      <c r="T637" s="32"/>
      <c r="U637" s="25"/>
      <c r="V637" s="33"/>
      <c r="W637" s="25"/>
      <c r="X637" s="35"/>
      <c r="Y637" s="36"/>
      <c r="Z637" s="36"/>
      <c r="AA637" s="36"/>
      <c r="AB637" s="36"/>
      <c r="AC637" s="36"/>
      <c r="AD637" s="36"/>
      <c r="AE637" s="216"/>
      <c r="AF637" s="36"/>
      <c r="AG637" s="36"/>
      <c r="AH637" s="36"/>
      <c r="AI637" s="37"/>
      <c r="AJ637" s="12"/>
      <c r="AK637" s="12"/>
      <c r="AL637" s="32"/>
      <c r="AM637" s="25"/>
      <c r="AN637" s="33"/>
      <c r="AO637" s="25"/>
      <c r="AP637" s="35"/>
      <c r="AQ637" s="36"/>
      <c r="AR637" s="36"/>
      <c r="AS637" s="36"/>
      <c r="AT637" s="36"/>
      <c r="AU637" s="36"/>
      <c r="AV637" s="36"/>
      <c r="AW637" s="216"/>
      <c r="AX637" s="36"/>
      <c r="AY637" s="36"/>
      <c r="AZ637" s="36"/>
      <c r="BA637" s="143"/>
      <c r="BC637" s="39"/>
      <c r="BD637" s="105"/>
      <c r="BE637" s="105"/>
      <c r="BF637" s="105"/>
      <c r="BG637" s="39"/>
      <c r="BH637" s="39"/>
      <c r="BI637" s="39"/>
      <c r="BJ637" s="39"/>
    </row>
    <row r="638" spans="1:62" s="10" customFormat="1" ht="14.25" customHeight="1">
      <c r="A638" s="32">
        <v>5</v>
      </c>
      <c r="B638" s="25"/>
      <c r="C638" s="33" t="s">
        <v>1</v>
      </c>
      <c r="D638" s="25"/>
      <c r="E638" s="35">
        <f>E639</f>
        <v>0</v>
      </c>
      <c r="F638" s="36">
        <f t="shared" ref="F638:P638" si="767">F639-E639</f>
        <v>0</v>
      </c>
      <c r="G638" s="36">
        <f t="shared" si="767"/>
        <v>0</v>
      </c>
      <c r="H638" s="36">
        <f t="shared" si="767"/>
        <v>0</v>
      </c>
      <c r="I638" s="36">
        <f t="shared" si="767"/>
        <v>0</v>
      </c>
      <c r="J638" s="36">
        <f t="shared" si="767"/>
        <v>0</v>
      </c>
      <c r="K638" s="36">
        <f t="shared" si="767"/>
        <v>0</v>
      </c>
      <c r="L638" s="36">
        <f t="shared" si="767"/>
        <v>0</v>
      </c>
      <c r="M638" s="216">
        <f t="shared" si="767"/>
        <v>0</v>
      </c>
      <c r="N638" s="36">
        <f t="shared" si="767"/>
        <v>0</v>
      </c>
      <c r="O638" s="36">
        <f t="shared" si="767"/>
        <v>0</v>
      </c>
      <c r="P638" s="37">
        <f t="shared" si="767"/>
        <v>0</v>
      </c>
      <c r="Q638" s="12"/>
      <c r="R638" s="12"/>
      <c r="S638" s="12"/>
      <c r="T638" s="32">
        <v>5</v>
      </c>
      <c r="U638" s="25"/>
      <c r="V638" s="33" t="s">
        <v>1</v>
      </c>
      <c r="W638" s="25"/>
      <c r="X638" s="35">
        <f>X639</f>
        <v>0</v>
      </c>
      <c r="Y638" s="36">
        <f t="shared" ref="Y638:AI638" si="768">Y639-X639</f>
        <v>0</v>
      </c>
      <c r="Z638" s="36">
        <f t="shared" si="768"/>
        <v>0</v>
      </c>
      <c r="AA638" s="36">
        <f t="shared" si="768"/>
        <v>0</v>
      </c>
      <c r="AB638" s="36">
        <f t="shared" si="768"/>
        <v>0</v>
      </c>
      <c r="AC638" s="36">
        <f t="shared" si="768"/>
        <v>0</v>
      </c>
      <c r="AD638" s="36">
        <f t="shared" si="768"/>
        <v>0</v>
      </c>
      <c r="AE638" s="216">
        <f t="shared" si="768"/>
        <v>0</v>
      </c>
      <c r="AF638" s="36">
        <f t="shared" si="768"/>
        <v>0</v>
      </c>
      <c r="AG638" s="36">
        <f t="shared" si="768"/>
        <v>0</v>
      </c>
      <c r="AH638" s="36">
        <f t="shared" si="768"/>
        <v>0</v>
      </c>
      <c r="AI638" s="37">
        <f t="shared" si="768"/>
        <v>0</v>
      </c>
      <c r="AJ638" s="12"/>
      <c r="AK638" s="12"/>
      <c r="AL638" s="32">
        <v>5</v>
      </c>
      <c r="AM638" s="25"/>
      <c r="AN638" s="33" t="s">
        <v>1</v>
      </c>
      <c r="AO638" s="25"/>
      <c r="AP638" s="35">
        <f>AP639</f>
        <v>0</v>
      </c>
      <c r="AQ638" s="36">
        <f t="shared" ref="AQ638:BA638" si="769">AQ639-AP639</f>
        <v>0</v>
      </c>
      <c r="AR638" s="36">
        <f t="shared" si="769"/>
        <v>0</v>
      </c>
      <c r="AS638" s="36">
        <f t="shared" si="769"/>
        <v>0</v>
      </c>
      <c r="AT638" s="36">
        <f t="shared" si="769"/>
        <v>0</v>
      </c>
      <c r="AU638" s="36">
        <f t="shared" si="769"/>
        <v>0</v>
      </c>
      <c r="AV638" s="36">
        <f t="shared" si="769"/>
        <v>0</v>
      </c>
      <c r="AW638" s="216">
        <f t="shared" si="769"/>
        <v>0</v>
      </c>
      <c r="AX638" s="36">
        <f t="shared" si="769"/>
        <v>0</v>
      </c>
      <c r="AY638" s="36">
        <f t="shared" si="769"/>
        <v>0</v>
      </c>
      <c r="AZ638" s="36">
        <f t="shared" si="769"/>
        <v>0</v>
      </c>
      <c r="BA638" s="143">
        <f t="shared" si="769"/>
        <v>0</v>
      </c>
      <c r="BC638" s="39"/>
      <c r="BD638" s="105"/>
      <c r="BE638" s="105"/>
      <c r="BF638" s="105"/>
      <c r="BG638" s="39"/>
      <c r="BH638" s="39"/>
      <c r="BI638" s="39"/>
      <c r="BJ638" s="39"/>
    </row>
    <row r="639" spans="1:62" s="10" customFormat="1" ht="14.25" customHeight="1">
      <c r="A639" s="76"/>
      <c r="B639" s="25"/>
      <c r="C639" s="33" t="s">
        <v>13</v>
      </c>
      <c r="D639" s="25"/>
      <c r="E639" s="74"/>
      <c r="F639" s="73"/>
      <c r="G639" s="73"/>
      <c r="H639" s="73"/>
      <c r="I639" s="73"/>
      <c r="J639" s="73"/>
      <c r="K639" s="73"/>
      <c r="L639" s="73"/>
      <c r="M639" s="136"/>
      <c r="N639" s="36"/>
      <c r="O639" s="36"/>
      <c r="P639" s="37"/>
      <c r="Q639" s="12"/>
      <c r="R639" s="12"/>
      <c r="S639" s="12"/>
      <c r="T639" s="76"/>
      <c r="U639" s="25"/>
      <c r="V639" s="33" t="s">
        <v>13</v>
      </c>
      <c r="W639" s="25"/>
      <c r="X639" s="74"/>
      <c r="Y639" s="73"/>
      <c r="Z639" s="73"/>
      <c r="AA639" s="73"/>
      <c r="AB639" s="73"/>
      <c r="AC639" s="73"/>
      <c r="AD639" s="73"/>
      <c r="AE639" s="136"/>
      <c r="AF639" s="73"/>
      <c r="AG639" s="36"/>
      <c r="AH639" s="36"/>
      <c r="AI639" s="37"/>
      <c r="AJ639" s="12"/>
      <c r="AK639" s="12"/>
      <c r="AL639" s="76"/>
      <c r="AM639" s="25"/>
      <c r="AN639" s="33" t="s">
        <v>13</v>
      </c>
      <c r="AO639" s="25"/>
      <c r="AP639" s="74"/>
      <c r="AQ639" s="73"/>
      <c r="AR639" s="73"/>
      <c r="AS639" s="73"/>
      <c r="AT639" s="73"/>
      <c r="AU639" s="73"/>
      <c r="AV639" s="73"/>
      <c r="AW639" s="136"/>
      <c r="AX639" s="73"/>
      <c r="AY639" s="36"/>
      <c r="AZ639" s="36"/>
      <c r="BA639" s="143"/>
      <c r="BC639" s="39"/>
      <c r="BD639" s="105"/>
      <c r="BE639" s="105"/>
      <c r="BF639" s="105"/>
      <c r="BG639" s="39"/>
      <c r="BH639" s="39"/>
      <c r="BI639" s="39"/>
      <c r="BJ639" s="39"/>
    </row>
    <row r="640" spans="1:62" s="10" customFormat="1" ht="14.25" customHeight="1">
      <c r="A640" s="76"/>
      <c r="B640" s="25"/>
      <c r="C640" s="33"/>
      <c r="D640" s="25"/>
      <c r="E640" s="35"/>
      <c r="F640" s="36"/>
      <c r="G640" s="36"/>
      <c r="H640" s="36"/>
      <c r="I640" s="36"/>
      <c r="J640" s="36"/>
      <c r="K640" s="36"/>
      <c r="L640" s="36"/>
      <c r="M640" s="216"/>
      <c r="N640" s="36"/>
      <c r="O640" s="36"/>
      <c r="P640" s="37"/>
      <c r="Q640" s="12"/>
      <c r="R640" s="12"/>
      <c r="S640" s="12"/>
      <c r="T640" s="76"/>
      <c r="U640" s="25"/>
      <c r="V640" s="33"/>
      <c r="W640" s="25"/>
      <c r="X640" s="35"/>
      <c r="Y640" s="36"/>
      <c r="Z640" s="36"/>
      <c r="AA640" s="36"/>
      <c r="AB640" s="36"/>
      <c r="AC640" s="36"/>
      <c r="AD640" s="36"/>
      <c r="AE640" s="216"/>
      <c r="AF640" s="36"/>
      <c r="AG640" s="36"/>
      <c r="AH640" s="36"/>
      <c r="AI640" s="37"/>
      <c r="AJ640" s="12"/>
      <c r="AK640" s="12"/>
      <c r="AL640" s="76"/>
      <c r="AM640" s="25"/>
      <c r="AN640" s="33"/>
      <c r="AO640" s="25"/>
      <c r="AP640" s="35"/>
      <c r="AQ640" s="36"/>
      <c r="AR640" s="36"/>
      <c r="AS640" s="36"/>
      <c r="AT640" s="36"/>
      <c r="AU640" s="36"/>
      <c r="AV640" s="36"/>
      <c r="AW640" s="216"/>
      <c r="AX640" s="36"/>
      <c r="AY640" s="36"/>
      <c r="AZ640" s="36"/>
      <c r="BA640" s="143"/>
      <c r="BC640" s="39"/>
      <c r="BD640" s="105"/>
      <c r="BE640" s="105"/>
      <c r="BF640" s="105"/>
      <c r="BG640" s="39"/>
      <c r="BH640" s="39"/>
      <c r="BI640" s="39"/>
      <c r="BJ640" s="39"/>
    </row>
    <row r="641" spans="1:62" s="10" customFormat="1" ht="14.25" customHeight="1">
      <c r="A641" s="32">
        <v>6</v>
      </c>
      <c r="B641" s="25"/>
      <c r="C641" s="33" t="s">
        <v>1</v>
      </c>
      <c r="D641" s="25"/>
      <c r="E641" s="35">
        <f>E642</f>
        <v>0</v>
      </c>
      <c r="F641" s="36">
        <f t="shared" ref="F641:P641" si="770">F642-E642</f>
        <v>0</v>
      </c>
      <c r="G641" s="36">
        <f t="shared" si="770"/>
        <v>0</v>
      </c>
      <c r="H641" s="36">
        <f t="shared" si="770"/>
        <v>0</v>
      </c>
      <c r="I641" s="36">
        <f t="shared" si="770"/>
        <v>0</v>
      </c>
      <c r="J641" s="36">
        <f t="shared" si="770"/>
        <v>0</v>
      </c>
      <c r="K641" s="36">
        <f t="shared" si="770"/>
        <v>0</v>
      </c>
      <c r="L641" s="36">
        <f t="shared" si="770"/>
        <v>0</v>
      </c>
      <c r="M641" s="216">
        <f t="shared" si="770"/>
        <v>0</v>
      </c>
      <c r="N641" s="36">
        <f t="shared" si="770"/>
        <v>0</v>
      </c>
      <c r="O641" s="36">
        <f t="shared" si="770"/>
        <v>0</v>
      </c>
      <c r="P641" s="37">
        <f t="shared" si="770"/>
        <v>0</v>
      </c>
      <c r="Q641" s="12"/>
      <c r="R641" s="12"/>
      <c r="S641" s="12"/>
      <c r="T641" s="32">
        <v>6</v>
      </c>
      <c r="U641" s="25"/>
      <c r="V641" s="33" t="s">
        <v>1</v>
      </c>
      <c r="W641" s="25"/>
      <c r="X641" s="35">
        <f>X642</f>
        <v>0</v>
      </c>
      <c r="Y641" s="36">
        <f t="shared" ref="Y641:AI641" si="771">Y642-X642</f>
        <v>0</v>
      </c>
      <c r="Z641" s="36">
        <f t="shared" si="771"/>
        <v>0</v>
      </c>
      <c r="AA641" s="36">
        <f t="shared" si="771"/>
        <v>0</v>
      </c>
      <c r="AB641" s="36">
        <f t="shared" si="771"/>
        <v>0</v>
      </c>
      <c r="AC641" s="36">
        <f t="shared" si="771"/>
        <v>0</v>
      </c>
      <c r="AD641" s="36">
        <f t="shared" si="771"/>
        <v>0</v>
      </c>
      <c r="AE641" s="216">
        <f t="shared" si="771"/>
        <v>0</v>
      </c>
      <c r="AF641" s="36">
        <f t="shared" si="771"/>
        <v>0</v>
      </c>
      <c r="AG641" s="36">
        <f t="shared" si="771"/>
        <v>0</v>
      </c>
      <c r="AH641" s="36">
        <f t="shared" si="771"/>
        <v>0</v>
      </c>
      <c r="AI641" s="37">
        <f t="shared" si="771"/>
        <v>0</v>
      </c>
      <c r="AJ641" s="12"/>
      <c r="AK641" s="12"/>
      <c r="AL641" s="32">
        <v>6</v>
      </c>
      <c r="AM641" s="25"/>
      <c r="AN641" s="33" t="s">
        <v>1</v>
      </c>
      <c r="AO641" s="25"/>
      <c r="AP641" s="35">
        <f>AP642</f>
        <v>0</v>
      </c>
      <c r="AQ641" s="36">
        <f t="shared" ref="AQ641:BA641" si="772">AQ642-AP642</f>
        <v>0</v>
      </c>
      <c r="AR641" s="36">
        <f t="shared" si="772"/>
        <v>0</v>
      </c>
      <c r="AS641" s="36">
        <f t="shared" si="772"/>
        <v>0</v>
      </c>
      <c r="AT641" s="36">
        <f t="shared" si="772"/>
        <v>0</v>
      </c>
      <c r="AU641" s="36">
        <f t="shared" si="772"/>
        <v>0</v>
      </c>
      <c r="AV641" s="36">
        <f t="shared" si="772"/>
        <v>0</v>
      </c>
      <c r="AW641" s="216">
        <f t="shared" si="772"/>
        <v>0</v>
      </c>
      <c r="AX641" s="36">
        <f t="shared" si="772"/>
        <v>0</v>
      </c>
      <c r="AY641" s="36">
        <f t="shared" si="772"/>
        <v>0</v>
      </c>
      <c r="AZ641" s="36">
        <f t="shared" si="772"/>
        <v>0</v>
      </c>
      <c r="BA641" s="143">
        <f t="shared" si="772"/>
        <v>0</v>
      </c>
      <c r="BC641" s="39"/>
      <c r="BD641" s="105"/>
      <c r="BE641" s="105"/>
      <c r="BF641" s="105"/>
      <c r="BG641" s="39"/>
      <c r="BH641" s="39"/>
      <c r="BI641" s="39"/>
      <c r="BJ641" s="39"/>
    </row>
    <row r="642" spans="1:62" s="10" customFormat="1" ht="14.25" customHeight="1">
      <c r="A642" s="32"/>
      <c r="B642" s="25"/>
      <c r="C642" s="33" t="s">
        <v>13</v>
      </c>
      <c r="D642" s="25"/>
      <c r="E642" s="74"/>
      <c r="F642" s="73"/>
      <c r="G642" s="73"/>
      <c r="H642" s="73"/>
      <c r="I642" s="73"/>
      <c r="J642" s="73"/>
      <c r="K642" s="73"/>
      <c r="L642" s="73"/>
      <c r="M642" s="136"/>
      <c r="N642" s="36"/>
      <c r="O642" s="36"/>
      <c r="P642" s="37"/>
      <c r="Q642" s="12"/>
      <c r="R642" s="12"/>
      <c r="S642" s="12"/>
      <c r="T642" s="32"/>
      <c r="U642" s="25"/>
      <c r="V642" s="33" t="s">
        <v>13</v>
      </c>
      <c r="W642" s="25"/>
      <c r="X642" s="74"/>
      <c r="Y642" s="73"/>
      <c r="Z642" s="73"/>
      <c r="AA642" s="73"/>
      <c r="AB642" s="73"/>
      <c r="AC642" s="73"/>
      <c r="AD642" s="73"/>
      <c r="AE642" s="136"/>
      <c r="AF642" s="73"/>
      <c r="AG642" s="36"/>
      <c r="AH642" s="36"/>
      <c r="AI642" s="37"/>
      <c r="AJ642" s="12"/>
      <c r="AK642" s="12"/>
      <c r="AL642" s="32"/>
      <c r="AM642" s="25"/>
      <c r="AN642" s="33" t="s">
        <v>13</v>
      </c>
      <c r="AO642" s="25"/>
      <c r="AP642" s="74"/>
      <c r="AQ642" s="73"/>
      <c r="AR642" s="73"/>
      <c r="AS642" s="73"/>
      <c r="AT642" s="73"/>
      <c r="AU642" s="73"/>
      <c r="AV642" s="73"/>
      <c r="AW642" s="136"/>
      <c r="AX642" s="73"/>
      <c r="AY642" s="36"/>
      <c r="AZ642" s="36"/>
      <c r="BA642" s="143"/>
      <c r="BC642" s="39"/>
      <c r="BD642" s="105"/>
      <c r="BE642" s="105"/>
      <c r="BF642" s="105"/>
      <c r="BG642" s="39"/>
      <c r="BH642" s="39"/>
      <c r="BI642" s="39"/>
      <c r="BJ642" s="39"/>
    </row>
    <row r="643" spans="1:62" s="10" customFormat="1" ht="14.25" customHeight="1">
      <c r="A643" s="32"/>
      <c r="B643" s="25"/>
      <c r="C643" s="33"/>
      <c r="D643" s="25"/>
      <c r="E643" s="35"/>
      <c r="F643" s="36"/>
      <c r="G643" s="36"/>
      <c r="H643" s="36"/>
      <c r="I643" s="36"/>
      <c r="J643" s="36"/>
      <c r="K643" s="36"/>
      <c r="L643" s="36"/>
      <c r="M643" s="216"/>
      <c r="N643" s="36"/>
      <c r="O643" s="36"/>
      <c r="P643" s="37"/>
      <c r="Q643" s="12"/>
      <c r="R643" s="12"/>
      <c r="S643" s="12"/>
      <c r="T643" s="32"/>
      <c r="U643" s="25"/>
      <c r="V643" s="33"/>
      <c r="W643" s="25"/>
      <c r="X643" s="35"/>
      <c r="Y643" s="36"/>
      <c r="Z643" s="36"/>
      <c r="AA643" s="36"/>
      <c r="AB643" s="36"/>
      <c r="AC643" s="36"/>
      <c r="AD643" s="36"/>
      <c r="AE643" s="216"/>
      <c r="AF643" s="36"/>
      <c r="AG643" s="36"/>
      <c r="AH643" s="36"/>
      <c r="AI643" s="37"/>
      <c r="AJ643" s="12"/>
      <c r="AK643" s="12"/>
      <c r="AL643" s="32"/>
      <c r="AM643" s="25"/>
      <c r="AN643" s="33"/>
      <c r="AO643" s="25"/>
      <c r="AP643" s="35"/>
      <c r="AQ643" s="36"/>
      <c r="AR643" s="36"/>
      <c r="AS643" s="36"/>
      <c r="AT643" s="36"/>
      <c r="AU643" s="36"/>
      <c r="AV643" s="36"/>
      <c r="AW643" s="216"/>
      <c r="AX643" s="36"/>
      <c r="AY643" s="36"/>
      <c r="AZ643" s="36"/>
      <c r="BA643" s="143"/>
      <c r="BC643" s="39"/>
      <c r="BD643" s="105"/>
      <c r="BE643" s="105"/>
      <c r="BF643" s="105"/>
      <c r="BG643" s="39"/>
      <c r="BH643" s="39"/>
      <c r="BI643" s="39"/>
      <c r="BJ643" s="39"/>
    </row>
    <row r="644" spans="1:62" s="10" customFormat="1" ht="14.25" customHeight="1">
      <c r="A644" s="32">
        <v>7</v>
      </c>
      <c r="B644" s="25"/>
      <c r="C644" s="33" t="s">
        <v>1</v>
      </c>
      <c r="D644" s="25"/>
      <c r="E644" s="35">
        <f>E645</f>
        <v>0</v>
      </c>
      <c r="F644" s="36">
        <f t="shared" ref="F644:P644" si="773">F645-E645</f>
        <v>0</v>
      </c>
      <c r="G644" s="36">
        <f t="shared" si="773"/>
        <v>0</v>
      </c>
      <c r="H644" s="36">
        <f t="shared" si="773"/>
        <v>0</v>
      </c>
      <c r="I644" s="36">
        <f t="shared" si="773"/>
        <v>0</v>
      </c>
      <c r="J644" s="36">
        <f t="shared" si="773"/>
        <v>0</v>
      </c>
      <c r="K644" s="36">
        <f t="shared" si="773"/>
        <v>0</v>
      </c>
      <c r="L644" s="36">
        <f t="shared" si="773"/>
        <v>0</v>
      </c>
      <c r="M644" s="216">
        <f t="shared" si="773"/>
        <v>0</v>
      </c>
      <c r="N644" s="36">
        <f t="shared" si="773"/>
        <v>0</v>
      </c>
      <c r="O644" s="36">
        <f t="shared" si="773"/>
        <v>0</v>
      </c>
      <c r="P644" s="37">
        <f t="shared" si="773"/>
        <v>0</v>
      </c>
      <c r="Q644" s="12"/>
      <c r="R644" s="12"/>
      <c r="S644" s="12"/>
      <c r="T644" s="32">
        <v>7</v>
      </c>
      <c r="U644" s="25"/>
      <c r="V644" s="33" t="s">
        <v>1</v>
      </c>
      <c r="W644" s="25"/>
      <c r="X644" s="35">
        <f>X645</f>
        <v>0</v>
      </c>
      <c r="Y644" s="36">
        <f t="shared" ref="Y644:AI644" si="774">Y645-X645</f>
        <v>0</v>
      </c>
      <c r="Z644" s="36">
        <f t="shared" si="774"/>
        <v>0</v>
      </c>
      <c r="AA644" s="36">
        <f t="shared" si="774"/>
        <v>0</v>
      </c>
      <c r="AB644" s="36">
        <f t="shared" si="774"/>
        <v>0</v>
      </c>
      <c r="AC644" s="36">
        <f t="shared" si="774"/>
        <v>0</v>
      </c>
      <c r="AD644" s="36">
        <f t="shared" si="774"/>
        <v>0</v>
      </c>
      <c r="AE644" s="216">
        <f t="shared" si="774"/>
        <v>0</v>
      </c>
      <c r="AF644" s="36">
        <f t="shared" si="774"/>
        <v>0</v>
      </c>
      <c r="AG644" s="36">
        <f t="shared" si="774"/>
        <v>0</v>
      </c>
      <c r="AH644" s="36">
        <f t="shared" si="774"/>
        <v>0</v>
      </c>
      <c r="AI644" s="37">
        <f t="shared" si="774"/>
        <v>0</v>
      </c>
      <c r="AJ644" s="12"/>
      <c r="AK644" s="12"/>
      <c r="AL644" s="32">
        <v>7</v>
      </c>
      <c r="AM644" s="25"/>
      <c r="AN644" s="33" t="s">
        <v>1</v>
      </c>
      <c r="AO644" s="25"/>
      <c r="AP644" s="35">
        <f>AP645</f>
        <v>0</v>
      </c>
      <c r="AQ644" s="36">
        <f t="shared" ref="AQ644:BA644" si="775">AQ645-AP645</f>
        <v>0</v>
      </c>
      <c r="AR644" s="36">
        <f t="shared" si="775"/>
        <v>0</v>
      </c>
      <c r="AS644" s="36">
        <f t="shared" si="775"/>
        <v>0</v>
      </c>
      <c r="AT644" s="36">
        <f t="shared" si="775"/>
        <v>0</v>
      </c>
      <c r="AU644" s="36">
        <f t="shared" si="775"/>
        <v>0</v>
      </c>
      <c r="AV644" s="36">
        <f t="shared" si="775"/>
        <v>0</v>
      </c>
      <c r="AW644" s="216">
        <f t="shared" si="775"/>
        <v>0</v>
      </c>
      <c r="AX644" s="36">
        <f t="shared" si="775"/>
        <v>0</v>
      </c>
      <c r="AY644" s="36">
        <f t="shared" si="775"/>
        <v>0</v>
      </c>
      <c r="AZ644" s="36">
        <f t="shared" si="775"/>
        <v>0</v>
      </c>
      <c r="BA644" s="143">
        <f t="shared" si="775"/>
        <v>0</v>
      </c>
      <c r="BC644" s="39"/>
      <c r="BD644" s="105"/>
      <c r="BE644" s="105"/>
      <c r="BF644" s="105"/>
      <c r="BG644" s="39"/>
      <c r="BH644" s="39"/>
      <c r="BI644" s="39"/>
      <c r="BJ644" s="39"/>
    </row>
    <row r="645" spans="1:62" s="10" customFormat="1" ht="14.25" customHeight="1">
      <c r="A645" s="70"/>
      <c r="B645" s="25"/>
      <c r="C645" s="33" t="s">
        <v>13</v>
      </c>
      <c r="D645" s="25"/>
      <c r="E645" s="74"/>
      <c r="F645" s="73"/>
      <c r="G645" s="73"/>
      <c r="H645" s="73"/>
      <c r="I645" s="73"/>
      <c r="J645" s="73"/>
      <c r="K645" s="73"/>
      <c r="L645" s="73"/>
      <c r="M645" s="136"/>
      <c r="N645" s="36"/>
      <c r="O645" s="36"/>
      <c r="P645" s="37"/>
      <c r="Q645" s="12"/>
      <c r="R645" s="12"/>
      <c r="S645" s="12"/>
      <c r="T645" s="70"/>
      <c r="U645" s="25"/>
      <c r="V645" s="33" t="s">
        <v>13</v>
      </c>
      <c r="W645" s="25"/>
      <c r="X645" s="74"/>
      <c r="Y645" s="73"/>
      <c r="Z645" s="73"/>
      <c r="AA645" s="73"/>
      <c r="AB645" s="73"/>
      <c r="AC645" s="73"/>
      <c r="AD645" s="73"/>
      <c r="AE645" s="136"/>
      <c r="AF645" s="73"/>
      <c r="AG645" s="36"/>
      <c r="AH645" s="36"/>
      <c r="AI645" s="37"/>
      <c r="AJ645" s="12"/>
      <c r="AK645" s="12"/>
      <c r="AL645" s="70"/>
      <c r="AM645" s="25"/>
      <c r="AN645" s="33" t="s">
        <v>13</v>
      </c>
      <c r="AO645" s="25"/>
      <c r="AP645" s="74"/>
      <c r="AQ645" s="73"/>
      <c r="AR645" s="73"/>
      <c r="AS645" s="73"/>
      <c r="AT645" s="73"/>
      <c r="AU645" s="73"/>
      <c r="AV645" s="73"/>
      <c r="AW645" s="136"/>
      <c r="AX645" s="73"/>
      <c r="AY645" s="36"/>
      <c r="AZ645" s="36"/>
      <c r="BA645" s="143"/>
      <c r="BC645" s="39"/>
      <c r="BD645" s="105"/>
      <c r="BE645" s="105"/>
      <c r="BF645" s="105"/>
      <c r="BG645" s="39"/>
      <c r="BH645" s="39"/>
      <c r="BI645" s="39"/>
      <c r="BJ645" s="39"/>
    </row>
    <row r="646" spans="1:62" s="10" customFormat="1" ht="14.25" customHeight="1">
      <c r="A646" s="70"/>
      <c r="B646" s="25"/>
      <c r="C646" s="33"/>
      <c r="D646" s="25"/>
      <c r="E646" s="35"/>
      <c r="F646" s="36"/>
      <c r="G646" s="36"/>
      <c r="H646" s="36"/>
      <c r="I646" s="36"/>
      <c r="J646" s="36"/>
      <c r="K646" s="36"/>
      <c r="L646" s="36"/>
      <c r="M646" s="216"/>
      <c r="N646" s="36"/>
      <c r="O646" s="36"/>
      <c r="P646" s="37"/>
      <c r="Q646" s="12"/>
      <c r="R646" s="12"/>
      <c r="S646" s="12"/>
      <c r="T646" s="70"/>
      <c r="U646" s="25"/>
      <c r="V646" s="33"/>
      <c r="W646" s="25"/>
      <c r="X646" s="35"/>
      <c r="Y646" s="36"/>
      <c r="Z646" s="36"/>
      <c r="AA646" s="36"/>
      <c r="AB646" s="36"/>
      <c r="AC646" s="36"/>
      <c r="AD646" s="36"/>
      <c r="AE646" s="216"/>
      <c r="AF646" s="36"/>
      <c r="AG646" s="36"/>
      <c r="AH646" s="36"/>
      <c r="AI646" s="37"/>
      <c r="AJ646" s="12"/>
      <c r="AK646" s="12"/>
      <c r="AL646" s="70"/>
      <c r="AM646" s="25"/>
      <c r="AN646" s="33"/>
      <c r="AO646" s="25"/>
      <c r="AP646" s="35"/>
      <c r="AQ646" s="36"/>
      <c r="AR646" s="36"/>
      <c r="AS646" s="36"/>
      <c r="AT646" s="36"/>
      <c r="AU646" s="36"/>
      <c r="AV646" s="36"/>
      <c r="AW646" s="216"/>
      <c r="AX646" s="36"/>
      <c r="AY646" s="36"/>
      <c r="AZ646" s="36"/>
      <c r="BA646" s="143"/>
      <c r="BC646" s="39"/>
      <c r="BD646" s="105"/>
      <c r="BE646" s="105"/>
      <c r="BF646" s="105"/>
      <c r="BG646" s="39"/>
      <c r="BH646" s="39"/>
      <c r="BI646" s="39"/>
      <c r="BJ646" s="39"/>
    </row>
    <row r="647" spans="1:62" s="10" customFormat="1" ht="14.25" customHeight="1">
      <c r="A647" s="32">
        <v>8</v>
      </c>
      <c r="B647" s="25"/>
      <c r="C647" s="33" t="s">
        <v>1</v>
      </c>
      <c r="D647" s="25"/>
      <c r="E647" s="35">
        <f>E648</f>
        <v>0</v>
      </c>
      <c r="F647" s="36">
        <f t="shared" ref="F647:P647" si="776">F648-E648</f>
        <v>0</v>
      </c>
      <c r="G647" s="36">
        <f t="shared" si="776"/>
        <v>0</v>
      </c>
      <c r="H647" s="36">
        <f t="shared" si="776"/>
        <v>0</v>
      </c>
      <c r="I647" s="36">
        <f t="shared" si="776"/>
        <v>0</v>
      </c>
      <c r="J647" s="36">
        <f t="shared" si="776"/>
        <v>0</v>
      </c>
      <c r="K647" s="36">
        <f t="shared" si="776"/>
        <v>0</v>
      </c>
      <c r="L647" s="36">
        <f t="shared" si="776"/>
        <v>0</v>
      </c>
      <c r="M647" s="216">
        <f t="shared" si="776"/>
        <v>0</v>
      </c>
      <c r="N647" s="36">
        <f t="shared" si="776"/>
        <v>0</v>
      </c>
      <c r="O647" s="36">
        <f t="shared" si="776"/>
        <v>0</v>
      </c>
      <c r="P647" s="37">
        <f t="shared" si="776"/>
        <v>0</v>
      </c>
      <c r="Q647" s="12"/>
      <c r="R647" s="12"/>
      <c r="S647" s="12"/>
      <c r="T647" s="32">
        <v>8</v>
      </c>
      <c r="U647" s="25"/>
      <c r="V647" s="33" t="s">
        <v>1</v>
      </c>
      <c r="W647" s="25"/>
      <c r="X647" s="35">
        <f>X648</f>
        <v>0</v>
      </c>
      <c r="Y647" s="36">
        <f t="shared" ref="Y647:AI647" si="777">Y648-X648</f>
        <v>0</v>
      </c>
      <c r="Z647" s="36">
        <f t="shared" si="777"/>
        <v>0</v>
      </c>
      <c r="AA647" s="36">
        <f t="shared" si="777"/>
        <v>0</v>
      </c>
      <c r="AB647" s="36">
        <f t="shared" si="777"/>
        <v>0</v>
      </c>
      <c r="AC647" s="36">
        <f t="shared" si="777"/>
        <v>0</v>
      </c>
      <c r="AD647" s="36">
        <f t="shared" si="777"/>
        <v>0</v>
      </c>
      <c r="AE647" s="216">
        <f t="shared" si="777"/>
        <v>0</v>
      </c>
      <c r="AF647" s="36">
        <f t="shared" si="777"/>
        <v>0</v>
      </c>
      <c r="AG647" s="36">
        <f t="shared" si="777"/>
        <v>0</v>
      </c>
      <c r="AH647" s="36">
        <f t="shared" si="777"/>
        <v>0</v>
      </c>
      <c r="AI647" s="37">
        <f t="shared" si="777"/>
        <v>0</v>
      </c>
      <c r="AJ647" s="12"/>
      <c r="AK647" s="12"/>
      <c r="AL647" s="32">
        <v>8</v>
      </c>
      <c r="AM647" s="25"/>
      <c r="AN647" s="33" t="s">
        <v>1</v>
      </c>
      <c r="AO647" s="25"/>
      <c r="AP647" s="35">
        <f>AP648</f>
        <v>0</v>
      </c>
      <c r="AQ647" s="36">
        <f t="shared" ref="AQ647:BA647" si="778">AQ648-AP648</f>
        <v>0</v>
      </c>
      <c r="AR647" s="36">
        <f t="shared" si="778"/>
        <v>0</v>
      </c>
      <c r="AS647" s="36">
        <f t="shared" si="778"/>
        <v>0</v>
      </c>
      <c r="AT647" s="36">
        <f t="shared" si="778"/>
        <v>0</v>
      </c>
      <c r="AU647" s="36">
        <f t="shared" si="778"/>
        <v>0</v>
      </c>
      <c r="AV647" s="36">
        <f t="shared" si="778"/>
        <v>0</v>
      </c>
      <c r="AW647" s="216">
        <f t="shared" si="778"/>
        <v>0</v>
      </c>
      <c r="AX647" s="36">
        <f t="shared" si="778"/>
        <v>0</v>
      </c>
      <c r="AY647" s="36">
        <f t="shared" si="778"/>
        <v>0</v>
      </c>
      <c r="AZ647" s="36">
        <f t="shared" si="778"/>
        <v>0</v>
      </c>
      <c r="BA647" s="143">
        <f t="shared" si="778"/>
        <v>0</v>
      </c>
      <c r="BC647" s="39"/>
      <c r="BD647" s="105"/>
      <c r="BE647" s="105"/>
      <c r="BF647" s="105"/>
      <c r="BG647" s="39"/>
      <c r="BH647" s="39"/>
      <c r="BI647" s="39"/>
      <c r="BJ647" s="39"/>
    </row>
    <row r="648" spans="1:62" s="10" customFormat="1" ht="14.25" customHeight="1">
      <c r="A648" s="32"/>
      <c r="B648" s="25"/>
      <c r="C648" s="33" t="s">
        <v>13</v>
      </c>
      <c r="D648" s="25"/>
      <c r="E648" s="74"/>
      <c r="F648" s="73"/>
      <c r="G648" s="73"/>
      <c r="H648" s="73"/>
      <c r="I648" s="73"/>
      <c r="J648" s="73"/>
      <c r="K648" s="73"/>
      <c r="L648" s="73"/>
      <c r="M648" s="136"/>
      <c r="N648" s="36"/>
      <c r="O648" s="36"/>
      <c r="P648" s="37"/>
      <c r="Q648" s="12"/>
      <c r="R648" s="12"/>
      <c r="S648" s="12"/>
      <c r="T648" s="32"/>
      <c r="U648" s="25"/>
      <c r="V648" s="33" t="s">
        <v>13</v>
      </c>
      <c r="W648" s="25"/>
      <c r="X648" s="74"/>
      <c r="Y648" s="73"/>
      <c r="Z648" s="73"/>
      <c r="AA648" s="73"/>
      <c r="AB648" s="73"/>
      <c r="AC648" s="73"/>
      <c r="AD648" s="73"/>
      <c r="AE648" s="136"/>
      <c r="AF648" s="73"/>
      <c r="AG648" s="36"/>
      <c r="AH648" s="36"/>
      <c r="AI648" s="37"/>
      <c r="AJ648" s="12"/>
      <c r="AK648" s="12"/>
      <c r="AL648" s="32"/>
      <c r="AM648" s="25"/>
      <c r="AN648" s="33" t="s">
        <v>13</v>
      </c>
      <c r="AO648" s="25"/>
      <c r="AP648" s="74"/>
      <c r="AQ648" s="73"/>
      <c r="AR648" s="73"/>
      <c r="AS648" s="73"/>
      <c r="AT648" s="73"/>
      <c r="AU648" s="73"/>
      <c r="AV648" s="73"/>
      <c r="AW648" s="136"/>
      <c r="AX648" s="73"/>
      <c r="AY648" s="36"/>
      <c r="AZ648" s="36"/>
      <c r="BA648" s="143"/>
      <c r="BC648" s="39"/>
      <c r="BD648" s="105"/>
      <c r="BE648" s="105"/>
      <c r="BF648" s="105"/>
      <c r="BG648" s="39"/>
      <c r="BH648" s="39"/>
      <c r="BI648" s="39"/>
      <c r="BJ648" s="39"/>
    </row>
    <row r="649" spans="1:62" s="10" customFormat="1" ht="14.25" customHeight="1">
      <c r="A649" s="41"/>
      <c r="B649" s="25"/>
      <c r="C649" s="33"/>
      <c r="D649" s="25"/>
      <c r="E649" s="35"/>
      <c r="F649" s="36"/>
      <c r="G649" s="36"/>
      <c r="H649" s="36"/>
      <c r="I649" s="36"/>
      <c r="J649" s="36"/>
      <c r="K649" s="36"/>
      <c r="L649" s="36"/>
      <c r="M649" s="216"/>
      <c r="N649" s="36"/>
      <c r="O649" s="36"/>
      <c r="P649" s="37"/>
      <c r="Q649" s="12"/>
      <c r="R649" s="12"/>
      <c r="S649" s="12"/>
      <c r="T649" s="41"/>
      <c r="U649" s="25"/>
      <c r="V649" s="33"/>
      <c r="W649" s="25"/>
      <c r="X649" s="35"/>
      <c r="Y649" s="36"/>
      <c r="Z649" s="36"/>
      <c r="AA649" s="36"/>
      <c r="AB649" s="36"/>
      <c r="AC649" s="36"/>
      <c r="AD649" s="36"/>
      <c r="AE649" s="216"/>
      <c r="AF649" s="36"/>
      <c r="AG649" s="36"/>
      <c r="AH649" s="36"/>
      <c r="AI649" s="37"/>
      <c r="AJ649" s="12"/>
      <c r="AK649" s="12"/>
      <c r="AL649" s="41"/>
      <c r="AM649" s="25"/>
      <c r="AN649" s="33"/>
      <c r="AO649" s="25"/>
      <c r="AP649" s="35"/>
      <c r="AQ649" s="36"/>
      <c r="AR649" s="36"/>
      <c r="AS649" s="36"/>
      <c r="AT649" s="36"/>
      <c r="AU649" s="36"/>
      <c r="AV649" s="36"/>
      <c r="AW649" s="216"/>
      <c r="AX649" s="36"/>
      <c r="AY649" s="36"/>
      <c r="AZ649" s="36"/>
      <c r="BA649" s="143"/>
      <c r="BC649" s="39"/>
      <c r="BD649" s="105"/>
      <c r="BE649" s="105"/>
      <c r="BF649" s="105"/>
      <c r="BG649" s="39"/>
      <c r="BH649" s="39"/>
      <c r="BI649" s="39"/>
      <c r="BJ649" s="39"/>
    </row>
    <row r="650" spans="1:62" s="10" customFormat="1" ht="14.25" customHeight="1">
      <c r="A650" s="32">
        <v>9</v>
      </c>
      <c r="B650" s="25"/>
      <c r="C650" s="33" t="s">
        <v>1</v>
      </c>
      <c r="D650" s="25"/>
      <c r="E650" s="35">
        <f>E651</f>
        <v>0</v>
      </c>
      <c r="F650" s="36">
        <f t="shared" ref="F650:P650" si="779">F651-E651</f>
        <v>0</v>
      </c>
      <c r="G650" s="36">
        <f t="shared" si="779"/>
        <v>0</v>
      </c>
      <c r="H650" s="36">
        <f t="shared" si="779"/>
        <v>0</v>
      </c>
      <c r="I650" s="36">
        <f t="shared" si="779"/>
        <v>0</v>
      </c>
      <c r="J650" s="36">
        <f t="shared" si="779"/>
        <v>0</v>
      </c>
      <c r="K650" s="36">
        <f t="shared" si="779"/>
        <v>0</v>
      </c>
      <c r="L650" s="36">
        <f t="shared" si="779"/>
        <v>0</v>
      </c>
      <c r="M650" s="216">
        <f t="shared" si="779"/>
        <v>0</v>
      </c>
      <c r="N650" s="36">
        <f t="shared" si="779"/>
        <v>0</v>
      </c>
      <c r="O650" s="36">
        <f t="shared" si="779"/>
        <v>0</v>
      </c>
      <c r="P650" s="37">
        <f t="shared" si="779"/>
        <v>0</v>
      </c>
      <c r="Q650" s="12"/>
      <c r="R650" s="12"/>
      <c r="S650" s="12"/>
      <c r="T650" s="32">
        <v>9</v>
      </c>
      <c r="U650" s="25"/>
      <c r="V650" s="33" t="s">
        <v>1</v>
      </c>
      <c r="W650" s="25"/>
      <c r="X650" s="35">
        <f>X651</f>
        <v>0</v>
      </c>
      <c r="Y650" s="36">
        <f t="shared" ref="Y650:AI650" si="780">Y651-X651</f>
        <v>0</v>
      </c>
      <c r="Z650" s="36">
        <f t="shared" si="780"/>
        <v>0</v>
      </c>
      <c r="AA650" s="36">
        <f t="shared" si="780"/>
        <v>0</v>
      </c>
      <c r="AB650" s="36">
        <f t="shared" si="780"/>
        <v>0</v>
      </c>
      <c r="AC650" s="36">
        <f t="shared" si="780"/>
        <v>0</v>
      </c>
      <c r="AD650" s="36">
        <f t="shared" si="780"/>
        <v>0</v>
      </c>
      <c r="AE650" s="216">
        <f t="shared" si="780"/>
        <v>0</v>
      </c>
      <c r="AF650" s="36">
        <f t="shared" si="780"/>
        <v>0</v>
      </c>
      <c r="AG650" s="36">
        <f t="shared" si="780"/>
        <v>0</v>
      </c>
      <c r="AH650" s="36">
        <f t="shared" si="780"/>
        <v>0</v>
      </c>
      <c r="AI650" s="37">
        <f t="shared" si="780"/>
        <v>0</v>
      </c>
      <c r="AJ650" s="12"/>
      <c r="AK650" s="12"/>
      <c r="AL650" s="32">
        <v>9</v>
      </c>
      <c r="AM650" s="25"/>
      <c r="AN650" s="33" t="s">
        <v>1</v>
      </c>
      <c r="AO650" s="25"/>
      <c r="AP650" s="35">
        <f>AP651</f>
        <v>0</v>
      </c>
      <c r="AQ650" s="36">
        <f t="shared" ref="AQ650:BA650" si="781">AQ651-AP651</f>
        <v>0</v>
      </c>
      <c r="AR650" s="36">
        <f t="shared" si="781"/>
        <v>0</v>
      </c>
      <c r="AS650" s="36">
        <f t="shared" si="781"/>
        <v>0</v>
      </c>
      <c r="AT650" s="36">
        <f t="shared" si="781"/>
        <v>0</v>
      </c>
      <c r="AU650" s="36">
        <f t="shared" si="781"/>
        <v>0</v>
      </c>
      <c r="AV650" s="36">
        <f t="shared" si="781"/>
        <v>0</v>
      </c>
      <c r="AW650" s="216">
        <f t="shared" si="781"/>
        <v>0</v>
      </c>
      <c r="AX650" s="36">
        <f t="shared" si="781"/>
        <v>0</v>
      </c>
      <c r="AY650" s="36">
        <f t="shared" si="781"/>
        <v>0</v>
      </c>
      <c r="AZ650" s="36">
        <f t="shared" si="781"/>
        <v>0</v>
      </c>
      <c r="BA650" s="143">
        <f t="shared" si="781"/>
        <v>0</v>
      </c>
      <c r="BC650" s="39"/>
      <c r="BD650" s="105"/>
      <c r="BE650" s="105"/>
      <c r="BF650" s="105"/>
      <c r="BG650" s="39"/>
      <c r="BH650" s="39"/>
      <c r="BI650" s="39"/>
      <c r="BJ650" s="39"/>
    </row>
    <row r="651" spans="1:62" s="10" customFormat="1" ht="14.25" customHeight="1">
      <c r="A651" s="32"/>
      <c r="B651" s="25"/>
      <c r="C651" s="33" t="s">
        <v>13</v>
      </c>
      <c r="D651" s="25"/>
      <c r="E651" s="74"/>
      <c r="F651" s="73"/>
      <c r="G651" s="73"/>
      <c r="H651" s="73"/>
      <c r="I651" s="73"/>
      <c r="J651" s="73"/>
      <c r="K651" s="73"/>
      <c r="L651" s="73"/>
      <c r="M651" s="136"/>
      <c r="N651" s="36"/>
      <c r="O651" s="36"/>
      <c r="P651" s="37"/>
      <c r="Q651" s="12"/>
      <c r="R651" s="12"/>
      <c r="S651" s="12"/>
      <c r="T651" s="32"/>
      <c r="U651" s="25"/>
      <c r="V651" s="33" t="s">
        <v>13</v>
      </c>
      <c r="W651" s="25"/>
      <c r="X651" s="74"/>
      <c r="Y651" s="73"/>
      <c r="Z651" s="73"/>
      <c r="AA651" s="73"/>
      <c r="AB651" s="73"/>
      <c r="AC651" s="73"/>
      <c r="AD651" s="73"/>
      <c r="AE651" s="136"/>
      <c r="AF651" s="73"/>
      <c r="AG651" s="36"/>
      <c r="AH651" s="36"/>
      <c r="AI651" s="37"/>
      <c r="AJ651" s="12"/>
      <c r="AK651" s="12"/>
      <c r="AL651" s="32"/>
      <c r="AM651" s="25"/>
      <c r="AN651" s="33" t="s">
        <v>13</v>
      </c>
      <c r="AO651" s="25"/>
      <c r="AP651" s="74"/>
      <c r="AQ651" s="73"/>
      <c r="AR651" s="73"/>
      <c r="AS651" s="73"/>
      <c r="AT651" s="73"/>
      <c r="AU651" s="73"/>
      <c r="AV651" s="73"/>
      <c r="AW651" s="136"/>
      <c r="AX651" s="73"/>
      <c r="AY651" s="36"/>
      <c r="AZ651" s="36"/>
      <c r="BA651" s="143"/>
      <c r="BC651" s="39"/>
      <c r="BD651" s="105"/>
      <c r="BE651" s="105"/>
      <c r="BF651" s="105"/>
      <c r="BG651" s="39"/>
      <c r="BH651" s="39"/>
      <c r="BI651" s="39"/>
      <c r="BJ651" s="39"/>
    </row>
    <row r="652" spans="1:62" s="10" customFormat="1" ht="14.25" customHeight="1">
      <c r="A652" s="32"/>
      <c r="B652" s="25"/>
      <c r="C652" s="33"/>
      <c r="D652" s="25"/>
      <c r="E652" s="35"/>
      <c r="F652" s="36"/>
      <c r="G652" s="36"/>
      <c r="H652" s="36"/>
      <c r="I652" s="36"/>
      <c r="J652" s="36"/>
      <c r="K652" s="36"/>
      <c r="L652" s="36"/>
      <c r="M652" s="216"/>
      <c r="N652" s="36"/>
      <c r="O652" s="36"/>
      <c r="P652" s="37"/>
      <c r="Q652" s="12"/>
      <c r="R652" s="12"/>
      <c r="S652" s="12"/>
      <c r="T652" s="32"/>
      <c r="U652" s="25"/>
      <c r="V652" s="33"/>
      <c r="W652" s="25"/>
      <c r="X652" s="35"/>
      <c r="Y652" s="36"/>
      <c r="Z652" s="36"/>
      <c r="AA652" s="36"/>
      <c r="AB652" s="36"/>
      <c r="AC652" s="36"/>
      <c r="AD652" s="36"/>
      <c r="AE652" s="216"/>
      <c r="AF652" s="36"/>
      <c r="AG652" s="36"/>
      <c r="AH652" s="36"/>
      <c r="AI652" s="37"/>
      <c r="AJ652" s="12"/>
      <c r="AK652" s="12"/>
      <c r="AL652" s="32"/>
      <c r="AM652" s="25"/>
      <c r="AN652" s="33"/>
      <c r="AO652" s="25"/>
      <c r="AP652" s="35"/>
      <c r="AQ652" s="36"/>
      <c r="AR652" s="36"/>
      <c r="AS652" s="36"/>
      <c r="AT652" s="36"/>
      <c r="AU652" s="36"/>
      <c r="AV652" s="36"/>
      <c r="AW652" s="216"/>
      <c r="AX652" s="36"/>
      <c r="AY652" s="36"/>
      <c r="AZ652" s="36"/>
      <c r="BA652" s="143"/>
      <c r="BC652" s="39"/>
      <c r="BD652" s="105"/>
      <c r="BE652" s="105"/>
      <c r="BF652" s="105"/>
      <c r="BG652" s="39"/>
      <c r="BH652" s="39"/>
      <c r="BI652" s="39"/>
      <c r="BJ652" s="39"/>
    </row>
    <row r="653" spans="1:62" s="10" customFormat="1" ht="14.25" customHeight="1">
      <c r="A653" s="32">
        <v>10</v>
      </c>
      <c r="B653" s="25"/>
      <c r="C653" s="33" t="s">
        <v>1</v>
      </c>
      <c r="D653" s="25"/>
      <c r="E653" s="35">
        <f>E654</f>
        <v>0</v>
      </c>
      <c r="F653" s="36">
        <f t="shared" ref="F653:P653" si="782">F654-E654</f>
        <v>0</v>
      </c>
      <c r="G653" s="36">
        <f t="shared" si="782"/>
        <v>0</v>
      </c>
      <c r="H653" s="36">
        <f t="shared" si="782"/>
        <v>0</v>
      </c>
      <c r="I653" s="36">
        <f t="shared" si="782"/>
        <v>0</v>
      </c>
      <c r="J653" s="36">
        <f t="shared" si="782"/>
        <v>0</v>
      </c>
      <c r="K653" s="36">
        <f t="shared" si="782"/>
        <v>0</v>
      </c>
      <c r="L653" s="36">
        <f t="shared" si="782"/>
        <v>0</v>
      </c>
      <c r="M653" s="216">
        <f t="shared" si="782"/>
        <v>0</v>
      </c>
      <c r="N653" s="36">
        <f t="shared" si="782"/>
        <v>0</v>
      </c>
      <c r="O653" s="36">
        <f t="shared" si="782"/>
        <v>0</v>
      </c>
      <c r="P653" s="37">
        <f t="shared" si="782"/>
        <v>0</v>
      </c>
      <c r="Q653" s="12"/>
      <c r="R653" s="12"/>
      <c r="S653" s="12"/>
      <c r="T653" s="32">
        <v>10</v>
      </c>
      <c r="U653" s="25"/>
      <c r="V653" s="33" t="s">
        <v>1</v>
      </c>
      <c r="W653" s="25"/>
      <c r="X653" s="35">
        <f>X654</f>
        <v>0</v>
      </c>
      <c r="Y653" s="36">
        <f t="shared" ref="Y653:AI653" si="783">Y654-X654</f>
        <v>0</v>
      </c>
      <c r="Z653" s="36">
        <f t="shared" si="783"/>
        <v>0</v>
      </c>
      <c r="AA653" s="36">
        <f t="shared" si="783"/>
        <v>0</v>
      </c>
      <c r="AB653" s="36">
        <f t="shared" si="783"/>
        <v>0</v>
      </c>
      <c r="AC653" s="36">
        <f t="shared" si="783"/>
        <v>0</v>
      </c>
      <c r="AD653" s="36">
        <f t="shared" si="783"/>
        <v>0</v>
      </c>
      <c r="AE653" s="216">
        <f t="shared" si="783"/>
        <v>0</v>
      </c>
      <c r="AF653" s="36">
        <f t="shared" si="783"/>
        <v>0</v>
      </c>
      <c r="AG653" s="36">
        <f t="shared" si="783"/>
        <v>0</v>
      </c>
      <c r="AH653" s="36">
        <f t="shared" si="783"/>
        <v>0</v>
      </c>
      <c r="AI653" s="37">
        <f t="shared" si="783"/>
        <v>0</v>
      </c>
      <c r="AJ653" s="12"/>
      <c r="AK653" s="12"/>
      <c r="AL653" s="32">
        <v>10</v>
      </c>
      <c r="AM653" s="25"/>
      <c r="AN653" s="33" t="s">
        <v>1</v>
      </c>
      <c r="AO653" s="25"/>
      <c r="AP653" s="35">
        <f>AP654</f>
        <v>0</v>
      </c>
      <c r="AQ653" s="36">
        <f t="shared" ref="AQ653:BA653" si="784">AQ654-AP654</f>
        <v>0</v>
      </c>
      <c r="AR653" s="36">
        <f t="shared" si="784"/>
        <v>0</v>
      </c>
      <c r="AS653" s="36">
        <f t="shared" si="784"/>
        <v>0</v>
      </c>
      <c r="AT653" s="36">
        <f t="shared" si="784"/>
        <v>0</v>
      </c>
      <c r="AU653" s="36">
        <f t="shared" si="784"/>
        <v>0</v>
      </c>
      <c r="AV653" s="36">
        <f t="shared" si="784"/>
        <v>0</v>
      </c>
      <c r="AW653" s="216">
        <f t="shared" si="784"/>
        <v>0</v>
      </c>
      <c r="AX653" s="36">
        <f t="shared" si="784"/>
        <v>0</v>
      </c>
      <c r="AY653" s="36">
        <f t="shared" si="784"/>
        <v>0</v>
      </c>
      <c r="AZ653" s="36">
        <f t="shared" si="784"/>
        <v>0</v>
      </c>
      <c r="BA653" s="143">
        <f t="shared" si="784"/>
        <v>0</v>
      </c>
      <c r="BC653" s="39"/>
      <c r="BD653" s="105"/>
      <c r="BE653" s="105"/>
      <c r="BF653" s="105"/>
      <c r="BG653" s="39"/>
      <c r="BH653" s="39"/>
      <c r="BI653" s="39"/>
      <c r="BJ653" s="39"/>
    </row>
    <row r="654" spans="1:62" s="10" customFormat="1" ht="14.25" customHeight="1">
      <c r="A654" s="32"/>
      <c r="B654" s="25"/>
      <c r="C654" s="33" t="s">
        <v>13</v>
      </c>
      <c r="D654" s="25"/>
      <c r="E654" s="74"/>
      <c r="F654" s="73"/>
      <c r="G654" s="73"/>
      <c r="H654" s="73"/>
      <c r="I654" s="73"/>
      <c r="J654" s="73"/>
      <c r="K654" s="73"/>
      <c r="L654" s="73"/>
      <c r="M654" s="136"/>
      <c r="N654" s="36"/>
      <c r="O654" s="36"/>
      <c r="P654" s="37"/>
      <c r="Q654" s="12"/>
      <c r="R654" s="12"/>
      <c r="S654" s="12"/>
      <c r="T654" s="32"/>
      <c r="U654" s="25"/>
      <c r="V654" s="33" t="s">
        <v>13</v>
      </c>
      <c r="W654" s="25"/>
      <c r="X654" s="74"/>
      <c r="Y654" s="73"/>
      <c r="Z654" s="73"/>
      <c r="AA654" s="73"/>
      <c r="AB654" s="73"/>
      <c r="AC654" s="73"/>
      <c r="AD654" s="73"/>
      <c r="AE654" s="136"/>
      <c r="AF654" s="73"/>
      <c r="AG654" s="36"/>
      <c r="AH654" s="36"/>
      <c r="AI654" s="37"/>
      <c r="AJ654" s="12"/>
      <c r="AK654" s="12"/>
      <c r="AL654" s="32"/>
      <c r="AM654" s="25"/>
      <c r="AN654" s="33" t="s">
        <v>13</v>
      </c>
      <c r="AO654" s="25"/>
      <c r="AP654" s="74"/>
      <c r="AQ654" s="73"/>
      <c r="AR654" s="73"/>
      <c r="AS654" s="73"/>
      <c r="AT654" s="73"/>
      <c r="AU654" s="73"/>
      <c r="AV654" s="73"/>
      <c r="AW654" s="136"/>
      <c r="AX654" s="73"/>
      <c r="AY654" s="36"/>
      <c r="AZ654" s="36"/>
      <c r="BA654" s="143"/>
      <c r="BC654" s="39"/>
      <c r="BD654" s="105"/>
      <c r="BE654" s="105"/>
      <c r="BF654" s="105"/>
      <c r="BG654" s="39"/>
      <c r="BH654" s="39"/>
      <c r="BI654" s="39"/>
      <c r="BJ654" s="39"/>
    </row>
    <row r="655" spans="1:62" s="10" customFormat="1" ht="14.25" customHeight="1">
      <c r="A655" s="32"/>
      <c r="B655" s="25"/>
      <c r="C655" s="33"/>
      <c r="D655" s="25"/>
      <c r="E655" s="35"/>
      <c r="F655" s="36"/>
      <c r="G655" s="36"/>
      <c r="H655" s="36"/>
      <c r="I655" s="36"/>
      <c r="J655" s="36"/>
      <c r="K655" s="36"/>
      <c r="L655" s="36"/>
      <c r="M655" s="216"/>
      <c r="N655" s="36"/>
      <c r="O655" s="36"/>
      <c r="P655" s="37"/>
      <c r="Q655" s="12"/>
      <c r="R655" s="12"/>
      <c r="S655" s="12"/>
      <c r="T655" s="32"/>
      <c r="U655" s="25"/>
      <c r="V655" s="33"/>
      <c r="W655" s="25"/>
      <c r="X655" s="35"/>
      <c r="Y655" s="36"/>
      <c r="Z655" s="36"/>
      <c r="AA655" s="36"/>
      <c r="AB655" s="36"/>
      <c r="AC655" s="36"/>
      <c r="AD655" s="36"/>
      <c r="AE655" s="216"/>
      <c r="AF655" s="36"/>
      <c r="AG655" s="36"/>
      <c r="AH655" s="36"/>
      <c r="AI655" s="37"/>
      <c r="AJ655" s="12"/>
      <c r="AK655" s="12"/>
      <c r="AL655" s="32"/>
      <c r="AM655" s="25"/>
      <c r="AN655" s="33"/>
      <c r="AO655" s="25"/>
      <c r="AP655" s="35"/>
      <c r="AQ655" s="36"/>
      <c r="AR655" s="36"/>
      <c r="AS655" s="36"/>
      <c r="AT655" s="36"/>
      <c r="AU655" s="36"/>
      <c r="AV655" s="36"/>
      <c r="AW655" s="216"/>
      <c r="AX655" s="36"/>
      <c r="AY655" s="36"/>
      <c r="AZ655" s="36"/>
      <c r="BA655" s="143"/>
      <c r="BC655" s="39"/>
      <c r="BD655" s="105"/>
      <c r="BE655" s="105"/>
      <c r="BF655" s="105"/>
      <c r="BG655" s="39"/>
      <c r="BH655" s="39"/>
      <c r="BI655" s="39"/>
      <c r="BJ655" s="39"/>
    </row>
    <row r="656" spans="1:62" s="10" customFormat="1" ht="14.25" customHeight="1">
      <c r="A656" s="70">
        <v>11</v>
      </c>
      <c r="B656" s="25"/>
      <c r="C656" s="33" t="s">
        <v>1</v>
      </c>
      <c r="D656" s="25"/>
      <c r="E656" s="35">
        <f>E657</f>
        <v>0</v>
      </c>
      <c r="F656" s="36">
        <f t="shared" ref="F656:P656" si="785">F657-E657</f>
        <v>0</v>
      </c>
      <c r="G656" s="36">
        <f t="shared" si="785"/>
        <v>0</v>
      </c>
      <c r="H656" s="36">
        <f t="shared" si="785"/>
        <v>0</v>
      </c>
      <c r="I656" s="36">
        <f t="shared" si="785"/>
        <v>0</v>
      </c>
      <c r="J656" s="36">
        <f t="shared" si="785"/>
        <v>0</v>
      </c>
      <c r="K656" s="36">
        <f t="shared" si="785"/>
        <v>0</v>
      </c>
      <c r="L656" s="36">
        <f t="shared" si="785"/>
        <v>0</v>
      </c>
      <c r="M656" s="216">
        <f t="shared" si="785"/>
        <v>0</v>
      </c>
      <c r="N656" s="36">
        <f t="shared" si="785"/>
        <v>0</v>
      </c>
      <c r="O656" s="36">
        <f t="shared" si="785"/>
        <v>0</v>
      </c>
      <c r="P656" s="37">
        <f t="shared" si="785"/>
        <v>0</v>
      </c>
      <c r="Q656" s="12"/>
      <c r="R656" s="12"/>
      <c r="S656" s="12"/>
      <c r="T656" s="70">
        <v>11</v>
      </c>
      <c r="U656" s="25"/>
      <c r="V656" s="33" t="s">
        <v>1</v>
      </c>
      <c r="W656" s="25"/>
      <c r="X656" s="35">
        <f>X657</f>
        <v>0</v>
      </c>
      <c r="Y656" s="36">
        <f t="shared" ref="Y656:AI656" si="786">Y657-X657</f>
        <v>0</v>
      </c>
      <c r="Z656" s="36">
        <f t="shared" si="786"/>
        <v>0</v>
      </c>
      <c r="AA656" s="36">
        <f t="shared" si="786"/>
        <v>0</v>
      </c>
      <c r="AB656" s="36">
        <f t="shared" si="786"/>
        <v>0</v>
      </c>
      <c r="AC656" s="36">
        <f t="shared" si="786"/>
        <v>0</v>
      </c>
      <c r="AD656" s="36">
        <f t="shared" si="786"/>
        <v>0</v>
      </c>
      <c r="AE656" s="216">
        <f t="shared" si="786"/>
        <v>0</v>
      </c>
      <c r="AF656" s="36">
        <f t="shared" si="786"/>
        <v>0</v>
      </c>
      <c r="AG656" s="36">
        <f t="shared" si="786"/>
        <v>0</v>
      </c>
      <c r="AH656" s="36">
        <f t="shared" si="786"/>
        <v>0</v>
      </c>
      <c r="AI656" s="37">
        <f t="shared" si="786"/>
        <v>0</v>
      </c>
      <c r="AJ656" s="12"/>
      <c r="AK656" s="12"/>
      <c r="AL656" s="70">
        <v>11</v>
      </c>
      <c r="AM656" s="25"/>
      <c r="AN656" s="33" t="s">
        <v>1</v>
      </c>
      <c r="AO656" s="25"/>
      <c r="AP656" s="35">
        <f>AP657</f>
        <v>0</v>
      </c>
      <c r="AQ656" s="36">
        <f t="shared" ref="AQ656:BA656" si="787">AQ657-AP657</f>
        <v>0</v>
      </c>
      <c r="AR656" s="36">
        <f t="shared" si="787"/>
        <v>0</v>
      </c>
      <c r="AS656" s="36">
        <f t="shared" si="787"/>
        <v>0</v>
      </c>
      <c r="AT656" s="36">
        <f t="shared" si="787"/>
        <v>0</v>
      </c>
      <c r="AU656" s="36">
        <f t="shared" si="787"/>
        <v>0</v>
      </c>
      <c r="AV656" s="36">
        <f t="shared" si="787"/>
        <v>0</v>
      </c>
      <c r="AW656" s="216">
        <f t="shared" si="787"/>
        <v>0</v>
      </c>
      <c r="AX656" s="36">
        <f t="shared" si="787"/>
        <v>0</v>
      </c>
      <c r="AY656" s="36">
        <f t="shared" si="787"/>
        <v>0</v>
      </c>
      <c r="AZ656" s="36">
        <f t="shared" si="787"/>
        <v>0</v>
      </c>
      <c r="BA656" s="143">
        <f t="shared" si="787"/>
        <v>0</v>
      </c>
      <c r="BC656" s="39"/>
      <c r="BD656" s="105"/>
      <c r="BE656" s="105"/>
      <c r="BF656" s="105"/>
      <c r="BG656" s="39"/>
      <c r="BH656" s="39"/>
      <c r="BI656" s="39"/>
      <c r="BJ656" s="39"/>
    </row>
    <row r="657" spans="1:62" s="10" customFormat="1" ht="14.25" customHeight="1">
      <c r="A657" s="32"/>
      <c r="B657" s="25"/>
      <c r="C657" s="33" t="s">
        <v>13</v>
      </c>
      <c r="D657" s="25"/>
      <c r="E657" s="74"/>
      <c r="F657" s="73"/>
      <c r="G657" s="73"/>
      <c r="H657" s="73"/>
      <c r="I657" s="73"/>
      <c r="J657" s="73"/>
      <c r="K657" s="73"/>
      <c r="L657" s="73"/>
      <c r="M657" s="136"/>
      <c r="N657" s="36"/>
      <c r="O657" s="36"/>
      <c r="P657" s="37"/>
      <c r="Q657" s="12"/>
      <c r="R657" s="12"/>
      <c r="S657" s="12"/>
      <c r="T657" s="32"/>
      <c r="U657" s="25"/>
      <c r="V657" s="33" t="s">
        <v>13</v>
      </c>
      <c r="W657" s="25"/>
      <c r="X657" s="74"/>
      <c r="Y657" s="73"/>
      <c r="Z657" s="73"/>
      <c r="AA657" s="73"/>
      <c r="AB657" s="73"/>
      <c r="AC657" s="73"/>
      <c r="AD657" s="73"/>
      <c r="AE657" s="136"/>
      <c r="AF657" s="73"/>
      <c r="AG657" s="36"/>
      <c r="AH657" s="36"/>
      <c r="AI657" s="37"/>
      <c r="AJ657" s="12"/>
      <c r="AK657" s="12"/>
      <c r="AL657" s="32"/>
      <c r="AM657" s="25"/>
      <c r="AN657" s="33" t="s">
        <v>13</v>
      </c>
      <c r="AO657" s="25"/>
      <c r="AP657" s="74"/>
      <c r="AQ657" s="73"/>
      <c r="AR657" s="73"/>
      <c r="AS657" s="73"/>
      <c r="AT657" s="73"/>
      <c r="AU657" s="73"/>
      <c r="AV657" s="73"/>
      <c r="AW657" s="136"/>
      <c r="AX657" s="73"/>
      <c r="AY657" s="36"/>
      <c r="AZ657" s="36"/>
      <c r="BA657" s="143"/>
      <c r="BC657" s="39"/>
      <c r="BD657" s="105"/>
      <c r="BE657" s="105"/>
      <c r="BF657" s="105"/>
      <c r="BG657" s="39"/>
      <c r="BH657" s="39"/>
      <c r="BI657" s="39"/>
      <c r="BJ657" s="39"/>
    </row>
    <row r="658" spans="1:62" s="10" customFormat="1" ht="14.25" customHeight="1">
      <c r="A658" s="33"/>
      <c r="B658" s="25"/>
      <c r="C658" s="33"/>
      <c r="D658" s="25"/>
      <c r="E658" s="35"/>
      <c r="F658" s="36"/>
      <c r="G658" s="36"/>
      <c r="H658" s="36"/>
      <c r="I658" s="36"/>
      <c r="J658" s="36"/>
      <c r="K658" s="36"/>
      <c r="L658" s="36"/>
      <c r="M658" s="216"/>
      <c r="N658" s="36"/>
      <c r="O658" s="36"/>
      <c r="P658" s="37"/>
      <c r="Q658" s="12"/>
      <c r="R658" s="12"/>
      <c r="S658" s="12"/>
      <c r="T658" s="33"/>
      <c r="U658" s="25"/>
      <c r="V658" s="33"/>
      <c r="W658" s="25"/>
      <c r="X658" s="35"/>
      <c r="Y658" s="36"/>
      <c r="Z658" s="36"/>
      <c r="AA658" s="36"/>
      <c r="AB658" s="36"/>
      <c r="AC658" s="36"/>
      <c r="AD658" s="36"/>
      <c r="AE658" s="216"/>
      <c r="AF658" s="36"/>
      <c r="AG658" s="36"/>
      <c r="AH658" s="36"/>
      <c r="AI658" s="37"/>
      <c r="AJ658" s="12"/>
      <c r="AK658" s="12"/>
      <c r="AL658" s="33"/>
      <c r="AM658" s="25"/>
      <c r="AN658" s="33"/>
      <c r="AO658" s="25"/>
      <c r="AP658" s="35"/>
      <c r="AQ658" s="36"/>
      <c r="AR658" s="36"/>
      <c r="AS658" s="36"/>
      <c r="AT658" s="36"/>
      <c r="AU658" s="36"/>
      <c r="AV658" s="36"/>
      <c r="AW658" s="216"/>
      <c r="AX658" s="36"/>
      <c r="AY658" s="36"/>
      <c r="AZ658" s="36"/>
      <c r="BA658" s="143"/>
      <c r="BC658" s="39"/>
      <c r="BD658" s="105"/>
      <c r="BE658" s="105"/>
      <c r="BF658" s="105"/>
      <c r="BG658" s="39"/>
      <c r="BH658" s="39"/>
      <c r="BI658" s="39"/>
      <c r="BJ658" s="39"/>
    </row>
    <row r="659" spans="1:62" s="10" customFormat="1" ht="14.25" customHeight="1">
      <c r="A659" s="70">
        <v>12</v>
      </c>
      <c r="B659" s="25"/>
      <c r="C659" s="33" t="s">
        <v>1</v>
      </c>
      <c r="D659" s="25"/>
      <c r="E659" s="35">
        <f>E660</f>
        <v>0</v>
      </c>
      <c r="F659" s="36">
        <f t="shared" ref="F659:P659" si="788">F660-E660</f>
        <v>0</v>
      </c>
      <c r="G659" s="36">
        <f t="shared" si="788"/>
        <v>0</v>
      </c>
      <c r="H659" s="36">
        <f t="shared" si="788"/>
        <v>0</v>
      </c>
      <c r="I659" s="36">
        <f t="shared" si="788"/>
        <v>0</v>
      </c>
      <c r="J659" s="36">
        <f t="shared" si="788"/>
        <v>0</v>
      </c>
      <c r="K659" s="36">
        <f t="shared" si="788"/>
        <v>0</v>
      </c>
      <c r="L659" s="36">
        <f t="shared" si="788"/>
        <v>0</v>
      </c>
      <c r="M659" s="216">
        <f t="shared" si="788"/>
        <v>0</v>
      </c>
      <c r="N659" s="36">
        <f t="shared" si="788"/>
        <v>0</v>
      </c>
      <c r="O659" s="36">
        <f t="shared" si="788"/>
        <v>0</v>
      </c>
      <c r="P659" s="37">
        <f t="shared" si="788"/>
        <v>0</v>
      </c>
      <c r="Q659" s="12"/>
      <c r="R659" s="12"/>
      <c r="S659" s="12"/>
      <c r="T659" s="70">
        <v>12</v>
      </c>
      <c r="U659" s="25"/>
      <c r="V659" s="33" t="s">
        <v>1</v>
      </c>
      <c r="W659" s="25"/>
      <c r="X659" s="35">
        <f>X660</f>
        <v>0</v>
      </c>
      <c r="Y659" s="36">
        <f t="shared" ref="Y659:AI659" si="789">Y660-X660</f>
        <v>0</v>
      </c>
      <c r="Z659" s="36">
        <f t="shared" si="789"/>
        <v>0</v>
      </c>
      <c r="AA659" s="36">
        <f t="shared" si="789"/>
        <v>0</v>
      </c>
      <c r="AB659" s="36">
        <f t="shared" si="789"/>
        <v>0</v>
      </c>
      <c r="AC659" s="36">
        <f t="shared" si="789"/>
        <v>0</v>
      </c>
      <c r="AD659" s="36">
        <f t="shared" si="789"/>
        <v>0</v>
      </c>
      <c r="AE659" s="216">
        <f t="shared" si="789"/>
        <v>0</v>
      </c>
      <c r="AF659" s="36">
        <f t="shared" si="789"/>
        <v>0</v>
      </c>
      <c r="AG659" s="36">
        <f t="shared" si="789"/>
        <v>0</v>
      </c>
      <c r="AH659" s="36">
        <f t="shared" si="789"/>
        <v>0</v>
      </c>
      <c r="AI659" s="37">
        <f t="shared" si="789"/>
        <v>0</v>
      </c>
      <c r="AJ659" s="12"/>
      <c r="AK659" s="12"/>
      <c r="AL659" s="70">
        <v>12</v>
      </c>
      <c r="AM659" s="25"/>
      <c r="AN659" s="33" t="s">
        <v>1</v>
      </c>
      <c r="AO659" s="25"/>
      <c r="AP659" s="35">
        <f>AP660</f>
        <v>0</v>
      </c>
      <c r="AQ659" s="36">
        <f t="shared" ref="AQ659:BA659" si="790">AQ660-AP660</f>
        <v>0</v>
      </c>
      <c r="AR659" s="36">
        <f t="shared" si="790"/>
        <v>0</v>
      </c>
      <c r="AS659" s="36">
        <f t="shared" si="790"/>
        <v>0</v>
      </c>
      <c r="AT659" s="36">
        <f t="shared" si="790"/>
        <v>0</v>
      </c>
      <c r="AU659" s="36">
        <f t="shared" si="790"/>
        <v>0</v>
      </c>
      <c r="AV659" s="36">
        <f t="shared" si="790"/>
        <v>0</v>
      </c>
      <c r="AW659" s="216">
        <f t="shared" si="790"/>
        <v>0</v>
      </c>
      <c r="AX659" s="36">
        <f t="shared" si="790"/>
        <v>0</v>
      </c>
      <c r="AY659" s="36">
        <f t="shared" si="790"/>
        <v>0</v>
      </c>
      <c r="AZ659" s="36">
        <f t="shared" si="790"/>
        <v>0</v>
      </c>
      <c r="BA659" s="143">
        <f t="shared" si="790"/>
        <v>0</v>
      </c>
      <c r="BC659" s="39"/>
      <c r="BD659" s="105"/>
      <c r="BE659" s="105"/>
      <c r="BF659" s="105"/>
      <c r="BG659" s="39"/>
      <c r="BH659" s="39"/>
      <c r="BI659" s="39"/>
      <c r="BJ659" s="39"/>
    </row>
    <row r="660" spans="1:62" s="10" customFormat="1" ht="14.25" customHeight="1">
      <c r="A660" s="77"/>
      <c r="B660" s="25"/>
      <c r="C660" s="33" t="s">
        <v>13</v>
      </c>
      <c r="D660" s="25"/>
      <c r="E660" s="74"/>
      <c r="F660" s="73"/>
      <c r="G660" s="73"/>
      <c r="H660" s="73"/>
      <c r="I660" s="73"/>
      <c r="J660" s="73"/>
      <c r="K660" s="73"/>
      <c r="L660" s="73"/>
      <c r="M660" s="136"/>
      <c r="N660" s="36"/>
      <c r="O660" s="36"/>
      <c r="P660" s="37"/>
      <c r="Q660" s="12"/>
      <c r="R660" s="12"/>
      <c r="S660" s="12"/>
      <c r="T660" s="77"/>
      <c r="U660" s="25"/>
      <c r="V660" s="33" t="s">
        <v>13</v>
      </c>
      <c r="W660" s="25"/>
      <c r="X660" s="74"/>
      <c r="Y660" s="73"/>
      <c r="Z660" s="73"/>
      <c r="AA660" s="73"/>
      <c r="AB660" s="73"/>
      <c r="AC660" s="73"/>
      <c r="AD660" s="73"/>
      <c r="AE660" s="136"/>
      <c r="AF660" s="73"/>
      <c r="AG660" s="36"/>
      <c r="AH660" s="36"/>
      <c r="AI660" s="37"/>
      <c r="AJ660" s="12"/>
      <c r="AK660" s="12"/>
      <c r="AL660" s="77"/>
      <c r="AM660" s="25"/>
      <c r="AN660" s="33" t="s">
        <v>13</v>
      </c>
      <c r="AO660" s="25"/>
      <c r="AP660" s="74"/>
      <c r="AQ660" s="73"/>
      <c r="AR660" s="73"/>
      <c r="AS660" s="73"/>
      <c r="AT660" s="73"/>
      <c r="AU660" s="73"/>
      <c r="AV660" s="73"/>
      <c r="AW660" s="136"/>
      <c r="AX660" s="73"/>
      <c r="AY660" s="36"/>
      <c r="AZ660" s="36"/>
      <c r="BA660" s="143"/>
      <c r="BC660" s="39"/>
      <c r="BD660" s="105"/>
      <c r="BE660" s="105"/>
      <c r="BF660" s="105"/>
      <c r="BG660" s="39"/>
      <c r="BH660" s="39"/>
      <c r="BI660" s="39"/>
      <c r="BJ660" s="39"/>
    </row>
    <row r="661" spans="1:62" s="10" customFormat="1" ht="14.25" customHeight="1">
      <c r="A661" s="77"/>
      <c r="B661" s="25"/>
      <c r="C661" s="33"/>
      <c r="D661" s="25"/>
      <c r="E661" s="35"/>
      <c r="F661" s="36"/>
      <c r="G661" s="36"/>
      <c r="H661" s="36"/>
      <c r="I661" s="36"/>
      <c r="J661" s="36"/>
      <c r="K661" s="36"/>
      <c r="L661" s="36"/>
      <c r="M661" s="216"/>
      <c r="N661" s="36"/>
      <c r="O661" s="36"/>
      <c r="P661" s="37"/>
      <c r="Q661" s="12"/>
      <c r="R661" s="12"/>
      <c r="S661" s="12"/>
      <c r="T661" s="77"/>
      <c r="U661" s="25"/>
      <c r="V661" s="33"/>
      <c r="W661" s="25"/>
      <c r="X661" s="35"/>
      <c r="Y661" s="36"/>
      <c r="Z661" s="36"/>
      <c r="AA661" s="36"/>
      <c r="AB661" s="36"/>
      <c r="AC661" s="36"/>
      <c r="AD661" s="36"/>
      <c r="AE661" s="216"/>
      <c r="AF661" s="36"/>
      <c r="AG661" s="36"/>
      <c r="AH661" s="36"/>
      <c r="AI661" s="37"/>
      <c r="AJ661" s="12"/>
      <c r="AK661" s="12"/>
      <c r="AL661" s="77"/>
      <c r="AM661" s="25"/>
      <c r="AN661" s="33"/>
      <c r="AO661" s="25"/>
      <c r="AP661" s="35"/>
      <c r="AQ661" s="36"/>
      <c r="AR661" s="36"/>
      <c r="AS661" s="36"/>
      <c r="AT661" s="36"/>
      <c r="AU661" s="36"/>
      <c r="AV661" s="36"/>
      <c r="AW661" s="216"/>
      <c r="AX661" s="36"/>
      <c r="AY661" s="36"/>
      <c r="AZ661" s="36"/>
      <c r="BA661" s="143"/>
      <c r="BC661" s="39"/>
      <c r="BD661" s="105"/>
      <c r="BE661" s="105"/>
      <c r="BF661" s="105"/>
      <c r="BG661" s="39"/>
      <c r="BH661" s="39"/>
      <c r="BI661" s="39"/>
      <c r="BJ661" s="39"/>
    </row>
    <row r="662" spans="1:62" s="10" customFormat="1" ht="14.25" customHeight="1">
      <c r="A662" s="32">
        <v>13</v>
      </c>
      <c r="B662" s="25"/>
      <c r="C662" s="33" t="s">
        <v>1</v>
      </c>
      <c r="D662" s="25"/>
      <c r="E662" s="35">
        <f>E663</f>
        <v>0</v>
      </c>
      <c r="F662" s="36">
        <f t="shared" ref="F662:P662" si="791">F663-E663</f>
        <v>0</v>
      </c>
      <c r="G662" s="36">
        <f t="shared" si="791"/>
        <v>0</v>
      </c>
      <c r="H662" s="36">
        <f t="shared" si="791"/>
        <v>0</v>
      </c>
      <c r="I662" s="36">
        <f t="shared" si="791"/>
        <v>0</v>
      </c>
      <c r="J662" s="36">
        <f t="shared" si="791"/>
        <v>0</v>
      </c>
      <c r="K662" s="36">
        <f t="shared" si="791"/>
        <v>0</v>
      </c>
      <c r="L662" s="36">
        <f t="shared" si="791"/>
        <v>0</v>
      </c>
      <c r="M662" s="216">
        <f t="shared" si="791"/>
        <v>0</v>
      </c>
      <c r="N662" s="36">
        <f t="shared" si="791"/>
        <v>0</v>
      </c>
      <c r="O662" s="36">
        <f t="shared" si="791"/>
        <v>0</v>
      </c>
      <c r="P662" s="37">
        <f t="shared" si="791"/>
        <v>0</v>
      </c>
      <c r="Q662" s="12"/>
      <c r="R662" s="12"/>
      <c r="S662" s="12"/>
      <c r="T662" s="32">
        <v>13</v>
      </c>
      <c r="U662" s="25"/>
      <c r="V662" s="33" t="s">
        <v>1</v>
      </c>
      <c r="W662" s="25"/>
      <c r="X662" s="35">
        <f>X663</f>
        <v>0</v>
      </c>
      <c r="Y662" s="36">
        <f t="shared" ref="Y662:AI662" si="792">Y663-X663</f>
        <v>0</v>
      </c>
      <c r="Z662" s="36">
        <f t="shared" si="792"/>
        <v>0</v>
      </c>
      <c r="AA662" s="36">
        <f t="shared" si="792"/>
        <v>0</v>
      </c>
      <c r="AB662" s="36">
        <f t="shared" si="792"/>
        <v>0</v>
      </c>
      <c r="AC662" s="36">
        <f t="shared" si="792"/>
        <v>0</v>
      </c>
      <c r="AD662" s="36">
        <f t="shared" si="792"/>
        <v>0</v>
      </c>
      <c r="AE662" s="216">
        <f t="shared" si="792"/>
        <v>0</v>
      </c>
      <c r="AF662" s="36">
        <f t="shared" si="792"/>
        <v>0</v>
      </c>
      <c r="AG662" s="36">
        <f t="shared" si="792"/>
        <v>0</v>
      </c>
      <c r="AH662" s="36">
        <f t="shared" si="792"/>
        <v>0</v>
      </c>
      <c r="AI662" s="37">
        <f t="shared" si="792"/>
        <v>0</v>
      </c>
      <c r="AJ662" s="12"/>
      <c r="AK662" s="12"/>
      <c r="AL662" s="32">
        <v>13</v>
      </c>
      <c r="AM662" s="25"/>
      <c r="AN662" s="33" t="s">
        <v>1</v>
      </c>
      <c r="AO662" s="25"/>
      <c r="AP662" s="35">
        <f>AP663</f>
        <v>0</v>
      </c>
      <c r="AQ662" s="36">
        <f t="shared" ref="AQ662:BA662" si="793">AQ663-AP663</f>
        <v>0</v>
      </c>
      <c r="AR662" s="36">
        <f t="shared" si="793"/>
        <v>0</v>
      </c>
      <c r="AS662" s="36">
        <f t="shared" si="793"/>
        <v>0</v>
      </c>
      <c r="AT662" s="36">
        <f t="shared" si="793"/>
        <v>0</v>
      </c>
      <c r="AU662" s="36">
        <f t="shared" si="793"/>
        <v>0</v>
      </c>
      <c r="AV662" s="36">
        <f t="shared" si="793"/>
        <v>0</v>
      </c>
      <c r="AW662" s="216">
        <f t="shared" si="793"/>
        <v>0</v>
      </c>
      <c r="AX662" s="36">
        <f t="shared" si="793"/>
        <v>0</v>
      </c>
      <c r="AY662" s="36">
        <f t="shared" si="793"/>
        <v>0</v>
      </c>
      <c r="AZ662" s="36">
        <f t="shared" si="793"/>
        <v>0</v>
      </c>
      <c r="BA662" s="143">
        <f t="shared" si="793"/>
        <v>0</v>
      </c>
      <c r="BC662" s="39"/>
      <c r="BD662" s="105"/>
      <c r="BE662" s="105"/>
      <c r="BF662" s="105"/>
      <c r="BG662" s="39"/>
      <c r="BH662" s="39"/>
      <c r="BI662" s="39"/>
      <c r="BJ662" s="39"/>
    </row>
    <row r="663" spans="1:62" s="10" customFormat="1" ht="14.25" customHeight="1">
      <c r="A663" s="77"/>
      <c r="B663" s="25"/>
      <c r="C663" s="33" t="s">
        <v>13</v>
      </c>
      <c r="D663" s="25"/>
      <c r="E663" s="74"/>
      <c r="F663" s="73"/>
      <c r="G663" s="73"/>
      <c r="H663" s="73"/>
      <c r="I663" s="73"/>
      <c r="J663" s="73"/>
      <c r="K663" s="73"/>
      <c r="L663" s="73"/>
      <c r="M663" s="136"/>
      <c r="N663" s="36"/>
      <c r="O663" s="36"/>
      <c r="P663" s="37"/>
      <c r="Q663" s="12"/>
      <c r="R663" s="12"/>
      <c r="S663" s="12"/>
      <c r="T663" s="77"/>
      <c r="U663" s="25"/>
      <c r="V663" s="33" t="s">
        <v>13</v>
      </c>
      <c r="W663" s="25"/>
      <c r="X663" s="74"/>
      <c r="Y663" s="73"/>
      <c r="Z663" s="73"/>
      <c r="AA663" s="73"/>
      <c r="AB663" s="73"/>
      <c r="AC663" s="73"/>
      <c r="AD663" s="73"/>
      <c r="AE663" s="136"/>
      <c r="AF663" s="73"/>
      <c r="AG663" s="36"/>
      <c r="AH663" s="36"/>
      <c r="AI663" s="37"/>
      <c r="AJ663" s="12"/>
      <c r="AK663" s="12"/>
      <c r="AL663" s="77"/>
      <c r="AM663" s="25"/>
      <c r="AN663" s="33" t="s">
        <v>13</v>
      </c>
      <c r="AO663" s="25"/>
      <c r="AP663" s="74"/>
      <c r="AQ663" s="73"/>
      <c r="AR663" s="73"/>
      <c r="AS663" s="73"/>
      <c r="AT663" s="73"/>
      <c r="AU663" s="73"/>
      <c r="AV663" s="73"/>
      <c r="AW663" s="136"/>
      <c r="AX663" s="73"/>
      <c r="AY663" s="36"/>
      <c r="AZ663" s="36"/>
      <c r="BA663" s="143"/>
      <c r="BC663" s="39"/>
      <c r="BD663" s="105"/>
      <c r="BE663" s="105"/>
      <c r="BF663" s="105"/>
      <c r="BG663" s="39"/>
      <c r="BH663" s="39"/>
      <c r="BI663" s="39"/>
      <c r="BJ663" s="39"/>
    </row>
    <row r="664" spans="1:62" s="10" customFormat="1" ht="14.25" customHeight="1">
      <c r="A664" s="77"/>
      <c r="B664" s="25"/>
      <c r="C664" s="33"/>
      <c r="D664" s="25"/>
      <c r="E664" s="35"/>
      <c r="F664" s="36"/>
      <c r="G664" s="36"/>
      <c r="H664" s="36"/>
      <c r="I664" s="36"/>
      <c r="J664" s="36"/>
      <c r="K664" s="36"/>
      <c r="L664" s="36"/>
      <c r="M664" s="216"/>
      <c r="N664" s="36"/>
      <c r="O664" s="36"/>
      <c r="P664" s="37"/>
      <c r="Q664" s="12"/>
      <c r="R664" s="12"/>
      <c r="S664" s="12"/>
      <c r="T664" s="77"/>
      <c r="U664" s="25"/>
      <c r="V664" s="33"/>
      <c r="W664" s="25"/>
      <c r="X664" s="35"/>
      <c r="Y664" s="36"/>
      <c r="Z664" s="36"/>
      <c r="AA664" s="36"/>
      <c r="AB664" s="36"/>
      <c r="AC664" s="36"/>
      <c r="AD664" s="36"/>
      <c r="AE664" s="216"/>
      <c r="AF664" s="36"/>
      <c r="AG664" s="36"/>
      <c r="AH664" s="36"/>
      <c r="AI664" s="37"/>
      <c r="AJ664" s="12"/>
      <c r="AK664" s="12"/>
      <c r="AL664" s="77"/>
      <c r="AM664" s="25"/>
      <c r="AN664" s="33"/>
      <c r="AO664" s="25"/>
      <c r="AP664" s="35"/>
      <c r="AQ664" s="36"/>
      <c r="AR664" s="36"/>
      <c r="AS664" s="36"/>
      <c r="AT664" s="36"/>
      <c r="AU664" s="36"/>
      <c r="AV664" s="36"/>
      <c r="AW664" s="216"/>
      <c r="AX664" s="36"/>
      <c r="AY664" s="36"/>
      <c r="AZ664" s="36"/>
      <c r="BA664" s="143"/>
      <c r="BC664" s="39"/>
      <c r="BD664" s="105"/>
      <c r="BE664" s="105"/>
      <c r="BF664" s="105"/>
      <c r="BG664" s="39"/>
      <c r="BH664" s="39"/>
      <c r="BI664" s="39"/>
      <c r="BJ664" s="39"/>
    </row>
    <row r="665" spans="1:62" s="10" customFormat="1" ht="14.25" customHeight="1">
      <c r="A665" s="32">
        <v>14</v>
      </c>
      <c r="B665" s="25"/>
      <c r="C665" s="33" t="s">
        <v>1</v>
      </c>
      <c r="D665" s="25"/>
      <c r="E665" s="35">
        <f>E666</f>
        <v>0</v>
      </c>
      <c r="F665" s="36">
        <f t="shared" ref="F665:P665" si="794">F666-E666</f>
        <v>0</v>
      </c>
      <c r="G665" s="36">
        <f t="shared" si="794"/>
        <v>0</v>
      </c>
      <c r="H665" s="36">
        <f t="shared" si="794"/>
        <v>0</v>
      </c>
      <c r="I665" s="36">
        <f t="shared" si="794"/>
        <v>0</v>
      </c>
      <c r="J665" s="36">
        <f t="shared" si="794"/>
        <v>0</v>
      </c>
      <c r="K665" s="36">
        <f t="shared" si="794"/>
        <v>0</v>
      </c>
      <c r="L665" s="36">
        <f t="shared" si="794"/>
        <v>0</v>
      </c>
      <c r="M665" s="216">
        <f t="shared" si="794"/>
        <v>0</v>
      </c>
      <c r="N665" s="36">
        <f t="shared" si="794"/>
        <v>0</v>
      </c>
      <c r="O665" s="36">
        <f t="shared" si="794"/>
        <v>0</v>
      </c>
      <c r="P665" s="37">
        <f t="shared" si="794"/>
        <v>0</v>
      </c>
      <c r="Q665" s="12"/>
      <c r="R665" s="12"/>
      <c r="S665" s="12"/>
      <c r="T665" s="32">
        <v>14</v>
      </c>
      <c r="U665" s="25"/>
      <c r="V665" s="33" t="s">
        <v>1</v>
      </c>
      <c r="W665" s="25"/>
      <c r="X665" s="35">
        <f>X666</f>
        <v>0</v>
      </c>
      <c r="Y665" s="36">
        <f t="shared" ref="Y665:AI665" si="795">Y666-X666</f>
        <v>0</v>
      </c>
      <c r="Z665" s="36">
        <f t="shared" si="795"/>
        <v>0</v>
      </c>
      <c r="AA665" s="36">
        <f t="shared" si="795"/>
        <v>0</v>
      </c>
      <c r="AB665" s="36">
        <f t="shared" si="795"/>
        <v>0</v>
      </c>
      <c r="AC665" s="36">
        <f t="shared" si="795"/>
        <v>0</v>
      </c>
      <c r="AD665" s="36">
        <f t="shared" si="795"/>
        <v>0</v>
      </c>
      <c r="AE665" s="216">
        <f t="shared" si="795"/>
        <v>0</v>
      </c>
      <c r="AF665" s="36">
        <f t="shared" si="795"/>
        <v>0</v>
      </c>
      <c r="AG665" s="36">
        <f t="shared" si="795"/>
        <v>0</v>
      </c>
      <c r="AH665" s="36">
        <f t="shared" si="795"/>
        <v>0</v>
      </c>
      <c r="AI665" s="37">
        <f t="shared" si="795"/>
        <v>0</v>
      </c>
      <c r="AJ665" s="12"/>
      <c r="AK665" s="12"/>
      <c r="AL665" s="32">
        <v>14</v>
      </c>
      <c r="AM665" s="25"/>
      <c r="AN665" s="33" t="s">
        <v>1</v>
      </c>
      <c r="AO665" s="25"/>
      <c r="AP665" s="35">
        <f>AP666</f>
        <v>0</v>
      </c>
      <c r="AQ665" s="36">
        <f t="shared" ref="AQ665:BA665" si="796">AQ666-AP666</f>
        <v>0</v>
      </c>
      <c r="AR665" s="36">
        <f t="shared" si="796"/>
        <v>0</v>
      </c>
      <c r="AS665" s="36">
        <f t="shared" si="796"/>
        <v>0</v>
      </c>
      <c r="AT665" s="36">
        <f t="shared" si="796"/>
        <v>0</v>
      </c>
      <c r="AU665" s="36">
        <f t="shared" si="796"/>
        <v>0</v>
      </c>
      <c r="AV665" s="36">
        <f t="shared" si="796"/>
        <v>0</v>
      </c>
      <c r="AW665" s="216">
        <f t="shared" si="796"/>
        <v>0</v>
      </c>
      <c r="AX665" s="36">
        <f t="shared" si="796"/>
        <v>0</v>
      </c>
      <c r="AY665" s="36">
        <f t="shared" si="796"/>
        <v>0</v>
      </c>
      <c r="AZ665" s="36">
        <f t="shared" si="796"/>
        <v>0</v>
      </c>
      <c r="BA665" s="143">
        <f t="shared" si="796"/>
        <v>0</v>
      </c>
      <c r="BC665" s="39"/>
      <c r="BD665" s="105"/>
      <c r="BE665" s="105"/>
      <c r="BF665" s="105"/>
      <c r="BG665" s="39"/>
      <c r="BH665" s="39"/>
      <c r="BI665" s="39"/>
      <c r="BJ665" s="39"/>
    </row>
    <row r="666" spans="1:62" s="10" customFormat="1" ht="14.25" customHeight="1">
      <c r="A666" s="70"/>
      <c r="B666" s="25"/>
      <c r="C666" s="33" t="s">
        <v>13</v>
      </c>
      <c r="D666" s="25"/>
      <c r="E666" s="74"/>
      <c r="F666" s="73"/>
      <c r="G666" s="73"/>
      <c r="H666" s="73"/>
      <c r="I666" s="73"/>
      <c r="J666" s="73"/>
      <c r="K666" s="73"/>
      <c r="L666" s="73"/>
      <c r="M666" s="136"/>
      <c r="N666" s="36"/>
      <c r="O666" s="36"/>
      <c r="P666" s="37"/>
      <c r="Q666" s="12"/>
      <c r="R666" s="12"/>
      <c r="S666" s="12"/>
      <c r="T666" s="70"/>
      <c r="U666" s="25"/>
      <c r="V666" s="33" t="s">
        <v>13</v>
      </c>
      <c r="W666" s="25"/>
      <c r="X666" s="74"/>
      <c r="Y666" s="73"/>
      <c r="Z666" s="73"/>
      <c r="AA666" s="73"/>
      <c r="AB666" s="73"/>
      <c r="AC666" s="73"/>
      <c r="AD666" s="73"/>
      <c r="AE666" s="136"/>
      <c r="AF666" s="73"/>
      <c r="AG666" s="36"/>
      <c r="AH666" s="36"/>
      <c r="AI666" s="37"/>
      <c r="AJ666" s="12"/>
      <c r="AK666" s="12"/>
      <c r="AL666" s="70"/>
      <c r="AM666" s="25"/>
      <c r="AN666" s="33" t="s">
        <v>13</v>
      </c>
      <c r="AO666" s="25"/>
      <c r="AP666" s="74"/>
      <c r="AQ666" s="73"/>
      <c r="AR666" s="73"/>
      <c r="AS666" s="73"/>
      <c r="AT666" s="73"/>
      <c r="AU666" s="73"/>
      <c r="AV666" s="73"/>
      <c r="AW666" s="136"/>
      <c r="AX666" s="73"/>
      <c r="AY666" s="36"/>
      <c r="AZ666" s="36"/>
      <c r="BA666" s="143"/>
      <c r="BC666" s="39"/>
      <c r="BD666" s="105"/>
      <c r="BE666" s="105"/>
      <c r="BF666" s="105"/>
      <c r="BG666" s="39"/>
      <c r="BH666" s="39"/>
      <c r="BI666" s="39"/>
      <c r="BJ666" s="39"/>
    </row>
    <row r="667" spans="1:62" s="10" customFormat="1" ht="14.25" customHeight="1">
      <c r="A667" s="32"/>
      <c r="B667" s="25"/>
      <c r="C667" s="33"/>
      <c r="D667" s="25"/>
      <c r="E667" s="35"/>
      <c r="F667" s="36"/>
      <c r="G667" s="36"/>
      <c r="H667" s="36"/>
      <c r="I667" s="36"/>
      <c r="J667" s="36"/>
      <c r="K667" s="36"/>
      <c r="L667" s="36"/>
      <c r="M667" s="216"/>
      <c r="N667" s="36"/>
      <c r="O667" s="36"/>
      <c r="P667" s="37"/>
      <c r="Q667" s="12"/>
      <c r="R667" s="12"/>
      <c r="S667" s="12"/>
      <c r="T667" s="32"/>
      <c r="U667" s="25"/>
      <c r="V667" s="33"/>
      <c r="W667" s="25"/>
      <c r="X667" s="35"/>
      <c r="Y667" s="36"/>
      <c r="Z667" s="36"/>
      <c r="AA667" s="36"/>
      <c r="AB667" s="36"/>
      <c r="AC667" s="36"/>
      <c r="AD667" s="36"/>
      <c r="AE667" s="216"/>
      <c r="AF667" s="36"/>
      <c r="AG667" s="36"/>
      <c r="AH667" s="36"/>
      <c r="AI667" s="37"/>
      <c r="AJ667" s="12"/>
      <c r="AK667" s="12"/>
      <c r="AL667" s="32"/>
      <c r="AM667" s="25"/>
      <c r="AN667" s="33"/>
      <c r="AO667" s="25"/>
      <c r="AP667" s="35"/>
      <c r="AQ667" s="36"/>
      <c r="AR667" s="36"/>
      <c r="AS667" s="36"/>
      <c r="AT667" s="36"/>
      <c r="AU667" s="36"/>
      <c r="AV667" s="36"/>
      <c r="AW667" s="216"/>
      <c r="AX667" s="36"/>
      <c r="AY667" s="36"/>
      <c r="AZ667" s="36"/>
      <c r="BA667" s="143"/>
      <c r="BC667" s="39"/>
      <c r="BD667" s="105"/>
      <c r="BE667" s="105"/>
      <c r="BF667" s="105"/>
      <c r="BG667" s="39"/>
      <c r="BH667" s="39"/>
      <c r="BI667" s="39"/>
      <c r="BJ667" s="39"/>
    </row>
    <row r="668" spans="1:62" s="10" customFormat="1" ht="14.25" customHeight="1">
      <c r="A668" s="32">
        <v>15</v>
      </c>
      <c r="B668" s="25"/>
      <c r="C668" s="33" t="s">
        <v>1</v>
      </c>
      <c r="D668" s="25"/>
      <c r="E668" s="35">
        <f>E669</f>
        <v>0</v>
      </c>
      <c r="F668" s="36">
        <f t="shared" ref="F668:P668" si="797">F669-E669</f>
        <v>0</v>
      </c>
      <c r="G668" s="36">
        <f t="shared" si="797"/>
        <v>0</v>
      </c>
      <c r="H668" s="36">
        <f t="shared" si="797"/>
        <v>0</v>
      </c>
      <c r="I668" s="36">
        <f t="shared" si="797"/>
        <v>0</v>
      </c>
      <c r="J668" s="36">
        <f t="shared" si="797"/>
        <v>0</v>
      </c>
      <c r="K668" s="36">
        <f t="shared" si="797"/>
        <v>0</v>
      </c>
      <c r="L668" s="36">
        <f t="shared" si="797"/>
        <v>0</v>
      </c>
      <c r="M668" s="216">
        <f t="shared" si="797"/>
        <v>0</v>
      </c>
      <c r="N668" s="36">
        <f t="shared" si="797"/>
        <v>0</v>
      </c>
      <c r="O668" s="36">
        <f t="shared" si="797"/>
        <v>0</v>
      </c>
      <c r="P668" s="37">
        <f t="shared" si="797"/>
        <v>0</v>
      </c>
      <c r="Q668" s="12"/>
      <c r="R668" s="12"/>
      <c r="S668" s="12"/>
      <c r="T668" s="32">
        <v>15</v>
      </c>
      <c r="U668" s="25"/>
      <c r="V668" s="33" t="s">
        <v>1</v>
      </c>
      <c r="W668" s="25"/>
      <c r="X668" s="35">
        <f>X669</f>
        <v>0</v>
      </c>
      <c r="Y668" s="36">
        <f t="shared" ref="Y668:AI668" si="798">Y669-X669</f>
        <v>0</v>
      </c>
      <c r="Z668" s="36">
        <f t="shared" si="798"/>
        <v>0</v>
      </c>
      <c r="AA668" s="36">
        <f t="shared" si="798"/>
        <v>0</v>
      </c>
      <c r="AB668" s="36">
        <f t="shared" si="798"/>
        <v>0</v>
      </c>
      <c r="AC668" s="36">
        <f t="shared" si="798"/>
        <v>0</v>
      </c>
      <c r="AD668" s="36">
        <f t="shared" si="798"/>
        <v>0</v>
      </c>
      <c r="AE668" s="216">
        <f t="shared" si="798"/>
        <v>0</v>
      </c>
      <c r="AF668" s="36">
        <f t="shared" si="798"/>
        <v>0</v>
      </c>
      <c r="AG668" s="36">
        <f t="shared" si="798"/>
        <v>0</v>
      </c>
      <c r="AH668" s="36">
        <f t="shared" si="798"/>
        <v>0</v>
      </c>
      <c r="AI668" s="37">
        <f t="shared" si="798"/>
        <v>0</v>
      </c>
      <c r="AJ668" s="12"/>
      <c r="AK668" s="12"/>
      <c r="AL668" s="32">
        <v>15</v>
      </c>
      <c r="AM668" s="25"/>
      <c r="AN668" s="33" t="s">
        <v>1</v>
      </c>
      <c r="AO668" s="25"/>
      <c r="AP668" s="35">
        <f>AP669</f>
        <v>0</v>
      </c>
      <c r="AQ668" s="36">
        <f t="shared" ref="AQ668:BA668" si="799">AQ669-AP669</f>
        <v>0</v>
      </c>
      <c r="AR668" s="36">
        <f t="shared" si="799"/>
        <v>0</v>
      </c>
      <c r="AS668" s="36">
        <f t="shared" si="799"/>
        <v>0</v>
      </c>
      <c r="AT668" s="36">
        <f t="shared" si="799"/>
        <v>0</v>
      </c>
      <c r="AU668" s="36">
        <f t="shared" si="799"/>
        <v>0</v>
      </c>
      <c r="AV668" s="36">
        <f t="shared" si="799"/>
        <v>0</v>
      </c>
      <c r="AW668" s="216">
        <f t="shared" si="799"/>
        <v>0</v>
      </c>
      <c r="AX668" s="36">
        <f t="shared" si="799"/>
        <v>0</v>
      </c>
      <c r="AY668" s="36">
        <f t="shared" si="799"/>
        <v>0</v>
      </c>
      <c r="AZ668" s="36">
        <f t="shared" si="799"/>
        <v>0</v>
      </c>
      <c r="BA668" s="143">
        <f t="shared" si="799"/>
        <v>0</v>
      </c>
      <c r="BC668" s="39"/>
      <c r="BD668" s="105"/>
      <c r="BE668" s="105"/>
      <c r="BF668" s="105"/>
      <c r="BG668" s="39"/>
      <c r="BH668" s="39"/>
      <c r="BI668" s="39"/>
      <c r="BJ668" s="39"/>
    </row>
    <row r="669" spans="1:62" s="10" customFormat="1" ht="14.25" customHeight="1">
      <c r="A669" s="32"/>
      <c r="B669" s="25"/>
      <c r="C669" s="33" t="s">
        <v>13</v>
      </c>
      <c r="D669" s="25"/>
      <c r="E669" s="74"/>
      <c r="F669" s="73"/>
      <c r="G669" s="73"/>
      <c r="H669" s="73"/>
      <c r="I669" s="73"/>
      <c r="J669" s="73"/>
      <c r="K669" s="73"/>
      <c r="L669" s="73"/>
      <c r="M669" s="136"/>
      <c r="N669" s="36"/>
      <c r="O669" s="36"/>
      <c r="P669" s="37"/>
      <c r="Q669" s="12"/>
      <c r="R669" s="12"/>
      <c r="S669" s="12"/>
      <c r="T669" s="32"/>
      <c r="U669" s="25"/>
      <c r="V669" s="33" t="s">
        <v>13</v>
      </c>
      <c r="W669" s="25"/>
      <c r="X669" s="74"/>
      <c r="Y669" s="73"/>
      <c r="Z669" s="73"/>
      <c r="AA669" s="73"/>
      <c r="AB669" s="73"/>
      <c r="AC669" s="73"/>
      <c r="AD669" s="73"/>
      <c r="AE669" s="136"/>
      <c r="AF669" s="73"/>
      <c r="AG669" s="36"/>
      <c r="AH669" s="36"/>
      <c r="AI669" s="37"/>
      <c r="AJ669" s="12"/>
      <c r="AK669" s="12"/>
      <c r="AL669" s="32"/>
      <c r="AM669" s="25"/>
      <c r="AN669" s="33" t="s">
        <v>13</v>
      </c>
      <c r="AO669" s="25"/>
      <c r="AP669" s="74"/>
      <c r="AQ669" s="73"/>
      <c r="AR669" s="73"/>
      <c r="AS669" s="73"/>
      <c r="AT669" s="73"/>
      <c r="AU669" s="73"/>
      <c r="AV669" s="73"/>
      <c r="AW669" s="136"/>
      <c r="AX669" s="73"/>
      <c r="AY669" s="36"/>
      <c r="AZ669" s="36"/>
      <c r="BA669" s="143"/>
      <c r="BC669" s="39"/>
      <c r="BD669" s="105"/>
      <c r="BE669" s="105"/>
      <c r="BF669" s="105"/>
      <c r="BG669" s="39"/>
      <c r="BH669" s="39"/>
      <c r="BI669" s="39"/>
      <c r="BJ669" s="39"/>
    </row>
    <row r="670" spans="1:62" s="10" customFormat="1" ht="14.25" customHeight="1">
      <c r="A670" s="32"/>
      <c r="B670" s="25"/>
      <c r="C670" s="33"/>
      <c r="D670" s="25"/>
      <c r="E670" s="35"/>
      <c r="F670" s="36"/>
      <c r="G670" s="36"/>
      <c r="H670" s="36"/>
      <c r="I670" s="36"/>
      <c r="J670" s="36"/>
      <c r="K670" s="36"/>
      <c r="L670" s="36"/>
      <c r="M670" s="216"/>
      <c r="N670" s="36"/>
      <c r="O670" s="36"/>
      <c r="P670" s="37"/>
      <c r="Q670" s="12"/>
      <c r="R670" s="12"/>
      <c r="S670" s="12"/>
      <c r="T670" s="32"/>
      <c r="U670" s="25"/>
      <c r="V670" s="33"/>
      <c r="W670" s="25"/>
      <c r="X670" s="35"/>
      <c r="Y670" s="36"/>
      <c r="Z670" s="36"/>
      <c r="AA670" s="36"/>
      <c r="AB670" s="36"/>
      <c r="AC670" s="36"/>
      <c r="AD670" s="36"/>
      <c r="AE670" s="216"/>
      <c r="AF670" s="36"/>
      <c r="AG670" s="36"/>
      <c r="AH670" s="36"/>
      <c r="AI670" s="37"/>
      <c r="AJ670" s="12"/>
      <c r="AK670" s="12"/>
      <c r="AL670" s="32"/>
      <c r="AM670" s="25"/>
      <c r="AN670" s="33"/>
      <c r="AO670" s="25"/>
      <c r="AP670" s="35"/>
      <c r="AQ670" s="36"/>
      <c r="AR670" s="36"/>
      <c r="AS670" s="36"/>
      <c r="AT670" s="36"/>
      <c r="AU670" s="36"/>
      <c r="AV670" s="36"/>
      <c r="AW670" s="216"/>
      <c r="AX670" s="36"/>
      <c r="AY670" s="36"/>
      <c r="AZ670" s="36"/>
      <c r="BA670" s="143"/>
      <c r="BC670" s="39"/>
      <c r="BD670" s="105"/>
      <c r="BE670" s="105"/>
      <c r="BF670" s="105"/>
      <c r="BG670" s="39"/>
      <c r="BH670" s="39"/>
      <c r="BI670" s="39"/>
      <c r="BJ670" s="39"/>
    </row>
    <row r="671" spans="1:62" s="10" customFormat="1" ht="14.25" customHeight="1">
      <c r="A671" s="32">
        <v>16</v>
      </c>
      <c r="B671" s="25"/>
      <c r="C671" s="33" t="s">
        <v>1</v>
      </c>
      <c r="D671" s="25"/>
      <c r="E671" s="35">
        <f>E672</f>
        <v>0</v>
      </c>
      <c r="F671" s="36">
        <f t="shared" ref="F671:P671" si="800">F672-E672</f>
        <v>0</v>
      </c>
      <c r="G671" s="36">
        <f t="shared" si="800"/>
        <v>0</v>
      </c>
      <c r="H671" s="36">
        <f t="shared" si="800"/>
        <v>0</v>
      </c>
      <c r="I671" s="36">
        <f t="shared" si="800"/>
        <v>0</v>
      </c>
      <c r="J671" s="36">
        <f t="shared" si="800"/>
        <v>0</v>
      </c>
      <c r="K671" s="36">
        <f t="shared" si="800"/>
        <v>0</v>
      </c>
      <c r="L671" s="36">
        <f t="shared" si="800"/>
        <v>0</v>
      </c>
      <c r="M671" s="216">
        <f t="shared" si="800"/>
        <v>0</v>
      </c>
      <c r="N671" s="36">
        <f t="shared" si="800"/>
        <v>0</v>
      </c>
      <c r="O671" s="36">
        <f t="shared" si="800"/>
        <v>0</v>
      </c>
      <c r="P671" s="37">
        <f t="shared" si="800"/>
        <v>0</v>
      </c>
      <c r="Q671" s="12"/>
      <c r="R671" s="12"/>
      <c r="S671" s="12"/>
      <c r="T671" s="32">
        <v>16</v>
      </c>
      <c r="U671" s="25"/>
      <c r="V671" s="33" t="s">
        <v>1</v>
      </c>
      <c r="W671" s="25"/>
      <c r="X671" s="35">
        <f>X672</f>
        <v>0</v>
      </c>
      <c r="Y671" s="36">
        <f t="shared" ref="Y671:AI671" si="801">Y672-X672</f>
        <v>0</v>
      </c>
      <c r="Z671" s="36">
        <f t="shared" si="801"/>
        <v>0</v>
      </c>
      <c r="AA671" s="36">
        <f t="shared" si="801"/>
        <v>0</v>
      </c>
      <c r="AB671" s="36">
        <f t="shared" si="801"/>
        <v>0</v>
      </c>
      <c r="AC671" s="36">
        <f t="shared" si="801"/>
        <v>0</v>
      </c>
      <c r="AD671" s="36">
        <f t="shared" si="801"/>
        <v>0</v>
      </c>
      <c r="AE671" s="216">
        <f t="shared" si="801"/>
        <v>0</v>
      </c>
      <c r="AF671" s="36">
        <f t="shared" si="801"/>
        <v>0</v>
      </c>
      <c r="AG671" s="36">
        <f t="shared" si="801"/>
        <v>0</v>
      </c>
      <c r="AH671" s="36">
        <f t="shared" si="801"/>
        <v>0</v>
      </c>
      <c r="AI671" s="37">
        <f t="shared" si="801"/>
        <v>0</v>
      </c>
      <c r="AJ671" s="12"/>
      <c r="AK671" s="12"/>
      <c r="AL671" s="32">
        <v>16</v>
      </c>
      <c r="AM671" s="25"/>
      <c r="AN671" s="33" t="s">
        <v>1</v>
      </c>
      <c r="AO671" s="25"/>
      <c r="AP671" s="35">
        <f>AP672</f>
        <v>0</v>
      </c>
      <c r="AQ671" s="36">
        <f t="shared" ref="AQ671:BA671" si="802">AQ672-AP672</f>
        <v>0</v>
      </c>
      <c r="AR671" s="36">
        <f t="shared" si="802"/>
        <v>0</v>
      </c>
      <c r="AS671" s="36">
        <f t="shared" si="802"/>
        <v>0</v>
      </c>
      <c r="AT671" s="36">
        <f t="shared" si="802"/>
        <v>0</v>
      </c>
      <c r="AU671" s="36">
        <f t="shared" si="802"/>
        <v>0</v>
      </c>
      <c r="AV671" s="36">
        <f t="shared" si="802"/>
        <v>0</v>
      </c>
      <c r="AW671" s="216">
        <f t="shared" si="802"/>
        <v>0</v>
      </c>
      <c r="AX671" s="36">
        <f t="shared" si="802"/>
        <v>0</v>
      </c>
      <c r="AY671" s="36">
        <f t="shared" si="802"/>
        <v>0</v>
      </c>
      <c r="AZ671" s="36">
        <f t="shared" si="802"/>
        <v>0</v>
      </c>
      <c r="BA671" s="143">
        <f t="shared" si="802"/>
        <v>0</v>
      </c>
      <c r="BC671" s="39"/>
      <c r="BD671" s="105"/>
      <c r="BE671" s="105"/>
      <c r="BF671" s="105"/>
      <c r="BG671" s="39"/>
      <c r="BH671" s="39"/>
      <c r="BI671" s="39"/>
      <c r="BJ671" s="39"/>
    </row>
    <row r="672" spans="1:62" s="10" customFormat="1" ht="14.25" customHeight="1">
      <c r="A672" s="70"/>
      <c r="B672" s="25"/>
      <c r="C672" s="33" t="s">
        <v>13</v>
      </c>
      <c r="D672" s="25"/>
      <c r="E672" s="74"/>
      <c r="F672" s="73"/>
      <c r="G672" s="73"/>
      <c r="H672" s="73"/>
      <c r="I672" s="73"/>
      <c r="J672" s="73"/>
      <c r="K672" s="73"/>
      <c r="L672" s="73"/>
      <c r="M672" s="136"/>
      <c r="N672" s="36"/>
      <c r="O672" s="36"/>
      <c r="P672" s="37"/>
      <c r="Q672" s="12"/>
      <c r="R672" s="12"/>
      <c r="S672" s="12"/>
      <c r="T672" s="70"/>
      <c r="U672" s="25"/>
      <c r="V672" s="33" t="s">
        <v>13</v>
      </c>
      <c r="W672" s="25"/>
      <c r="X672" s="74"/>
      <c r="Y672" s="73"/>
      <c r="Z672" s="73"/>
      <c r="AA672" s="73"/>
      <c r="AB672" s="73"/>
      <c r="AC672" s="73"/>
      <c r="AD672" s="73"/>
      <c r="AE672" s="136"/>
      <c r="AF672" s="73"/>
      <c r="AG672" s="36"/>
      <c r="AH672" s="36"/>
      <c r="AI672" s="37"/>
      <c r="AJ672" s="12"/>
      <c r="AK672" s="12"/>
      <c r="AL672" s="70"/>
      <c r="AM672" s="25"/>
      <c r="AN672" s="33" t="s">
        <v>13</v>
      </c>
      <c r="AO672" s="25"/>
      <c r="AP672" s="74"/>
      <c r="AQ672" s="73"/>
      <c r="AR672" s="73"/>
      <c r="AS672" s="73"/>
      <c r="AT672" s="73"/>
      <c r="AU672" s="73"/>
      <c r="AV672" s="73"/>
      <c r="AW672" s="136"/>
      <c r="AX672" s="73"/>
      <c r="AY672" s="36"/>
      <c r="AZ672" s="36"/>
      <c r="BA672" s="143"/>
      <c r="BC672" s="39"/>
      <c r="BD672" s="105"/>
      <c r="BE672" s="105"/>
      <c r="BF672" s="105"/>
      <c r="BG672" s="39"/>
      <c r="BH672" s="39"/>
      <c r="BI672" s="39"/>
      <c r="BJ672" s="39"/>
    </row>
    <row r="673" spans="1:62" s="10" customFormat="1" ht="14.25" customHeight="1">
      <c r="A673" s="70"/>
      <c r="B673" s="25"/>
      <c r="C673" s="33"/>
      <c r="D673" s="25"/>
      <c r="E673" s="35"/>
      <c r="F673" s="36"/>
      <c r="G673" s="36"/>
      <c r="H673" s="36"/>
      <c r="I673" s="36"/>
      <c r="J673" s="36"/>
      <c r="K673" s="36"/>
      <c r="L673" s="36"/>
      <c r="M673" s="216"/>
      <c r="N673" s="36"/>
      <c r="O673" s="36"/>
      <c r="P673" s="37"/>
      <c r="Q673" s="12"/>
      <c r="R673" s="12"/>
      <c r="S673" s="12"/>
      <c r="T673" s="70"/>
      <c r="U673" s="25"/>
      <c r="V673" s="33"/>
      <c r="W673" s="25"/>
      <c r="X673" s="35"/>
      <c r="Y673" s="36"/>
      <c r="Z673" s="36"/>
      <c r="AA673" s="36"/>
      <c r="AB673" s="36"/>
      <c r="AC673" s="36"/>
      <c r="AD673" s="36"/>
      <c r="AE673" s="216"/>
      <c r="AF673" s="36"/>
      <c r="AG673" s="36"/>
      <c r="AH673" s="36"/>
      <c r="AI673" s="37"/>
      <c r="AJ673" s="12"/>
      <c r="AK673" s="12"/>
      <c r="AL673" s="70"/>
      <c r="AM673" s="25"/>
      <c r="AN673" s="33"/>
      <c r="AO673" s="25"/>
      <c r="AP673" s="35"/>
      <c r="AQ673" s="36"/>
      <c r="AR673" s="36"/>
      <c r="AS673" s="36"/>
      <c r="AT673" s="36"/>
      <c r="AU673" s="36"/>
      <c r="AV673" s="36"/>
      <c r="AW673" s="216"/>
      <c r="AX673" s="36"/>
      <c r="AY673" s="36"/>
      <c r="AZ673" s="36"/>
      <c r="BA673" s="143"/>
      <c r="BC673" s="39"/>
      <c r="BD673" s="105"/>
      <c r="BE673" s="105"/>
      <c r="BF673" s="105"/>
      <c r="BG673" s="39"/>
      <c r="BH673" s="39"/>
      <c r="BI673" s="39"/>
      <c r="BJ673" s="39"/>
    </row>
    <row r="674" spans="1:62" s="10" customFormat="1" ht="14.25" customHeight="1">
      <c r="A674" s="32">
        <v>17</v>
      </c>
      <c r="B674" s="25"/>
      <c r="C674" s="33" t="s">
        <v>1</v>
      </c>
      <c r="D674" s="25"/>
      <c r="E674" s="35">
        <f>E675</f>
        <v>0</v>
      </c>
      <c r="F674" s="36">
        <f t="shared" ref="F674:P674" si="803">F675-E675</f>
        <v>0</v>
      </c>
      <c r="G674" s="36">
        <f t="shared" si="803"/>
        <v>0</v>
      </c>
      <c r="H674" s="36">
        <f t="shared" si="803"/>
        <v>0</v>
      </c>
      <c r="I674" s="36">
        <f t="shared" si="803"/>
        <v>0</v>
      </c>
      <c r="J674" s="36">
        <f t="shared" si="803"/>
        <v>0</v>
      </c>
      <c r="K674" s="36">
        <f t="shared" si="803"/>
        <v>0</v>
      </c>
      <c r="L674" s="36">
        <f t="shared" si="803"/>
        <v>0</v>
      </c>
      <c r="M674" s="216">
        <f t="shared" si="803"/>
        <v>0</v>
      </c>
      <c r="N674" s="36">
        <f t="shared" si="803"/>
        <v>0</v>
      </c>
      <c r="O674" s="36">
        <f t="shared" si="803"/>
        <v>0</v>
      </c>
      <c r="P674" s="37">
        <f t="shared" si="803"/>
        <v>0</v>
      </c>
      <c r="Q674" s="12"/>
      <c r="R674" s="12"/>
      <c r="S674" s="12"/>
      <c r="T674" s="32">
        <v>17</v>
      </c>
      <c r="U674" s="25"/>
      <c r="V674" s="33" t="s">
        <v>1</v>
      </c>
      <c r="W674" s="25"/>
      <c r="X674" s="35">
        <f>X675</f>
        <v>0</v>
      </c>
      <c r="Y674" s="36">
        <f t="shared" ref="Y674:AI674" si="804">Y675-X675</f>
        <v>0</v>
      </c>
      <c r="Z674" s="36">
        <f t="shared" si="804"/>
        <v>0</v>
      </c>
      <c r="AA674" s="36">
        <f t="shared" si="804"/>
        <v>0</v>
      </c>
      <c r="AB674" s="36">
        <f t="shared" si="804"/>
        <v>0</v>
      </c>
      <c r="AC674" s="36">
        <f t="shared" si="804"/>
        <v>0</v>
      </c>
      <c r="AD674" s="36">
        <f t="shared" si="804"/>
        <v>0</v>
      </c>
      <c r="AE674" s="216">
        <f t="shared" si="804"/>
        <v>0</v>
      </c>
      <c r="AF674" s="36">
        <f t="shared" si="804"/>
        <v>0</v>
      </c>
      <c r="AG674" s="36">
        <f t="shared" si="804"/>
        <v>0</v>
      </c>
      <c r="AH674" s="36">
        <f t="shared" si="804"/>
        <v>0</v>
      </c>
      <c r="AI674" s="37">
        <f t="shared" si="804"/>
        <v>0</v>
      </c>
      <c r="AJ674" s="12"/>
      <c r="AK674" s="12"/>
      <c r="AL674" s="32">
        <v>17</v>
      </c>
      <c r="AM674" s="25"/>
      <c r="AN674" s="33" t="s">
        <v>1</v>
      </c>
      <c r="AO674" s="25"/>
      <c r="AP674" s="35">
        <f>AP675</f>
        <v>0</v>
      </c>
      <c r="AQ674" s="36">
        <f t="shared" ref="AQ674:BA674" si="805">AQ675-AP675</f>
        <v>0</v>
      </c>
      <c r="AR674" s="36">
        <f t="shared" si="805"/>
        <v>0</v>
      </c>
      <c r="AS674" s="36">
        <f t="shared" si="805"/>
        <v>0</v>
      </c>
      <c r="AT674" s="36">
        <f t="shared" si="805"/>
        <v>0</v>
      </c>
      <c r="AU674" s="36">
        <f t="shared" si="805"/>
        <v>0</v>
      </c>
      <c r="AV674" s="36">
        <f t="shared" si="805"/>
        <v>0</v>
      </c>
      <c r="AW674" s="216">
        <f t="shared" si="805"/>
        <v>0</v>
      </c>
      <c r="AX674" s="36">
        <f t="shared" si="805"/>
        <v>0</v>
      </c>
      <c r="AY674" s="36">
        <f t="shared" si="805"/>
        <v>0</v>
      </c>
      <c r="AZ674" s="36">
        <f t="shared" si="805"/>
        <v>0</v>
      </c>
      <c r="BA674" s="143">
        <f t="shared" si="805"/>
        <v>0</v>
      </c>
      <c r="BC674" s="39"/>
      <c r="BD674" s="105"/>
      <c r="BE674" s="105"/>
      <c r="BF674" s="105"/>
      <c r="BG674" s="39"/>
      <c r="BH674" s="39"/>
      <c r="BI674" s="39"/>
      <c r="BJ674" s="39"/>
    </row>
    <row r="675" spans="1:62" s="10" customFormat="1" ht="14.25" customHeight="1">
      <c r="A675" s="70"/>
      <c r="B675" s="25"/>
      <c r="C675" s="33" t="s">
        <v>13</v>
      </c>
      <c r="D675" s="25"/>
      <c r="E675" s="74"/>
      <c r="F675" s="73"/>
      <c r="G675" s="73"/>
      <c r="H675" s="73"/>
      <c r="I675" s="73"/>
      <c r="J675" s="73"/>
      <c r="K675" s="73"/>
      <c r="L675" s="73"/>
      <c r="M675" s="136"/>
      <c r="N675" s="36"/>
      <c r="O675" s="36"/>
      <c r="P675" s="37"/>
      <c r="Q675" s="12"/>
      <c r="R675" s="12"/>
      <c r="S675" s="12"/>
      <c r="T675" s="70"/>
      <c r="U675" s="25"/>
      <c r="V675" s="33" t="s">
        <v>13</v>
      </c>
      <c r="W675" s="25"/>
      <c r="X675" s="74"/>
      <c r="Y675" s="73"/>
      <c r="Z675" s="73"/>
      <c r="AA675" s="73"/>
      <c r="AB675" s="73"/>
      <c r="AC675" s="73"/>
      <c r="AD675" s="73"/>
      <c r="AE675" s="136"/>
      <c r="AF675" s="73"/>
      <c r="AG675" s="36"/>
      <c r="AH675" s="36"/>
      <c r="AI675" s="37"/>
      <c r="AJ675" s="12"/>
      <c r="AK675" s="12"/>
      <c r="AL675" s="70"/>
      <c r="AM675" s="25"/>
      <c r="AN675" s="33" t="s">
        <v>13</v>
      </c>
      <c r="AO675" s="25"/>
      <c r="AP675" s="74"/>
      <c r="AQ675" s="73"/>
      <c r="AR675" s="73"/>
      <c r="AS675" s="73"/>
      <c r="AT675" s="73"/>
      <c r="AU675" s="73"/>
      <c r="AV675" s="73"/>
      <c r="AW675" s="136"/>
      <c r="AX675" s="73"/>
      <c r="AY675" s="36"/>
      <c r="AZ675" s="36"/>
      <c r="BA675" s="143"/>
      <c r="BC675" s="39"/>
      <c r="BD675" s="105"/>
      <c r="BE675" s="105"/>
      <c r="BF675" s="105"/>
      <c r="BG675" s="39"/>
      <c r="BH675" s="39"/>
      <c r="BI675" s="39"/>
      <c r="BJ675" s="39"/>
    </row>
    <row r="676" spans="1:62" s="10" customFormat="1" ht="14.25" customHeight="1">
      <c r="A676" s="70"/>
      <c r="B676" s="25"/>
      <c r="C676" s="33"/>
      <c r="D676" s="25"/>
      <c r="E676" s="35"/>
      <c r="F676" s="36"/>
      <c r="G676" s="36"/>
      <c r="H676" s="36"/>
      <c r="I676" s="36"/>
      <c r="J676" s="36"/>
      <c r="K676" s="36"/>
      <c r="L676" s="36"/>
      <c r="M676" s="216"/>
      <c r="N676" s="36"/>
      <c r="O676" s="36"/>
      <c r="P676" s="37"/>
      <c r="Q676" s="12"/>
      <c r="R676" s="12"/>
      <c r="S676" s="12"/>
      <c r="T676" s="70"/>
      <c r="U676" s="25"/>
      <c r="V676" s="33"/>
      <c r="W676" s="25"/>
      <c r="X676" s="35"/>
      <c r="Y676" s="36"/>
      <c r="Z676" s="36"/>
      <c r="AA676" s="36"/>
      <c r="AB676" s="36"/>
      <c r="AC676" s="36"/>
      <c r="AD676" s="36"/>
      <c r="AE676" s="216"/>
      <c r="AF676" s="36"/>
      <c r="AG676" s="36"/>
      <c r="AH676" s="36"/>
      <c r="AI676" s="37"/>
      <c r="AJ676" s="12"/>
      <c r="AK676" s="12"/>
      <c r="AL676" s="70"/>
      <c r="AM676" s="25"/>
      <c r="AN676" s="33"/>
      <c r="AO676" s="25"/>
      <c r="AP676" s="35"/>
      <c r="AQ676" s="36"/>
      <c r="AR676" s="36"/>
      <c r="AS676" s="36"/>
      <c r="AT676" s="36"/>
      <c r="AU676" s="36"/>
      <c r="AV676" s="36"/>
      <c r="AW676" s="216"/>
      <c r="AX676" s="36"/>
      <c r="AY676" s="36"/>
      <c r="AZ676" s="36"/>
      <c r="BA676" s="143"/>
      <c r="BC676" s="39"/>
      <c r="BD676" s="105"/>
      <c r="BE676" s="105"/>
      <c r="BF676" s="105"/>
      <c r="BG676" s="39"/>
      <c r="BH676" s="39"/>
      <c r="BI676" s="39"/>
      <c r="BJ676" s="39"/>
    </row>
    <row r="677" spans="1:62" s="10" customFormat="1" ht="14.25" customHeight="1">
      <c r="A677" s="32">
        <v>18</v>
      </c>
      <c r="B677" s="25"/>
      <c r="C677" s="33" t="s">
        <v>1</v>
      </c>
      <c r="D677" s="25"/>
      <c r="E677" s="35">
        <f>E678</f>
        <v>0</v>
      </c>
      <c r="F677" s="36">
        <f t="shared" ref="F677:P677" si="806">F678-E678</f>
        <v>0</v>
      </c>
      <c r="G677" s="36">
        <f t="shared" si="806"/>
        <v>0</v>
      </c>
      <c r="H677" s="36">
        <f t="shared" si="806"/>
        <v>0</v>
      </c>
      <c r="I677" s="36">
        <f t="shared" si="806"/>
        <v>0</v>
      </c>
      <c r="J677" s="36">
        <f t="shared" si="806"/>
        <v>0</v>
      </c>
      <c r="K677" s="36">
        <f t="shared" si="806"/>
        <v>0</v>
      </c>
      <c r="L677" s="36">
        <f t="shared" si="806"/>
        <v>0</v>
      </c>
      <c r="M677" s="216">
        <f t="shared" si="806"/>
        <v>0</v>
      </c>
      <c r="N677" s="36">
        <f t="shared" si="806"/>
        <v>0</v>
      </c>
      <c r="O677" s="36">
        <f t="shared" si="806"/>
        <v>0</v>
      </c>
      <c r="P677" s="37">
        <f t="shared" si="806"/>
        <v>0</v>
      </c>
      <c r="Q677" s="12"/>
      <c r="R677" s="12"/>
      <c r="S677" s="12"/>
      <c r="T677" s="32">
        <v>18</v>
      </c>
      <c r="U677" s="25"/>
      <c r="V677" s="33" t="s">
        <v>1</v>
      </c>
      <c r="W677" s="25"/>
      <c r="X677" s="35">
        <f>X678</f>
        <v>0</v>
      </c>
      <c r="Y677" s="36">
        <f t="shared" ref="Y677:AI677" si="807">Y678-X678</f>
        <v>0</v>
      </c>
      <c r="Z677" s="36">
        <f t="shared" si="807"/>
        <v>0</v>
      </c>
      <c r="AA677" s="36">
        <f t="shared" si="807"/>
        <v>0</v>
      </c>
      <c r="AB677" s="36">
        <f t="shared" si="807"/>
        <v>0</v>
      </c>
      <c r="AC677" s="36">
        <f t="shared" si="807"/>
        <v>0</v>
      </c>
      <c r="AD677" s="36">
        <f t="shared" si="807"/>
        <v>0</v>
      </c>
      <c r="AE677" s="216">
        <f t="shared" si="807"/>
        <v>0</v>
      </c>
      <c r="AF677" s="36">
        <f t="shared" si="807"/>
        <v>0</v>
      </c>
      <c r="AG677" s="36">
        <f t="shared" si="807"/>
        <v>0</v>
      </c>
      <c r="AH677" s="36">
        <f t="shared" si="807"/>
        <v>0</v>
      </c>
      <c r="AI677" s="37">
        <f t="shared" si="807"/>
        <v>0</v>
      </c>
      <c r="AJ677" s="12"/>
      <c r="AK677" s="12"/>
      <c r="AL677" s="32">
        <v>18</v>
      </c>
      <c r="AM677" s="25"/>
      <c r="AN677" s="33" t="s">
        <v>1</v>
      </c>
      <c r="AO677" s="25"/>
      <c r="AP677" s="35">
        <f>AP678</f>
        <v>0</v>
      </c>
      <c r="AQ677" s="36">
        <f t="shared" ref="AQ677:BA677" si="808">AQ678-AP678</f>
        <v>0</v>
      </c>
      <c r="AR677" s="36">
        <f t="shared" si="808"/>
        <v>0</v>
      </c>
      <c r="AS677" s="36">
        <f t="shared" si="808"/>
        <v>0</v>
      </c>
      <c r="AT677" s="36">
        <f t="shared" si="808"/>
        <v>0</v>
      </c>
      <c r="AU677" s="36">
        <f t="shared" si="808"/>
        <v>0</v>
      </c>
      <c r="AV677" s="36">
        <f t="shared" si="808"/>
        <v>0</v>
      </c>
      <c r="AW677" s="216">
        <f t="shared" si="808"/>
        <v>0</v>
      </c>
      <c r="AX677" s="36">
        <f t="shared" si="808"/>
        <v>0</v>
      </c>
      <c r="AY677" s="36">
        <f t="shared" si="808"/>
        <v>0</v>
      </c>
      <c r="AZ677" s="36">
        <f t="shared" si="808"/>
        <v>0</v>
      </c>
      <c r="BA677" s="143">
        <f t="shared" si="808"/>
        <v>0</v>
      </c>
      <c r="BC677" s="39"/>
      <c r="BD677" s="105"/>
      <c r="BE677" s="105"/>
      <c r="BF677" s="105"/>
      <c r="BG677" s="39"/>
      <c r="BH677" s="39"/>
      <c r="BI677" s="39"/>
      <c r="BJ677" s="39"/>
    </row>
    <row r="678" spans="1:62" s="10" customFormat="1" ht="14.25" customHeight="1">
      <c r="A678" s="70"/>
      <c r="B678" s="25"/>
      <c r="C678" s="33" t="s">
        <v>13</v>
      </c>
      <c r="D678" s="25"/>
      <c r="E678" s="74"/>
      <c r="F678" s="73"/>
      <c r="G678" s="73"/>
      <c r="H678" s="73"/>
      <c r="I678" s="73"/>
      <c r="J678" s="73"/>
      <c r="K678" s="73"/>
      <c r="L678" s="73"/>
      <c r="M678" s="136"/>
      <c r="N678" s="36"/>
      <c r="O678" s="36"/>
      <c r="P678" s="37"/>
      <c r="Q678" s="12"/>
      <c r="R678" s="12"/>
      <c r="S678" s="12"/>
      <c r="T678" s="70"/>
      <c r="U678" s="25"/>
      <c r="V678" s="33" t="s">
        <v>13</v>
      </c>
      <c r="W678" s="25"/>
      <c r="X678" s="74"/>
      <c r="Y678" s="73"/>
      <c r="Z678" s="73"/>
      <c r="AA678" s="73"/>
      <c r="AB678" s="73"/>
      <c r="AC678" s="73"/>
      <c r="AD678" s="73"/>
      <c r="AE678" s="136"/>
      <c r="AF678" s="73"/>
      <c r="AG678" s="36"/>
      <c r="AH678" s="36"/>
      <c r="AI678" s="37"/>
      <c r="AJ678" s="12"/>
      <c r="AK678" s="12"/>
      <c r="AL678" s="70"/>
      <c r="AM678" s="25"/>
      <c r="AN678" s="33" t="s">
        <v>13</v>
      </c>
      <c r="AO678" s="25"/>
      <c r="AP678" s="74"/>
      <c r="AQ678" s="73"/>
      <c r="AR678" s="73"/>
      <c r="AS678" s="73"/>
      <c r="AT678" s="73"/>
      <c r="AU678" s="73"/>
      <c r="AV678" s="73"/>
      <c r="AW678" s="136"/>
      <c r="AX678" s="73"/>
      <c r="AY678" s="36"/>
      <c r="AZ678" s="36"/>
      <c r="BA678" s="143"/>
      <c r="BC678" s="39"/>
      <c r="BD678" s="105"/>
      <c r="BE678" s="105"/>
      <c r="BF678" s="105"/>
      <c r="BG678" s="39"/>
      <c r="BH678" s="39"/>
      <c r="BI678" s="39"/>
      <c r="BJ678" s="39"/>
    </row>
    <row r="679" spans="1:62" s="10" customFormat="1" ht="14.25" customHeight="1">
      <c r="A679" s="33"/>
      <c r="B679" s="25"/>
      <c r="C679" s="33"/>
      <c r="D679" s="25"/>
      <c r="E679" s="35"/>
      <c r="F679" s="36"/>
      <c r="G679" s="36"/>
      <c r="H679" s="36"/>
      <c r="I679" s="36"/>
      <c r="J679" s="36"/>
      <c r="K679" s="36"/>
      <c r="L679" s="36"/>
      <c r="M679" s="216"/>
      <c r="N679" s="36"/>
      <c r="O679" s="36"/>
      <c r="P679" s="37"/>
      <c r="Q679" s="12"/>
      <c r="R679" s="12"/>
      <c r="S679" s="12"/>
      <c r="T679" s="33"/>
      <c r="U679" s="25"/>
      <c r="V679" s="33"/>
      <c r="W679" s="25"/>
      <c r="X679" s="35"/>
      <c r="Y679" s="36"/>
      <c r="Z679" s="36"/>
      <c r="AA679" s="36"/>
      <c r="AB679" s="36"/>
      <c r="AC679" s="36"/>
      <c r="AD679" s="36"/>
      <c r="AE679" s="216"/>
      <c r="AF679" s="36"/>
      <c r="AG679" s="36"/>
      <c r="AH679" s="36"/>
      <c r="AI679" s="37"/>
      <c r="AJ679" s="12"/>
      <c r="AK679" s="12"/>
      <c r="AL679" s="33"/>
      <c r="AM679" s="25"/>
      <c r="AN679" s="33"/>
      <c r="AO679" s="25"/>
      <c r="AP679" s="35"/>
      <c r="AQ679" s="36"/>
      <c r="AR679" s="36"/>
      <c r="AS679" s="36"/>
      <c r="AT679" s="36"/>
      <c r="AU679" s="36"/>
      <c r="AV679" s="36"/>
      <c r="AW679" s="216"/>
      <c r="AX679" s="36"/>
      <c r="AY679" s="36"/>
      <c r="AZ679" s="36"/>
      <c r="BA679" s="143"/>
      <c r="BC679" s="39"/>
      <c r="BD679" s="105"/>
      <c r="BE679" s="105"/>
      <c r="BF679" s="105"/>
      <c r="BG679" s="39"/>
      <c r="BH679" s="39"/>
      <c r="BI679" s="39"/>
      <c r="BJ679" s="39"/>
    </row>
    <row r="680" spans="1:62" s="10" customFormat="1" ht="14.25" customHeight="1">
      <c r="A680" s="32">
        <v>19</v>
      </c>
      <c r="B680" s="25"/>
      <c r="C680" s="33" t="s">
        <v>1</v>
      </c>
      <c r="D680" s="25"/>
      <c r="E680" s="35">
        <f>E681</f>
        <v>0</v>
      </c>
      <c r="F680" s="36">
        <f t="shared" ref="F680:P680" si="809">F681-E681</f>
        <v>0</v>
      </c>
      <c r="G680" s="36">
        <f t="shared" si="809"/>
        <v>0</v>
      </c>
      <c r="H680" s="36">
        <f t="shared" si="809"/>
        <v>0</v>
      </c>
      <c r="I680" s="36">
        <f t="shared" si="809"/>
        <v>0</v>
      </c>
      <c r="J680" s="36">
        <f t="shared" si="809"/>
        <v>0</v>
      </c>
      <c r="K680" s="36">
        <f t="shared" si="809"/>
        <v>0</v>
      </c>
      <c r="L680" s="36">
        <f t="shared" si="809"/>
        <v>0</v>
      </c>
      <c r="M680" s="216">
        <f t="shared" si="809"/>
        <v>0</v>
      </c>
      <c r="N680" s="36">
        <f t="shared" si="809"/>
        <v>0</v>
      </c>
      <c r="O680" s="36">
        <f t="shared" si="809"/>
        <v>0</v>
      </c>
      <c r="P680" s="37">
        <f t="shared" si="809"/>
        <v>0</v>
      </c>
      <c r="Q680" s="12"/>
      <c r="R680" s="12"/>
      <c r="S680" s="12"/>
      <c r="T680" s="32">
        <v>19</v>
      </c>
      <c r="U680" s="25"/>
      <c r="V680" s="33" t="s">
        <v>1</v>
      </c>
      <c r="W680" s="25"/>
      <c r="X680" s="35">
        <f>X681</f>
        <v>0</v>
      </c>
      <c r="Y680" s="36">
        <f t="shared" ref="Y680:AI680" si="810">Y681-X681</f>
        <v>0</v>
      </c>
      <c r="Z680" s="36">
        <f t="shared" si="810"/>
        <v>0</v>
      </c>
      <c r="AA680" s="36">
        <f t="shared" si="810"/>
        <v>0</v>
      </c>
      <c r="AB680" s="36">
        <f t="shared" si="810"/>
        <v>0</v>
      </c>
      <c r="AC680" s="36">
        <f t="shared" si="810"/>
        <v>0</v>
      </c>
      <c r="AD680" s="36">
        <f t="shared" si="810"/>
        <v>0</v>
      </c>
      <c r="AE680" s="216">
        <f t="shared" si="810"/>
        <v>0</v>
      </c>
      <c r="AF680" s="36">
        <f t="shared" si="810"/>
        <v>0</v>
      </c>
      <c r="AG680" s="36">
        <f t="shared" si="810"/>
        <v>0</v>
      </c>
      <c r="AH680" s="36">
        <f t="shared" si="810"/>
        <v>0</v>
      </c>
      <c r="AI680" s="37">
        <f t="shared" si="810"/>
        <v>0</v>
      </c>
      <c r="AJ680" s="12"/>
      <c r="AK680" s="12"/>
      <c r="AL680" s="32">
        <v>19</v>
      </c>
      <c r="AM680" s="25"/>
      <c r="AN680" s="33" t="s">
        <v>1</v>
      </c>
      <c r="AO680" s="25"/>
      <c r="AP680" s="35">
        <f>AP681</f>
        <v>0</v>
      </c>
      <c r="AQ680" s="36">
        <f t="shared" ref="AQ680:BA680" si="811">AQ681-AP681</f>
        <v>0</v>
      </c>
      <c r="AR680" s="36">
        <f t="shared" si="811"/>
        <v>0</v>
      </c>
      <c r="AS680" s="36">
        <f t="shared" si="811"/>
        <v>0</v>
      </c>
      <c r="AT680" s="36">
        <f t="shared" si="811"/>
        <v>0</v>
      </c>
      <c r="AU680" s="36">
        <f t="shared" si="811"/>
        <v>0</v>
      </c>
      <c r="AV680" s="36">
        <f t="shared" si="811"/>
        <v>0</v>
      </c>
      <c r="AW680" s="216">
        <f t="shared" si="811"/>
        <v>0</v>
      </c>
      <c r="AX680" s="36">
        <f t="shared" si="811"/>
        <v>0</v>
      </c>
      <c r="AY680" s="36">
        <f t="shared" si="811"/>
        <v>0</v>
      </c>
      <c r="AZ680" s="36">
        <f t="shared" si="811"/>
        <v>0</v>
      </c>
      <c r="BA680" s="143">
        <f t="shared" si="811"/>
        <v>0</v>
      </c>
      <c r="BC680" s="39"/>
      <c r="BD680" s="105"/>
      <c r="BE680" s="105"/>
      <c r="BF680" s="105"/>
      <c r="BG680" s="39"/>
      <c r="BH680" s="39"/>
      <c r="BI680" s="39"/>
      <c r="BJ680" s="39"/>
    </row>
    <row r="681" spans="1:62" s="10" customFormat="1" ht="14.25" customHeight="1">
      <c r="A681" s="70"/>
      <c r="B681" s="25"/>
      <c r="C681" s="33" t="s">
        <v>13</v>
      </c>
      <c r="D681" s="25"/>
      <c r="E681" s="74"/>
      <c r="F681" s="73"/>
      <c r="G681" s="73"/>
      <c r="H681" s="73"/>
      <c r="I681" s="73"/>
      <c r="J681" s="73"/>
      <c r="K681" s="73"/>
      <c r="L681" s="73"/>
      <c r="M681" s="136"/>
      <c r="N681" s="36"/>
      <c r="O681" s="36"/>
      <c r="P681" s="37"/>
      <c r="Q681" s="12"/>
      <c r="R681" s="12"/>
      <c r="S681" s="12"/>
      <c r="T681" s="70"/>
      <c r="U681" s="25"/>
      <c r="V681" s="33" t="s">
        <v>13</v>
      </c>
      <c r="W681" s="25"/>
      <c r="X681" s="74"/>
      <c r="Y681" s="73"/>
      <c r="Z681" s="73"/>
      <c r="AA681" s="73"/>
      <c r="AB681" s="73"/>
      <c r="AC681" s="73"/>
      <c r="AD681" s="73"/>
      <c r="AE681" s="136"/>
      <c r="AF681" s="73"/>
      <c r="AG681" s="36"/>
      <c r="AH681" s="36"/>
      <c r="AI681" s="37"/>
      <c r="AJ681" s="12"/>
      <c r="AK681" s="12"/>
      <c r="AL681" s="70"/>
      <c r="AM681" s="25"/>
      <c r="AN681" s="33" t="s">
        <v>13</v>
      </c>
      <c r="AO681" s="25"/>
      <c r="AP681" s="74"/>
      <c r="AQ681" s="73"/>
      <c r="AR681" s="73"/>
      <c r="AS681" s="73"/>
      <c r="AT681" s="73"/>
      <c r="AU681" s="73"/>
      <c r="AV681" s="73"/>
      <c r="AW681" s="136"/>
      <c r="AX681" s="73"/>
      <c r="AY681" s="36"/>
      <c r="AZ681" s="36"/>
      <c r="BA681" s="143"/>
      <c r="BC681" s="39"/>
      <c r="BD681" s="105"/>
      <c r="BE681" s="105"/>
      <c r="BF681" s="105"/>
      <c r="BG681" s="39"/>
      <c r="BH681" s="39"/>
      <c r="BI681" s="39"/>
      <c r="BJ681" s="39"/>
    </row>
    <row r="682" spans="1:62" s="10" customFormat="1" ht="14.25" customHeight="1">
      <c r="A682" s="40"/>
      <c r="B682" s="25"/>
      <c r="C682" s="33"/>
      <c r="D682" s="25"/>
      <c r="E682" s="35"/>
      <c r="F682" s="36"/>
      <c r="G682" s="36"/>
      <c r="H682" s="36"/>
      <c r="I682" s="36"/>
      <c r="J682" s="36"/>
      <c r="K682" s="36"/>
      <c r="L682" s="36"/>
      <c r="M682" s="216"/>
      <c r="N682" s="36"/>
      <c r="O682" s="36"/>
      <c r="P682" s="37"/>
      <c r="Q682" s="12"/>
      <c r="R682" s="12"/>
      <c r="S682" s="12"/>
      <c r="T682" s="40"/>
      <c r="U682" s="25"/>
      <c r="V682" s="33"/>
      <c r="W682" s="25"/>
      <c r="X682" s="35"/>
      <c r="Y682" s="36"/>
      <c r="Z682" s="36"/>
      <c r="AA682" s="36"/>
      <c r="AB682" s="36"/>
      <c r="AC682" s="36"/>
      <c r="AD682" s="36"/>
      <c r="AE682" s="216"/>
      <c r="AF682" s="36"/>
      <c r="AG682" s="36"/>
      <c r="AH682" s="36"/>
      <c r="AI682" s="37"/>
      <c r="AJ682" s="12"/>
      <c r="AK682" s="12"/>
      <c r="AL682" s="40"/>
      <c r="AM682" s="25"/>
      <c r="AN682" s="33"/>
      <c r="AO682" s="25"/>
      <c r="AP682" s="35"/>
      <c r="AQ682" s="36"/>
      <c r="AR682" s="36"/>
      <c r="AS682" s="36"/>
      <c r="AT682" s="36"/>
      <c r="AU682" s="36"/>
      <c r="AV682" s="36"/>
      <c r="AW682" s="216"/>
      <c r="AX682" s="36"/>
      <c r="AY682" s="36"/>
      <c r="AZ682" s="36"/>
      <c r="BA682" s="143"/>
      <c r="BC682" s="39"/>
      <c r="BD682" s="105"/>
      <c r="BE682" s="105"/>
      <c r="BF682" s="105"/>
      <c r="BG682" s="39"/>
      <c r="BH682" s="39"/>
      <c r="BI682" s="39"/>
      <c r="BJ682" s="39"/>
    </row>
    <row r="683" spans="1:62" s="10" customFormat="1" ht="14.25" customHeight="1">
      <c r="A683" s="32">
        <v>20</v>
      </c>
      <c r="B683" s="25"/>
      <c r="C683" s="33" t="s">
        <v>1</v>
      </c>
      <c r="D683" s="25"/>
      <c r="E683" s="35">
        <f>E684</f>
        <v>0</v>
      </c>
      <c r="F683" s="36">
        <f t="shared" ref="F683:P683" si="812">F684-E684</f>
        <v>0</v>
      </c>
      <c r="G683" s="36">
        <f t="shared" si="812"/>
        <v>0</v>
      </c>
      <c r="H683" s="36">
        <f t="shared" si="812"/>
        <v>0</v>
      </c>
      <c r="I683" s="36">
        <f t="shared" si="812"/>
        <v>0</v>
      </c>
      <c r="J683" s="36">
        <f t="shared" si="812"/>
        <v>0</v>
      </c>
      <c r="K683" s="36">
        <f t="shared" si="812"/>
        <v>0</v>
      </c>
      <c r="L683" s="36">
        <f t="shared" si="812"/>
        <v>0</v>
      </c>
      <c r="M683" s="216">
        <f t="shared" si="812"/>
        <v>0</v>
      </c>
      <c r="N683" s="36">
        <f t="shared" si="812"/>
        <v>0</v>
      </c>
      <c r="O683" s="36">
        <f t="shared" si="812"/>
        <v>0</v>
      </c>
      <c r="P683" s="37">
        <f t="shared" si="812"/>
        <v>0</v>
      </c>
      <c r="Q683" s="12"/>
      <c r="R683" s="12"/>
      <c r="S683" s="12"/>
      <c r="T683" s="32">
        <v>20</v>
      </c>
      <c r="U683" s="25"/>
      <c r="V683" s="33" t="s">
        <v>1</v>
      </c>
      <c r="W683" s="25"/>
      <c r="X683" s="35">
        <f>X684</f>
        <v>0</v>
      </c>
      <c r="Y683" s="36">
        <f t="shared" ref="Y683:AI683" si="813">Y684-X684</f>
        <v>0</v>
      </c>
      <c r="Z683" s="36">
        <f t="shared" si="813"/>
        <v>0</v>
      </c>
      <c r="AA683" s="36">
        <f t="shared" si="813"/>
        <v>0</v>
      </c>
      <c r="AB683" s="36">
        <f t="shared" si="813"/>
        <v>0</v>
      </c>
      <c r="AC683" s="36">
        <f t="shared" si="813"/>
        <v>0</v>
      </c>
      <c r="AD683" s="36">
        <f t="shared" si="813"/>
        <v>0</v>
      </c>
      <c r="AE683" s="216">
        <f t="shared" si="813"/>
        <v>0</v>
      </c>
      <c r="AF683" s="36">
        <f t="shared" si="813"/>
        <v>0</v>
      </c>
      <c r="AG683" s="36">
        <f t="shared" si="813"/>
        <v>0</v>
      </c>
      <c r="AH683" s="36">
        <f t="shared" si="813"/>
        <v>0</v>
      </c>
      <c r="AI683" s="37">
        <f t="shared" si="813"/>
        <v>0</v>
      </c>
      <c r="AJ683" s="12"/>
      <c r="AK683" s="12"/>
      <c r="AL683" s="32">
        <v>20</v>
      </c>
      <c r="AM683" s="25"/>
      <c r="AN683" s="33" t="s">
        <v>1</v>
      </c>
      <c r="AO683" s="25"/>
      <c r="AP683" s="35">
        <f>AP684</f>
        <v>0</v>
      </c>
      <c r="AQ683" s="36">
        <f t="shared" ref="AQ683:BA683" si="814">AQ684-AP684</f>
        <v>0</v>
      </c>
      <c r="AR683" s="36">
        <f t="shared" si="814"/>
        <v>0</v>
      </c>
      <c r="AS683" s="36">
        <f t="shared" si="814"/>
        <v>0</v>
      </c>
      <c r="AT683" s="36">
        <f t="shared" si="814"/>
        <v>0</v>
      </c>
      <c r="AU683" s="36">
        <f t="shared" si="814"/>
        <v>0</v>
      </c>
      <c r="AV683" s="36">
        <f t="shared" si="814"/>
        <v>0</v>
      </c>
      <c r="AW683" s="216">
        <f t="shared" si="814"/>
        <v>0</v>
      </c>
      <c r="AX683" s="36">
        <f t="shared" si="814"/>
        <v>0</v>
      </c>
      <c r="AY683" s="36">
        <f t="shared" si="814"/>
        <v>0</v>
      </c>
      <c r="AZ683" s="36">
        <f t="shared" si="814"/>
        <v>0</v>
      </c>
      <c r="BA683" s="143">
        <f t="shared" si="814"/>
        <v>0</v>
      </c>
      <c r="BC683" s="39"/>
      <c r="BD683" s="105"/>
      <c r="BE683" s="105"/>
      <c r="BF683" s="105"/>
      <c r="BG683" s="39"/>
      <c r="BH683" s="39"/>
      <c r="BI683" s="39"/>
      <c r="BJ683" s="39"/>
    </row>
    <row r="684" spans="1:62" s="10" customFormat="1" ht="14.25" customHeight="1">
      <c r="A684" s="70"/>
      <c r="B684" s="25"/>
      <c r="C684" s="33" t="s">
        <v>13</v>
      </c>
      <c r="D684" s="25"/>
      <c r="E684" s="74"/>
      <c r="F684" s="73"/>
      <c r="G684" s="73"/>
      <c r="H684" s="73"/>
      <c r="I684" s="73"/>
      <c r="J684" s="73"/>
      <c r="K684" s="73"/>
      <c r="L684" s="73"/>
      <c r="M684" s="136"/>
      <c r="N684" s="36"/>
      <c r="O684" s="36"/>
      <c r="P684" s="37"/>
      <c r="Q684" s="12"/>
      <c r="R684" s="12"/>
      <c r="S684" s="12"/>
      <c r="T684" s="70"/>
      <c r="U684" s="25"/>
      <c r="V684" s="33" t="s">
        <v>13</v>
      </c>
      <c r="W684" s="25"/>
      <c r="X684" s="74"/>
      <c r="Y684" s="73"/>
      <c r="Z684" s="73"/>
      <c r="AA684" s="73"/>
      <c r="AB684" s="73"/>
      <c r="AC684" s="73"/>
      <c r="AD684" s="73"/>
      <c r="AE684" s="136"/>
      <c r="AF684" s="73"/>
      <c r="AG684" s="36"/>
      <c r="AH684" s="36"/>
      <c r="AI684" s="37"/>
      <c r="AJ684" s="12"/>
      <c r="AK684" s="12"/>
      <c r="AL684" s="70"/>
      <c r="AM684" s="25"/>
      <c r="AN684" s="33" t="s">
        <v>13</v>
      </c>
      <c r="AO684" s="25"/>
      <c r="AP684" s="74"/>
      <c r="AQ684" s="73"/>
      <c r="AR684" s="73"/>
      <c r="AS684" s="73"/>
      <c r="AT684" s="73"/>
      <c r="AU684" s="73"/>
      <c r="AV684" s="73"/>
      <c r="AW684" s="136"/>
      <c r="AX684" s="73"/>
      <c r="AY684" s="36"/>
      <c r="AZ684" s="36"/>
      <c r="BA684" s="143"/>
      <c r="BC684" s="39"/>
      <c r="BD684" s="105"/>
      <c r="BE684" s="105"/>
      <c r="BF684" s="105"/>
      <c r="BG684" s="39"/>
      <c r="BH684" s="39"/>
      <c r="BI684" s="39"/>
      <c r="BJ684" s="39"/>
    </row>
    <row r="685" spans="1:62" s="10" customFormat="1" ht="14.25" customHeight="1">
      <c r="A685" s="40"/>
      <c r="B685" s="25"/>
      <c r="C685" s="33"/>
      <c r="D685" s="25"/>
      <c r="E685" s="35"/>
      <c r="F685" s="36"/>
      <c r="G685" s="36"/>
      <c r="H685" s="36"/>
      <c r="I685" s="36"/>
      <c r="J685" s="36"/>
      <c r="K685" s="36"/>
      <c r="L685" s="36"/>
      <c r="M685" s="216"/>
      <c r="N685" s="36"/>
      <c r="O685" s="36"/>
      <c r="P685" s="37"/>
      <c r="Q685" s="12"/>
      <c r="R685" s="12"/>
      <c r="S685" s="12"/>
      <c r="T685" s="40"/>
      <c r="U685" s="25"/>
      <c r="V685" s="33"/>
      <c r="W685" s="25"/>
      <c r="X685" s="35"/>
      <c r="Y685" s="36"/>
      <c r="Z685" s="36"/>
      <c r="AA685" s="36"/>
      <c r="AB685" s="36"/>
      <c r="AC685" s="36"/>
      <c r="AD685" s="36"/>
      <c r="AE685" s="216"/>
      <c r="AF685" s="36"/>
      <c r="AG685" s="36"/>
      <c r="AH685" s="36"/>
      <c r="AI685" s="37"/>
      <c r="AJ685" s="12"/>
      <c r="AK685" s="12"/>
      <c r="AL685" s="40"/>
      <c r="AM685" s="25"/>
      <c r="AN685" s="33"/>
      <c r="AO685" s="25"/>
      <c r="AP685" s="35"/>
      <c r="AQ685" s="36"/>
      <c r="AR685" s="36"/>
      <c r="AS685" s="36"/>
      <c r="AT685" s="36"/>
      <c r="AU685" s="36"/>
      <c r="AV685" s="36"/>
      <c r="AW685" s="216"/>
      <c r="AX685" s="36"/>
      <c r="AY685" s="36"/>
      <c r="AZ685" s="36"/>
      <c r="BA685" s="143"/>
      <c r="BC685" s="39"/>
      <c r="BD685" s="105"/>
      <c r="BE685" s="105"/>
      <c r="BF685" s="105"/>
      <c r="BG685" s="39"/>
      <c r="BH685" s="39"/>
      <c r="BI685" s="39"/>
      <c r="BJ685" s="39"/>
    </row>
    <row r="686" spans="1:62" s="10" customFormat="1" ht="14.25" customHeight="1">
      <c r="A686" s="32">
        <v>21</v>
      </c>
      <c r="B686" s="25"/>
      <c r="C686" s="33" t="s">
        <v>1</v>
      </c>
      <c r="D686" s="25"/>
      <c r="E686" s="35">
        <f>E687</f>
        <v>0</v>
      </c>
      <c r="F686" s="36">
        <f t="shared" ref="F686:P686" si="815">F687-E687</f>
        <v>0</v>
      </c>
      <c r="G686" s="36">
        <f t="shared" si="815"/>
        <v>0</v>
      </c>
      <c r="H686" s="36">
        <f t="shared" si="815"/>
        <v>0</v>
      </c>
      <c r="I686" s="36">
        <f t="shared" si="815"/>
        <v>0</v>
      </c>
      <c r="J686" s="36">
        <f t="shared" si="815"/>
        <v>0</v>
      </c>
      <c r="K686" s="36">
        <f t="shared" si="815"/>
        <v>0</v>
      </c>
      <c r="L686" s="36">
        <f t="shared" si="815"/>
        <v>0</v>
      </c>
      <c r="M686" s="216">
        <f t="shared" si="815"/>
        <v>0</v>
      </c>
      <c r="N686" s="36">
        <f t="shared" si="815"/>
        <v>0</v>
      </c>
      <c r="O686" s="36">
        <f t="shared" si="815"/>
        <v>0</v>
      </c>
      <c r="P686" s="37">
        <f t="shared" si="815"/>
        <v>0</v>
      </c>
      <c r="Q686" s="12"/>
      <c r="R686" s="12"/>
      <c r="S686" s="12"/>
      <c r="T686" s="32">
        <v>21</v>
      </c>
      <c r="U686" s="25"/>
      <c r="V686" s="33" t="s">
        <v>1</v>
      </c>
      <c r="W686" s="25"/>
      <c r="X686" s="35">
        <f>X687</f>
        <v>0</v>
      </c>
      <c r="Y686" s="36">
        <f t="shared" ref="Y686:AI686" si="816">Y687-X687</f>
        <v>0</v>
      </c>
      <c r="Z686" s="36">
        <f t="shared" si="816"/>
        <v>0</v>
      </c>
      <c r="AA686" s="36">
        <f t="shared" si="816"/>
        <v>0</v>
      </c>
      <c r="AB686" s="36">
        <f t="shared" si="816"/>
        <v>0</v>
      </c>
      <c r="AC686" s="36">
        <f t="shared" si="816"/>
        <v>0</v>
      </c>
      <c r="AD686" s="36">
        <f t="shared" si="816"/>
        <v>0</v>
      </c>
      <c r="AE686" s="216">
        <f t="shared" si="816"/>
        <v>0</v>
      </c>
      <c r="AF686" s="36">
        <f t="shared" si="816"/>
        <v>0</v>
      </c>
      <c r="AG686" s="36">
        <f t="shared" si="816"/>
        <v>0</v>
      </c>
      <c r="AH686" s="36">
        <f t="shared" si="816"/>
        <v>0</v>
      </c>
      <c r="AI686" s="37">
        <f t="shared" si="816"/>
        <v>0</v>
      </c>
      <c r="AJ686" s="12"/>
      <c r="AK686" s="12"/>
      <c r="AL686" s="32">
        <v>21</v>
      </c>
      <c r="AM686" s="25"/>
      <c r="AN686" s="33" t="s">
        <v>1</v>
      </c>
      <c r="AO686" s="25"/>
      <c r="AP686" s="35">
        <f>AP687</f>
        <v>0</v>
      </c>
      <c r="AQ686" s="36">
        <f t="shared" ref="AQ686:BA686" si="817">AQ687-AP687</f>
        <v>0</v>
      </c>
      <c r="AR686" s="36">
        <f t="shared" si="817"/>
        <v>0</v>
      </c>
      <c r="AS686" s="36">
        <f t="shared" si="817"/>
        <v>0</v>
      </c>
      <c r="AT686" s="36">
        <f t="shared" si="817"/>
        <v>0</v>
      </c>
      <c r="AU686" s="36">
        <f t="shared" si="817"/>
        <v>0</v>
      </c>
      <c r="AV686" s="36">
        <f t="shared" si="817"/>
        <v>0</v>
      </c>
      <c r="AW686" s="216">
        <f t="shared" si="817"/>
        <v>0</v>
      </c>
      <c r="AX686" s="36">
        <f t="shared" si="817"/>
        <v>0</v>
      </c>
      <c r="AY686" s="36">
        <f t="shared" si="817"/>
        <v>0</v>
      </c>
      <c r="AZ686" s="36">
        <f t="shared" si="817"/>
        <v>0</v>
      </c>
      <c r="BA686" s="143">
        <f t="shared" si="817"/>
        <v>0</v>
      </c>
      <c r="BC686" s="39"/>
      <c r="BD686" s="105"/>
      <c r="BE686" s="105"/>
      <c r="BF686" s="105"/>
      <c r="BG686" s="39"/>
      <c r="BH686" s="39"/>
      <c r="BI686" s="39"/>
      <c r="BJ686" s="39"/>
    </row>
    <row r="687" spans="1:62" s="10" customFormat="1" ht="14.25" customHeight="1">
      <c r="A687" s="70"/>
      <c r="B687" s="25"/>
      <c r="C687" s="33" t="s">
        <v>13</v>
      </c>
      <c r="D687" s="25"/>
      <c r="E687" s="74"/>
      <c r="F687" s="73"/>
      <c r="G687" s="73"/>
      <c r="H687" s="73"/>
      <c r="I687" s="73"/>
      <c r="J687" s="73"/>
      <c r="K687" s="73"/>
      <c r="L687" s="73"/>
      <c r="M687" s="136"/>
      <c r="N687" s="36"/>
      <c r="O687" s="36"/>
      <c r="P687" s="37"/>
      <c r="Q687" s="12"/>
      <c r="R687" s="12"/>
      <c r="S687" s="12"/>
      <c r="T687" s="70"/>
      <c r="U687" s="25"/>
      <c r="V687" s="33" t="s">
        <v>13</v>
      </c>
      <c r="W687" s="25"/>
      <c r="X687" s="74"/>
      <c r="Y687" s="73"/>
      <c r="Z687" s="73"/>
      <c r="AA687" s="73"/>
      <c r="AB687" s="73"/>
      <c r="AC687" s="73"/>
      <c r="AD687" s="73"/>
      <c r="AE687" s="136"/>
      <c r="AF687" s="73"/>
      <c r="AG687" s="36"/>
      <c r="AH687" s="36"/>
      <c r="AI687" s="37"/>
      <c r="AJ687" s="12"/>
      <c r="AK687" s="12"/>
      <c r="AL687" s="70"/>
      <c r="AM687" s="25"/>
      <c r="AN687" s="33" t="s">
        <v>13</v>
      </c>
      <c r="AO687" s="25"/>
      <c r="AP687" s="74"/>
      <c r="AQ687" s="73"/>
      <c r="AR687" s="73"/>
      <c r="AS687" s="73"/>
      <c r="AT687" s="73"/>
      <c r="AU687" s="73"/>
      <c r="AV687" s="73"/>
      <c r="AW687" s="136"/>
      <c r="AX687" s="73"/>
      <c r="AY687" s="36"/>
      <c r="AZ687" s="36"/>
      <c r="BA687" s="143"/>
      <c r="BC687" s="39"/>
      <c r="BD687" s="105"/>
      <c r="BE687" s="105"/>
      <c r="BF687" s="105"/>
      <c r="BG687" s="39"/>
      <c r="BH687" s="39"/>
      <c r="BI687" s="39"/>
      <c r="BJ687" s="39"/>
    </row>
    <row r="688" spans="1:62" s="10" customFormat="1" ht="14.25" customHeight="1">
      <c r="A688" s="40"/>
      <c r="B688" s="25"/>
      <c r="C688" s="33"/>
      <c r="D688" s="25"/>
      <c r="E688" s="35"/>
      <c r="F688" s="36"/>
      <c r="G688" s="36"/>
      <c r="H688" s="36"/>
      <c r="I688" s="36"/>
      <c r="J688" s="36"/>
      <c r="K688" s="36"/>
      <c r="L688" s="36"/>
      <c r="M688" s="216"/>
      <c r="N688" s="36"/>
      <c r="O688" s="36"/>
      <c r="P688" s="37"/>
      <c r="Q688" s="12"/>
      <c r="R688" s="12"/>
      <c r="S688" s="12"/>
      <c r="T688" s="40"/>
      <c r="U688" s="25"/>
      <c r="V688" s="33"/>
      <c r="W688" s="25"/>
      <c r="X688" s="35"/>
      <c r="Y688" s="36"/>
      <c r="Z688" s="36"/>
      <c r="AA688" s="36"/>
      <c r="AB688" s="36"/>
      <c r="AC688" s="36"/>
      <c r="AD688" s="36"/>
      <c r="AE688" s="216"/>
      <c r="AF688" s="36"/>
      <c r="AG688" s="36"/>
      <c r="AH688" s="36"/>
      <c r="AI688" s="37"/>
      <c r="AJ688" s="12"/>
      <c r="AK688" s="12"/>
      <c r="AL688" s="40"/>
      <c r="AM688" s="25"/>
      <c r="AN688" s="33"/>
      <c r="AO688" s="25"/>
      <c r="AP688" s="35"/>
      <c r="AQ688" s="36"/>
      <c r="AR688" s="36"/>
      <c r="AS688" s="36"/>
      <c r="AT688" s="36"/>
      <c r="AU688" s="36"/>
      <c r="AV688" s="36"/>
      <c r="AW688" s="216"/>
      <c r="AX688" s="36"/>
      <c r="AY688" s="36"/>
      <c r="AZ688" s="36"/>
      <c r="BA688" s="143"/>
      <c r="BC688" s="39"/>
      <c r="BD688" s="105"/>
      <c r="BE688" s="105"/>
      <c r="BF688" s="105"/>
      <c r="BG688" s="39"/>
      <c r="BH688" s="39"/>
      <c r="BI688" s="39"/>
      <c r="BJ688" s="39"/>
    </row>
    <row r="689" spans="1:62" s="10" customFormat="1" ht="14.25" customHeight="1">
      <c r="A689" s="32">
        <v>22</v>
      </c>
      <c r="B689" s="25"/>
      <c r="C689" s="33" t="s">
        <v>1</v>
      </c>
      <c r="D689" s="25"/>
      <c r="E689" s="35">
        <f>E690</f>
        <v>0</v>
      </c>
      <c r="F689" s="36">
        <f t="shared" ref="F689:P689" si="818">F690-E690</f>
        <v>0</v>
      </c>
      <c r="G689" s="36">
        <f t="shared" si="818"/>
        <v>0</v>
      </c>
      <c r="H689" s="36">
        <f t="shared" si="818"/>
        <v>0</v>
      </c>
      <c r="I689" s="36">
        <f t="shared" si="818"/>
        <v>0</v>
      </c>
      <c r="J689" s="36">
        <f t="shared" si="818"/>
        <v>0</v>
      </c>
      <c r="K689" s="36">
        <f t="shared" si="818"/>
        <v>0</v>
      </c>
      <c r="L689" s="36">
        <f t="shared" si="818"/>
        <v>0</v>
      </c>
      <c r="M689" s="216">
        <f t="shared" si="818"/>
        <v>0</v>
      </c>
      <c r="N689" s="36">
        <f t="shared" si="818"/>
        <v>0</v>
      </c>
      <c r="O689" s="36">
        <f t="shared" si="818"/>
        <v>0</v>
      </c>
      <c r="P689" s="37">
        <f t="shared" si="818"/>
        <v>0</v>
      </c>
      <c r="Q689" s="12"/>
      <c r="R689" s="12"/>
      <c r="S689" s="12"/>
      <c r="T689" s="32">
        <v>22</v>
      </c>
      <c r="U689" s="25"/>
      <c r="V689" s="33" t="s">
        <v>1</v>
      </c>
      <c r="W689" s="25"/>
      <c r="X689" s="35">
        <f>X690</f>
        <v>0</v>
      </c>
      <c r="Y689" s="36">
        <f t="shared" ref="Y689:AI689" si="819">Y690-X690</f>
        <v>0</v>
      </c>
      <c r="Z689" s="36">
        <f t="shared" si="819"/>
        <v>0</v>
      </c>
      <c r="AA689" s="36">
        <f t="shared" si="819"/>
        <v>0</v>
      </c>
      <c r="AB689" s="36">
        <f t="shared" si="819"/>
        <v>0</v>
      </c>
      <c r="AC689" s="36">
        <f t="shared" si="819"/>
        <v>0</v>
      </c>
      <c r="AD689" s="36">
        <f t="shared" si="819"/>
        <v>0</v>
      </c>
      <c r="AE689" s="216">
        <f t="shared" si="819"/>
        <v>0</v>
      </c>
      <c r="AF689" s="36">
        <f t="shared" si="819"/>
        <v>0</v>
      </c>
      <c r="AG689" s="36">
        <f t="shared" si="819"/>
        <v>0</v>
      </c>
      <c r="AH689" s="36">
        <f t="shared" si="819"/>
        <v>0</v>
      </c>
      <c r="AI689" s="37">
        <f t="shared" si="819"/>
        <v>0</v>
      </c>
      <c r="AJ689" s="12"/>
      <c r="AK689" s="12"/>
      <c r="AL689" s="32">
        <v>22</v>
      </c>
      <c r="AM689" s="25"/>
      <c r="AN689" s="33" t="s">
        <v>1</v>
      </c>
      <c r="AO689" s="25"/>
      <c r="AP689" s="35">
        <f>AP690</f>
        <v>0</v>
      </c>
      <c r="AQ689" s="36">
        <f t="shared" ref="AQ689:BA689" si="820">AQ690-AP690</f>
        <v>0</v>
      </c>
      <c r="AR689" s="36">
        <f t="shared" si="820"/>
        <v>0</v>
      </c>
      <c r="AS689" s="36">
        <f t="shared" si="820"/>
        <v>0</v>
      </c>
      <c r="AT689" s="36">
        <f t="shared" si="820"/>
        <v>0</v>
      </c>
      <c r="AU689" s="36">
        <f t="shared" si="820"/>
        <v>0</v>
      </c>
      <c r="AV689" s="36">
        <f t="shared" si="820"/>
        <v>0</v>
      </c>
      <c r="AW689" s="216">
        <f t="shared" si="820"/>
        <v>0</v>
      </c>
      <c r="AX689" s="36">
        <f t="shared" si="820"/>
        <v>0</v>
      </c>
      <c r="AY689" s="36">
        <f t="shared" si="820"/>
        <v>0</v>
      </c>
      <c r="AZ689" s="36">
        <f t="shared" si="820"/>
        <v>0</v>
      </c>
      <c r="BA689" s="143">
        <f t="shared" si="820"/>
        <v>0</v>
      </c>
      <c r="BC689" s="39"/>
      <c r="BD689" s="105"/>
      <c r="BE689" s="105"/>
      <c r="BF689" s="105"/>
      <c r="BG689" s="39"/>
      <c r="BH689" s="39"/>
      <c r="BI689" s="39"/>
      <c r="BJ689" s="39"/>
    </row>
    <row r="690" spans="1:62" s="10" customFormat="1" ht="14.25" customHeight="1">
      <c r="A690" s="70"/>
      <c r="B690" s="25"/>
      <c r="C690" s="33" t="s">
        <v>13</v>
      </c>
      <c r="D690" s="25"/>
      <c r="E690" s="74"/>
      <c r="F690" s="73"/>
      <c r="G690" s="73"/>
      <c r="H690" s="73"/>
      <c r="I690" s="73"/>
      <c r="J690" s="73"/>
      <c r="K690" s="73"/>
      <c r="L690" s="73"/>
      <c r="M690" s="136"/>
      <c r="N690" s="36"/>
      <c r="O690" s="36"/>
      <c r="P690" s="37"/>
      <c r="Q690" s="12"/>
      <c r="R690" s="12"/>
      <c r="S690" s="12"/>
      <c r="T690" s="70"/>
      <c r="U690" s="25"/>
      <c r="V690" s="33" t="s">
        <v>13</v>
      </c>
      <c r="W690" s="25"/>
      <c r="X690" s="74"/>
      <c r="Y690" s="73"/>
      <c r="Z690" s="73"/>
      <c r="AA690" s="73"/>
      <c r="AB690" s="73"/>
      <c r="AC690" s="73"/>
      <c r="AD690" s="73"/>
      <c r="AE690" s="136"/>
      <c r="AF690" s="73"/>
      <c r="AG690" s="36"/>
      <c r="AH690" s="36"/>
      <c r="AI690" s="37"/>
      <c r="AJ690" s="12"/>
      <c r="AK690" s="12"/>
      <c r="AL690" s="70"/>
      <c r="AM690" s="25"/>
      <c r="AN690" s="33" t="s">
        <v>13</v>
      </c>
      <c r="AO690" s="25"/>
      <c r="AP690" s="74"/>
      <c r="AQ690" s="73"/>
      <c r="AR690" s="73"/>
      <c r="AS690" s="73"/>
      <c r="AT690" s="73"/>
      <c r="AU690" s="73"/>
      <c r="AV690" s="73"/>
      <c r="AW690" s="136"/>
      <c r="AX690" s="73"/>
      <c r="AY690" s="36"/>
      <c r="AZ690" s="36"/>
      <c r="BA690" s="143"/>
      <c r="BC690" s="39"/>
      <c r="BD690" s="105"/>
      <c r="BE690" s="105"/>
      <c r="BF690" s="105"/>
      <c r="BG690" s="39"/>
      <c r="BH690" s="39"/>
      <c r="BI690" s="39"/>
      <c r="BJ690" s="39"/>
    </row>
    <row r="691" spans="1:62" s="10" customFormat="1" ht="14.25" customHeight="1">
      <c r="A691" s="40"/>
      <c r="B691" s="25"/>
      <c r="C691" s="33"/>
      <c r="D691" s="25"/>
      <c r="E691" s="35"/>
      <c r="F691" s="36"/>
      <c r="G691" s="36"/>
      <c r="H691" s="36"/>
      <c r="I691" s="36"/>
      <c r="J691" s="36"/>
      <c r="K691" s="36"/>
      <c r="L691" s="36"/>
      <c r="M691" s="216"/>
      <c r="N691" s="36"/>
      <c r="O691" s="36"/>
      <c r="P691" s="37"/>
      <c r="Q691" s="12"/>
      <c r="R691" s="12"/>
      <c r="S691" s="12"/>
      <c r="T691" s="40"/>
      <c r="U691" s="25"/>
      <c r="V691" s="33"/>
      <c r="W691" s="25"/>
      <c r="X691" s="35"/>
      <c r="Y691" s="36"/>
      <c r="Z691" s="36"/>
      <c r="AA691" s="36"/>
      <c r="AB691" s="36"/>
      <c r="AC691" s="36"/>
      <c r="AD691" s="36"/>
      <c r="AE691" s="216"/>
      <c r="AF691" s="36"/>
      <c r="AG691" s="36"/>
      <c r="AH691" s="36"/>
      <c r="AI691" s="37"/>
      <c r="AJ691" s="12"/>
      <c r="AK691" s="12"/>
      <c r="AL691" s="40"/>
      <c r="AM691" s="25"/>
      <c r="AN691" s="33"/>
      <c r="AO691" s="25"/>
      <c r="AP691" s="35"/>
      <c r="AQ691" s="36"/>
      <c r="AR691" s="36"/>
      <c r="AS691" s="36"/>
      <c r="AT691" s="36"/>
      <c r="AU691" s="36"/>
      <c r="AV691" s="36"/>
      <c r="AW691" s="216"/>
      <c r="AX691" s="36"/>
      <c r="AY691" s="36"/>
      <c r="AZ691" s="36"/>
      <c r="BA691" s="143"/>
      <c r="BC691" s="39"/>
      <c r="BD691" s="105"/>
      <c r="BE691" s="105"/>
      <c r="BF691" s="105"/>
      <c r="BG691" s="39"/>
      <c r="BH691" s="39"/>
      <c r="BI691" s="39"/>
      <c r="BJ691" s="39"/>
    </row>
    <row r="692" spans="1:62" s="10" customFormat="1" ht="14.25" customHeight="1">
      <c r="A692" s="32">
        <v>23</v>
      </c>
      <c r="B692" s="25"/>
      <c r="C692" s="33" t="s">
        <v>1</v>
      </c>
      <c r="D692" s="25"/>
      <c r="E692" s="35">
        <f>E693</f>
        <v>0</v>
      </c>
      <c r="F692" s="36">
        <f t="shared" ref="F692:P692" si="821">F693-E693</f>
        <v>0</v>
      </c>
      <c r="G692" s="36">
        <f t="shared" si="821"/>
        <v>0</v>
      </c>
      <c r="H692" s="36">
        <f t="shared" si="821"/>
        <v>0</v>
      </c>
      <c r="I692" s="36">
        <f t="shared" si="821"/>
        <v>0</v>
      </c>
      <c r="J692" s="36">
        <f t="shared" si="821"/>
        <v>0</v>
      </c>
      <c r="K692" s="36">
        <f t="shared" si="821"/>
        <v>0</v>
      </c>
      <c r="L692" s="36">
        <f t="shared" si="821"/>
        <v>0</v>
      </c>
      <c r="M692" s="216">
        <f t="shared" si="821"/>
        <v>0</v>
      </c>
      <c r="N692" s="36">
        <f t="shared" si="821"/>
        <v>0</v>
      </c>
      <c r="O692" s="36">
        <f t="shared" si="821"/>
        <v>0</v>
      </c>
      <c r="P692" s="37">
        <f t="shared" si="821"/>
        <v>0</v>
      </c>
      <c r="Q692" s="12"/>
      <c r="R692" s="12"/>
      <c r="S692" s="12"/>
      <c r="T692" s="32">
        <v>23</v>
      </c>
      <c r="U692" s="25"/>
      <c r="V692" s="33" t="s">
        <v>1</v>
      </c>
      <c r="W692" s="25"/>
      <c r="X692" s="35">
        <f>X693</f>
        <v>0</v>
      </c>
      <c r="Y692" s="36">
        <f t="shared" ref="Y692:AI692" si="822">Y693-X693</f>
        <v>0</v>
      </c>
      <c r="Z692" s="36">
        <f t="shared" si="822"/>
        <v>0</v>
      </c>
      <c r="AA692" s="36">
        <f t="shared" si="822"/>
        <v>0</v>
      </c>
      <c r="AB692" s="36">
        <f t="shared" si="822"/>
        <v>0</v>
      </c>
      <c r="AC692" s="36">
        <f t="shared" si="822"/>
        <v>0</v>
      </c>
      <c r="AD692" s="36">
        <f t="shared" si="822"/>
        <v>0</v>
      </c>
      <c r="AE692" s="216">
        <f t="shared" si="822"/>
        <v>0</v>
      </c>
      <c r="AF692" s="36">
        <f t="shared" si="822"/>
        <v>0</v>
      </c>
      <c r="AG692" s="36">
        <f t="shared" si="822"/>
        <v>0</v>
      </c>
      <c r="AH692" s="36">
        <f t="shared" si="822"/>
        <v>0</v>
      </c>
      <c r="AI692" s="37">
        <f t="shared" si="822"/>
        <v>0</v>
      </c>
      <c r="AJ692" s="12"/>
      <c r="AK692" s="12"/>
      <c r="AL692" s="32">
        <v>23</v>
      </c>
      <c r="AM692" s="25"/>
      <c r="AN692" s="33" t="s">
        <v>1</v>
      </c>
      <c r="AO692" s="25"/>
      <c r="AP692" s="35">
        <f>AP693</f>
        <v>0</v>
      </c>
      <c r="AQ692" s="36">
        <f t="shared" ref="AQ692:BA692" si="823">AQ693-AP693</f>
        <v>0</v>
      </c>
      <c r="AR692" s="36">
        <f t="shared" si="823"/>
        <v>0</v>
      </c>
      <c r="AS692" s="36">
        <f t="shared" si="823"/>
        <v>0</v>
      </c>
      <c r="AT692" s="36">
        <f t="shared" si="823"/>
        <v>0</v>
      </c>
      <c r="AU692" s="36">
        <f t="shared" si="823"/>
        <v>0</v>
      </c>
      <c r="AV692" s="36">
        <f t="shared" si="823"/>
        <v>0</v>
      </c>
      <c r="AW692" s="216">
        <f t="shared" si="823"/>
        <v>0</v>
      </c>
      <c r="AX692" s="36">
        <f t="shared" si="823"/>
        <v>0</v>
      </c>
      <c r="AY692" s="36">
        <f t="shared" si="823"/>
        <v>0</v>
      </c>
      <c r="AZ692" s="36">
        <f t="shared" si="823"/>
        <v>0</v>
      </c>
      <c r="BA692" s="143">
        <f t="shared" si="823"/>
        <v>0</v>
      </c>
      <c r="BC692" s="39"/>
      <c r="BD692" s="105"/>
      <c r="BE692" s="105"/>
      <c r="BF692" s="105"/>
      <c r="BG692" s="39"/>
      <c r="BH692" s="39"/>
      <c r="BI692" s="39"/>
      <c r="BJ692" s="39"/>
    </row>
    <row r="693" spans="1:62" s="10" customFormat="1" ht="14.25" customHeight="1">
      <c r="A693" s="70"/>
      <c r="B693" s="25"/>
      <c r="C693" s="33" t="s">
        <v>13</v>
      </c>
      <c r="D693" s="25"/>
      <c r="E693" s="74"/>
      <c r="F693" s="73"/>
      <c r="G693" s="73"/>
      <c r="H693" s="73"/>
      <c r="I693" s="73"/>
      <c r="J693" s="73"/>
      <c r="K693" s="73"/>
      <c r="L693" s="73"/>
      <c r="M693" s="136"/>
      <c r="N693" s="36"/>
      <c r="O693" s="36"/>
      <c r="P693" s="37"/>
      <c r="Q693" s="12"/>
      <c r="R693" s="12"/>
      <c r="S693" s="12"/>
      <c r="T693" s="70"/>
      <c r="U693" s="25"/>
      <c r="V693" s="33" t="s">
        <v>13</v>
      </c>
      <c r="W693" s="25"/>
      <c r="X693" s="74"/>
      <c r="Y693" s="73"/>
      <c r="Z693" s="73"/>
      <c r="AA693" s="73"/>
      <c r="AB693" s="73"/>
      <c r="AC693" s="73"/>
      <c r="AD693" s="73"/>
      <c r="AE693" s="136"/>
      <c r="AF693" s="73"/>
      <c r="AG693" s="36"/>
      <c r="AH693" s="36"/>
      <c r="AI693" s="37"/>
      <c r="AJ693" s="12"/>
      <c r="AK693" s="12"/>
      <c r="AL693" s="70"/>
      <c r="AM693" s="25"/>
      <c r="AN693" s="33" t="s">
        <v>13</v>
      </c>
      <c r="AO693" s="25"/>
      <c r="AP693" s="74"/>
      <c r="AQ693" s="73"/>
      <c r="AR693" s="73"/>
      <c r="AS693" s="73"/>
      <c r="AT693" s="73"/>
      <c r="AU693" s="73"/>
      <c r="AV693" s="73"/>
      <c r="AW693" s="136"/>
      <c r="AX693" s="73"/>
      <c r="AY693" s="36"/>
      <c r="AZ693" s="36"/>
      <c r="BA693" s="143"/>
      <c r="BC693" s="39"/>
      <c r="BD693" s="105"/>
      <c r="BE693" s="105"/>
      <c r="BF693" s="105"/>
      <c r="BG693" s="39"/>
      <c r="BH693" s="39"/>
      <c r="BI693" s="39"/>
      <c r="BJ693" s="39"/>
    </row>
    <row r="694" spans="1:62" s="10" customFormat="1" ht="14.25" customHeight="1">
      <c r="A694" s="40"/>
      <c r="B694" s="25"/>
      <c r="C694" s="33"/>
      <c r="D694" s="25"/>
      <c r="E694" s="35"/>
      <c r="F694" s="36"/>
      <c r="G694" s="36"/>
      <c r="H694" s="36"/>
      <c r="I694" s="36"/>
      <c r="J694" s="36"/>
      <c r="K694" s="36"/>
      <c r="L694" s="36"/>
      <c r="M694" s="216"/>
      <c r="N694" s="36"/>
      <c r="O694" s="36"/>
      <c r="P694" s="37"/>
      <c r="Q694" s="12"/>
      <c r="R694" s="12"/>
      <c r="S694" s="12"/>
      <c r="T694" s="40"/>
      <c r="U694" s="25"/>
      <c r="V694" s="33"/>
      <c r="W694" s="25"/>
      <c r="X694" s="35"/>
      <c r="Y694" s="36"/>
      <c r="Z694" s="36"/>
      <c r="AA694" s="36"/>
      <c r="AB694" s="36"/>
      <c r="AC694" s="36"/>
      <c r="AD694" s="36"/>
      <c r="AE694" s="216"/>
      <c r="AF694" s="36"/>
      <c r="AG694" s="36"/>
      <c r="AH694" s="36"/>
      <c r="AI694" s="37"/>
      <c r="AJ694" s="12"/>
      <c r="AK694" s="12"/>
      <c r="AL694" s="40"/>
      <c r="AM694" s="25"/>
      <c r="AN694" s="33"/>
      <c r="AO694" s="25"/>
      <c r="AP694" s="35"/>
      <c r="AQ694" s="36"/>
      <c r="AR694" s="36"/>
      <c r="AS694" s="36"/>
      <c r="AT694" s="36"/>
      <c r="AU694" s="36"/>
      <c r="AV694" s="36"/>
      <c r="AW694" s="216"/>
      <c r="AX694" s="36"/>
      <c r="AY694" s="36"/>
      <c r="AZ694" s="36"/>
      <c r="BA694" s="143"/>
      <c r="BC694" s="39"/>
      <c r="BD694" s="105"/>
      <c r="BE694" s="105"/>
      <c r="BF694" s="105"/>
      <c r="BG694" s="39"/>
      <c r="BH694" s="39"/>
      <c r="BI694" s="39"/>
      <c r="BJ694" s="39"/>
    </row>
    <row r="695" spans="1:62" s="10" customFormat="1" ht="14.25" customHeight="1">
      <c r="A695" s="32">
        <v>24</v>
      </c>
      <c r="B695" s="25"/>
      <c r="C695" s="33" t="s">
        <v>1</v>
      </c>
      <c r="D695" s="25"/>
      <c r="E695" s="35">
        <f>E696</f>
        <v>0</v>
      </c>
      <c r="F695" s="36">
        <f t="shared" ref="F695:P695" si="824">F696-E696</f>
        <v>0</v>
      </c>
      <c r="G695" s="36">
        <f t="shared" si="824"/>
        <v>0</v>
      </c>
      <c r="H695" s="36">
        <f t="shared" si="824"/>
        <v>0</v>
      </c>
      <c r="I695" s="36">
        <f t="shared" si="824"/>
        <v>0</v>
      </c>
      <c r="J695" s="36">
        <f t="shared" si="824"/>
        <v>0</v>
      </c>
      <c r="K695" s="36">
        <f t="shared" si="824"/>
        <v>0</v>
      </c>
      <c r="L695" s="36">
        <f t="shared" si="824"/>
        <v>0</v>
      </c>
      <c r="M695" s="216">
        <f t="shared" si="824"/>
        <v>0</v>
      </c>
      <c r="N695" s="36">
        <f t="shared" si="824"/>
        <v>0</v>
      </c>
      <c r="O695" s="36">
        <f t="shared" si="824"/>
        <v>0</v>
      </c>
      <c r="P695" s="37">
        <f t="shared" si="824"/>
        <v>0</v>
      </c>
      <c r="Q695" s="12"/>
      <c r="R695" s="12"/>
      <c r="S695" s="12"/>
      <c r="T695" s="32">
        <v>24</v>
      </c>
      <c r="U695" s="25"/>
      <c r="V695" s="33" t="s">
        <v>1</v>
      </c>
      <c r="W695" s="25"/>
      <c r="X695" s="35">
        <f>X696</f>
        <v>0</v>
      </c>
      <c r="Y695" s="36">
        <f t="shared" ref="Y695:AI695" si="825">Y696-X696</f>
        <v>0</v>
      </c>
      <c r="Z695" s="36">
        <f t="shared" si="825"/>
        <v>0</v>
      </c>
      <c r="AA695" s="36">
        <f t="shared" si="825"/>
        <v>0</v>
      </c>
      <c r="AB695" s="36">
        <f t="shared" si="825"/>
        <v>0</v>
      </c>
      <c r="AC695" s="36">
        <f t="shared" si="825"/>
        <v>0</v>
      </c>
      <c r="AD695" s="36">
        <f t="shared" si="825"/>
        <v>0</v>
      </c>
      <c r="AE695" s="216">
        <f t="shared" si="825"/>
        <v>0</v>
      </c>
      <c r="AF695" s="36">
        <f t="shared" si="825"/>
        <v>0</v>
      </c>
      <c r="AG695" s="36">
        <f t="shared" si="825"/>
        <v>0</v>
      </c>
      <c r="AH695" s="36">
        <f t="shared" si="825"/>
        <v>0</v>
      </c>
      <c r="AI695" s="37">
        <f t="shared" si="825"/>
        <v>0</v>
      </c>
      <c r="AJ695" s="12"/>
      <c r="AK695" s="12"/>
      <c r="AL695" s="32">
        <v>24</v>
      </c>
      <c r="AM695" s="25"/>
      <c r="AN695" s="33" t="s">
        <v>1</v>
      </c>
      <c r="AO695" s="25"/>
      <c r="AP695" s="35">
        <f>AP696</f>
        <v>0</v>
      </c>
      <c r="AQ695" s="36">
        <f t="shared" ref="AQ695:BA695" si="826">AQ696-AP696</f>
        <v>0</v>
      </c>
      <c r="AR695" s="36">
        <f t="shared" si="826"/>
        <v>0</v>
      </c>
      <c r="AS695" s="36">
        <f t="shared" si="826"/>
        <v>0</v>
      </c>
      <c r="AT695" s="36">
        <f t="shared" si="826"/>
        <v>0</v>
      </c>
      <c r="AU695" s="36">
        <f t="shared" si="826"/>
        <v>0</v>
      </c>
      <c r="AV695" s="36">
        <f t="shared" si="826"/>
        <v>0</v>
      </c>
      <c r="AW695" s="216">
        <f t="shared" si="826"/>
        <v>0</v>
      </c>
      <c r="AX695" s="36">
        <f t="shared" si="826"/>
        <v>0</v>
      </c>
      <c r="AY695" s="36">
        <f t="shared" si="826"/>
        <v>0</v>
      </c>
      <c r="AZ695" s="36">
        <f t="shared" si="826"/>
        <v>0</v>
      </c>
      <c r="BA695" s="143">
        <f t="shared" si="826"/>
        <v>0</v>
      </c>
      <c r="BC695" s="39"/>
      <c r="BD695" s="105"/>
      <c r="BE695" s="105"/>
      <c r="BF695" s="105"/>
      <c r="BG695" s="39"/>
      <c r="BH695" s="39"/>
      <c r="BI695" s="39"/>
      <c r="BJ695" s="39"/>
    </row>
    <row r="696" spans="1:62" s="10" customFormat="1" ht="14.25" customHeight="1">
      <c r="A696" s="70"/>
      <c r="B696" s="25"/>
      <c r="C696" s="33" t="s">
        <v>13</v>
      </c>
      <c r="D696" s="25"/>
      <c r="E696" s="74"/>
      <c r="F696" s="73"/>
      <c r="G696" s="73"/>
      <c r="H696" s="73"/>
      <c r="I696" s="73"/>
      <c r="J696" s="73"/>
      <c r="K696" s="73"/>
      <c r="L696" s="73"/>
      <c r="M696" s="136"/>
      <c r="N696" s="36"/>
      <c r="O696" s="36"/>
      <c r="P696" s="37"/>
      <c r="Q696" s="12"/>
      <c r="R696" s="12"/>
      <c r="S696" s="12"/>
      <c r="T696" s="70"/>
      <c r="U696" s="25"/>
      <c r="V696" s="33" t="s">
        <v>13</v>
      </c>
      <c r="W696" s="25"/>
      <c r="X696" s="74"/>
      <c r="Y696" s="73"/>
      <c r="Z696" s="73"/>
      <c r="AA696" s="73"/>
      <c r="AB696" s="73"/>
      <c r="AC696" s="73"/>
      <c r="AD696" s="73"/>
      <c r="AE696" s="136"/>
      <c r="AF696" s="73"/>
      <c r="AG696" s="36"/>
      <c r="AH696" s="36"/>
      <c r="AI696" s="37"/>
      <c r="AJ696" s="12"/>
      <c r="AK696" s="12"/>
      <c r="AL696" s="70"/>
      <c r="AM696" s="25"/>
      <c r="AN696" s="33" t="s">
        <v>13</v>
      </c>
      <c r="AO696" s="25"/>
      <c r="AP696" s="74"/>
      <c r="AQ696" s="73"/>
      <c r="AR696" s="73"/>
      <c r="AS696" s="73"/>
      <c r="AT696" s="73"/>
      <c r="AU696" s="73"/>
      <c r="AV696" s="73"/>
      <c r="AW696" s="136"/>
      <c r="AX696" s="73"/>
      <c r="AY696" s="36"/>
      <c r="AZ696" s="36"/>
      <c r="BA696" s="143"/>
      <c r="BC696" s="39"/>
      <c r="BD696" s="105"/>
      <c r="BE696" s="105"/>
      <c r="BF696" s="105"/>
      <c r="BG696" s="39"/>
      <c r="BH696" s="39"/>
      <c r="BI696" s="39"/>
      <c r="BJ696" s="39"/>
    </row>
    <row r="697" spans="1:62" s="10" customFormat="1" ht="14.25" customHeight="1">
      <c r="A697" s="40"/>
      <c r="B697" s="25"/>
      <c r="C697" s="33"/>
      <c r="D697" s="25"/>
      <c r="E697" s="35"/>
      <c r="F697" s="36"/>
      <c r="G697" s="36"/>
      <c r="H697" s="36"/>
      <c r="I697" s="36"/>
      <c r="J697" s="36"/>
      <c r="K697" s="36"/>
      <c r="L697" s="36"/>
      <c r="M697" s="216"/>
      <c r="N697" s="36"/>
      <c r="O697" s="36"/>
      <c r="P697" s="37"/>
      <c r="Q697" s="12"/>
      <c r="R697" s="12"/>
      <c r="S697" s="12"/>
      <c r="T697" s="40"/>
      <c r="U697" s="25"/>
      <c r="V697" s="33"/>
      <c r="W697" s="25"/>
      <c r="X697" s="35"/>
      <c r="Y697" s="36"/>
      <c r="Z697" s="36"/>
      <c r="AA697" s="36"/>
      <c r="AB697" s="36"/>
      <c r="AC697" s="36"/>
      <c r="AD697" s="36"/>
      <c r="AE697" s="216"/>
      <c r="AF697" s="36"/>
      <c r="AG697" s="36"/>
      <c r="AH697" s="36"/>
      <c r="AI697" s="37"/>
      <c r="AJ697" s="12"/>
      <c r="AK697" s="12"/>
      <c r="AL697" s="40"/>
      <c r="AM697" s="25"/>
      <c r="AN697" s="33"/>
      <c r="AO697" s="25"/>
      <c r="AP697" s="35"/>
      <c r="AQ697" s="36"/>
      <c r="AR697" s="36"/>
      <c r="AS697" s="36"/>
      <c r="AT697" s="36"/>
      <c r="AU697" s="36"/>
      <c r="AV697" s="36"/>
      <c r="AW697" s="216"/>
      <c r="AX697" s="36"/>
      <c r="AY697" s="36"/>
      <c r="AZ697" s="36"/>
      <c r="BA697" s="143"/>
      <c r="BC697" s="39"/>
      <c r="BD697" s="105"/>
      <c r="BE697" s="105"/>
      <c r="BF697" s="105"/>
      <c r="BG697" s="39"/>
      <c r="BH697" s="39"/>
      <c r="BI697" s="39"/>
      <c r="BJ697" s="39"/>
    </row>
    <row r="698" spans="1:62" s="10" customFormat="1" ht="14.25" customHeight="1">
      <c r="A698" s="32">
        <v>25</v>
      </c>
      <c r="B698" s="25"/>
      <c r="C698" s="33" t="s">
        <v>1</v>
      </c>
      <c r="D698" s="25"/>
      <c r="E698" s="35">
        <f>E699</f>
        <v>0</v>
      </c>
      <c r="F698" s="36">
        <f t="shared" ref="F698:P698" si="827">F699-E699</f>
        <v>0</v>
      </c>
      <c r="G698" s="36">
        <f t="shared" si="827"/>
        <v>0</v>
      </c>
      <c r="H698" s="36">
        <f t="shared" si="827"/>
        <v>0</v>
      </c>
      <c r="I698" s="36">
        <f t="shared" si="827"/>
        <v>0</v>
      </c>
      <c r="J698" s="36">
        <f t="shared" si="827"/>
        <v>0</v>
      </c>
      <c r="K698" s="36">
        <f t="shared" si="827"/>
        <v>0</v>
      </c>
      <c r="L698" s="36">
        <f t="shared" si="827"/>
        <v>0</v>
      </c>
      <c r="M698" s="216">
        <f t="shared" si="827"/>
        <v>0</v>
      </c>
      <c r="N698" s="36">
        <f t="shared" si="827"/>
        <v>0</v>
      </c>
      <c r="O698" s="36">
        <f t="shared" si="827"/>
        <v>0</v>
      </c>
      <c r="P698" s="37">
        <f t="shared" si="827"/>
        <v>0</v>
      </c>
      <c r="Q698" s="12"/>
      <c r="R698" s="12"/>
      <c r="S698" s="12"/>
      <c r="T698" s="32">
        <v>25</v>
      </c>
      <c r="U698" s="25"/>
      <c r="V698" s="33" t="s">
        <v>1</v>
      </c>
      <c r="W698" s="25"/>
      <c r="X698" s="35">
        <f>X699</f>
        <v>0</v>
      </c>
      <c r="Y698" s="36">
        <f t="shared" ref="Y698:AI698" si="828">Y699-X699</f>
        <v>0</v>
      </c>
      <c r="Z698" s="36">
        <f t="shared" si="828"/>
        <v>0</v>
      </c>
      <c r="AA698" s="36">
        <f t="shared" si="828"/>
        <v>0</v>
      </c>
      <c r="AB698" s="36">
        <f t="shared" si="828"/>
        <v>0</v>
      </c>
      <c r="AC698" s="36">
        <f t="shared" si="828"/>
        <v>0</v>
      </c>
      <c r="AD698" s="36">
        <f t="shared" si="828"/>
        <v>0</v>
      </c>
      <c r="AE698" s="216">
        <f t="shared" si="828"/>
        <v>0</v>
      </c>
      <c r="AF698" s="36">
        <f t="shared" si="828"/>
        <v>0</v>
      </c>
      <c r="AG698" s="36">
        <f t="shared" si="828"/>
        <v>0</v>
      </c>
      <c r="AH698" s="36">
        <f t="shared" si="828"/>
        <v>0</v>
      </c>
      <c r="AI698" s="37">
        <f t="shared" si="828"/>
        <v>0</v>
      </c>
      <c r="AJ698" s="12"/>
      <c r="AK698" s="12"/>
      <c r="AL698" s="32">
        <v>25</v>
      </c>
      <c r="AM698" s="25"/>
      <c r="AN698" s="33" t="s">
        <v>1</v>
      </c>
      <c r="AO698" s="25"/>
      <c r="AP698" s="35">
        <f>AP699</f>
        <v>0</v>
      </c>
      <c r="AQ698" s="36">
        <f t="shared" ref="AQ698:BA698" si="829">AQ699-AP699</f>
        <v>0</v>
      </c>
      <c r="AR698" s="36">
        <f t="shared" si="829"/>
        <v>0</v>
      </c>
      <c r="AS698" s="36">
        <f t="shared" si="829"/>
        <v>0</v>
      </c>
      <c r="AT698" s="36">
        <f t="shared" si="829"/>
        <v>0</v>
      </c>
      <c r="AU698" s="36">
        <f t="shared" si="829"/>
        <v>0</v>
      </c>
      <c r="AV698" s="36">
        <f t="shared" si="829"/>
        <v>0</v>
      </c>
      <c r="AW698" s="216">
        <f t="shared" si="829"/>
        <v>0</v>
      </c>
      <c r="AX698" s="36">
        <f t="shared" si="829"/>
        <v>0</v>
      </c>
      <c r="AY698" s="36">
        <f t="shared" si="829"/>
        <v>0</v>
      </c>
      <c r="AZ698" s="36">
        <f t="shared" si="829"/>
        <v>0</v>
      </c>
      <c r="BA698" s="143">
        <f t="shared" si="829"/>
        <v>0</v>
      </c>
      <c r="BC698" s="39"/>
      <c r="BD698" s="105"/>
      <c r="BE698" s="105"/>
      <c r="BF698" s="105"/>
      <c r="BG698" s="39"/>
      <c r="BH698" s="39"/>
      <c r="BI698" s="39"/>
      <c r="BJ698" s="39"/>
    </row>
    <row r="699" spans="1:62" s="10" customFormat="1" ht="14.25" customHeight="1">
      <c r="A699" s="70"/>
      <c r="B699" s="25"/>
      <c r="C699" s="33" t="s">
        <v>13</v>
      </c>
      <c r="D699" s="25"/>
      <c r="E699" s="74"/>
      <c r="F699" s="73"/>
      <c r="G699" s="73"/>
      <c r="H699" s="73"/>
      <c r="I699" s="73"/>
      <c r="J699" s="73"/>
      <c r="K699" s="73"/>
      <c r="L699" s="73"/>
      <c r="M699" s="136"/>
      <c r="N699" s="36"/>
      <c r="O699" s="36"/>
      <c r="P699" s="37"/>
      <c r="Q699" s="12"/>
      <c r="R699" s="12"/>
      <c r="S699" s="12"/>
      <c r="T699" s="70"/>
      <c r="U699" s="25"/>
      <c r="V699" s="33" t="s">
        <v>13</v>
      </c>
      <c r="W699" s="25"/>
      <c r="X699" s="74"/>
      <c r="Y699" s="73"/>
      <c r="Z699" s="73"/>
      <c r="AA699" s="73"/>
      <c r="AB699" s="73"/>
      <c r="AC699" s="73"/>
      <c r="AD699" s="73"/>
      <c r="AE699" s="136"/>
      <c r="AF699" s="73"/>
      <c r="AG699" s="36"/>
      <c r="AH699" s="36"/>
      <c r="AI699" s="37"/>
      <c r="AJ699" s="12"/>
      <c r="AK699" s="12"/>
      <c r="AL699" s="70"/>
      <c r="AM699" s="25"/>
      <c r="AN699" s="33" t="s">
        <v>13</v>
      </c>
      <c r="AO699" s="25"/>
      <c r="AP699" s="74"/>
      <c r="AQ699" s="73"/>
      <c r="AR699" s="73"/>
      <c r="AS699" s="73"/>
      <c r="AT699" s="73"/>
      <c r="AU699" s="73"/>
      <c r="AV699" s="73"/>
      <c r="AW699" s="136"/>
      <c r="AX699" s="73"/>
      <c r="AY699" s="36"/>
      <c r="AZ699" s="36"/>
      <c r="BA699" s="143"/>
      <c r="BC699" s="39"/>
      <c r="BD699" s="105"/>
      <c r="BE699" s="105"/>
      <c r="BF699" s="105"/>
      <c r="BG699" s="39"/>
      <c r="BH699" s="39"/>
      <c r="BI699" s="39"/>
      <c r="BJ699" s="39"/>
    </row>
    <row r="700" spans="1:62" s="10" customFormat="1" ht="14.25" customHeight="1">
      <c r="A700" s="40"/>
      <c r="B700" s="25"/>
      <c r="C700" s="33"/>
      <c r="D700" s="25"/>
      <c r="E700" s="35"/>
      <c r="F700" s="36"/>
      <c r="G700" s="36"/>
      <c r="H700" s="36"/>
      <c r="I700" s="36"/>
      <c r="J700" s="36"/>
      <c r="K700" s="36"/>
      <c r="L700" s="36"/>
      <c r="M700" s="216"/>
      <c r="N700" s="36"/>
      <c r="O700" s="36"/>
      <c r="P700" s="37"/>
      <c r="Q700" s="12"/>
      <c r="R700" s="12"/>
      <c r="S700" s="12"/>
      <c r="T700" s="40"/>
      <c r="U700" s="25"/>
      <c r="V700" s="33"/>
      <c r="W700" s="25"/>
      <c r="X700" s="35"/>
      <c r="Y700" s="36"/>
      <c r="Z700" s="36"/>
      <c r="AA700" s="36"/>
      <c r="AB700" s="36"/>
      <c r="AC700" s="36"/>
      <c r="AD700" s="36"/>
      <c r="AE700" s="216"/>
      <c r="AF700" s="36"/>
      <c r="AG700" s="36"/>
      <c r="AH700" s="36"/>
      <c r="AI700" s="37"/>
      <c r="AJ700" s="12"/>
      <c r="AK700" s="12"/>
      <c r="AL700" s="40"/>
      <c r="AM700" s="25"/>
      <c r="AN700" s="33"/>
      <c r="AO700" s="25"/>
      <c r="AP700" s="35"/>
      <c r="AQ700" s="36"/>
      <c r="AR700" s="36"/>
      <c r="AS700" s="36"/>
      <c r="AT700" s="36"/>
      <c r="AU700" s="36"/>
      <c r="AV700" s="36"/>
      <c r="AW700" s="216"/>
      <c r="AX700" s="36"/>
      <c r="AY700" s="36"/>
      <c r="AZ700" s="36"/>
      <c r="BA700" s="143"/>
      <c r="BC700" s="39"/>
      <c r="BD700" s="105"/>
      <c r="BE700" s="105"/>
      <c r="BF700" s="105"/>
      <c r="BG700" s="39"/>
      <c r="BH700" s="39"/>
      <c r="BI700" s="39"/>
      <c r="BJ700" s="39"/>
    </row>
    <row r="701" spans="1:62" s="10" customFormat="1" ht="14.25" customHeight="1">
      <c r="A701" s="32">
        <v>26</v>
      </c>
      <c r="B701" s="25"/>
      <c r="C701" s="33" t="s">
        <v>1</v>
      </c>
      <c r="D701" s="25"/>
      <c r="E701" s="35">
        <f>E702</f>
        <v>0</v>
      </c>
      <c r="F701" s="36">
        <f t="shared" ref="F701:P701" si="830">F702-E702</f>
        <v>0</v>
      </c>
      <c r="G701" s="36">
        <f t="shared" si="830"/>
        <v>0</v>
      </c>
      <c r="H701" s="36">
        <f t="shared" si="830"/>
        <v>0</v>
      </c>
      <c r="I701" s="36">
        <f t="shared" si="830"/>
        <v>0</v>
      </c>
      <c r="J701" s="36">
        <f t="shared" si="830"/>
        <v>0</v>
      </c>
      <c r="K701" s="36">
        <f t="shared" si="830"/>
        <v>0</v>
      </c>
      <c r="L701" s="36">
        <f t="shared" si="830"/>
        <v>0</v>
      </c>
      <c r="M701" s="216">
        <f t="shared" si="830"/>
        <v>0</v>
      </c>
      <c r="N701" s="36">
        <f t="shared" si="830"/>
        <v>0</v>
      </c>
      <c r="O701" s="36">
        <f t="shared" si="830"/>
        <v>0</v>
      </c>
      <c r="P701" s="37">
        <f t="shared" si="830"/>
        <v>0</v>
      </c>
      <c r="Q701" s="12"/>
      <c r="R701" s="12"/>
      <c r="S701" s="12"/>
      <c r="T701" s="32">
        <v>26</v>
      </c>
      <c r="U701" s="25"/>
      <c r="V701" s="33" t="s">
        <v>1</v>
      </c>
      <c r="W701" s="25"/>
      <c r="X701" s="35">
        <f>X702</f>
        <v>0</v>
      </c>
      <c r="Y701" s="36">
        <f t="shared" ref="Y701:AI701" si="831">Y702-X702</f>
        <v>0</v>
      </c>
      <c r="Z701" s="36">
        <f t="shared" si="831"/>
        <v>0</v>
      </c>
      <c r="AA701" s="36">
        <f t="shared" si="831"/>
        <v>0</v>
      </c>
      <c r="AB701" s="36">
        <f t="shared" si="831"/>
        <v>0</v>
      </c>
      <c r="AC701" s="36">
        <f t="shared" si="831"/>
        <v>0</v>
      </c>
      <c r="AD701" s="36">
        <f t="shared" si="831"/>
        <v>0</v>
      </c>
      <c r="AE701" s="216">
        <f t="shared" si="831"/>
        <v>0</v>
      </c>
      <c r="AF701" s="36">
        <f t="shared" si="831"/>
        <v>0</v>
      </c>
      <c r="AG701" s="36">
        <f t="shared" si="831"/>
        <v>0</v>
      </c>
      <c r="AH701" s="36">
        <f t="shared" si="831"/>
        <v>0</v>
      </c>
      <c r="AI701" s="37">
        <f t="shared" si="831"/>
        <v>0</v>
      </c>
      <c r="AJ701" s="12"/>
      <c r="AK701" s="12"/>
      <c r="AL701" s="32">
        <v>26</v>
      </c>
      <c r="AM701" s="25"/>
      <c r="AN701" s="33" t="s">
        <v>1</v>
      </c>
      <c r="AO701" s="25"/>
      <c r="AP701" s="35">
        <f>AP702</f>
        <v>0</v>
      </c>
      <c r="AQ701" s="36">
        <f t="shared" ref="AQ701:BA701" si="832">AQ702-AP702</f>
        <v>0</v>
      </c>
      <c r="AR701" s="36">
        <f t="shared" si="832"/>
        <v>0</v>
      </c>
      <c r="AS701" s="36">
        <f t="shared" si="832"/>
        <v>0</v>
      </c>
      <c r="AT701" s="36">
        <f t="shared" si="832"/>
        <v>0</v>
      </c>
      <c r="AU701" s="36">
        <f t="shared" si="832"/>
        <v>0</v>
      </c>
      <c r="AV701" s="36">
        <f t="shared" si="832"/>
        <v>0</v>
      </c>
      <c r="AW701" s="216">
        <f t="shared" si="832"/>
        <v>0</v>
      </c>
      <c r="AX701" s="36">
        <f t="shared" si="832"/>
        <v>0</v>
      </c>
      <c r="AY701" s="36">
        <f t="shared" si="832"/>
        <v>0</v>
      </c>
      <c r="AZ701" s="36">
        <f t="shared" si="832"/>
        <v>0</v>
      </c>
      <c r="BA701" s="143">
        <f t="shared" si="832"/>
        <v>0</v>
      </c>
      <c r="BC701" s="39"/>
      <c r="BD701" s="105"/>
      <c r="BE701" s="105"/>
      <c r="BF701" s="105"/>
      <c r="BG701" s="39"/>
      <c r="BH701" s="39"/>
      <c r="BI701" s="39"/>
      <c r="BJ701" s="39"/>
    </row>
    <row r="702" spans="1:62" s="10" customFormat="1" ht="14.25" customHeight="1">
      <c r="A702" s="70"/>
      <c r="B702" s="25"/>
      <c r="C702" s="33" t="s">
        <v>13</v>
      </c>
      <c r="D702" s="25"/>
      <c r="E702" s="74"/>
      <c r="F702" s="73"/>
      <c r="G702" s="73"/>
      <c r="H702" s="73"/>
      <c r="I702" s="73"/>
      <c r="J702" s="73"/>
      <c r="K702" s="73"/>
      <c r="L702" s="73"/>
      <c r="M702" s="136"/>
      <c r="N702" s="36"/>
      <c r="O702" s="36"/>
      <c r="P702" s="37"/>
      <c r="Q702" s="12"/>
      <c r="R702" s="12"/>
      <c r="S702" s="12"/>
      <c r="T702" s="70"/>
      <c r="U702" s="25"/>
      <c r="V702" s="33" t="s">
        <v>13</v>
      </c>
      <c r="W702" s="25"/>
      <c r="X702" s="74"/>
      <c r="Y702" s="73"/>
      <c r="Z702" s="73"/>
      <c r="AA702" s="73"/>
      <c r="AB702" s="73"/>
      <c r="AC702" s="73"/>
      <c r="AD702" s="73"/>
      <c r="AE702" s="136"/>
      <c r="AF702" s="73"/>
      <c r="AG702" s="36"/>
      <c r="AH702" s="36"/>
      <c r="AI702" s="37"/>
      <c r="AJ702" s="12"/>
      <c r="AK702" s="12"/>
      <c r="AL702" s="70"/>
      <c r="AM702" s="25"/>
      <c r="AN702" s="33" t="s">
        <v>13</v>
      </c>
      <c r="AO702" s="25"/>
      <c r="AP702" s="74"/>
      <c r="AQ702" s="73"/>
      <c r="AR702" s="73"/>
      <c r="AS702" s="73"/>
      <c r="AT702" s="73"/>
      <c r="AU702" s="73"/>
      <c r="AV702" s="73"/>
      <c r="AW702" s="136"/>
      <c r="AX702" s="73"/>
      <c r="AY702" s="36"/>
      <c r="AZ702" s="36"/>
      <c r="BA702" s="143"/>
      <c r="BC702" s="39"/>
      <c r="BD702" s="105"/>
      <c r="BE702" s="105"/>
      <c r="BF702" s="105"/>
      <c r="BG702" s="39"/>
      <c r="BH702" s="39"/>
      <c r="BI702" s="39"/>
      <c r="BJ702" s="39"/>
    </row>
    <row r="703" spans="1:62" s="10" customFormat="1" ht="14.25" customHeight="1">
      <c r="A703" s="40"/>
      <c r="B703" s="25"/>
      <c r="C703" s="33"/>
      <c r="D703" s="25"/>
      <c r="E703" s="35"/>
      <c r="F703" s="36"/>
      <c r="G703" s="36"/>
      <c r="H703" s="36"/>
      <c r="I703" s="36"/>
      <c r="J703" s="36"/>
      <c r="K703" s="36"/>
      <c r="L703" s="36"/>
      <c r="M703" s="216"/>
      <c r="N703" s="36"/>
      <c r="O703" s="36"/>
      <c r="P703" s="37"/>
      <c r="Q703" s="12"/>
      <c r="R703" s="12"/>
      <c r="S703" s="12"/>
      <c r="T703" s="40"/>
      <c r="U703" s="25"/>
      <c r="V703" s="33"/>
      <c r="W703" s="25"/>
      <c r="X703" s="35"/>
      <c r="Y703" s="36"/>
      <c r="Z703" s="36"/>
      <c r="AA703" s="36"/>
      <c r="AB703" s="36"/>
      <c r="AC703" s="36"/>
      <c r="AD703" s="36"/>
      <c r="AE703" s="216"/>
      <c r="AF703" s="36"/>
      <c r="AG703" s="36"/>
      <c r="AH703" s="36"/>
      <c r="AI703" s="37"/>
      <c r="AJ703" s="12"/>
      <c r="AK703" s="12"/>
      <c r="AL703" s="40"/>
      <c r="AM703" s="25"/>
      <c r="AN703" s="33"/>
      <c r="AO703" s="25"/>
      <c r="AP703" s="35"/>
      <c r="AQ703" s="36"/>
      <c r="AR703" s="36"/>
      <c r="AS703" s="36"/>
      <c r="AT703" s="36"/>
      <c r="AU703" s="36"/>
      <c r="AV703" s="36"/>
      <c r="AW703" s="216"/>
      <c r="AX703" s="36"/>
      <c r="AY703" s="36"/>
      <c r="AZ703" s="36"/>
      <c r="BA703" s="143"/>
      <c r="BC703" s="39"/>
      <c r="BD703" s="105"/>
      <c r="BE703" s="105"/>
      <c r="BF703" s="105"/>
      <c r="BG703" s="39"/>
      <c r="BH703" s="39"/>
      <c r="BI703" s="39"/>
      <c r="BJ703" s="39"/>
    </row>
    <row r="704" spans="1:62" s="10" customFormat="1" ht="14.25" customHeight="1">
      <c r="A704" s="32">
        <v>27</v>
      </c>
      <c r="B704" s="25"/>
      <c r="C704" s="33" t="s">
        <v>1</v>
      </c>
      <c r="D704" s="25"/>
      <c r="E704" s="35">
        <f>E705</f>
        <v>0</v>
      </c>
      <c r="F704" s="36">
        <f t="shared" ref="F704:P704" si="833">F705-E705</f>
        <v>0</v>
      </c>
      <c r="G704" s="36">
        <f t="shared" si="833"/>
        <v>0</v>
      </c>
      <c r="H704" s="36">
        <f t="shared" si="833"/>
        <v>0</v>
      </c>
      <c r="I704" s="36">
        <f t="shared" si="833"/>
        <v>0</v>
      </c>
      <c r="J704" s="36">
        <f t="shared" si="833"/>
        <v>0</v>
      </c>
      <c r="K704" s="36">
        <f t="shared" si="833"/>
        <v>0</v>
      </c>
      <c r="L704" s="36">
        <f t="shared" si="833"/>
        <v>0</v>
      </c>
      <c r="M704" s="216">
        <f t="shared" si="833"/>
        <v>0</v>
      </c>
      <c r="N704" s="36">
        <f t="shared" si="833"/>
        <v>0</v>
      </c>
      <c r="O704" s="36">
        <f t="shared" si="833"/>
        <v>0</v>
      </c>
      <c r="P704" s="37">
        <f t="shared" si="833"/>
        <v>0</v>
      </c>
      <c r="Q704" s="12"/>
      <c r="R704" s="12"/>
      <c r="S704" s="12"/>
      <c r="T704" s="32">
        <v>27</v>
      </c>
      <c r="U704" s="25"/>
      <c r="V704" s="33" t="s">
        <v>1</v>
      </c>
      <c r="W704" s="25"/>
      <c r="X704" s="35">
        <f>X705</f>
        <v>0</v>
      </c>
      <c r="Y704" s="36">
        <f t="shared" ref="Y704:AI704" si="834">Y705-X705</f>
        <v>0</v>
      </c>
      <c r="Z704" s="36">
        <f t="shared" si="834"/>
        <v>0</v>
      </c>
      <c r="AA704" s="36">
        <f t="shared" si="834"/>
        <v>0</v>
      </c>
      <c r="AB704" s="36">
        <f t="shared" si="834"/>
        <v>0</v>
      </c>
      <c r="AC704" s="36">
        <f t="shared" si="834"/>
        <v>0</v>
      </c>
      <c r="AD704" s="36">
        <f t="shared" si="834"/>
        <v>0</v>
      </c>
      <c r="AE704" s="216">
        <f t="shared" si="834"/>
        <v>0</v>
      </c>
      <c r="AF704" s="36">
        <f t="shared" si="834"/>
        <v>0</v>
      </c>
      <c r="AG704" s="36">
        <f t="shared" si="834"/>
        <v>0</v>
      </c>
      <c r="AH704" s="36">
        <f t="shared" si="834"/>
        <v>0</v>
      </c>
      <c r="AI704" s="37">
        <f t="shared" si="834"/>
        <v>0</v>
      </c>
      <c r="AJ704" s="12"/>
      <c r="AK704" s="12"/>
      <c r="AL704" s="32">
        <v>27</v>
      </c>
      <c r="AM704" s="25"/>
      <c r="AN704" s="33" t="s">
        <v>1</v>
      </c>
      <c r="AO704" s="25"/>
      <c r="AP704" s="35">
        <f>AP705</f>
        <v>0</v>
      </c>
      <c r="AQ704" s="36">
        <f t="shared" ref="AQ704:BA704" si="835">AQ705-AP705</f>
        <v>0</v>
      </c>
      <c r="AR704" s="36">
        <f t="shared" si="835"/>
        <v>0</v>
      </c>
      <c r="AS704" s="36">
        <f t="shared" si="835"/>
        <v>0</v>
      </c>
      <c r="AT704" s="36">
        <f t="shared" si="835"/>
        <v>0</v>
      </c>
      <c r="AU704" s="36">
        <f t="shared" si="835"/>
        <v>0</v>
      </c>
      <c r="AV704" s="36">
        <f t="shared" si="835"/>
        <v>0</v>
      </c>
      <c r="AW704" s="216">
        <f t="shared" si="835"/>
        <v>0</v>
      </c>
      <c r="AX704" s="36">
        <f t="shared" si="835"/>
        <v>0</v>
      </c>
      <c r="AY704" s="36">
        <f t="shared" si="835"/>
        <v>0</v>
      </c>
      <c r="AZ704" s="36">
        <f t="shared" si="835"/>
        <v>0</v>
      </c>
      <c r="BA704" s="143">
        <f t="shared" si="835"/>
        <v>0</v>
      </c>
      <c r="BC704" s="39"/>
      <c r="BD704" s="105"/>
      <c r="BE704" s="105"/>
      <c r="BF704" s="105"/>
      <c r="BG704" s="39"/>
      <c r="BH704" s="39"/>
      <c r="BI704" s="39"/>
      <c r="BJ704" s="39"/>
    </row>
    <row r="705" spans="1:62" s="10" customFormat="1" ht="14.25" customHeight="1">
      <c r="A705" s="70"/>
      <c r="B705" s="25"/>
      <c r="C705" s="33" t="s">
        <v>13</v>
      </c>
      <c r="D705" s="25"/>
      <c r="E705" s="74"/>
      <c r="F705" s="73"/>
      <c r="G705" s="73"/>
      <c r="H705" s="73"/>
      <c r="I705" s="73"/>
      <c r="J705" s="73"/>
      <c r="K705" s="73"/>
      <c r="L705" s="73"/>
      <c r="M705" s="136"/>
      <c r="N705" s="36"/>
      <c r="O705" s="36"/>
      <c r="P705" s="37"/>
      <c r="Q705" s="12"/>
      <c r="R705" s="12"/>
      <c r="S705" s="12"/>
      <c r="T705" s="70"/>
      <c r="U705" s="25"/>
      <c r="V705" s="33" t="s">
        <v>13</v>
      </c>
      <c r="W705" s="25"/>
      <c r="X705" s="74"/>
      <c r="Y705" s="73"/>
      <c r="Z705" s="73"/>
      <c r="AA705" s="73"/>
      <c r="AB705" s="73"/>
      <c r="AC705" s="73"/>
      <c r="AD705" s="73"/>
      <c r="AE705" s="136"/>
      <c r="AF705" s="73"/>
      <c r="AG705" s="36"/>
      <c r="AH705" s="36"/>
      <c r="AI705" s="37"/>
      <c r="AJ705" s="12"/>
      <c r="AK705" s="12"/>
      <c r="AL705" s="70"/>
      <c r="AM705" s="25"/>
      <c r="AN705" s="33" t="s">
        <v>13</v>
      </c>
      <c r="AO705" s="25"/>
      <c r="AP705" s="74"/>
      <c r="AQ705" s="73"/>
      <c r="AR705" s="73"/>
      <c r="AS705" s="73"/>
      <c r="AT705" s="73"/>
      <c r="AU705" s="73"/>
      <c r="AV705" s="73"/>
      <c r="AW705" s="136"/>
      <c r="AX705" s="73"/>
      <c r="AY705" s="36"/>
      <c r="AZ705" s="36"/>
      <c r="BA705" s="143"/>
      <c r="BC705" s="39"/>
      <c r="BD705" s="105"/>
      <c r="BE705" s="105"/>
      <c r="BF705" s="105"/>
      <c r="BG705" s="39"/>
      <c r="BH705" s="39"/>
      <c r="BI705" s="39"/>
      <c r="BJ705" s="39"/>
    </row>
    <row r="706" spans="1:62" s="10" customFormat="1" ht="14.25" customHeight="1">
      <c r="A706" s="40"/>
      <c r="B706" s="25"/>
      <c r="C706" s="33"/>
      <c r="D706" s="25"/>
      <c r="E706" s="35"/>
      <c r="F706" s="36"/>
      <c r="G706" s="36"/>
      <c r="H706" s="36"/>
      <c r="I706" s="36"/>
      <c r="J706" s="36"/>
      <c r="K706" s="36"/>
      <c r="L706" s="36"/>
      <c r="M706" s="216"/>
      <c r="N706" s="36"/>
      <c r="O706" s="36"/>
      <c r="P706" s="37"/>
      <c r="Q706" s="12"/>
      <c r="R706" s="12"/>
      <c r="S706" s="12"/>
      <c r="T706" s="40"/>
      <c r="U706" s="25"/>
      <c r="V706" s="33"/>
      <c r="W706" s="25"/>
      <c r="X706" s="35"/>
      <c r="Y706" s="36"/>
      <c r="Z706" s="36"/>
      <c r="AA706" s="36"/>
      <c r="AB706" s="36"/>
      <c r="AC706" s="36"/>
      <c r="AD706" s="36"/>
      <c r="AE706" s="216"/>
      <c r="AF706" s="36"/>
      <c r="AG706" s="36"/>
      <c r="AH706" s="36"/>
      <c r="AI706" s="37"/>
      <c r="AJ706" s="12"/>
      <c r="AK706" s="12"/>
      <c r="AL706" s="40"/>
      <c r="AM706" s="25"/>
      <c r="AN706" s="33"/>
      <c r="AO706" s="25"/>
      <c r="AP706" s="35"/>
      <c r="AQ706" s="36"/>
      <c r="AR706" s="36"/>
      <c r="AS706" s="36"/>
      <c r="AT706" s="36"/>
      <c r="AU706" s="36"/>
      <c r="AV706" s="36"/>
      <c r="AW706" s="216"/>
      <c r="AX706" s="36"/>
      <c r="AY706" s="36"/>
      <c r="AZ706" s="36"/>
      <c r="BA706" s="143"/>
      <c r="BC706" s="39"/>
      <c r="BD706" s="105"/>
      <c r="BE706" s="105"/>
      <c r="BF706" s="105"/>
      <c r="BG706" s="39"/>
      <c r="BH706" s="39"/>
      <c r="BI706" s="39"/>
      <c r="BJ706" s="39"/>
    </row>
    <row r="707" spans="1:62" s="10" customFormat="1" ht="14.25" customHeight="1">
      <c r="A707" s="32">
        <v>28</v>
      </c>
      <c r="B707" s="25"/>
      <c r="C707" s="33" t="s">
        <v>1</v>
      </c>
      <c r="D707" s="25"/>
      <c r="E707" s="35">
        <f>E708</f>
        <v>0</v>
      </c>
      <c r="F707" s="36">
        <f t="shared" ref="F707:P707" si="836">F708-E708</f>
        <v>0</v>
      </c>
      <c r="G707" s="36">
        <f t="shared" si="836"/>
        <v>0</v>
      </c>
      <c r="H707" s="36">
        <f t="shared" si="836"/>
        <v>0</v>
      </c>
      <c r="I707" s="36">
        <f t="shared" si="836"/>
        <v>0</v>
      </c>
      <c r="J707" s="36">
        <f t="shared" si="836"/>
        <v>0</v>
      </c>
      <c r="K707" s="36">
        <f t="shared" si="836"/>
        <v>0</v>
      </c>
      <c r="L707" s="36">
        <f t="shared" si="836"/>
        <v>0</v>
      </c>
      <c r="M707" s="216">
        <f t="shared" si="836"/>
        <v>0</v>
      </c>
      <c r="N707" s="36">
        <f t="shared" si="836"/>
        <v>0</v>
      </c>
      <c r="O707" s="36">
        <f t="shared" si="836"/>
        <v>0</v>
      </c>
      <c r="P707" s="37">
        <f t="shared" si="836"/>
        <v>0</v>
      </c>
      <c r="Q707" s="12"/>
      <c r="R707" s="12"/>
      <c r="S707" s="12"/>
      <c r="T707" s="32">
        <v>28</v>
      </c>
      <c r="U707" s="25"/>
      <c r="V707" s="33" t="s">
        <v>1</v>
      </c>
      <c r="W707" s="25"/>
      <c r="X707" s="35">
        <f>X708</f>
        <v>0</v>
      </c>
      <c r="Y707" s="36">
        <f t="shared" ref="Y707:AI707" si="837">Y708-X708</f>
        <v>0</v>
      </c>
      <c r="Z707" s="36">
        <f t="shared" si="837"/>
        <v>0</v>
      </c>
      <c r="AA707" s="36">
        <f t="shared" si="837"/>
        <v>0</v>
      </c>
      <c r="AB707" s="36">
        <f t="shared" si="837"/>
        <v>0</v>
      </c>
      <c r="AC707" s="36">
        <f t="shared" si="837"/>
        <v>0</v>
      </c>
      <c r="AD707" s="36">
        <f t="shared" si="837"/>
        <v>0</v>
      </c>
      <c r="AE707" s="216">
        <f t="shared" si="837"/>
        <v>0</v>
      </c>
      <c r="AF707" s="36">
        <f t="shared" si="837"/>
        <v>0</v>
      </c>
      <c r="AG707" s="36">
        <f t="shared" si="837"/>
        <v>0</v>
      </c>
      <c r="AH707" s="36">
        <f t="shared" si="837"/>
        <v>0</v>
      </c>
      <c r="AI707" s="37">
        <f t="shared" si="837"/>
        <v>0</v>
      </c>
      <c r="AJ707" s="12"/>
      <c r="AK707" s="12"/>
      <c r="AL707" s="32">
        <v>28</v>
      </c>
      <c r="AM707" s="25"/>
      <c r="AN707" s="33" t="s">
        <v>1</v>
      </c>
      <c r="AO707" s="25"/>
      <c r="AP707" s="35">
        <f>AP708</f>
        <v>0</v>
      </c>
      <c r="AQ707" s="36">
        <f t="shared" ref="AQ707:BA707" si="838">AQ708-AP708</f>
        <v>0</v>
      </c>
      <c r="AR707" s="36">
        <f t="shared" si="838"/>
        <v>0</v>
      </c>
      <c r="AS707" s="36">
        <f t="shared" si="838"/>
        <v>0</v>
      </c>
      <c r="AT707" s="36">
        <f t="shared" si="838"/>
        <v>0</v>
      </c>
      <c r="AU707" s="36">
        <f t="shared" si="838"/>
        <v>0</v>
      </c>
      <c r="AV707" s="36">
        <f t="shared" si="838"/>
        <v>0</v>
      </c>
      <c r="AW707" s="216">
        <f t="shared" si="838"/>
        <v>0</v>
      </c>
      <c r="AX707" s="36">
        <f t="shared" si="838"/>
        <v>0</v>
      </c>
      <c r="AY707" s="36">
        <f t="shared" si="838"/>
        <v>0</v>
      </c>
      <c r="AZ707" s="36">
        <f t="shared" si="838"/>
        <v>0</v>
      </c>
      <c r="BA707" s="143">
        <f t="shared" si="838"/>
        <v>0</v>
      </c>
      <c r="BC707" s="39"/>
      <c r="BD707" s="105"/>
      <c r="BE707" s="105"/>
      <c r="BF707" s="105"/>
      <c r="BG707" s="39"/>
      <c r="BH707" s="39"/>
      <c r="BI707" s="39"/>
      <c r="BJ707" s="39"/>
    </row>
    <row r="708" spans="1:62" s="10" customFormat="1" ht="14.25" customHeight="1">
      <c r="A708" s="70"/>
      <c r="B708" s="25"/>
      <c r="C708" s="33" t="s">
        <v>13</v>
      </c>
      <c r="D708" s="25"/>
      <c r="E708" s="74"/>
      <c r="F708" s="73"/>
      <c r="G708" s="73"/>
      <c r="H708" s="73"/>
      <c r="I708" s="73"/>
      <c r="J708" s="73"/>
      <c r="K708" s="73"/>
      <c r="L708" s="73"/>
      <c r="M708" s="136"/>
      <c r="N708" s="36"/>
      <c r="O708" s="36"/>
      <c r="P708" s="37"/>
      <c r="Q708" s="12"/>
      <c r="R708" s="12"/>
      <c r="S708" s="12"/>
      <c r="T708" s="70"/>
      <c r="U708" s="25"/>
      <c r="V708" s="33" t="s">
        <v>13</v>
      </c>
      <c r="W708" s="25"/>
      <c r="X708" s="74"/>
      <c r="Y708" s="73"/>
      <c r="Z708" s="73"/>
      <c r="AA708" s="73"/>
      <c r="AB708" s="73"/>
      <c r="AC708" s="73"/>
      <c r="AD708" s="73"/>
      <c r="AE708" s="136"/>
      <c r="AF708" s="73"/>
      <c r="AG708" s="36"/>
      <c r="AH708" s="36"/>
      <c r="AI708" s="37"/>
      <c r="AJ708" s="12"/>
      <c r="AK708" s="12"/>
      <c r="AL708" s="70"/>
      <c r="AM708" s="25"/>
      <c r="AN708" s="33" t="s">
        <v>13</v>
      </c>
      <c r="AO708" s="25"/>
      <c r="AP708" s="74"/>
      <c r="AQ708" s="73"/>
      <c r="AR708" s="73"/>
      <c r="AS708" s="73"/>
      <c r="AT708" s="73"/>
      <c r="AU708" s="73"/>
      <c r="AV708" s="73"/>
      <c r="AW708" s="136"/>
      <c r="AX708" s="73"/>
      <c r="AY708" s="36"/>
      <c r="AZ708" s="36"/>
      <c r="BA708" s="143"/>
      <c r="BC708" s="39"/>
      <c r="BD708" s="105"/>
      <c r="BE708" s="105"/>
      <c r="BF708" s="105"/>
      <c r="BG708" s="39"/>
      <c r="BH708" s="39"/>
      <c r="BI708" s="39"/>
      <c r="BJ708" s="39"/>
    </row>
    <row r="709" spans="1:62" s="10" customFormat="1" ht="14.25" customHeight="1">
      <c r="A709" s="40"/>
      <c r="B709" s="25"/>
      <c r="C709" s="33"/>
      <c r="D709" s="25"/>
      <c r="E709" s="35"/>
      <c r="F709" s="36"/>
      <c r="G709" s="36"/>
      <c r="H709" s="36"/>
      <c r="I709" s="36"/>
      <c r="J709" s="36"/>
      <c r="K709" s="36"/>
      <c r="L709" s="36"/>
      <c r="M709" s="216"/>
      <c r="N709" s="36"/>
      <c r="O709" s="36"/>
      <c r="P709" s="37"/>
      <c r="Q709" s="12"/>
      <c r="R709" s="12"/>
      <c r="S709" s="12"/>
      <c r="T709" s="40"/>
      <c r="U709" s="25"/>
      <c r="V709" s="33"/>
      <c r="W709" s="25"/>
      <c r="X709" s="35"/>
      <c r="Y709" s="36"/>
      <c r="Z709" s="36"/>
      <c r="AA709" s="36"/>
      <c r="AB709" s="36"/>
      <c r="AC709" s="36"/>
      <c r="AD709" s="36"/>
      <c r="AE709" s="216"/>
      <c r="AF709" s="36"/>
      <c r="AG709" s="36"/>
      <c r="AH709" s="36"/>
      <c r="AI709" s="37"/>
      <c r="AJ709" s="12"/>
      <c r="AK709" s="12"/>
      <c r="AL709" s="40"/>
      <c r="AM709" s="25"/>
      <c r="AN709" s="33"/>
      <c r="AO709" s="25"/>
      <c r="AP709" s="35"/>
      <c r="AQ709" s="36"/>
      <c r="AR709" s="36"/>
      <c r="AS709" s="36"/>
      <c r="AT709" s="36"/>
      <c r="AU709" s="36"/>
      <c r="AV709" s="36"/>
      <c r="AW709" s="216"/>
      <c r="AX709" s="36"/>
      <c r="AY709" s="36"/>
      <c r="AZ709" s="36"/>
      <c r="BA709" s="143"/>
      <c r="BC709" s="39"/>
      <c r="BD709" s="105"/>
      <c r="BE709" s="105"/>
      <c r="BF709" s="105"/>
      <c r="BG709" s="39"/>
      <c r="BH709" s="39"/>
      <c r="BI709" s="39"/>
      <c r="BJ709" s="39"/>
    </row>
    <row r="710" spans="1:62" s="10" customFormat="1" ht="14.25" customHeight="1">
      <c r="A710" s="32">
        <v>29</v>
      </c>
      <c r="B710" s="25"/>
      <c r="C710" s="33" t="s">
        <v>1</v>
      </c>
      <c r="D710" s="25"/>
      <c r="E710" s="35">
        <f>E711</f>
        <v>0</v>
      </c>
      <c r="F710" s="36">
        <f t="shared" ref="F710:P710" si="839">F711-E711</f>
        <v>0</v>
      </c>
      <c r="G710" s="36">
        <f t="shared" si="839"/>
        <v>0</v>
      </c>
      <c r="H710" s="36">
        <f t="shared" si="839"/>
        <v>0</v>
      </c>
      <c r="I710" s="36">
        <f t="shared" si="839"/>
        <v>0</v>
      </c>
      <c r="J710" s="36">
        <f t="shared" si="839"/>
        <v>0</v>
      </c>
      <c r="K710" s="36">
        <f t="shared" si="839"/>
        <v>0</v>
      </c>
      <c r="L710" s="36">
        <f t="shared" si="839"/>
        <v>0</v>
      </c>
      <c r="M710" s="216">
        <f t="shared" si="839"/>
        <v>0</v>
      </c>
      <c r="N710" s="36">
        <f t="shared" si="839"/>
        <v>0</v>
      </c>
      <c r="O710" s="36">
        <f t="shared" si="839"/>
        <v>0</v>
      </c>
      <c r="P710" s="37">
        <f t="shared" si="839"/>
        <v>0</v>
      </c>
      <c r="Q710" s="12"/>
      <c r="R710" s="12"/>
      <c r="S710" s="12"/>
      <c r="T710" s="32">
        <v>29</v>
      </c>
      <c r="U710" s="25"/>
      <c r="V710" s="33" t="s">
        <v>1</v>
      </c>
      <c r="W710" s="25"/>
      <c r="X710" s="35">
        <f>X711</f>
        <v>0</v>
      </c>
      <c r="Y710" s="36">
        <f t="shared" ref="Y710:AI710" si="840">Y711-X711</f>
        <v>0</v>
      </c>
      <c r="Z710" s="36">
        <f t="shared" si="840"/>
        <v>0</v>
      </c>
      <c r="AA710" s="36">
        <f t="shared" si="840"/>
        <v>0</v>
      </c>
      <c r="AB710" s="36">
        <f t="shared" si="840"/>
        <v>0</v>
      </c>
      <c r="AC710" s="36">
        <f t="shared" si="840"/>
        <v>0</v>
      </c>
      <c r="AD710" s="36">
        <f t="shared" si="840"/>
        <v>0</v>
      </c>
      <c r="AE710" s="216">
        <f t="shared" si="840"/>
        <v>0</v>
      </c>
      <c r="AF710" s="36">
        <f t="shared" si="840"/>
        <v>0</v>
      </c>
      <c r="AG710" s="36">
        <f t="shared" si="840"/>
        <v>0</v>
      </c>
      <c r="AH710" s="36">
        <f t="shared" si="840"/>
        <v>0</v>
      </c>
      <c r="AI710" s="37">
        <f t="shared" si="840"/>
        <v>0</v>
      </c>
      <c r="AJ710" s="12"/>
      <c r="AK710" s="12"/>
      <c r="AL710" s="32">
        <v>29</v>
      </c>
      <c r="AM710" s="25"/>
      <c r="AN710" s="33" t="s">
        <v>1</v>
      </c>
      <c r="AO710" s="25"/>
      <c r="AP710" s="35">
        <f>AP711</f>
        <v>0</v>
      </c>
      <c r="AQ710" s="36">
        <f t="shared" ref="AQ710:BA710" si="841">AQ711-AP711</f>
        <v>0</v>
      </c>
      <c r="AR710" s="36">
        <f t="shared" si="841"/>
        <v>0</v>
      </c>
      <c r="AS710" s="36">
        <f t="shared" si="841"/>
        <v>0</v>
      </c>
      <c r="AT710" s="36">
        <f t="shared" si="841"/>
        <v>0</v>
      </c>
      <c r="AU710" s="36">
        <f t="shared" si="841"/>
        <v>0</v>
      </c>
      <c r="AV710" s="36">
        <f t="shared" si="841"/>
        <v>0</v>
      </c>
      <c r="AW710" s="216">
        <f t="shared" si="841"/>
        <v>0</v>
      </c>
      <c r="AX710" s="36">
        <f t="shared" si="841"/>
        <v>0</v>
      </c>
      <c r="AY710" s="36">
        <f t="shared" si="841"/>
        <v>0</v>
      </c>
      <c r="AZ710" s="36">
        <f t="shared" si="841"/>
        <v>0</v>
      </c>
      <c r="BA710" s="143">
        <f t="shared" si="841"/>
        <v>0</v>
      </c>
      <c r="BC710" s="39"/>
      <c r="BD710" s="105"/>
      <c r="BE710" s="105"/>
      <c r="BF710" s="105"/>
      <c r="BG710" s="39"/>
      <c r="BH710" s="39"/>
      <c r="BI710" s="39"/>
      <c r="BJ710" s="39"/>
    </row>
    <row r="711" spans="1:62" s="10" customFormat="1" ht="14.25" customHeight="1">
      <c r="A711" s="70"/>
      <c r="B711" s="25"/>
      <c r="C711" s="33" t="s">
        <v>13</v>
      </c>
      <c r="D711" s="25"/>
      <c r="E711" s="74"/>
      <c r="F711" s="73"/>
      <c r="G711" s="73"/>
      <c r="H711" s="73"/>
      <c r="I711" s="73"/>
      <c r="J711" s="73"/>
      <c r="K711" s="73"/>
      <c r="L711" s="73"/>
      <c r="M711" s="136"/>
      <c r="N711" s="36"/>
      <c r="O711" s="36"/>
      <c r="P711" s="37"/>
      <c r="Q711" s="12"/>
      <c r="R711" s="12"/>
      <c r="S711" s="12"/>
      <c r="T711" s="70"/>
      <c r="U711" s="25"/>
      <c r="V711" s="33" t="s">
        <v>13</v>
      </c>
      <c r="W711" s="25"/>
      <c r="X711" s="74"/>
      <c r="Y711" s="73"/>
      <c r="Z711" s="73"/>
      <c r="AA711" s="73"/>
      <c r="AB711" s="73"/>
      <c r="AC711" s="73"/>
      <c r="AD711" s="73"/>
      <c r="AE711" s="136"/>
      <c r="AF711" s="73"/>
      <c r="AG711" s="36"/>
      <c r="AH711" s="36"/>
      <c r="AI711" s="37"/>
      <c r="AJ711" s="12"/>
      <c r="AK711" s="12"/>
      <c r="AL711" s="70"/>
      <c r="AM711" s="25"/>
      <c r="AN711" s="33" t="s">
        <v>13</v>
      </c>
      <c r="AO711" s="25"/>
      <c r="AP711" s="74"/>
      <c r="AQ711" s="73"/>
      <c r="AR711" s="73"/>
      <c r="AS711" s="73"/>
      <c r="AT711" s="73"/>
      <c r="AU711" s="73"/>
      <c r="AV711" s="73"/>
      <c r="AW711" s="136"/>
      <c r="AX711" s="73"/>
      <c r="AY711" s="36"/>
      <c r="AZ711" s="36"/>
      <c r="BA711" s="143"/>
      <c r="BC711" s="39"/>
      <c r="BD711" s="105"/>
      <c r="BE711" s="105"/>
      <c r="BF711" s="105"/>
      <c r="BG711" s="39"/>
      <c r="BH711" s="39"/>
      <c r="BI711" s="39"/>
      <c r="BJ711" s="39"/>
    </row>
    <row r="712" spans="1:62" s="10" customFormat="1" ht="14.25" customHeight="1">
      <c r="A712" s="40"/>
      <c r="B712" s="25"/>
      <c r="C712" s="33"/>
      <c r="D712" s="25"/>
      <c r="E712" s="35"/>
      <c r="F712" s="36"/>
      <c r="G712" s="36"/>
      <c r="H712" s="36"/>
      <c r="I712" s="36"/>
      <c r="J712" s="36"/>
      <c r="K712" s="36"/>
      <c r="L712" s="36"/>
      <c r="M712" s="216"/>
      <c r="N712" s="36"/>
      <c r="O712" s="36"/>
      <c r="P712" s="37"/>
      <c r="Q712" s="12"/>
      <c r="R712" s="12"/>
      <c r="S712" s="12"/>
      <c r="T712" s="40"/>
      <c r="U712" s="25"/>
      <c r="V712" s="33"/>
      <c r="W712" s="25"/>
      <c r="X712" s="35"/>
      <c r="Y712" s="36"/>
      <c r="Z712" s="36"/>
      <c r="AA712" s="36"/>
      <c r="AB712" s="36"/>
      <c r="AC712" s="36"/>
      <c r="AD712" s="36"/>
      <c r="AE712" s="216"/>
      <c r="AF712" s="36"/>
      <c r="AG712" s="36"/>
      <c r="AH712" s="36"/>
      <c r="AI712" s="37"/>
      <c r="AJ712" s="12"/>
      <c r="AK712" s="12"/>
      <c r="AL712" s="40"/>
      <c r="AM712" s="25"/>
      <c r="AN712" s="33"/>
      <c r="AO712" s="25"/>
      <c r="AP712" s="35"/>
      <c r="AQ712" s="36"/>
      <c r="AR712" s="36"/>
      <c r="AS712" s="36"/>
      <c r="AT712" s="36"/>
      <c r="AU712" s="36"/>
      <c r="AV712" s="36"/>
      <c r="AW712" s="216"/>
      <c r="AX712" s="36"/>
      <c r="AY712" s="36"/>
      <c r="AZ712" s="36"/>
      <c r="BA712" s="143"/>
      <c r="BC712" s="39"/>
      <c r="BD712" s="105"/>
      <c r="BE712" s="105"/>
      <c r="BF712" s="105"/>
      <c r="BG712" s="39"/>
      <c r="BH712" s="39"/>
      <c r="BI712" s="39"/>
      <c r="BJ712" s="39"/>
    </row>
    <row r="713" spans="1:62" s="10" customFormat="1" ht="14.25" customHeight="1">
      <c r="A713" s="32">
        <v>30</v>
      </c>
      <c r="B713" s="25"/>
      <c r="C713" s="33" t="s">
        <v>1</v>
      </c>
      <c r="D713" s="25"/>
      <c r="E713" s="35">
        <f>E714</f>
        <v>0</v>
      </c>
      <c r="F713" s="36">
        <f t="shared" ref="F713:P713" si="842">F714-E714</f>
        <v>0</v>
      </c>
      <c r="G713" s="36">
        <f t="shared" si="842"/>
        <v>0</v>
      </c>
      <c r="H713" s="36">
        <f t="shared" si="842"/>
        <v>0</v>
      </c>
      <c r="I713" s="36">
        <f t="shared" si="842"/>
        <v>0</v>
      </c>
      <c r="J713" s="36">
        <f t="shared" si="842"/>
        <v>0</v>
      </c>
      <c r="K713" s="36">
        <f t="shared" si="842"/>
        <v>0</v>
      </c>
      <c r="L713" s="36">
        <f t="shared" si="842"/>
        <v>0</v>
      </c>
      <c r="M713" s="216">
        <f t="shared" si="842"/>
        <v>0</v>
      </c>
      <c r="N713" s="36">
        <f t="shared" si="842"/>
        <v>0</v>
      </c>
      <c r="O713" s="36">
        <f t="shared" si="842"/>
        <v>0</v>
      </c>
      <c r="P713" s="37">
        <f t="shared" si="842"/>
        <v>0</v>
      </c>
      <c r="Q713" s="12"/>
      <c r="R713" s="12"/>
      <c r="S713" s="12"/>
      <c r="T713" s="32">
        <v>30</v>
      </c>
      <c r="U713" s="25"/>
      <c r="V713" s="33" t="s">
        <v>1</v>
      </c>
      <c r="W713" s="25"/>
      <c r="X713" s="35">
        <f>X714</f>
        <v>0</v>
      </c>
      <c r="Y713" s="36">
        <f t="shared" ref="Y713:AI713" si="843">Y714-X714</f>
        <v>0</v>
      </c>
      <c r="Z713" s="36">
        <f t="shared" si="843"/>
        <v>0</v>
      </c>
      <c r="AA713" s="36">
        <f t="shared" si="843"/>
        <v>0</v>
      </c>
      <c r="AB713" s="36">
        <f t="shared" si="843"/>
        <v>0</v>
      </c>
      <c r="AC713" s="36">
        <f t="shared" si="843"/>
        <v>0</v>
      </c>
      <c r="AD713" s="36">
        <f t="shared" si="843"/>
        <v>0</v>
      </c>
      <c r="AE713" s="216">
        <f t="shared" si="843"/>
        <v>0</v>
      </c>
      <c r="AF713" s="36">
        <f t="shared" si="843"/>
        <v>0</v>
      </c>
      <c r="AG713" s="36">
        <f t="shared" si="843"/>
        <v>0</v>
      </c>
      <c r="AH713" s="36">
        <f t="shared" si="843"/>
        <v>0</v>
      </c>
      <c r="AI713" s="37">
        <f t="shared" si="843"/>
        <v>0</v>
      </c>
      <c r="AJ713" s="12"/>
      <c r="AK713" s="12"/>
      <c r="AL713" s="32">
        <v>30</v>
      </c>
      <c r="AM713" s="25"/>
      <c r="AN713" s="33" t="s">
        <v>1</v>
      </c>
      <c r="AO713" s="25"/>
      <c r="AP713" s="35">
        <f>AP714</f>
        <v>0</v>
      </c>
      <c r="AQ713" s="36">
        <f t="shared" ref="AQ713:BA713" si="844">AQ714-AP714</f>
        <v>0</v>
      </c>
      <c r="AR713" s="36">
        <f t="shared" si="844"/>
        <v>0</v>
      </c>
      <c r="AS713" s="36">
        <f t="shared" si="844"/>
        <v>0</v>
      </c>
      <c r="AT713" s="36">
        <f t="shared" si="844"/>
        <v>0</v>
      </c>
      <c r="AU713" s="36">
        <f t="shared" si="844"/>
        <v>0</v>
      </c>
      <c r="AV713" s="36">
        <f t="shared" si="844"/>
        <v>0</v>
      </c>
      <c r="AW713" s="216">
        <f t="shared" si="844"/>
        <v>0</v>
      </c>
      <c r="AX713" s="36">
        <f t="shared" si="844"/>
        <v>0</v>
      </c>
      <c r="AY713" s="36">
        <f t="shared" si="844"/>
        <v>0</v>
      </c>
      <c r="AZ713" s="36">
        <f t="shared" si="844"/>
        <v>0</v>
      </c>
      <c r="BA713" s="143">
        <f t="shared" si="844"/>
        <v>0</v>
      </c>
      <c r="BC713" s="39"/>
      <c r="BD713" s="105"/>
      <c r="BE713" s="105"/>
      <c r="BF713" s="105"/>
      <c r="BG713" s="39"/>
      <c r="BH713" s="39"/>
      <c r="BI713" s="39"/>
      <c r="BJ713" s="39"/>
    </row>
    <row r="714" spans="1:62" s="10" customFormat="1" ht="14.25" customHeight="1">
      <c r="A714" s="70"/>
      <c r="B714" s="25"/>
      <c r="C714" s="33" t="s">
        <v>13</v>
      </c>
      <c r="D714" s="25"/>
      <c r="E714" s="74"/>
      <c r="F714" s="73"/>
      <c r="G714" s="73"/>
      <c r="H714" s="73"/>
      <c r="I714" s="73"/>
      <c r="J714" s="73"/>
      <c r="K714" s="73"/>
      <c r="L714" s="73"/>
      <c r="M714" s="136"/>
      <c r="N714" s="36"/>
      <c r="O714" s="36"/>
      <c r="P714" s="37"/>
      <c r="Q714" s="12"/>
      <c r="R714" s="12"/>
      <c r="S714" s="12"/>
      <c r="T714" s="70"/>
      <c r="U714" s="25"/>
      <c r="V714" s="33" t="s">
        <v>13</v>
      </c>
      <c r="W714" s="25"/>
      <c r="X714" s="74"/>
      <c r="Y714" s="73"/>
      <c r="Z714" s="73"/>
      <c r="AA714" s="73"/>
      <c r="AB714" s="73"/>
      <c r="AC714" s="73"/>
      <c r="AD714" s="73"/>
      <c r="AE714" s="136"/>
      <c r="AF714" s="73"/>
      <c r="AG714" s="36"/>
      <c r="AH714" s="36"/>
      <c r="AI714" s="37"/>
      <c r="AJ714" s="12"/>
      <c r="AK714" s="12"/>
      <c r="AL714" s="70"/>
      <c r="AM714" s="25"/>
      <c r="AN714" s="33" t="s">
        <v>13</v>
      </c>
      <c r="AO714" s="25"/>
      <c r="AP714" s="74"/>
      <c r="AQ714" s="73"/>
      <c r="AR714" s="73"/>
      <c r="AS714" s="73"/>
      <c r="AT714" s="73"/>
      <c r="AU714" s="73"/>
      <c r="AV714" s="73"/>
      <c r="AW714" s="136"/>
      <c r="AX714" s="73"/>
      <c r="AY714" s="36"/>
      <c r="AZ714" s="36"/>
      <c r="BA714" s="143"/>
      <c r="BC714" s="39"/>
      <c r="BD714" s="105"/>
      <c r="BE714" s="105"/>
      <c r="BF714" s="105"/>
      <c r="BG714" s="39"/>
      <c r="BH714" s="39"/>
      <c r="BI714" s="39"/>
      <c r="BJ714" s="39"/>
    </row>
    <row r="715" spans="1:62" s="10" customFormat="1" ht="14.25" customHeight="1">
      <c r="A715" s="41"/>
      <c r="B715" s="25"/>
      <c r="C715" s="33"/>
      <c r="D715" s="25"/>
      <c r="E715" s="43"/>
      <c r="F715" s="44"/>
      <c r="G715" s="44"/>
      <c r="H715" s="44"/>
      <c r="I715" s="44"/>
      <c r="J715" s="44"/>
      <c r="K715" s="44"/>
      <c r="L715" s="44"/>
      <c r="M715" s="217"/>
      <c r="N715" s="44"/>
      <c r="O715" s="44"/>
      <c r="P715" s="45"/>
      <c r="Q715" s="12"/>
      <c r="R715" s="12"/>
      <c r="S715" s="12"/>
      <c r="T715" s="41"/>
      <c r="U715" s="25"/>
      <c r="V715" s="33"/>
      <c r="W715" s="25"/>
      <c r="X715" s="43"/>
      <c r="Y715" s="44"/>
      <c r="Z715" s="44"/>
      <c r="AA715" s="44"/>
      <c r="AB715" s="44"/>
      <c r="AC715" s="44"/>
      <c r="AD715" s="44"/>
      <c r="AE715" s="217"/>
      <c r="AF715" s="44"/>
      <c r="AG715" s="44"/>
      <c r="AH715" s="44"/>
      <c r="AI715" s="45"/>
      <c r="AJ715" s="12"/>
      <c r="AK715" s="12"/>
      <c r="AL715" s="41"/>
      <c r="AM715" s="25"/>
      <c r="AN715" s="33"/>
      <c r="AO715" s="25"/>
      <c r="AP715" s="43"/>
      <c r="AQ715" s="44"/>
      <c r="AR715" s="44"/>
      <c r="AS715" s="44"/>
      <c r="AT715" s="44"/>
      <c r="AU715" s="44"/>
      <c r="AV715" s="44"/>
      <c r="AW715" s="217"/>
      <c r="AX715" s="44"/>
      <c r="AY715" s="44"/>
      <c r="AZ715" s="44"/>
      <c r="BA715" s="144"/>
      <c r="BC715" s="39"/>
      <c r="BD715" s="105"/>
      <c r="BE715" s="105"/>
      <c r="BF715" s="105"/>
      <c r="BG715" s="39"/>
      <c r="BH715" s="39"/>
      <c r="BI715" s="39"/>
      <c r="BJ715" s="39"/>
    </row>
    <row r="716" spans="1:62" s="10" customFormat="1" ht="14.25" customHeight="1">
      <c r="A716" s="309" t="s">
        <v>19</v>
      </c>
      <c r="B716" s="46"/>
      <c r="C716" s="47" t="s">
        <v>1</v>
      </c>
      <c r="D716" s="46"/>
      <c r="E716" s="48">
        <f>SUM(E626,E629,E632,E635,E638,E641,E644,E647,E650,E653,E656,E659,E662,E665,E668,E671,E674,E677,E680,E683,E686,E689,E692,E695,E698,E701,E704,E707,E710,E713)</f>
        <v>0</v>
      </c>
      <c r="F716" s="49">
        <f>SUM(F626,F629,F632,F635,F638,F641,F644,F647,F650,F653,F656,F659,F662,F665,F668,F671,F674,F677,F680,F683,F686,F689,F692,F695,F698,F701,F704,F707,F710,F713)</f>
        <v>0</v>
      </c>
      <c r="G716" s="49">
        <f t="shared" ref="G716:P717" si="845">SUM(G626,G629,G632,G635,G638,G641,G644,G647,G650,G653,G656,G659,G662,G665,G668,G671,G674,G677,G680,G683,G686,G689,G692,G695,G698,G701,G704,G707,G710,G713)</f>
        <v>0</v>
      </c>
      <c r="H716" s="49">
        <f t="shared" si="845"/>
        <v>0</v>
      </c>
      <c r="I716" s="49">
        <f t="shared" si="845"/>
        <v>0</v>
      </c>
      <c r="J716" s="49">
        <f t="shared" si="845"/>
        <v>0</v>
      </c>
      <c r="K716" s="49">
        <f t="shared" si="845"/>
        <v>0</v>
      </c>
      <c r="L716" s="49">
        <f t="shared" si="845"/>
        <v>0</v>
      </c>
      <c r="M716" s="218">
        <f t="shared" si="845"/>
        <v>0</v>
      </c>
      <c r="N716" s="49">
        <f t="shared" si="845"/>
        <v>0</v>
      </c>
      <c r="O716" s="49">
        <f t="shared" si="845"/>
        <v>0</v>
      </c>
      <c r="P716" s="50">
        <f t="shared" si="845"/>
        <v>0</v>
      </c>
      <c r="Q716" s="12"/>
      <c r="R716" s="12"/>
      <c r="S716" s="12"/>
      <c r="T716" s="309" t="s">
        <v>19</v>
      </c>
      <c r="U716" s="46"/>
      <c r="V716" s="47" t="s">
        <v>1</v>
      </c>
      <c r="W716" s="46"/>
      <c r="X716" s="48">
        <f>SUM(X626,X629,X632,X635,X638,X641,X644,X647,X650,X653,X656,X659,X662,X665,X668,X671,X674,X677,X680,X683,X686,X689,X692,X695,X698,X701,X704,X707,X710,X713)</f>
        <v>0</v>
      </c>
      <c r="Y716" s="49">
        <f>SUM(Y626,Y629,Y632,Y635,Y638,Y641,Y644,Y647,Y650,Y653,Y656,Y659,Y662,Y665,Y668,Y671,Y674,Y677,Y680,Y683,Y686,Y689,Y692,Y695,Y698,Y701,Y704,Y707,Y710,Y713)</f>
        <v>0</v>
      </c>
      <c r="Z716" s="49">
        <f t="shared" ref="Z716:AI717" si="846">SUM(Z626,Z629,Z632,Z635,Z638,Z641,Z644,Z647,Z650,Z653,Z656,Z659,Z662,Z665,Z668,Z671,Z674,Z677,Z680,Z683,Z686,Z689,Z692,Z695,Z698,Z701,Z704,Z707,Z710,Z713)</f>
        <v>0</v>
      </c>
      <c r="AA716" s="49">
        <f t="shared" si="846"/>
        <v>0</v>
      </c>
      <c r="AB716" s="49">
        <f t="shared" si="846"/>
        <v>0</v>
      </c>
      <c r="AC716" s="49">
        <f t="shared" si="846"/>
        <v>0</v>
      </c>
      <c r="AD716" s="49">
        <f t="shared" si="846"/>
        <v>0</v>
      </c>
      <c r="AE716" s="218">
        <f t="shared" si="846"/>
        <v>0</v>
      </c>
      <c r="AF716" s="49">
        <f t="shared" si="846"/>
        <v>0</v>
      </c>
      <c r="AG716" s="49">
        <f t="shared" si="846"/>
        <v>0</v>
      </c>
      <c r="AH716" s="49">
        <f t="shared" si="846"/>
        <v>0</v>
      </c>
      <c r="AI716" s="50">
        <f t="shared" si="846"/>
        <v>0</v>
      </c>
      <c r="AJ716" s="12"/>
      <c r="AK716" s="12"/>
      <c r="AL716" s="309" t="s">
        <v>19</v>
      </c>
      <c r="AM716" s="46"/>
      <c r="AN716" s="47" t="s">
        <v>1</v>
      </c>
      <c r="AO716" s="46"/>
      <c r="AP716" s="48">
        <f>SUM(AP626,AP629,AP632,AP635,AP638,AP641,AP644,AP647,AP650,AP653,AP656,AP659,AP662,AP665,AP668,AP671,AP674,AP677,AP680,AP683,AP686,AP689,AP692,AP695,AP698,AP701,AP704,AP707,AP710,AP713)</f>
        <v>0</v>
      </c>
      <c r="AQ716" s="49">
        <f>SUM(AQ626,AQ629,AQ632,AQ635,AQ638,AQ641,AQ644,AQ647,AQ650,AQ653,AQ656,AQ659,AQ662,AQ665,AQ668,AQ671,AQ674,AQ677,AQ680,AQ683,AQ686,AQ689,AQ692,AQ695,AQ698,AQ701,AQ704,AQ707,AQ710,AQ713)</f>
        <v>0</v>
      </c>
      <c r="AR716" s="49">
        <f t="shared" ref="AR716:BA717" si="847">SUM(AR626,AR629,AR632,AR635,AR638,AR641,AR644,AR647,AR650,AR653,AR656,AR659,AR662,AR665,AR668,AR671,AR674,AR677,AR680,AR683,AR686,AR689,AR692,AR695,AR698,AR701,AR704,AR707,AR710,AR713)</f>
        <v>0</v>
      </c>
      <c r="AS716" s="49">
        <f t="shared" si="847"/>
        <v>0</v>
      </c>
      <c r="AT716" s="49">
        <f t="shared" si="847"/>
        <v>0</v>
      </c>
      <c r="AU716" s="49">
        <f t="shared" si="847"/>
        <v>0</v>
      </c>
      <c r="AV716" s="49">
        <f t="shared" si="847"/>
        <v>0</v>
      </c>
      <c r="AW716" s="218">
        <f t="shared" si="847"/>
        <v>0</v>
      </c>
      <c r="AX716" s="49">
        <f t="shared" si="847"/>
        <v>0</v>
      </c>
      <c r="AY716" s="49">
        <f t="shared" si="847"/>
        <v>0</v>
      </c>
      <c r="AZ716" s="49">
        <f t="shared" si="847"/>
        <v>0</v>
      </c>
      <c r="BA716" s="145">
        <f t="shared" si="847"/>
        <v>0</v>
      </c>
      <c r="BC716" s="39"/>
      <c r="BD716" s="105"/>
      <c r="BE716" s="105"/>
      <c r="BF716" s="105"/>
      <c r="BG716" s="39"/>
      <c r="BH716" s="39"/>
      <c r="BI716" s="39"/>
      <c r="BJ716" s="39"/>
    </row>
    <row r="717" spans="1:62" s="10" customFormat="1" ht="14.25" customHeight="1">
      <c r="A717" s="310"/>
      <c r="B717" s="46"/>
      <c r="C717" s="51" t="s">
        <v>13</v>
      </c>
      <c r="D717" s="46"/>
      <c r="E717" s="52">
        <f>SUM(E627,E630,E633,E636,E639,E642,E645,E648,E651,E654,E657,E660,E663,E666,E669,E672,E675,E678,E681,E684,E687,E690,E693,E696,E699,E702,E705,E708,E711,E714)</f>
        <v>0</v>
      </c>
      <c r="F717" s="53">
        <f>SUM(F627,F630,F633,F636,F639,F642,F645,F648,F651,F654,F657,F660,F663,F666,F669,F672,F675,F678,F681,F684,F687,F690,F693,F696,F699,F702,F705,F708,F711,F714)</f>
        <v>0</v>
      </c>
      <c r="G717" s="53">
        <f t="shared" si="845"/>
        <v>0</v>
      </c>
      <c r="H717" s="53">
        <f t="shared" si="845"/>
        <v>0</v>
      </c>
      <c r="I717" s="53">
        <f t="shared" si="845"/>
        <v>0</v>
      </c>
      <c r="J717" s="53">
        <f t="shared" si="845"/>
        <v>0</v>
      </c>
      <c r="K717" s="53">
        <f t="shared" si="845"/>
        <v>0</v>
      </c>
      <c r="L717" s="53">
        <f t="shared" si="845"/>
        <v>0</v>
      </c>
      <c r="M717" s="219">
        <f t="shared" si="845"/>
        <v>0</v>
      </c>
      <c r="N717" s="53">
        <f t="shared" si="845"/>
        <v>0</v>
      </c>
      <c r="O717" s="53">
        <f t="shared" si="845"/>
        <v>0</v>
      </c>
      <c r="P717" s="54">
        <f t="shared" si="845"/>
        <v>0</v>
      </c>
      <c r="Q717" s="12"/>
      <c r="R717" s="12"/>
      <c r="S717" s="12"/>
      <c r="T717" s="310"/>
      <c r="U717" s="46"/>
      <c r="V717" s="51" t="s">
        <v>13</v>
      </c>
      <c r="W717" s="46"/>
      <c r="X717" s="52">
        <f>SUM(X627,X630,X633,X636,X639,X642,X645,X648,X651,X654,X657,X660,X663,X666,X669,X672,X675,X678,X681,X684,X687,X690,X693,X696,X699,X702,X705,X708,X711,X714)</f>
        <v>0</v>
      </c>
      <c r="Y717" s="53">
        <f>SUM(Y627,Y630,Y633,Y636,Y639,Y642,Y645,Y648,Y651,Y654,Y657,Y660,Y663,Y666,Y669,Y672,Y675,Y678,Y681,Y684,Y687,Y690,Y693,Y696,Y699,Y702,Y705,Y708,Y711,Y714)</f>
        <v>0</v>
      </c>
      <c r="Z717" s="53">
        <f t="shared" si="846"/>
        <v>0</v>
      </c>
      <c r="AA717" s="53">
        <f t="shared" si="846"/>
        <v>0</v>
      </c>
      <c r="AB717" s="53">
        <f t="shared" si="846"/>
        <v>0</v>
      </c>
      <c r="AC717" s="53">
        <f t="shared" si="846"/>
        <v>0</v>
      </c>
      <c r="AD717" s="53">
        <f t="shared" si="846"/>
        <v>0</v>
      </c>
      <c r="AE717" s="219">
        <f t="shared" si="846"/>
        <v>0</v>
      </c>
      <c r="AF717" s="53">
        <f t="shared" si="846"/>
        <v>0</v>
      </c>
      <c r="AG717" s="53">
        <f t="shared" si="846"/>
        <v>0</v>
      </c>
      <c r="AH717" s="53">
        <f t="shared" si="846"/>
        <v>0</v>
      </c>
      <c r="AI717" s="54">
        <f t="shared" si="846"/>
        <v>0</v>
      </c>
      <c r="AJ717" s="12"/>
      <c r="AK717" s="12"/>
      <c r="AL717" s="310"/>
      <c r="AM717" s="46"/>
      <c r="AN717" s="51" t="s">
        <v>13</v>
      </c>
      <c r="AO717" s="46"/>
      <c r="AP717" s="52">
        <f>SUM(AP627,AP630,AP633,AP636,AP639,AP642,AP645,AP648,AP651,AP654,AP657,AP660,AP663,AP666,AP669,AP672,AP675,AP678,AP681,AP684,AP687,AP690,AP693,AP696,AP699,AP702,AP705,AP708,AP711,AP714)</f>
        <v>0</v>
      </c>
      <c r="AQ717" s="53">
        <f>SUM(AQ627,AQ630,AQ633,AQ636,AQ639,AQ642,AQ645,AQ648,AQ651,AQ654,AQ657,AQ660,AQ663,AQ666,AQ669,AQ672,AQ675,AQ678,AQ681,AQ684,AQ687,AQ690,AQ693,AQ696,AQ699,AQ702,AQ705,AQ708,AQ711,AQ714)</f>
        <v>0</v>
      </c>
      <c r="AR717" s="53">
        <f t="shared" si="847"/>
        <v>0</v>
      </c>
      <c r="AS717" s="53">
        <f t="shared" si="847"/>
        <v>0</v>
      </c>
      <c r="AT717" s="53">
        <f t="shared" si="847"/>
        <v>0</v>
      </c>
      <c r="AU717" s="53">
        <f t="shared" si="847"/>
        <v>0</v>
      </c>
      <c r="AV717" s="53">
        <f t="shared" si="847"/>
        <v>0</v>
      </c>
      <c r="AW717" s="219">
        <f t="shared" si="847"/>
        <v>0</v>
      </c>
      <c r="AX717" s="53">
        <f t="shared" si="847"/>
        <v>0</v>
      </c>
      <c r="AY717" s="53">
        <f t="shared" si="847"/>
        <v>0</v>
      </c>
      <c r="AZ717" s="53">
        <f t="shared" si="847"/>
        <v>0</v>
      </c>
      <c r="BA717" s="146">
        <f t="shared" si="847"/>
        <v>0</v>
      </c>
      <c r="BC717" s="39"/>
      <c r="BD717" s="105"/>
      <c r="BE717" s="105"/>
      <c r="BF717" s="105"/>
      <c r="BG717" s="105"/>
      <c r="BH717" s="208"/>
      <c r="BI717" s="105"/>
      <c r="BJ717" s="208"/>
    </row>
    <row r="718" spans="1:62" s="10" customFormat="1" ht="12.75" customHeight="1">
      <c r="A718" s="25"/>
      <c r="B718" s="25"/>
      <c r="C718" s="25"/>
      <c r="D718" s="25"/>
      <c r="E718" s="25"/>
      <c r="F718" s="25"/>
      <c r="G718" s="25"/>
      <c r="H718" s="25"/>
      <c r="I718" s="25"/>
      <c r="J718" s="25"/>
      <c r="K718" s="25"/>
      <c r="L718" s="25"/>
      <c r="M718" s="214"/>
      <c r="N718" s="25"/>
      <c r="O718" s="25"/>
      <c r="P718" s="25"/>
      <c r="Q718" s="12"/>
      <c r="R718" s="12"/>
      <c r="S718" s="12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14"/>
      <c r="AF718" s="25"/>
      <c r="AG718" s="25"/>
      <c r="AH718" s="25"/>
      <c r="AI718" s="25"/>
      <c r="AJ718" s="12"/>
      <c r="AK718" s="12"/>
      <c r="AL718" s="25"/>
      <c r="AM718" s="25"/>
      <c r="AN718" s="25"/>
      <c r="AO718" s="25"/>
      <c r="AP718" s="25"/>
      <c r="AQ718" s="25"/>
      <c r="AR718" s="25"/>
      <c r="AS718" s="25"/>
      <c r="AT718" s="25"/>
      <c r="AU718" s="25"/>
      <c r="AV718" s="25"/>
      <c r="AW718" s="214"/>
      <c r="AX718" s="25"/>
      <c r="AY718" s="25"/>
      <c r="AZ718" s="25"/>
      <c r="BA718" s="140"/>
      <c r="BC718" s="39"/>
      <c r="BD718" s="39"/>
      <c r="BE718" s="39"/>
      <c r="BF718" s="39"/>
      <c r="BG718" s="39"/>
      <c r="BH718" s="39"/>
      <c r="BI718" s="39"/>
      <c r="BJ718" s="39"/>
    </row>
    <row r="719" spans="1:62" s="10" customFormat="1" ht="12.75" customHeight="1">
      <c r="A719" s="25"/>
      <c r="B719" s="25"/>
      <c r="C719" s="25"/>
      <c r="D719" s="25"/>
      <c r="E719" s="25"/>
      <c r="F719" s="25"/>
      <c r="G719" s="25"/>
      <c r="H719" s="25"/>
      <c r="I719" s="25"/>
      <c r="J719" s="25"/>
      <c r="K719" s="25"/>
      <c r="L719" s="25"/>
      <c r="M719" s="214"/>
      <c r="N719" s="25"/>
      <c r="O719" s="25"/>
      <c r="P719" s="25"/>
      <c r="Q719" s="12"/>
      <c r="R719" s="12"/>
      <c r="S719" s="12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14"/>
      <c r="AF719" s="25"/>
      <c r="AG719" s="25"/>
      <c r="AH719" s="25"/>
      <c r="AI719" s="25"/>
      <c r="AJ719" s="12"/>
      <c r="AK719" s="12"/>
      <c r="AL719" s="25"/>
      <c r="AM719" s="25"/>
      <c r="AN719" s="25"/>
      <c r="AO719" s="25"/>
      <c r="AP719" s="25"/>
      <c r="AQ719" s="25"/>
      <c r="AR719" s="25"/>
      <c r="AS719" s="25"/>
      <c r="AT719" s="25"/>
      <c r="AU719" s="25"/>
      <c r="AV719" s="25"/>
      <c r="AW719" s="214"/>
      <c r="AX719" s="25"/>
      <c r="AY719" s="25"/>
      <c r="AZ719" s="25"/>
      <c r="BA719" s="140"/>
      <c r="BC719" s="39"/>
      <c r="BD719" s="39"/>
      <c r="BE719" s="39"/>
      <c r="BF719" s="39"/>
      <c r="BG719" s="39"/>
      <c r="BH719" s="39"/>
      <c r="BI719" s="39"/>
      <c r="BJ719" s="39"/>
    </row>
    <row r="720" spans="1:62" ht="12.75" customHeight="1">
      <c r="E720" s="34"/>
      <c r="F720" s="34"/>
      <c r="G720" s="34"/>
      <c r="H720" s="34"/>
      <c r="I720" s="34"/>
      <c r="J720" s="34"/>
      <c r="K720" s="34"/>
      <c r="L720" s="34"/>
      <c r="M720" s="220"/>
      <c r="N720" s="34"/>
      <c r="O720" s="34"/>
      <c r="P720" s="34"/>
      <c r="X720" s="34"/>
      <c r="Y720" s="34"/>
      <c r="Z720" s="34"/>
      <c r="AA720" s="34"/>
      <c r="AB720" s="34"/>
      <c r="AC720" s="34"/>
      <c r="AD720" s="34"/>
      <c r="AE720" s="220"/>
      <c r="AF720" s="34"/>
      <c r="AG720" s="34"/>
      <c r="AH720" s="34"/>
      <c r="AI720" s="34"/>
      <c r="AP720" s="34"/>
      <c r="AQ720" s="34"/>
      <c r="AR720" s="34"/>
      <c r="AS720" s="34"/>
      <c r="AT720" s="34"/>
      <c r="AU720" s="34"/>
      <c r="AV720" s="34"/>
      <c r="AW720" s="220"/>
      <c r="AX720" s="34"/>
      <c r="AY720" s="34"/>
      <c r="AZ720" s="34"/>
      <c r="BA720" s="147"/>
      <c r="BC720" s="39"/>
      <c r="BD720" s="39"/>
      <c r="BE720" s="39"/>
      <c r="BF720" s="39"/>
      <c r="BG720" s="39"/>
      <c r="BH720" s="39"/>
      <c r="BI720" s="39"/>
      <c r="BJ720" s="39"/>
    </row>
    <row r="721" spans="1:62" ht="21.75" customHeight="1">
      <c r="A721" s="308" t="s">
        <v>27</v>
      </c>
      <c r="B721" s="308"/>
      <c r="C721" s="308"/>
      <c r="D721" s="308"/>
      <c r="E721" s="308"/>
      <c r="F721" s="308"/>
      <c r="G721" s="308"/>
      <c r="H721" s="308"/>
      <c r="I721" s="308"/>
      <c r="J721" s="308"/>
      <c r="K721" s="308"/>
      <c r="L721" s="308"/>
      <c r="M721" s="308"/>
      <c r="N721" s="308"/>
      <c r="O721" s="308"/>
      <c r="P721" s="308"/>
      <c r="T721" s="308" t="s">
        <v>27</v>
      </c>
      <c r="U721" s="308"/>
      <c r="V721" s="308"/>
      <c r="W721" s="308"/>
      <c r="X721" s="308"/>
      <c r="Y721" s="308"/>
      <c r="Z721" s="308"/>
      <c r="AA721" s="308"/>
      <c r="AB721" s="308"/>
      <c r="AC721" s="308"/>
      <c r="AD721" s="308"/>
      <c r="AE721" s="308"/>
      <c r="AF721" s="308"/>
      <c r="AG721" s="308"/>
      <c r="AH721" s="308"/>
      <c r="AI721" s="308"/>
      <c r="AL721" s="308" t="s">
        <v>27</v>
      </c>
      <c r="AM721" s="308"/>
      <c r="AN721" s="308"/>
      <c r="AO721" s="308"/>
      <c r="AP721" s="308"/>
      <c r="AQ721" s="308"/>
      <c r="AR721" s="308"/>
      <c r="AS721" s="308"/>
      <c r="AT721" s="308"/>
      <c r="AU721" s="308"/>
      <c r="AV721" s="308"/>
      <c r="AW721" s="308"/>
      <c r="AX721" s="308"/>
      <c r="AY721" s="308"/>
      <c r="AZ721" s="308"/>
      <c r="BA721" s="308"/>
      <c r="BC721" s="39"/>
      <c r="BD721" s="39"/>
      <c r="BE721" s="39"/>
      <c r="BF721" s="39"/>
      <c r="BG721" s="39"/>
      <c r="BH721" s="39"/>
      <c r="BI721" s="39"/>
      <c r="BJ721" s="39"/>
    </row>
    <row r="722" spans="1:62" ht="18" customHeight="1">
      <c r="A722" s="3"/>
      <c r="B722" s="3"/>
      <c r="C722" s="3"/>
      <c r="D722" s="3"/>
      <c r="E722" s="5"/>
      <c r="F722" s="5"/>
      <c r="G722" s="5"/>
      <c r="H722" s="5"/>
      <c r="I722" s="5"/>
      <c r="J722" s="5"/>
      <c r="K722" s="5"/>
      <c r="L722" s="5"/>
      <c r="M722" s="233"/>
      <c r="N722" s="5"/>
      <c r="O722" s="5"/>
      <c r="P722" s="5"/>
      <c r="T722" s="3"/>
      <c r="U722" s="3"/>
      <c r="V722" s="3"/>
      <c r="W722" s="3"/>
      <c r="X722" s="5"/>
      <c r="Y722" s="5"/>
      <c r="Z722" s="5"/>
      <c r="AA722" s="5"/>
      <c r="AB722" s="5"/>
      <c r="AC722" s="5"/>
      <c r="AD722" s="5"/>
      <c r="AE722" s="233"/>
      <c r="AF722" s="5"/>
      <c r="AG722" s="5"/>
      <c r="AH722" s="5"/>
      <c r="AI722" s="5"/>
      <c r="AL722" s="3"/>
      <c r="AM722" s="3"/>
      <c r="AN722" s="3"/>
      <c r="AO722" s="3"/>
      <c r="AP722" s="5"/>
      <c r="AQ722" s="5"/>
      <c r="AR722" s="5"/>
      <c r="AS722" s="5"/>
      <c r="AT722" s="5"/>
      <c r="AU722" s="5"/>
      <c r="AV722" s="5"/>
      <c r="AW722" s="233"/>
      <c r="AX722" s="5"/>
      <c r="AY722" s="5"/>
      <c r="AZ722" s="5"/>
      <c r="BA722" s="159"/>
      <c r="BC722" s="39"/>
      <c r="BD722" s="39"/>
      <c r="BE722" s="39"/>
      <c r="BF722" s="39"/>
      <c r="BG722" s="39"/>
      <c r="BH722" s="39"/>
      <c r="BI722" s="39"/>
      <c r="BJ722" s="39"/>
    </row>
    <row r="723" spans="1:62" ht="18" customHeight="1">
      <c r="A723" s="15" t="s">
        <v>39</v>
      </c>
      <c r="B723" s="16"/>
      <c r="C723" s="16"/>
      <c r="D723" s="16"/>
      <c r="E723" s="16"/>
      <c r="F723" s="17"/>
      <c r="G723" s="17"/>
      <c r="H723" s="17"/>
      <c r="I723" s="17"/>
      <c r="J723" s="17"/>
      <c r="K723" s="17"/>
      <c r="L723" s="17"/>
      <c r="M723" s="211"/>
      <c r="N723" s="16"/>
      <c r="O723" s="18" t="s">
        <v>24</v>
      </c>
      <c r="T723" s="15" t="s">
        <v>39</v>
      </c>
      <c r="U723" s="16"/>
      <c r="V723" s="16"/>
      <c r="W723" s="16"/>
      <c r="X723" s="16"/>
      <c r="Y723" s="17"/>
      <c r="Z723" s="17"/>
      <c r="AA723" s="17"/>
      <c r="AB723" s="17"/>
      <c r="AC723" s="17"/>
      <c r="AD723" s="16"/>
      <c r="AE723" s="211"/>
      <c r="AF723" s="16"/>
      <c r="AG723" s="16"/>
      <c r="AH723" s="18" t="s">
        <v>23</v>
      </c>
      <c r="AL723" s="15" t="s">
        <v>39</v>
      </c>
      <c r="AM723" s="16"/>
      <c r="AN723" s="16"/>
      <c r="AO723" s="16"/>
      <c r="AP723" s="16"/>
      <c r="AQ723" s="17"/>
      <c r="AR723" s="17"/>
      <c r="AS723" s="17"/>
      <c r="AT723" s="17"/>
      <c r="AU723" s="17"/>
      <c r="AV723" s="16"/>
      <c r="AW723" s="211"/>
      <c r="AX723" s="16"/>
      <c r="AY723" s="16"/>
      <c r="AZ723" s="18" t="s">
        <v>22</v>
      </c>
      <c r="BC723" s="39"/>
      <c r="BD723" s="39"/>
      <c r="BE723" s="39"/>
      <c r="BF723" s="39"/>
      <c r="BG723" s="39"/>
      <c r="BH723" s="39"/>
      <c r="BI723" s="39"/>
      <c r="BJ723" s="39"/>
    </row>
    <row r="724" spans="1:62" ht="18" customHeight="1">
      <c r="BC724" s="39"/>
      <c r="BD724" s="39"/>
      <c r="BE724" s="39"/>
      <c r="BF724" s="39"/>
      <c r="BG724" s="39"/>
      <c r="BH724" s="39"/>
      <c r="BI724" s="39"/>
      <c r="BJ724" s="39"/>
    </row>
    <row r="725" spans="1:62" s="10" customFormat="1" ht="14.25" customHeight="1">
      <c r="A725" s="19" t="s">
        <v>15</v>
      </c>
      <c r="B725" s="20"/>
      <c r="C725" s="19" t="s">
        <v>0</v>
      </c>
      <c r="D725" s="20"/>
      <c r="E725" s="21" t="s">
        <v>3</v>
      </c>
      <c r="F725" s="22" t="s">
        <v>4</v>
      </c>
      <c r="G725" s="22" t="s">
        <v>5</v>
      </c>
      <c r="H725" s="22" t="s">
        <v>6</v>
      </c>
      <c r="I725" s="22" t="s">
        <v>7</v>
      </c>
      <c r="J725" s="22" t="s">
        <v>8</v>
      </c>
      <c r="K725" s="22" t="s">
        <v>9</v>
      </c>
      <c r="L725" s="22" t="s">
        <v>10</v>
      </c>
      <c r="M725" s="213" t="s">
        <v>16</v>
      </c>
      <c r="N725" s="22" t="s">
        <v>17</v>
      </c>
      <c r="O725" s="22" t="s">
        <v>18</v>
      </c>
      <c r="P725" s="23" t="s">
        <v>11</v>
      </c>
      <c r="Q725" s="12"/>
      <c r="R725" s="12"/>
      <c r="S725" s="12"/>
      <c r="T725" s="19" t="s">
        <v>15</v>
      </c>
      <c r="U725" s="20"/>
      <c r="V725" s="19" t="s">
        <v>0</v>
      </c>
      <c r="W725" s="20"/>
      <c r="X725" s="21" t="s">
        <v>3</v>
      </c>
      <c r="Y725" s="22" t="s">
        <v>4</v>
      </c>
      <c r="Z725" s="22" t="s">
        <v>5</v>
      </c>
      <c r="AA725" s="22" t="s">
        <v>6</v>
      </c>
      <c r="AB725" s="22" t="s">
        <v>7</v>
      </c>
      <c r="AC725" s="22" t="s">
        <v>8</v>
      </c>
      <c r="AD725" s="22" t="s">
        <v>9</v>
      </c>
      <c r="AE725" s="213" t="s">
        <v>10</v>
      </c>
      <c r="AF725" s="22" t="s">
        <v>16</v>
      </c>
      <c r="AG725" s="22" t="s">
        <v>17</v>
      </c>
      <c r="AH725" s="22" t="s">
        <v>18</v>
      </c>
      <c r="AI725" s="23" t="s">
        <v>11</v>
      </c>
      <c r="AJ725" s="12"/>
      <c r="AK725" s="12"/>
      <c r="AL725" s="19" t="s">
        <v>15</v>
      </c>
      <c r="AM725" s="20"/>
      <c r="AN725" s="19" t="s">
        <v>0</v>
      </c>
      <c r="AO725" s="20"/>
      <c r="AP725" s="21" t="s">
        <v>3</v>
      </c>
      <c r="AQ725" s="22" t="s">
        <v>4</v>
      </c>
      <c r="AR725" s="22" t="s">
        <v>5</v>
      </c>
      <c r="AS725" s="22" t="s">
        <v>6</v>
      </c>
      <c r="AT725" s="22" t="s">
        <v>7</v>
      </c>
      <c r="AU725" s="22" t="s">
        <v>8</v>
      </c>
      <c r="AV725" s="22" t="s">
        <v>9</v>
      </c>
      <c r="AW725" s="213" t="s">
        <v>10</v>
      </c>
      <c r="AX725" s="22" t="s">
        <v>16</v>
      </c>
      <c r="AY725" s="22" t="s">
        <v>17</v>
      </c>
      <c r="AZ725" s="22" t="s">
        <v>18</v>
      </c>
      <c r="BA725" s="139" t="s">
        <v>11</v>
      </c>
      <c r="BC725" s="39"/>
      <c r="BD725" s="206"/>
      <c r="BE725" s="206"/>
      <c r="BF725" s="206"/>
      <c r="BG725" s="39"/>
      <c r="BH725" s="39"/>
      <c r="BI725" s="39"/>
      <c r="BJ725" s="39"/>
    </row>
    <row r="726" spans="1:62" s="10" customFormat="1" ht="14.25" customHeight="1">
      <c r="A726" s="24"/>
      <c r="B726" s="24"/>
      <c r="C726" s="24"/>
      <c r="D726" s="24"/>
      <c r="E726" s="24"/>
      <c r="F726" s="25"/>
      <c r="G726" s="25"/>
      <c r="H726" s="25"/>
      <c r="I726" s="25"/>
      <c r="J726" s="25"/>
      <c r="K726" s="25"/>
      <c r="L726" s="25"/>
      <c r="M726" s="214"/>
      <c r="N726" s="24"/>
      <c r="O726" s="24"/>
      <c r="P726" s="24"/>
      <c r="Q726" s="12"/>
      <c r="R726" s="12"/>
      <c r="S726" s="12"/>
      <c r="T726" s="24"/>
      <c r="U726" s="24"/>
      <c r="V726" s="24"/>
      <c r="W726" s="24"/>
      <c r="X726" s="24"/>
      <c r="Y726" s="25"/>
      <c r="Z726" s="25"/>
      <c r="AA726" s="25"/>
      <c r="AB726" s="25"/>
      <c r="AC726" s="25"/>
      <c r="AD726" s="24"/>
      <c r="AE726" s="214"/>
      <c r="AF726" s="24"/>
      <c r="AG726" s="24"/>
      <c r="AH726" s="24"/>
      <c r="AI726" s="24"/>
      <c r="AJ726" s="12"/>
      <c r="AK726" s="12"/>
      <c r="AL726" s="24"/>
      <c r="AM726" s="24"/>
      <c r="AN726" s="24"/>
      <c r="AO726" s="24"/>
      <c r="AP726" s="24"/>
      <c r="AQ726" s="25"/>
      <c r="AR726" s="25"/>
      <c r="AS726" s="25"/>
      <c r="AT726" s="25"/>
      <c r="AU726" s="25"/>
      <c r="AV726" s="24"/>
      <c r="AW726" s="214"/>
      <c r="AX726" s="24"/>
      <c r="AY726" s="24"/>
      <c r="AZ726" s="24"/>
      <c r="BA726" s="140"/>
      <c r="BC726" s="39"/>
      <c r="BD726" s="39"/>
      <c r="BE726" s="39"/>
      <c r="BF726" s="39"/>
      <c r="BG726" s="39"/>
      <c r="BH726" s="39"/>
      <c r="BI726" s="39"/>
      <c r="BJ726" s="39"/>
    </row>
    <row r="727" spans="1:62" s="10" customFormat="1" ht="14.25" customHeight="1">
      <c r="A727" s="26" t="s">
        <v>48</v>
      </c>
      <c r="B727" s="25"/>
      <c r="C727" s="27" t="s">
        <v>1</v>
      </c>
      <c r="D727" s="25"/>
      <c r="E727" s="28">
        <f>E728</f>
        <v>0</v>
      </c>
      <c r="F727" s="29">
        <f t="shared" ref="F727:P727" si="848">F728-E728</f>
        <v>0</v>
      </c>
      <c r="G727" s="29">
        <f t="shared" si="848"/>
        <v>0</v>
      </c>
      <c r="H727" s="29">
        <f t="shared" si="848"/>
        <v>0</v>
      </c>
      <c r="I727" s="29">
        <f t="shared" si="848"/>
        <v>0</v>
      </c>
      <c r="J727" s="29">
        <f t="shared" si="848"/>
        <v>0</v>
      </c>
      <c r="K727" s="29">
        <f t="shared" si="848"/>
        <v>0</v>
      </c>
      <c r="L727" s="29">
        <f t="shared" si="848"/>
        <v>0</v>
      </c>
      <c r="M727" s="215">
        <f t="shared" si="848"/>
        <v>0</v>
      </c>
      <c r="N727" s="29">
        <f t="shared" si="848"/>
        <v>0</v>
      </c>
      <c r="O727" s="29">
        <f t="shared" si="848"/>
        <v>0</v>
      </c>
      <c r="P727" s="30">
        <f t="shared" si="848"/>
        <v>0</v>
      </c>
      <c r="Q727" s="12"/>
      <c r="R727" s="12"/>
      <c r="S727" s="12"/>
      <c r="T727" s="26">
        <v>1</v>
      </c>
      <c r="U727" s="25"/>
      <c r="V727" s="27" t="s">
        <v>1</v>
      </c>
      <c r="W727" s="25"/>
      <c r="X727" s="28">
        <f>X728</f>
        <v>0</v>
      </c>
      <c r="Y727" s="29">
        <f t="shared" ref="Y727:AI727" si="849">Y728-X728</f>
        <v>0</v>
      </c>
      <c r="Z727" s="29">
        <f t="shared" si="849"/>
        <v>0</v>
      </c>
      <c r="AA727" s="29">
        <f t="shared" si="849"/>
        <v>0</v>
      </c>
      <c r="AB727" s="29">
        <f t="shared" si="849"/>
        <v>0</v>
      </c>
      <c r="AC727" s="29">
        <f t="shared" si="849"/>
        <v>0</v>
      </c>
      <c r="AD727" s="29">
        <f t="shared" si="849"/>
        <v>0</v>
      </c>
      <c r="AE727" s="215">
        <f t="shared" si="849"/>
        <v>0</v>
      </c>
      <c r="AF727" s="29">
        <f t="shared" si="849"/>
        <v>0</v>
      </c>
      <c r="AG727" s="29">
        <f t="shared" si="849"/>
        <v>0</v>
      </c>
      <c r="AH727" s="29">
        <f t="shared" si="849"/>
        <v>0</v>
      </c>
      <c r="AI727" s="30">
        <f t="shared" si="849"/>
        <v>0</v>
      </c>
      <c r="AJ727" s="12"/>
      <c r="AK727" s="12"/>
      <c r="AL727" s="26">
        <v>1</v>
      </c>
      <c r="AM727" s="25"/>
      <c r="AN727" s="27" t="s">
        <v>1</v>
      </c>
      <c r="AO727" s="25"/>
      <c r="AP727" s="28">
        <f>AP728</f>
        <v>0</v>
      </c>
      <c r="AQ727" s="29">
        <f t="shared" ref="AQ727:BA727" si="850">AQ728-AP728</f>
        <v>0</v>
      </c>
      <c r="AR727" s="29">
        <f t="shared" si="850"/>
        <v>0</v>
      </c>
      <c r="AS727" s="29">
        <f t="shared" si="850"/>
        <v>0</v>
      </c>
      <c r="AT727" s="29">
        <f t="shared" si="850"/>
        <v>0</v>
      </c>
      <c r="AU727" s="29">
        <f t="shared" si="850"/>
        <v>0</v>
      </c>
      <c r="AV727" s="29">
        <f t="shared" si="850"/>
        <v>0</v>
      </c>
      <c r="AW727" s="215">
        <f t="shared" si="850"/>
        <v>0</v>
      </c>
      <c r="AX727" s="29">
        <f t="shared" si="850"/>
        <v>0</v>
      </c>
      <c r="AY727" s="29">
        <f t="shared" si="850"/>
        <v>0</v>
      </c>
      <c r="AZ727" s="29">
        <f t="shared" si="850"/>
        <v>0</v>
      </c>
      <c r="BA727" s="141">
        <f t="shared" si="850"/>
        <v>0</v>
      </c>
      <c r="BC727" s="39"/>
      <c r="BD727" s="105"/>
      <c r="BE727" s="105"/>
      <c r="BF727" s="105"/>
      <c r="BG727" s="39"/>
      <c r="BH727" s="39"/>
      <c r="BI727" s="39"/>
      <c r="BJ727" s="39"/>
    </row>
    <row r="728" spans="1:62" s="10" customFormat="1" ht="14.25" customHeight="1">
      <c r="A728" s="32"/>
      <c r="B728" s="25"/>
      <c r="C728" s="33" t="s">
        <v>13</v>
      </c>
      <c r="D728" s="25"/>
      <c r="E728" s="74"/>
      <c r="F728" s="73"/>
      <c r="G728" s="73"/>
      <c r="H728" s="73"/>
      <c r="I728" s="73"/>
      <c r="J728" s="73"/>
      <c r="K728" s="73"/>
      <c r="L728" s="73"/>
      <c r="M728" s="136"/>
      <c r="N728" s="36"/>
      <c r="O728" s="36"/>
      <c r="P728" s="37"/>
      <c r="Q728" s="12"/>
      <c r="R728" s="12"/>
      <c r="S728" s="12"/>
      <c r="T728" s="32"/>
      <c r="U728" s="25"/>
      <c r="V728" s="33" t="s">
        <v>13</v>
      </c>
      <c r="W728" s="25"/>
      <c r="X728" s="74"/>
      <c r="Y728" s="73"/>
      <c r="Z728" s="73"/>
      <c r="AA728" s="73"/>
      <c r="AB728" s="73"/>
      <c r="AC728" s="73"/>
      <c r="AD728" s="73"/>
      <c r="AE728" s="136"/>
      <c r="AF728" s="73"/>
      <c r="AG728" s="36"/>
      <c r="AH728" s="36"/>
      <c r="AI728" s="37"/>
      <c r="AJ728" s="12"/>
      <c r="AK728" s="12"/>
      <c r="AL728" s="32"/>
      <c r="AM728" s="25"/>
      <c r="AN728" s="33" t="s">
        <v>13</v>
      </c>
      <c r="AO728" s="25"/>
      <c r="AP728" s="74"/>
      <c r="AQ728" s="73"/>
      <c r="AR728" s="73"/>
      <c r="AS728" s="73"/>
      <c r="AT728" s="73"/>
      <c r="AU728" s="73"/>
      <c r="AV728" s="73"/>
      <c r="AW728" s="136"/>
      <c r="AX728" s="73"/>
      <c r="AY728" s="36"/>
      <c r="AZ728" s="36"/>
      <c r="BA728" s="143"/>
      <c r="BC728" s="39"/>
      <c r="BD728" s="105"/>
      <c r="BE728" s="105"/>
      <c r="BF728" s="105"/>
      <c r="BG728" s="105"/>
      <c r="BH728" s="208"/>
      <c r="BI728" s="105"/>
      <c r="BJ728" s="208"/>
    </row>
    <row r="729" spans="1:62" s="10" customFormat="1" ht="14.25" customHeight="1">
      <c r="A729" s="32"/>
      <c r="B729" s="25"/>
      <c r="C729" s="33"/>
      <c r="D729" s="25"/>
      <c r="E729" s="35"/>
      <c r="F729" s="36"/>
      <c r="G729" s="36"/>
      <c r="H729" s="36"/>
      <c r="I729" s="36"/>
      <c r="J729" s="36"/>
      <c r="K729" s="36"/>
      <c r="L729" s="36"/>
      <c r="M729" s="216"/>
      <c r="N729" s="36"/>
      <c r="O729" s="36"/>
      <c r="P729" s="37"/>
      <c r="Q729" s="12"/>
      <c r="R729" s="12"/>
      <c r="S729" s="12"/>
      <c r="T729" s="32"/>
      <c r="U729" s="25"/>
      <c r="V729" s="33"/>
      <c r="W729" s="25"/>
      <c r="X729" s="35"/>
      <c r="Y729" s="36"/>
      <c r="Z729" s="36"/>
      <c r="AA729" s="36"/>
      <c r="AB729" s="36"/>
      <c r="AC729" s="36"/>
      <c r="AD729" s="36"/>
      <c r="AE729" s="216"/>
      <c r="AF729" s="36"/>
      <c r="AG729" s="36"/>
      <c r="AH729" s="36"/>
      <c r="AI729" s="37"/>
      <c r="AJ729" s="12"/>
      <c r="AK729" s="12"/>
      <c r="AL729" s="32"/>
      <c r="AM729" s="25"/>
      <c r="AN729" s="33"/>
      <c r="AO729" s="25"/>
      <c r="AP729" s="35"/>
      <c r="AQ729" s="36"/>
      <c r="AR729" s="36"/>
      <c r="AS729" s="36"/>
      <c r="AT729" s="36"/>
      <c r="AU729" s="36"/>
      <c r="AV729" s="36"/>
      <c r="AW729" s="216"/>
      <c r="AX729" s="36"/>
      <c r="AY729" s="36"/>
      <c r="AZ729" s="36"/>
      <c r="BA729" s="143"/>
      <c r="BC729" s="39"/>
      <c r="BD729" s="105"/>
      <c r="BE729" s="105"/>
      <c r="BF729" s="105"/>
      <c r="BG729" s="39"/>
      <c r="BH729" s="39"/>
      <c r="BI729" s="39"/>
      <c r="BJ729" s="39"/>
    </row>
    <row r="730" spans="1:62" s="10" customFormat="1" ht="14.25" customHeight="1">
      <c r="A730" s="32" t="s">
        <v>45</v>
      </c>
      <c r="B730" s="25"/>
      <c r="C730" s="33" t="s">
        <v>1</v>
      </c>
      <c r="D730" s="25"/>
      <c r="E730" s="35">
        <f>E731</f>
        <v>0</v>
      </c>
      <c r="F730" s="36">
        <f t="shared" ref="F730:P730" si="851">F731-E731</f>
        <v>0</v>
      </c>
      <c r="G730" s="36">
        <f t="shared" si="851"/>
        <v>0</v>
      </c>
      <c r="H730" s="36">
        <f t="shared" si="851"/>
        <v>0</v>
      </c>
      <c r="I730" s="36">
        <f t="shared" si="851"/>
        <v>0</v>
      </c>
      <c r="J730" s="36">
        <f t="shared" si="851"/>
        <v>0</v>
      </c>
      <c r="K730" s="36">
        <f t="shared" si="851"/>
        <v>0</v>
      </c>
      <c r="L730" s="36">
        <f t="shared" si="851"/>
        <v>0</v>
      </c>
      <c r="M730" s="216">
        <f t="shared" si="851"/>
        <v>0</v>
      </c>
      <c r="N730" s="36">
        <f t="shared" si="851"/>
        <v>0</v>
      </c>
      <c r="O730" s="36">
        <f t="shared" si="851"/>
        <v>0</v>
      </c>
      <c r="P730" s="37">
        <f t="shared" si="851"/>
        <v>0</v>
      </c>
      <c r="Q730" s="12"/>
      <c r="R730" s="12"/>
      <c r="S730" s="12"/>
      <c r="T730" s="32">
        <v>2</v>
      </c>
      <c r="U730" s="25"/>
      <c r="V730" s="33" t="s">
        <v>1</v>
      </c>
      <c r="W730" s="25"/>
      <c r="X730" s="35">
        <f>X731</f>
        <v>0</v>
      </c>
      <c r="Y730" s="36">
        <f t="shared" ref="Y730:AI730" si="852">Y731-X731</f>
        <v>0</v>
      </c>
      <c r="Z730" s="36">
        <f t="shared" si="852"/>
        <v>0</v>
      </c>
      <c r="AA730" s="36">
        <f t="shared" si="852"/>
        <v>0</v>
      </c>
      <c r="AB730" s="36">
        <f t="shared" si="852"/>
        <v>0</v>
      </c>
      <c r="AC730" s="36">
        <f t="shared" si="852"/>
        <v>0</v>
      </c>
      <c r="AD730" s="36">
        <f t="shared" si="852"/>
        <v>0</v>
      </c>
      <c r="AE730" s="216">
        <f t="shared" si="852"/>
        <v>0</v>
      </c>
      <c r="AF730" s="36">
        <f t="shared" si="852"/>
        <v>0</v>
      </c>
      <c r="AG730" s="36">
        <f t="shared" si="852"/>
        <v>0</v>
      </c>
      <c r="AH730" s="36">
        <f t="shared" si="852"/>
        <v>0</v>
      </c>
      <c r="AI730" s="37">
        <f t="shared" si="852"/>
        <v>0</v>
      </c>
      <c r="AJ730" s="12"/>
      <c r="AK730" s="12"/>
      <c r="AL730" s="32">
        <v>2</v>
      </c>
      <c r="AM730" s="25"/>
      <c r="AN730" s="33" t="s">
        <v>1</v>
      </c>
      <c r="AO730" s="25"/>
      <c r="AP730" s="35">
        <f>AP731</f>
        <v>0</v>
      </c>
      <c r="AQ730" s="36">
        <f t="shared" ref="AQ730:BA730" si="853">AQ731-AP731</f>
        <v>0</v>
      </c>
      <c r="AR730" s="36">
        <f t="shared" si="853"/>
        <v>0</v>
      </c>
      <c r="AS730" s="36">
        <f t="shared" si="853"/>
        <v>0</v>
      </c>
      <c r="AT730" s="36">
        <f t="shared" si="853"/>
        <v>0</v>
      </c>
      <c r="AU730" s="36">
        <f t="shared" si="853"/>
        <v>0</v>
      </c>
      <c r="AV730" s="36">
        <f t="shared" si="853"/>
        <v>0</v>
      </c>
      <c r="AW730" s="216">
        <f t="shared" si="853"/>
        <v>0</v>
      </c>
      <c r="AX730" s="36">
        <f t="shared" si="853"/>
        <v>0</v>
      </c>
      <c r="AY730" s="36">
        <f t="shared" si="853"/>
        <v>0</v>
      </c>
      <c r="AZ730" s="36">
        <f t="shared" si="853"/>
        <v>0</v>
      </c>
      <c r="BA730" s="143">
        <f t="shared" si="853"/>
        <v>0</v>
      </c>
      <c r="BC730" s="39"/>
      <c r="BD730" s="105"/>
      <c r="BE730" s="105"/>
      <c r="BF730" s="105"/>
      <c r="BG730" s="39"/>
      <c r="BH730" s="39"/>
      <c r="BI730" s="39"/>
      <c r="BJ730" s="39"/>
    </row>
    <row r="731" spans="1:62" s="10" customFormat="1" ht="14.25" customHeight="1">
      <c r="A731" s="32"/>
      <c r="B731" s="25"/>
      <c r="C731" s="33" t="s">
        <v>13</v>
      </c>
      <c r="D731" s="25"/>
      <c r="E731" s="74"/>
      <c r="F731" s="73"/>
      <c r="G731" s="73"/>
      <c r="H731" s="73"/>
      <c r="I731" s="73"/>
      <c r="J731" s="73"/>
      <c r="K731" s="73"/>
      <c r="L731" s="73"/>
      <c r="M731" s="136"/>
      <c r="N731" s="36"/>
      <c r="O731" s="36"/>
      <c r="P731" s="37"/>
      <c r="Q731" s="12"/>
      <c r="R731" s="12"/>
      <c r="S731" s="12"/>
      <c r="T731" s="32"/>
      <c r="U731" s="25"/>
      <c r="V731" s="33" t="s">
        <v>13</v>
      </c>
      <c r="W731" s="25"/>
      <c r="X731" s="74"/>
      <c r="Y731" s="73"/>
      <c r="Z731" s="73"/>
      <c r="AA731" s="73"/>
      <c r="AB731" s="73"/>
      <c r="AC731" s="73"/>
      <c r="AD731" s="73"/>
      <c r="AE731" s="136"/>
      <c r="AF731" s="73"/>
      <c r="AG731" s="36"/>
      <c r="AH731" s="36"/>
      <c r="AI731" s="37"/>
      <c r="AJ731" s="12"/>
      <c r="AK731" s="12"/>
      <c r="AL731" s="32"/>
      <c r="AM731" s="25"/>
      <c r="AN731" s="33" t="s">
        <v>13</v>
      </c>
      <c r="AO731" s="25"/>
      <c r="AP731" s="74"/>
      <c r="AQ731" s="73"/>
      <c r="AR731" s="73"/>
      <c r="AS731" s="73"/>
      <c r="AT731" s="73"/>
      <c r="AU731" s="73"/>
      <c r="AV731" s="73"/>
      <c r="AW731" s="136"/>
      <c r="AX731" s="73"/>
      <c r="AY731" s="36"/>
      <c r="AZ731" s="36"/>
      <c r="BA731" s="143"/>
      <c r="BC731" s="39"/>
      <c r="BD731" s="105"/>
      <c r="BE731" s="105"/>
      <c r="BF731" s="105"/>
      <c r="BG731" s="105"/>
      <c r="BH731" s="208"/>
      <c r="BI731" s="105"/>
      <c r="BJ731" s="208"/>
    </row>
    <row r="732" spans="1:62" s="10" customFormat="1" ht="14.25" customHeight="1">
      <c r="A732" s="32"/>
      <c r="B732" s="25"/>
      <c r="C732" s="33"/>
      <c r="D732" s="25"/>
      <c r="E732" s="35"/>
      <c r="F732" s="36"/>
      <c r="G732" s="36"/>
      <c r="H732" s="36"/>
      <c r="I732" s="36"/>
      <c r="J732" s="36"/>
      <c r="K732" s="36"/>
      <c r="L732" s="36"/>
      <c r="M732" s="216"/>
      <c r="N732" s="36"/>
      <c r="O732" s="36"/>
      <c r="P732" s="37"/>
      <c r="Q732" s="12"/>
      <c r="R732" s="12"/>
      <c r="S732" s="12"/>
      <c r="T732" s="32"/>
      <c r="U732" s="25"/>
      <c r="V732" s="33"/>
      <c r="W732" s="25"/>
      <c r="X732" s="35"/>
      <c r="Y732" s="36"/>
      <c r="Z732" s="36"/>
      <c r="AA732" s="36"/>
      <c r="AB732" s="36"/>
      <c r="AC732" s="36"/>
      <c r="AD732" s="36"/>
      <c r="AE732" s="216"/>
      <c r="AF732" s="36"/>
      <c r="AG732" s="36"/>
      <c r="AH732" s="36"/>
      <c r="AI732" s="37"/>
      <c r="AJ732" s="12"/>
      <c r="AK732" s="12"/>
      <c r="AL732" s="32"/>
      <c r="AM732" s="25"/>
      <c r="AN732" s="33"/>
      <c r="AO732" s="25"/>
      <c r="AP732" s="35"/>
      <c r="AQ732" s="36"/>
      <c r="AR732" s="36"/>
      <c r="AS732" s="36"/>
      <c r="AT732" s="36"/>
      <c r="AU732" s="36"/>
      <c r="AV732" s="36"/>
      <c r="AW732" s="216"/>
      <c r="AX732" s="36"/>
      <c r="AY732" s="36"/>
      <c r="AZ732" s="36"/>
      <c r="BA732" s="143"/>
      <c r="BC732" s="39"/>
      <c r="BD732" s="105"/>
      <c r="BE732" s="105"/>
      <c r="BF732" s="105"/>
      <c r="BG732" s="39"/>
      <c r="BH732" s="39"/>
      <c r="BI732" s="39"/>
      <c r="BJ732" s="39"/>
    </row>
    <row r="733" spans="1:62" s="10" customFormat="1" ht="14.25" customHeight="1">
      <c r="A733" s="32" t="s">
        <v>44</v>
      </c>
      <c r="B733" s="25"/>
      <c r="C733" s="33" t="s">
        <v>1</v>
      </c>
      <c r="D733" s="25"/>
      <c r="E733" s="35">
        <f>E734</f>
        <v>0</v>
      </c>
      <c r="F733" s="36">
        <f t="shared" ref="F733:P733" si="854">F734-E734</f>
        <v>0</v>
      </c>
      <c r="G733" s="36">
        <f t="shared" si="854"/>
        <v>0</v>
      </c>
      <c r="H733" s="36">
        <f t="shared" si="854"/>
        <v>0</v>
      </c>
      <c r="I733" s="36">
        <f t="shared" si="854"/>
        <v>0</v>
      </c>
      <c r="J733" s="36">
        <f t="shared" si="854"/>
        <v>0</v>
      </c>
      <c r="K733" s="36">
        <f t="shared" si="854"/>
        <v>0</v>
      </c>
      <c r="L733" s="36">
        <f t="shared" si="854"/>
        <v>0</v>
      </c>
      <c r="M733" s="216">
        <f t="shared" si="854"/>
        <v>0</v>
      </c>
      <c r="N733" s="36">
        <f t="shared" si="854"/>
        <v>0</v>
      </c>
      <c r="O733" s="36">
        <f t="shared" si="854"/>
        <v>0</v>
      </c>
      <c r="P733" s="37">
        <f t="shared" si="854"/>
        <v>0</v>
      </c>
      <c r="Q733" s="12"/>
      <c r="R733" s="12"/>
      <c r="S733" s="12"/>
      <c r="T733" s="32">
        <v>3</v>
      </c>
      <c r="U733" s="25"/>
      <c r="V733" s="33" t="s">
        <v>1</v>
      </c>
      <c r="W733" s="25"/>
      <c r="X733" s="35">
        <f>X734</f>
        <v>0</v>
      </c>
      <c r="Y733" s="36">
        <f t="shared" ref="Y733:AI733" si="855">Y734-X734</f>
        <v>0</v>
      </c>
      <c r="Z733" s="36">
        <f t="shared" si="855"/>
        <v>0</v>
      </c>
      <c r="AA733" s="36">
        <f t="shared" si="855"/>
        <v>0</v>
      </c>
      <c r="AB733" s="36">
        <f t="shared" si="855"/>
        <v>0</v>
      </c>
      <c r="AC733" s="36">
        <f t="shared" si="855"/>
        <v>0</v>
      </c>
      <c r="AD733" s="36">
        <f t="shared" si="855"/>
        <v>0</v>
      </c>
      <c r="AE733" s="216">
        <f t="shared" si="855"/>
        <v>0</v>
      </c>
      <c r="AF733" s="36">
        <f t="shared" si="855"/>
        <v>0</v>
      </c>
      <c r="AG733" s="36">
        <f t="shared" si="855"/>
        <v>0</v>
      </c>
      <c r="AH733" s="36">
        <f t="shared" si="855"/>
        <v>0</v>
      </c>
      <c r="AI733" s="37">
        <f t="shared" si="855"/>
        <v>0</v>
      </c>
      <c r="AJ733" s="12"/>
      <c r="AK733" s="12"/>
      <c r="AL733" s="32">
        <v>3</v>
      </c>
      <c r="AM733" s="25"/>
      <c r="AN733" s="33" t="s">
        <v>1</v>
      </c>
      <c r="AO733" s="25"/>
      <c r="AP733" s="35">
        <f>AP734</f>
        <v>0</v>
      </c>
      <c r="AQ733" s="36">
        <f t="shared" ref="AQ733:BA733" si="856">AQ734-AP734</f>
        <v>0</v>
      </c>
      <c r="AR733" s="36">
        <f t="shared" si="856"/>
        <v>0</v>
      </c>
      <c r="AS733" s="36">
        <f t="shared" si="856"/>
        <v>0</v>
      </c>
      <c r="AT733" s="36">
        <f t="shared" si="856"/>
        <v>0</v>
      </c>
      <c r="AU733" s="36">
        <f t="shared" si="856"/>
        <v>0</v>
      </c>
      <c r="AV733" s="36">
        <f t="shared" si="856"/>
        <v>0</v>
      </c>
      <c r="AW733" s="216">
        <f t="shared" si="856"/>
        <v>0</v>
      </c>
      <c r="AX733" s="36">
        <f t="shared" si="856"/>
        <v>0</v>
      </c>
      <c r="AY733" s="36">
        <f t="shared" si="856"/>
        <v>0</v>
      </c>
      <c r="AZ733" s="36">
        <f t="shared" si="856"/>
        <v>0</v>
      </c>
      <c r="BA733" s="143">
        <f t="shared" si="856"/>
        <v>0</v>
      </c>
      <c r="BC733" s="39"/>
      <c r="BD733" s="105"/>
      <c r="BE733" s="105"/>
      <c r="BF733" s="105"/>
      <c r="BG733" s="39"/>
      <c r="BH733" s="39"/>
      <c r="BI733" s="39"/>
      <c r="BJ733" s="39"/>
    </row>
    <row r="734" spans="1:62" s="10" customFormat="1" ht="14.25" customHeight="1">
      <c r="A734" s="32"/>
      <c r="B734" s="25"/>
      <c r="C734" s="33" t="s">
        <v>13</v>
      </c>
      <c r="D734" s="25"/>
      <c r="E734" s="74"/>
      <c r="F734" s="73"/>
      <c r="G734" s="73"/>
      <c r="H734" s="73"/>
      <c r="I734" s="73"/>
      <c r="J734" s="73"/>
      <c r="K734" s="73"/>
      <c r="L734" s="73"/>
      <c r="M734" s="136"/>
      <c r="N734" s="36"/>
      <c r="O734" s="36"/>
      <c r="P734" s="37"/>
      <c r="Q734" s="12"/>
      <c r="R734" s="12"/>
      <c r="S734" s="12"/>
      <c r="T734" s="32"/>
      <c r="U734" s="25"/>
      <c r="V734" s="33" t="s">
        <v>13</v>
      </c>
      <c r="W734" s="25"/>
      <c r="X734" s="74"/>
      <c r="Y734" s="73"/>
      <c r="Z734" s="73"/>
      <c r="AA734" s="73"/>
      <c r="AB734" s="73"/>
      <c r="AC734" s="73"/>
      <c r="AD734" s="73"/>
      <c r="AE734" s="136"/>
      <c r="AF734" s="73"/>
      <c r="AG734" s="36"/>
      <c r="AH734" s="36"/>
      <c r="AI734" s="37"/>
      <c r="AJ734" s="12"/>
      <c r="AK734" s="12"/>
      <c r="AL734" s="32"/>
      <c r="AM734" s="25"/>
      <c r="AN734" s="33" t="s">
        <v>13</v>
      </c>
      <c r="AO734" s="25"/>
      <c r="AP734" s="74"/>
      <c r="AQ734" s="73"/>
      <c r="AR734" s="73"/>
      <c r="AS734" s="73"/>
      <c r="AT734" s="73"/>
      <c r="AU734" s="73"/>
      <c r="AV734" s="73"/>
      <c r="AW734" s="136"/>
      <c r="AX734" s="73"/>
      <c r="AY734" s="36"/>
      <c r="AZ734" s="36"/>
      <c r="BA734" s="143"/>
      <c r="BC734" s="39"/>
      <c r="BD734" s="105"/>
      <c r="BE734" s="105"/>
      <c r="BF734" s="105"/>
      <c r="BG734" s="105"/>
      <c r="BH734" s="208"/>
      <c r="BI734" s="105"/>
      <c r="BJ734" s="208"/>
    </row>
    <row r="735" spans="1:62" s="10" customFormat="1" ht="14.25" customHeight="1">
      <c r="A735" s="32"/>
      <c r="B735" s="25"/>
      <c r="C735" s="33"/>
      <c r="D735" s="25"/>
      <c r="E735" s="35"/>
      <c r="F735" s="36"/>
      <c r="G735" s="36"/>
      <c r="H735" s="36"/>
      <c r="I735" s="36"/>
      <c r="J735" s="36"/>
      <c r="K735" s="36"/>
      <c r="L735" s="36"/>
      <c r="M735" s="216"/>
      <c r="N735" s="36"/>
      <c r="O735" s="36"/>
      <c r="P735" s="37"/>
      <c r="Q735" s="12"/>
      <c r="R735" s="12"/>
      <c r="S735" s="12"/>
      <c r="T735" s="32"/>
      <c r="U735" s="25"/>
      <c r="V735" s="33"/>
      <c r="W735" s="25"/>
      <c r="X735" s="35"/>
      <c r="Y735" s="36"/>
      <c r="Z735" s="36"/>
      <c r="AA735" s="36"/>
      <c r="AB735" s="36"/>
      <c r="AC735" s="36"/>
      <c r="AD735" s="36"/>
      <c r="AE735" s="216"/>
      <c r="AF735" s="36"/>
      <c r="AG735" s="36"/>
      <c r="AH735" s="36"/>
      <c r="AI735" s="37"/>
      <c r="AJ735" s="12"/>
      <c r="AK735" s="12"/>
      <c r="AL735" s="32"/>
      <c r="AM735" s="25"/>
      <c r="AN735" s="33"/>
      <c r="AO735" s="25"/>
      <c r="AP735" s="35"/>
      <c r="AQ735" s="36"/>
      <c r="AR735" s="36"/>
      <c r="AS735" s="36"/>
      <c r="AT735" s="36"/>
      <c r="AU735" s="36"/>
      <c r="AV735" s="36"/>
      <c r="AW735" s="216"/>
      <c r="AX735" s="36"/>
      <c r="AY735" s="36"/>
      <c r="AZ735" s="36"/>
      <c r="BA735" s="143"/>
      <c r="BC735" s="39"/>
      <c r="BD735" s="105"/>
      <c r="BE735" s="105"/>
      <c r="BF735" s="105"/>
      <c r="BG735" s="39"/>
      <c r="BH735" s="39"/>
      <c r="BI735" s="39"/>
      <c r="BJ735" s="39"/>
    </row>
    <row r="736" spans="1:62" s="10" customFormat="1" ht="14.25" customHeight="1">
      <c r="A736" s="32" t="s">
        <v>43</v>
      </c>
      <c r="B736" s="25"/>
      <c r="C736" s="33" t="s">
        <v>1</v>
      </c>
      <c r="D736" s="25"/>
      <c r="E736" s="35">
        <f>E737</f>
        <v>0</v>
      </c>
      <c r="F736" s="36">
        <f t="shared" ref="F736:P736" si="857">F737-E737</f>
        <v>0</v>
      </c>
      <c r="G736" s="36">
        <f t="shared" si="857"/>
        <v>0</v>
      </c>
      <c r="H736" s="36">
        <f t="shared" si="857"/>
        <v>0</v>
      </c>
      <c r="I736" s="36">
        <f t="shared" si="857"/>
        <v>0</v>
      </c>
      <c r="J736" s="36">
        <f t="shared" si="857"/>
        <v>0</v>
      </c>
      <c r="K736" s="36">
        <f t="shared" si="857"/>
        <v>0</v>
      </c>
      <c r="L736" s="36">
        <f t="shared" si="857"/>
        <v>0</v>
      </c>
      <c r="M736" s="216">
        <f t="shared" si="857"/>
        <v>0</v>
      </c>
      <c r="N736" s="36">
        <f t="shared" si="857"/>
        <v>0</v>
      </c>
      <c r="O736" s="36">
        <f t="shared" si="857"/>
        <v>0</v>
      </c>
      <c r="P736" s="37">
        <f t="shared" si="857"/>
        <v>0</v>
      </c>
      <c r="Q736" s="12"/>
      <c r="R736" s="12"/>
      <c r="S736" s="12"/>
      <c r="T736" s="32">
        <v>4</v>
      </c>
      <c r="U736" s="25"/>
      <c r="V736" s="33" t="s">
        <v>1</v>
      </c>
      <c r="W736" s="25"/>
      <c r="X736" s="35">
        <f>X737</f>
        <v>0</v>
      </c>
      <c r="Y736" s="36">
        <f t="shared" ref="Y736:AI736" si="858">Y737-X737</f>
        <v>0</v>
      </c>
      <c r="Z736" s="36">
        <f t="shared" si="858"/>
        <v>0</v>
      </c>
      <c r="AA736" s="36">
        <f t="shared" si="858"/>
        <v>0</v>
      </c>
      <c r="AB736" s="36">
        <f t="shared" si="858"/>
        <v>0</v>
      </c>
      <c r="AC736" s="36">
        <f t="shared" si="858"/>
        <v>0</v>
      </c>
      <c r="AD736" s="36">
        <f t="shared" si="858"/>
        <v>0</v>
      </c>
      <c r="AE736" s="216">
        <f t="shared" si="858"/>
        <v>0</v>
      </c>
      <c r="AF736" s="36">
        <f t="shared" si="858"/>
        <v>0</v>
      </c>
      <c r="AG736" s="36">
        <f t="shared" si="858"/>
        <v>0</v>
      </c>
      <c r="AH736" s="36">
        <f t="shared" si="858"/>
        <v>0</v>
      </c>
      <c r="AI736" s="37">
        <f t="shared" si="858"/>
        <v>0</v>
      </c>
      <c r="AJ736" s="12"/>
      <c r="AK736" s="12"/>
      <c r="AL736" s="32">
        <v>4</v>
      </c>
      <c r="AM736" s="25"/>
      <c r="AN736" s="33" t="s">
        <v>1</v>
      </c>
      <c r="AO736" s="25"/>
      <c r="AP736" s="35">
        <f>AP737</f>
        <v>0</v>
      </c>
      <c r="AQ736" s="36">
        <f t="shared" ref="AQ736:BA736" si="859">AQ737-AP737</f>
        <v>0</v>
      </c>
      <c r="AR736" s="36">
        <f t="shared" si="859"/>
        <v>0</v>
      </c>
      <c r="AS736" s="36">
        <f t="shared" si="859"/>
        <v>0</v>
      </c>
      <c r="AT736" s="36">
        <f t="shared" si="859"/>
        <v>0</v>
      </c>
      <c r="AU736" s="36">
        <f t="shared" si="859"/>
        <v>0</v>
      </c>
      <c r="AV736" s="36">
        <f t="shared" si="859"/>
        <v>0</v>
      </c>
      <c r="AW736" s="216">
        <f t="shared" si="859"/>
        <v>0</v>
      </c>
      <c r="AX736" s="36">
        <f t="shared" si="859"/>
        <v>0</v>
      </c>
      <c r="AY736" s="36">
        <f t="shared" si="859"/>
        <v>0</v>
      </c>
      <c r="AZ736" s="36">
        <f t="shared" si="859"/>
        <v>0</v>
      </c>
      <c r="BA736" s="143">
        <f t="shared" si="859"/>
        <v>0</v>
      </c>
      <c r="BC736" s="39"/>
      <c r="BD736" s="105"/>
      <c r="BE736" s="105"/>
      <c r="BF736" s="105"/>
      <c r="BG736" s="39"/>
      <c r="BH736" s="39"/>
      <c r="BI736" s="39"/>
      <c r="BJ736" s="39"/>
    </row>
    <row r="737" spans="1:62" s="10" customFormat="1" ht="14.25" customHeight="1">
      <c r="A737" s="76"/>
      <c r="B737" s="25"/>
      <c r="C737" s="33" t="s">
        <v>13</v>
      </c>
      <c r="D737" s="25"/>
      <c r="E737" s="74"/>
      <c r="F737" s="73"/>
      <c r="G737" s="73"/>
      <c r="H737" s="73"/>
      <c r="I737" s="73"/>
      <c r="J737" s="73"/>
      <c r="K737" s="73"/>
      <c r="L737" s="73"/>
      <c r="M737" s="136"/>
      <c r="N737" s="36"/>
      <c r="O737" s="36"/>
      <c r="P737" s="37"/>
      <c r="Q737" s="12"/>
      <c r="R737" s="12"/>
      <c r="S737" s="12"/>
      <c r="T737" s="76"/>
      <c r="U737" s="25"/>
      <c r="V737" s="33" t="s">
        <v>13</v>
      </c>
      <c r="W737" s="25"/>
      <c r="X737" s="74"/>
      <c r="Y737" s="73"/>
      <c r="Z737" s="73"/>
      <c r="AA737" s="73"/>
      <c r="AB737" s="73"/>
      <c r="AC737" s="73"/>
      <c r="AD737" s="73"/>
      <c r="AE737" s="136"/>
      <c r="AF737" s="73"/>
      <c r="AG737" s="36"/>
      <c r="AH737" s="36"/>
      <c r="AI737" s="37"/>
      <c r="AJ737" s="12"/>
      <c r="AK737" s="12"/>
      <c r="AL737" s="76"/>
      <c r="AM737" s="25"/>
      <c r="AN737" s="33" t="s">
        <v>13</v>
      </c>
      <c r="AO737" s="25"/>
      <c r="AP737" s="74"/>
      <c r="AQ737" s="73"/>
      <c r="AR737" s="73"/>
      <c r="AS737" s="73"/>
      <c r="AT737" s="73"/>
      <c r="AU737" s="73"/>
      <c r="AV737" s="73"/>
      <c r="AW737" s="136"/>
      <c r="AX737" s="73"/>
      <c r="AY737" s="36"/>
      <c r="AZ737" s="36"/>
      <c r="BA737" s="143"/>
      <c r="BC737" s="39"/>
      <c r="BD737" s="105"/>
      <c r="BE737" s="105"/>
      <c r="BF737" s="105"/>
      <c r="BG737" s="105"/>
      <c r="BH737" s="208"/>
      <c r="BI737" s="105"/>
      <c r="BJ737" s="208"/>
    </row>
    <row r="738" spans="1:62" s="10" customFormat="1" ht="14.25" customHeight="1">
      <c r="A738" s="32"/>
      <c r="B738" s="25"/>
      <c r="C738" s="33"/>
      <c r="D738" s="25"/>
      <c r="E738" s="35"/>
      <c r="F738" s="36"/>
      <c r="G738" s="36"/>
      <c r="H738" s="36"/>
      <c r="I738" s="36"/>
      <c r="J738" s="36"/>
      <c r="K738" s="36"/>
      <c r="L738" s="36"/>
      <c r="M738" s="216"/>
      <c r="N738" s="36"/>
      <c r="O738" s="36"/>
      <c r="P738" s="37"/>
      <c r="Q738" s="12"/>
      <c r="R738" s="12"/>
      <c r="S738" s="12"/>
      <c r="T738" s="32"/>
      <c r="U738" s="25"/>
      <c r="V738" s="33"/>
      <c r="W738" s="25"/>
      <c r="X738" s="35"/>
      <c r="Y738" s="36"/>
      <c r="Z738" s="36"/>
      <c r="AA738" s="36"/>
      <c r="AB738" s="36"/>
      <c r="AC738" s="36"/>
      <c r="AD738" s="36"/>
      <c r="AE738" s="216"/>
      <c r="AF738" s="36"/>
      <c r="AG738" s="36"/>
      <c r="AH738" s="36"/>
      <c r="AI738" s="37"/>
      <c r="AJ738" s="12"/>
      <c r="AK738" s="12"/>
      <c r="AL738" s="32"/>
      <c r="AM738" s="25"/>
      <c r="AN738" s="33"/>
      <c r="AO738" s="25"/>
      <c r="AP738" s="35"/>
      <c r="AQ738" s="36"/>
      <c r="AR738" s="36"/>
      <c r="AS738" s="36"/>
      <c r="AT738" s="36"/>
      <c r="AU738" s="36"/>
      <c r="AV738" s="36"/>
      <c r="AW738" s="216"/>
      <c r="AX738" s="36"/>
      <c r="AY738" s="36"/>
      <c r="AZ738" s="36"/>
      <c r="BA738" s="143"/>
      <c r="BC738" s="39"/>
      <c r="BD738" s="105"/>
      <c r="BE738" s="105"/>
      <c r="BF738" s="105"/>
      <c r="BG738" s="39"/>
      <c r="BH738" s="39"/>
      <c r="BI738" s="39"/>
      <c r="BJ738" s="39"/>
    </row>
    <row r="739" spans="1:62" s="10" customFormat="1" ht="14.25" customHeight="1">
      <c r="A739" s="32" t="s">
        <v>46</v>
      </c>
      <c r="B739" s="25"/>
      <c r="C739" s="33" t="s">
        <v>1</v>
      </c>
      <c r="D739" s="25"/>
      <c r="E739" s="35">
        <f>E740</f>
        <v>0</v>
      </c>
      <c r="F739" s="36">
        <f t="shared" ref="F739:P739" si="860">F740-E740</f>
        <v>0</v>
      </c>
      <c r="G739" s="36">
        <f t="shared" si="860"/>
        <v>0</v>
      </c>
      <c r="H739" s="36">
        <f t="shared" si="860"/>
        <v>0</v>
      </c>
      <c r="I739" s="36">
        <f t="shared" si="860"/>
        <v>0</v>
      </c>
      <c r="J739" s="36">
        <f t="shared" si="860"/>
        <v>0</v>
      </c>
      <c r="K739" s="36">
        <f t="shared" si="860"/>
        <v>0</v>
      </c>
      <c r="L739" s="36">
        <f t="shared" si="860"/>
        <v>0</v>
      </c>
      <c r="M739" s="216">
        <f t="shared" si="860"/>
        <v>0</v>
      </c>
      <c r="N739" s="36">
        <f t="shared" si="860"/>
        <v>0</v>
      </c>
      <c r="O739" s="36">
        <f t="shared" si="860"/>
        <v>0</v>
      </c>
      <c r="P739" s="37">
        <f t="shared" si="860"/>
        <v>0</v>
      </c>
      <c r="Q739" s="12"/>
      <c r="R739" s="12"/>
      <c r="S739" s="12"/>
      <c r="T739" s="32">
        <v>5</v>
      </c>
      <c r="U739" s="25"/>
      <c r="V739" s="33" t="s">
        <v>1</v>
      </c>
      <c r="W739" s="25"/>
      <c r="X739" s="35">
        <f>X740</f>
        <v>0</v>
      </c>
      <c r="Y739" s="36">
        <f t="shared" ref="Y739:AI739" si="861">Y740-X740</f>
        <v>0</v>
      </c>
      <c r="Z739" s="36">
        <f t="shared" si="861"/>
        <v>0</v>
      </c>
      <c r="AA739" s="36">
        <f t="shared" si="861"/>
        <v>0</v>
      </c>
      <c r="AB739" s="36">
        <f t="shared" si="861"/>
        <v>0</v>
      </c>
      <c r="AC739" s="36">
        <f t="shared" si="861"/>
        <v>0</v>
      </c>
      <c r="AD739" s="36">
        <f t="shared" si="861"/>
        <v>0</v>
      </c>
      <c r="AE739" s="216">
        <f t="shared" si="861"/>
        <v>0</v>
      </c>
      <c r="AF739" s="36">
        <f t="shared" si="861"/>
        <v>0</v>
      </c>
      <c r="AG739" s="36">
        <f t="shared" si="861"/>
        <v>0</v>
      </c>
      <c r="AH739" s="36">
        <f t="shared" si="861"/>
        <v>0</v>
      </c>
      <c r="AI739" s="37">
        <f t="shared" si="861"/>
        <v>0</v>
      </c>
      <c r="AJ739" s="12"/>
      <c r="AK739" s="12"/>
      <c r="AL739" s="32">
        <v>5</v>
      </c>
      <c r="AM739" s="25"/>
      <c r="AN739" s="33" t="s">
        <v>1</v>
      </c>
      <c r="AO739" s="25"/>
      <c r="AP739" s="35">
        <f>AP740</f>
        <v>0</v>
      </c>
      <c r="AQ739" s="36">
        <f t="shared" ref="AQ739:BA739" si="862">AQ740-AP740</f>
        <v>0</v>
      </c>
      <c r="AR739" s="36">
        <f t="shared" si="862"/>
        <v>0</v>
      </c>
      <c r="AS739" s="36">
        <f t="shared" si="862"/>
        <v>0</v>
      </c>
      <c r="AT739" s="36">
        <f t="shared" si="862"/>
        <v>0</v>
      </c>
      <c r="AU739" s="36">
        <f t="shared" si="862"/>
        <v>0</v>
      </c>
      <c r="AV739" s="36">
        <f t="shared" si="862"/>
        <v>0</v>
      </c>
      <c r="AW739" s="216">
        <f t="shared" si="862"/>
        <v>0</v>
      </c>
      <c r="AX739" s="36">
        <f t="shared" si="862"/>
        <v>0</v>
      </c>
      <c r="AY739" s="36">
        <f t="shared" si="862"/>
        <v>0</v>
      </c>
      <c r="AZ739" s="36">
        <f t="shared" si="862"/>
        <v>0</v>
      </c>
      <c r="BA739" s="143">
        <f t="shared" si="862"/>
        <v>0</v>
      </c>
      <c r="BC739" s="39"/>
      <c r="BD739" s="105"/>
      <c r="BE739" s="105"/>
      <c r="BF739" s="105"/>
      <c r="BG739" s="39"/>
      <c r="BH739" s="39"/>
      <c r="BI739" s="39"/>
      <c r="BJ739" s="39"/>
    </row>
    <row r="740" spans="1:62" s="10" customFormat="1" ht="14.25" customHeight="1">
      <c r="A740" s="76"/>
      <c r="B740" s="25"/>
      <c r="C740" s="33" t="s">
        <v>13</v>
      </c>
      <c r="D740" s="25"/>
      <c r="E740" s="74"/>
      <c r="F740" s="73"/>
      <c r="G740" s="73"/>
      <c r="H740" s="73"/>
      <c r="I740" s="73"/>
      <c r="J740" s="73"/>
      <c r="K740" s="73"/>
      <c r="L740" s="73"/>
      <c r="M740" s="136"/>
      <c r="N740" s="36"/>
      <c r="O740" s="36"/>
      <c r="P740" s="37"/>
      <c r="Q740" s="12"/>
      <c r="R740" s="12"/>
      <c r="S740" s="12"/>
      <c r="T740" s="76"/>
      <c r="U740" s="25"/>
      <c r="V740" s="33" t="s">
        <v>13</v>
      </c>
      <c r="W740" s="25"/>
      <c r="X740" s="74"/>
      <c r="Y740" s="73"/>
      <c r="Z740" s="73"/>
      <c r="AA740" s="73"/>
      <c r="AB740" s="73"/>
      <c r="AC740" s="73"/>
      <c r="AD740" s="73"/>
      <c r="AE740" s="136"/>
      <c r="AF740" s="73"/>
      <c r="AG740" s="36"/>
      <c r="AH740" s="36"/>
      <c r="AI740" s="37"/>
      <c r="AJ740" s="12"/>
      <c r="AK740" s="12"/>
      <c r="AL740" s="76"/>
      <c r="AM740" s="25"/>
      <c r="AN740" s="33" t="s">
        <v>13</v>
      </c>
      <c r="AO740" s="25"/>
      <c r="AP740" s="74"/>
      <c r="AQ740" s="73"/>
      <c r="AR740" s="73"/>
      <c r="AS740" s="73"/>
      <c r="AT740" s="73"/>
      <c r="AU740" s="73"/>
      <c r="AV740" s="73"/>
      <c r="AW740" s="136"/>
      <c r="AX740" s="73"/>
      <c r="AY740" s="36"/>
      <c r="AZ740" s="36"/>
      <c r="BA740" s="143"/>
      <c r="BC740" s="39"/>
      <c r="BD740" s="105"/>
      <c r="BE740" s="105"/>
      <c r="BF740" s="105"/>
      <c r="BG740" s="105"/>
      <c r="BH740" s="208"/>
      <c r="BI740" s="105"/>
      <c r="BJ740" s="208"/>
    </row>
    <row r="741" spans="1:62" s="10" customFormat="1" ht="14.25" customHeight="1">
      <c r="A741" s="76"/>
      <c r="B741" s="25"/>
      <c r="C741" s="33"/>
      <c r="D741" s="25"/>
      <c r="E741" s="35"/>
      <c r="F741" s="36"/>
      <c r="G741" s="36"/>
      <c r="H741" s="36"/>
      <c r="I741" s="36"/>
      <c r="J741" s="36"/>
      <c r="K741" s="36"/>
      <c r="L741" s="36"/>
      <c r="M741" s="216"/>
      <c r="N741" s="36"/>
      <c r="O741" s="36"/>
      <c r="P741" s="37"/>
      <c r="Q741" s="12"/>
      <c r="R741" s="12"/>
      <c r="S741" s="12"/>
      <c r="T741" s="76"/>
      <c r="U741" s="25"/>
      <c r="V741" s="33"/>
      <c r="W741" s="25"/>
      <c r="X741" s="35"/>
      <c r="Y741" s="36"/>
      <c r="Z741" s="36"/>
      <c r="AA741" s="36"/>
      <c r="AB741" s="36"/>
      <c r="AC741" s="36"/>
      <c r="AD741" s="36"/>
      <c r="AE741" s="216"/>
      <c r="AF741" s="36"/>
      <c r="AG741" s="36"/>
      <c r="AH741" s="36"/>
      <c r="AI741" s="37"/>
      <c r="AJ741" s="12"/>
      <c r="AK741" s="12"/>
      <c r="AL741" s="76"/>
      <c r="AM741" s="25"/>
      <c r="AN741" s="33"/>
      <c r="AO741" s="25"/>
      <c r="AP741" s="35"/>
      <c r="AQ741" s="36"/>
      <c r="AR741" s="36"/>
      <c r="AS741" s="36"/>
      <c r="AT741" s="36"/>
      <c r="AU741" s="36"/>
      <c r="AV741" s="36"/>
      <c r="AW741" s="216"/>
      <c r="AX741" s="36"/>
      <c r="AY741" s="36"/>
      <c r="AZ741" s="36"/>
      <c r="BA741" s="143"/>
      <c r="BC741" s="39"/>
      <c r="BD741" s="105"/>
      <c r="BE741" s="105"/>
      <c r="BF741" s="105"/>
      <c r="BG741" s="39"/>
      <c r="BH741" s="39"/>
      <c r="BI741" s="39"/>
      <c r="BJ741" s="39"/>
    </row>
    <row r="742" spans="1:62" s="10" customFormat="1" ht="14.25" customHeight="1">
      <c r="A742" s="32" t="s">
        <v>51</v>
      </c>
      <c r="B742" s="25"/>
      <c r="C742" s="33" t="s">
        <v>1</v>
      </c>
      <c r="D742" s="25"/>
      <c r="E742" s="35">
        <f>E743</f>
        <v>0</v>
      </c>
      <c r="F742" s="36">
        <f t="shared" ref="F742:P742" si="863">F743-E743</f>
        <v>0</v>
      </c>
      <c r="G742" s="36">
        <f t="shared" si="863"/>
        <v>0</v>
      </c>
      <c r="H742" s="36">
        <f t="shared" si="863"/>
        <v>0</v>
      </c>
      <c r="I742" s="36">
        <f t="shared" si="863"/>
        <v>0</v>
      </c>
      <c r="J742" s="36">
        <f t="shared" si="863"/>
        <v>0</v>
      </c>
      <c r="K742" s="36">
        <f t="shared" si="863"/>
        <v>0</v>
      </c>
      <c r="L742" s="36">
        <f t="shared" si="863"/>
        <v>0</v>
      </c>
      <c r="M742" s="216">
        <f t="shared" si="863"/>
        <v>0</v>
      </c>
      <c r="N742" s="36">
        <f t="shared" si="863"/>
        <v>0</v>
      </c>
      <c r="O742" s="36">
        <f t="shared" si="863"/>
        <v>0</v>
      </c>
      <c r="P742" s="37">
        <f t="shared" si="863"/>
        <v>0</v>
      </c>
      <c r="Q742" s="12"/>
      <c r="R742" s="12"/>
      <c r="S742" s="12"/>
      <c r="T742" s="32">
        <v>6</v>
      </c>
      <c r="U742" s="25"/>
      <c r="V742" s="33" t="s">
        <v>1</v>
      </c>
      <c r="W742" s="25"/>
      <c r="X742" s="35">
        <f>X743</f>
        <v>0</v>
      </c>
      <c r="Y742" s="36">
        <f t="shared" ref="Y742:AI742" si="864">Y743-X743</f>
        <v>0</v>
      </c>
      <c r="Z742" s="36">
        <f t="shared" si="864"/>
        <v>0</v>
      </c>
      <c r="AA742" s="36">
        <f t="shared" si="864"/>
        <v>0</v>
      </c>
      <c r="AB742" s="36">
        <f t="shared" si="864"/>
        <v>0</v>
      </c>
      <c r="AC742" s="36">
        <f t="shared" si="864"/>
        <v>0</v>
      </c>
      <c r="AD742" s="36">
        <f t="shared" si="864"/>
        <v>0</v>
      </c>
      <c r="AE742" s="216">
        <f t="shared" si="864"/>
        <v>0</v>
      </c>
      <c r="AF742" s="36">
        <f t="shared" si="864"/>
        <v>0</v>
      </c>
      <c r="AG742" s="36">
        <f t="shared" si="864"/>
        <v>0</v>
      </c>
      <c r="AH742" s="36">
        <f t="shared" si="864"/>
        <v>0</v>
      </c>
      <c r="AI742" s="37">
        <f t="shared" si="864"/>
        <v>0</v>
      </c>
      <c r="AJ742" s="12"/>
      <c r="AK742" s="12"/>
      <c r="AL742" s="32">
        <v>6</v>
      </c>
      <c r="AM742" s="25"/>
      <c r="AN742" s="33" t="s">
        <v>1</v>
      </c>
      <c r="AO742" s="25"/>
      <c r="AP742" s="35">
        <f>AP743</f>
        <v>0</v>
      </c>
      <c r="AQ742" s="36">
        <f t="shared" ref="AQ742:BA742" si="865">AQ743-AP743</f>
        <v>0</v>
      </c>
      <c r="AR742" s="36">
        <f t="shared" si="865"/>
        <v>0</v>
      </c>
      <c r="AS742" s="36">
        <f t="shared" si="865"/>
        <v>0</v>
      </c>
      <c r="AT742" s="36">
        <f t="shared" si="865"/>
        <v>0</v>
      </c>
      <c r="AU742" s="36">
        <f t="shared" si="865"/>
        <v>0</v>
      </c>
      <c r="AV742" s="36">
        <f t="shared" si="865"/>
        <v>0</v>
      </c>
      <c r="AW742" s="216">
        <f t="shared" si="865"/>
        <v>0</v>
      </c>
      <c r="AX742" s="36">
        <f t="shared" si="865"/>
        <v>0</v>
      </c>
      <c r="AY742" s="36">
        <f t="shared" si="865"/>
        <v>0</v>
      </c>
      <c r="AZ742" s="36">
        <f t="shared" si="865"/>
        <v>0</v>
      </c>
      <c r="BA742" s="143">
        <f t="shared" si="865"/>
        <v>0</v>
      </c>
      <c r="BC742" s="39"/>
      <c r="BD742" s="105"/>
      <c r="BE742" s="105"/>
      <c r="BF742" s="105"/>
      <c r="BG742" s="39"/>
      <c r="BH742" s="39"/>
      <c r="BI742" s="39"/>
      <c r="BJ742" s="39"/>
    </row>
    <row r="743" spans="1:62" s="10" customFormat="1" ht="14.25" customHeight="1">
      <c r="A743" s="32"/>
      <c r="B743" s="25"/>
      <c r="C743" s="33" t="s">
        <v>13</v>
      </c>
      <c r="D743" s="25"/>
      <c r="E743" s="74"/>
      <c r="F743" s="73"/>
      <c r="G743" s="73"/>
      <c r="H743" s="73"/>
      <c r="I743" s="73"/>
      <c r="J743" s="73"/>
      <c r="K743" s="73"/>
      <c r="L743" s="73"/>
      <c r="M743" s="136"/>
      <c r="N743" s="36"/>
      <c r="O743" s="36"/>
      <c r="P743" s="37"/>
      <c r="Q743" s="12"/>
      <c r="R743" s="12"/>
      <c r="S743" s="12"/>
      <c r="T743" s="32"/>
      <c r="U743" s="25"/>
      <c r="V743" s="33" t="s">
        <v>13</v>
      </c>
      <c r="W743" s="25"/>
      <c r="X743" s="74"/>
      <c r="Y743" s="73"/>
      <c r="Z743" s="73"/>
      <c r="AA743" s="73"/>
      <c r="AB743" s="73"/>
      <c r="AC743" s="73"/>
      <c r="AD743" s="73"/>
      <c r="AE743" s="136"/>
      <c r="AF743" s="73"/>
      <c r="AG743" s="36"/>
      <c r="AH743" s="36"/>
      <c r="AI743" s="37"/>
      <c r="AJ743" s="12"/>
      <c r="AK743" s="12"/>
      <c r="AL743" s="32"/>
      <c r="AM743" s="25"/>
      <c r="AN743" s="33" t="s">
        <v>13</v>
      </c>
      <c r="AO743" s="25"/>
      <c r="AP743" s="74"/>
      <c r="AQ743" s="73"/>
      <c r="AR743" s="73"/>
      <c r="AS743" s="73"/>
      <c r="AT743" s="73"/>
      <c r="AU743" s="73"/>
      <c r="AV743" s="73"/>
      <c r="AW743" s="136"/>
      <c r="AX743" s="73"/>
      <c r="AY743" s="36"/>
      <c r="AZ743" s="36"/>
      <c r="BA743" s="143"/>
      <c r="BC743" s="39"/>
      <c r="BD743" s="105"/>
      <c r="BE743" s="105"/>
      <c r="BF743" s="105"/>
      <c r="BG743" s="105"/>
      <c r="BH743" s="208"/>
      <c r="BI743" s="105"/>
      <c r="BJ743" s="208"/>
    </row>
    <row r="744" spans="1:62" s="10" customFormat="1" ht="14.25" customHeight="1">
      <c r="A744" s="32"/>
      <c r="B744" s="25"/>
      <c r="C744" s="33"/>
      <c r="D744" s="25"/>
      <c r="E744" s="35"/>
      <c r="F744" s="36"/>
      <c r="G744" s="36"/>
      <c r="H744" s="36"/>
      <c r="I744" s="36"/>
      <c r="J744" s="36"/>
      <c r="K744" s="36"/>
      <c r="L744" s="36"/>
      <c r="M744" s="216"/>
      <c r="N744" s="36"/>
      <c r="O744" s="36"/>
      <c r="P744" s="37"/>
      <c r="Q744" s="12"/>
      <c r="R744" s="12"/>
      <c r="S744" s="12"/>
      <c r="T744" s="32"/>
      <c r="U744" s="25"/>
      <c r="V744" s="33"/>
      <c r="W744" s="25"/>
      <c r="X744" s="35"/>
      <c r="Y744" s="36"/>
      <c r="Z744" s="36"/>
      <c r="AA744" s="36"/>
      <c r="AB744" s="36"/>
      <c r="AC744" s="36"/>
      <c r="AD744" s="36"/>
      <c r="AE744" s="216"/>
      <c r="AF744" s="36"/>
      <c r="AG744" s="36"/>
      <c r="AH744" s="36"/>
      <c r="AI744" s="37"/>
      <c r="AJ744" s="12"/>
      <c r="AK744" s="12"/>
      <c r="AL744" s="32"/>
      <c r="AM744" s="25"/>
      <c r="AN744" s="33"/>
      <c r="AO744" s="25"/>
      <c r="AP744" s="35"/>
      <c r="AQ744" s="36"/>
      <c r="AR744" s="36"/>
      <c r="AS744" s="36"/>
      <c r="AT744" s="36"/>
      <c r="AU744" s="36"/>
      <c r="AV744" s="36"/>
      <c r="AW744" s="216"/>
      <c r="AX744" s="36"/>
      <c r="AY744" s="36"/>
      <c r="AZ744" s="36"/>
      <c r="BA744" s="143"/>
      <c r="BC744" s="39"/>
      <c r="BD744" s="105"/>
      <c r="BE744" s="105"/>
      <c r="BF744" s="105"/>
      <c r="BG744" s="39"/>
      <c r="BH744" s="39"/>
      <c r="BI744" s="39"/>
      <c r="BJ744" s="39"/>
    </row>
    <row r="745" spans="1:62" s="10" customFormat="1" ht="14.25" customHeight="1">
      <c r="A745" s="32" t="s">
        <v>50</v>
      </c>
      <c r="B745" s="25"/>
      <c r="C745" s="33" t="s">
        <v>1</v>
      </c>
      <c r="D745" s="25"/>
      <c r="E745" s="35">
        <f>E746</f>
        <v>0</v>
      </c>
      <c r="F745" s="36">
        <f t="shared" ref="F745:P745" si="866">F746-E746</f>
        <v>0</v>
      </c>
      <c r="G745" s="36">
        <f t="shared" si="866"/>
        <v>0</v>
      </c>
      <c r="H745" s="36">
        <f t="shared" si="866"/>
        <v>0</v>
      </c>
      <c r="I745" s="36">
        <f t="shared" si="866"/>
        <v>0</v>
      </c>
      <c r="J745" s="36">
        <f t="shared" si="866"/>
        <v>0</v>
      </c>
      <c r="K745" s="36">
        <f t="shared" si="866"/>
        <v>0</v>
      </c>
      <c r="L745" s="36">
        <f t="shared" si="866"/>
        <v>0</v>
      </c>
      <c r="M745" s="216">
        <f t="shared" si="866"/>
        <v>0</v>
      </c>
      <c r="N745" s="36">
        <f t="shared" si="866"/>
        <v>0</v>
      </c>
      <c r="O745" s="36">
        <f t="shared" si="866"/>
        <v>0</v>
      </c>
      <c r="P745" s="37">
        <f t="shared" si="866"/>
        <v>0</v>
      </c>
      <c r="Q745" s="12"/>
      <c r="R745" s="12"/>
      <c r="S745" s="12"/>
      <c r="T745" s="32">
        <v>7</v>
      </c>
      <c r="U745" s="25"/>
      <c r="V745" s="33" t="s">
        <v>1</v>
      </c>
      <c r="W745" s="25"/>
      <c r="X745" s="35">
        <f>X746</f>
        <v>0</v>
      </c>
      <c r="Y745" s="36">
        <f t="shared" ref="Y745:AI745" si="867">Y746-X746</f>
        <v>0</v>
      </c>
      <c r="Z745" s="36">
        <f t="shared" si="867"/>
        <v>0</v>
      </c>
      <c r="AA745" s="36">
        <f t="shared" si="867"/>
        <v>0</v>
      </c>
      <c r="AB745" s="36">
        <f t="shared" si="867"/>
        <v>0</v>
      </c>
      <c r="AC745" s="36">
        <f t="shared" si="867"/>
        <v>0</v>
      </c>
      <c r="AD745" s="36">
        <f t="shared" si="867"/>
        <v>0</v>
      </c>
      <c r="AE745" s="216">
        <f t="shared" si="867"/>
        <v>0</v>
      </c>
      <c r="AF745" s="36">
        <f t="shared" si="867"/>
        <v>0</v>
      </c>
      <c r="AG745" s="36">
        <f t="shared" si="867"/>
        <v>0</v>
      </c>
      <c r="AH745" s="36">
        <f t="shared" si="867"/>
        <v>0</v>
      </c>
      <c r="AI745" s="37">
        <f t="shared" si="867"/>
        <v>0</v>
      </c>
      <c r="AJ745" s="12"/>
      <c r="AK745" s="12"/>
      <c r="AL745" s="32">
        <v>7</v>
      </c>
      <c r="AM745" s="25"/>
      <c r="AN745" s="33" t="s">
        <v>1</v>
      </c>
      <c r="AO745" s="25"/>
      <c r="AP745" s="35">
        <f>AP746</f>
        <v>0</v>
      </c>
      <c r="AQ745" s="36">
        <f t="shared" ref="AQ745:BA745" si="868">AQ746-AP746</f>
        <v>0</v>
      </c>
      <c r="AR745" s="36">
        <f t="shared" si="868"/>
        <v>0</v>
      </c>
      <c r="AS745" s="36">
        <f t="shared" si="868"/>
        <v>0</v>
      </c>
      <c r="AT745" s="36">
        <f t="shared" si="868"/>
        <v>0</v>
      </c>
      <c r="AU745" s="36">
        <f t="shared" si="868"/>
        <v>0</v>
      </c>
      <c r="AV745" s="36">
        <f t="shared" si="868"/>
        <v>0</v>
      </c>
      <c r="AW745" s="216">
        <f t="shared" si="868"/>
        <v>0</v>
      </c>
      <c r="AX745" s="36">
        <f t="shared" si="868"/>
        <v>0</v>
      </c>
      <c r="AY745" s="36">
        <f t="shared" si="868"/>
        <v>0</v>
      </c>
      <c r="AZ745" s="36">
        <f t="shared" si="868"/>
        <v>0</v>
      </c>
      <c r="BA745" s="143">
        <f t="shared" si="868"/>
        <v>0</v>
      </c>
      <c r="BC745" s="39"/>
      <c r="BD745" s="105"/>
      <c r="BE745" s="105"/>
      <c r="BF745" s="105"/>
      <c r="BG745" s="39"/>
      <c r="BH745" s="39"/>
      <c r="BI745" s="39"/>
      <c r="BJ745" s="39"/>
    </row>
    <row r="746" spans="1:62" s="10" customFormat="1" ht="14.25" customHeight="1">
      <c r="A746" s="70"/>
      <c r="B746" s="25"/>
      <c r="C746" s="33" t="s">
        <v>13</v>
      </c>
      <c r="D746" s="25"/>
      <c r="E746" s="74"/>
      <c r="F746" s="73"/>
      <c r="G746" s="73"/>
      <c r="H746" s="73"/>
      <c r="I746" s="73"/>
      <c r="J746" s="73"/>
      <c r="K746" s="73"/>
      <c r="L746" s="73"/>
      <c r="M746" s="136"/>
      <c r="N746" s="36"/>
      <c r="O746" s="36"/>
      <c r="P746" s="37"/>
      <c r="Q746" s="12"/>
      <c r="R746" s="12"/>
      <c r="S746" s="12"/>
      <c r="T746" s="70"/>
      <c r="U746" s="25"/>
      <c r="V746" s="33" t="s">
        <v>13</v>
      </c>
      <c r="W746" s="25"/>
      <c r="X746" s="74"/>
      <c r="Y746" s="73"/>
      <c r="Z746" s="73"/>
      <c r="AA746" s="73"/>
      <c r="AB746" s="73"/>
      <c r="AC746" s="73"/>
      <c r="AD746" s="73"/>
      <c r="AE746" s="136"/>
      <c r="AF746" s="73"/>
      <c r="AG746" s="36"/>
      <c r="AH746" s="36"/>
      <c r="AI746" s="37"/>
      <c r="AJ746" s="12"/>
      <c r="AK746" s="12"/>
      <c r="AL746" s="70"/>
      <c r="AM746" s="25"/>
      <c r="AN746" s="33" t="s">
        <v>13</v>
      </c>
      <c r="AO746" s="25"/>
      <c r="AP746" s="74"/>
      <c r="AQ746" s="73"/>
      <c r="AR746" s="73"/>
      <c r="AS746" s="73"/>
      <c r="AT746" s="73"/>
      <c r="AU746" s="73"/>
      <c r="AV746" s="73"/>
      <c r="AW746" s="136"/>
      <c r="AX746" s="73"/>
      <c r="AY746" s="36"/>
      <c r="AZ746" s="36"/>
      <c r="BA746" s="143"/>
      <c r="BC746" s="39"/>
      <c r="BD746" s="105"/>
      <c r="BE746" s="105"/>
      <c r="BF746" s="105"/>
      <c r="BG746" s="105"/>
      <c r="BH746" s="208"/>
      <c r="BI746" s="105"/>
      <c r="BJ746" s="208"/>
    </row>
    <row r="747" spans="1:62" s="10" customFormat="1" ht="14.25" customHeight="1">
      <c r="A747" s="70"/>
      <c r="B747" s="25"/>
      <c r="C747" s="33"/>
      <c r="D747" s="25"/>
      <c r="E747" s="35"/>
      <c r="F747" s="36"/>
      <c r="G747" s="36"/>
      <c r="H747" s="36"/>
      <c r="I747" s="36"/>
      <c r="J747" s="36"/>
      <c r="K747" s="36"/>
      <c r="L747" s="36"/>
      <c r="M747" s="216"/>
      <c r="N747" s="36"/>
      <c r="O747" s="36"/>
      <c r="P747" s="37"/>
      <c r="Q747" s="12"/>
      <c r="R747" s="12"/>
      <c r="S747" s="12"/>
      <c r="T747" s="70"/>
      <c r="U747" s="25"/>
      <c r="V747" s="33"/>
      <c r="W747" s="25"/>
      <c r="X747" s="35"/>
      <c r="Y747" s="36"/>
      <c r="Z747" s="36"/>
      <c r="AA747" s="36"/>
      <c r="AB747" s="36"/>
      <c r="AC747" s="36"/>
      <c r="AD747" s="36"/>
      <c r="AE747" s="216"/>
      <c r="AF747" s="36"/>
      <c r="AG747" s="36"/>
      <c r="AH747" s="36"/>
      <c r="AI747" s="37"/>
      <c r="AJ747" s="12"/>
      <c r="AK747" s="12"/>
      <c r="AL747" s="70"/>
      <c r="AM747" s="25"/>
      <c r="AN747" s="33"/>
      <c r="AO747" s="25"/>
      <c r="AP747" s="35"/>
      <c r="AQ747" s="36"/>
      <c r="AR747" s="36"/>
      <c r="AS747" s="36"/>
      <c r="AT747" s="36"/>
      <c r="AU747" s="36"/>
      <c r="AV747" s="36"/>
      <c r="AW747" s="216"/>
      <c r="AX747" s="36"/>
      <c r="AY747" s="36"/>
      <c r="AZ747" s="36"/>
      <c r="BA747" s="143"/>
      <c r="BC747" s="39"/>
      <c r="BD747" s="105"/>
      <c r="BE747" s="105"/>
      <c r="BF747" s="105"/>
      <c r="BG747" s="39"/>
      <c r="BH747" s="39"/>
      <c r="BI747" s="39"/>
      <c r="BJ747" s="39"/>
    </row>
    <row r="748" spans="1:62" s="10" customFormat="1" ht="14.25" customHeight="1">
      <c r="A748" s="32" t="s">
        <v>52</v>
      </c>
      <c r="B748" s="25"/>
      <c r="C748" s="33" t="s">
        <v>1</v>
      </c>
      <c r="D748" s="25"/>
      <c r="E748" s="35">
        <f>E749</f>
        <v>0</v>
      </c>
      <c r="F748" s="36">
        <f t="shared" ref="F748:P748" si="869">F749-E749</f>
        <v>0</v>
      </c>
      <c r="G748" s="36">
        <f t="shared" si="869"/>
        <v>0</v>
      </c>
      <c r="H748" s="36">
        <f t="shared" si="869"/>
        <v>0</v>
      </c>
      <c r="I748" s="36">
        <f t="shared" si="869"/>
        <v>0</v>
      </c>
      <c r="J748" s="36">
        <f t="shared" si="869"/>
        <v>0</v>
      </c>
      <c r="K748" s="36">
        <f t="shared" si="869"/>
        <v>0</v>
      </c>
      <c r="L748" s="36">
        <f t="shared" si="869"/>
        <v>0</v>
      </c>
      <c r="M748" s="216">
        <f t="shared" si="869"/>
        <v>0</v>
      </c>
      <c r="N748" s="36">
        <f t="shared" si="869"/>
        <v>0</v>
      </c>
      <c r="O748" s="36">
        <f t="shared" si="869"/>
        <v>0</v>
      </c>
      <c r="P748" s="37">
        <f t="shared" si="869"/>
        <v>0</v>
      </c>
      <c r="Q748" s="12"/>
      <c r="R748" s="12"/>
      <c r="S748" s="12"/>
      <c r="T748" s="32">
        <v>8</v>
      </c>
      <c r="U748" s="25"/>
      <c r="V748" s="33" t="s">
        <v>1</v>
      </c>
      <c r="W748" s="25"/>
      <c r="X748" s="35">
        <f>X749</f>
        <v>0</v>
      </c>
      <c r="Y748" s="36">
        <f t="shared" ref="Y748:AI748" si="870">Y749-X749</f>
        <v>0</v>
      </c>
      <c r="Z748" s="36">
        <f t="shared" si="870"/>
        <v>0</v>
      </c>
      <c r="AA748" s="36">
        <f t="shared" si="870"/>
        <v>0</v>
      </c>
      <c r="AB748" s="36">
        <f t="shared" si="870"/>
        <v>0</v>
      </c>
      <c r="AC748" s="36">
        <f t="shared" si="870"/>
        <v>0</v>
      </c>
      <c r="AD748" s="36">
        <f t="shared" si="870"/>
        <v>0</v>
      </c>
      <c r="AE748" s="216">
        <f t="shared" si="870"/>
        <v>0</v>
      </c>
      <c r="AF748" s="36">
        <f t="shared" si="870"/>
        <v>0</v>
      </c>
      <c r="AG748" s="36">
        <f t="shared" si="870"/>
        <v>0</v>
      </c>
      <c r="AH748" s="36">
        <f t="shared" si="870"/>
        <v>0</v>
      </c>
      <c r="AI748" s="37">
        <f t="shared" si="870"/>
        <v>0</v>
      </c>
      <c r="AJ748" s="12"/>
      <c r="AK748" s="12"/>
      <c r="AL748" s="32">
        <v>8</v>
      </c>
      <c r="AM748" s="25"/>
      <c r="AN748" s="33" t="s">
        <v>1</v>
      </c>
      <c r="AO748" s="25"/>
      <c r="AP748" s="35">
        <f>AP749</f>
        <v>0</v>
      </c>
      <c r="AQ748" s="36">
        <f t="shared" ref="AQ748:BA748" si="871">AQ749-AP749</f>
        <v>0</v>
      </c>
      <c r="AR748" s="36">
        <f t="shared" si="871"/>
        <v>0</v>
      </c>
      <c r="AS748" s="36">
        <f t="shared" si="871"/>
        <v>0</v>
      </c>
      <c r="AT748" s="36">
        <f t="shared" si="871"/>
        <v>0</v>
      </c>
      <c r="AU748" s="36">
        <f t="shared" si="871"/>
        <v>0</v>
      </c>
      <c r="AV748" s="36">
        <f t="shared" si="871"/>
        <v>0</v>
      </c>
      <c r="AW748" s="216">
        <f t="shared" si="871"/>
        <v>0</v>
      </c>
      <c r="AX748" s="36">
        <f t="shared" si="871"/>
        <v>0</v>
      </c>
      <c r="AY748" s="36">
        <f t="shared" si="871"/>
        <v>0</v>
      </c>
      <c r="AZ748" s="36">
        <f t="shared" si="871"/>
        <v>0</v>
      </c>
      <c r="BA748" s="143">
        <f t="shared" si="871"/>
        <v>0</v>
      </c>
      <c r="BC748" s="39"/>
      <c r="BD748" s="105"/>
      <c r="BE748" s="105"/>
      <c r="BF748" s="105"/>
      <c r="BG748" s="39"/>
      <c r="BH748" s="39"/>
      <c r="BI748" s="39"/>
      <c r="BJ748" s="39"/>
    </row>
    <row r="749" spans="1:62" s="10" customFormat="1" ht="14.25" customHeight="1">
      <c r="A749" s="32"/>
      <c r="B749" s="25"/>
      <c r="C749" s="33" t="s">
        <v>13</v>
      </c>
      <c r="D749" s="25"/>
      <c r="E749" s="74"/>
      <c r="F749" s="73"/>
      <c r="G749" s="73"/>
      <c r="H749" s="73"/>
      <c r="I749" s="73"/>
      <c r="J749" s="73"/>
      <c r="K749" s="73"/>
      <c r="L749" s="73"/>
      <c r="M749" s="136"/>
      <c r="N749" s="36"/>
      <c r="O749" s="36"/>
      <c r="P749" s="37"/>
      <c r="Q749" s="12"/>
      <c r="R749" s="12"/>
      <c r="S749" s="12"/>
      <c r="T749" s="32"/>
      <c r="U749" s="25"/>
      <c r="V749" s="33" t="s">
        <v>13</v>
      </c>
      <c r="W749" s="25"/>
      <c r="X749" s="74"/>
      <c r="Y749" s="73"/>
      <c r="Z749" s="73"/>
      <c r="AA749" s="73"/>
      <c r="AB749" s="73"/>
      <c r="AC749" s="73"/>
      <c r="AD749" s="73"/>
      <c r="AE749" s="136"/>
      <c r="AF749" s="73"/>
      <c r="AG749" s="36"/>
      <c r="AH749" s="36"/>
      <c r="AI749" s="37"/>
      <c r="AJ749" s="12"/>
      <c r="AK749" s="12"/>
      <c r="AL749" s="32"/>
      <c r="AM749" s="25"/>
      <c r="AN749" s="33" t="s">
        <v>13</v>
      </c>
      <c r="AO749" s="25"/>
      <c r="AP749" s="74"/>
      <c r="AQ749" s="73"/>
      <c r="AR749" s="73"/>
      <c r="AS749" s="73"/>
      <c r="AT749" s="73"/>
      <c r="AU749" s="73"/>
      <c r="AV749" s="73"/>
      <c r="AW749" s="136"/>
      <c r="AX749" s="73"/>
      <c r="AY749" s="36"/>
      <c r="AZ749" s="36"/>
      <c r="BA749" s="143"/>
      <c r="BC749" s="39"/>
      <c r="BD749" s="105"/>
      <c r="BE749" s="105"/>
      <c r="BF749" s="105"/>
      <c r="BG749" s="105"/>
      <c r="BH749" s="208"/>
      <c r="BI749" s="105"/>
      <c r="BJ749" s="208"/>
    </row>
    <row r="750" spans="1:62" s="10" customFormat="1" ht="14.25" customHeight="1">
      <c r="A750" s="41"/>
      <c r="B750" s="25"/>
      <c r="C750" s="33"/>
      <c r="D750" s="25"/>
      <c r="E750" s="35"/>
      <c r="F750" s="36"/>
      <c r="G750" s="36"/>
      <c r="H750" s="36"/>
      <c r="I750" s="36"/>
      <c r="J750" s="36"/>
      <c r="K750" s="36"/>
      <c r="L750" s="36"/>
      <c r="M750" s="216"/>
      <c r="N750" s="36"/>
      <c r="O750" s="36"/>
      <c r="P750" s="37"/>
      <c r="Q750" s="12"/>
      <c r="R750" s="12"/>
      <c r="S750" s="12"/>
      <c r="T750" s="41"/>
      <c r="U750" s="25"/>
      <c r="V750" s="33"/>
      <c r="W750" s="25"/>
      <c r="X750" s="35"/>
      <c r="Y750" s="36"/>
      <c r="Z750" s="36"/>
      <c r="AA750" s="36"/>
      <c r="AB750" s="36"/>
      <c r="AC750" s="36"/>
      <c r="AD750" s="36"/>
      <c r="AE750" s="216"/>
      <c r="AF750" s="36"/>
      <c r="AG750" s="36"/>
      <c r="AH750" s="36"/>
      <c r="AI750" s="37"/>
      <c r="AJ750" s="12"/>
      <c r="AK750" s="12"/>
      <c r="AL750" s="41"/>
      <c r="AM750" s="25"/>
      <c r="AN750" s="33"/>
      <c r="AO750" s="25"/>
      <c r="AP750" s="35"/>
      <c r="AQ750" s="36"/>
      <c r="AR750" s="36"/>
      <c r="AS750" s="36"/>
      <c r="AT750" s="36"/>
      <c r="AU750" s="36"/>
      <c r="AV750" s="36"/>
      <c r="AW750" s="216"/>
      <c r="AX750" s="36"/>
      <c r="AY750" s="36"/>
      <c r="AZ750" s="36"/>
      <c r="BA750" s="143"/>
      <c r="BC750" s="39"/>
      <c r="BD750" s="105"/>
      <c r="BE750" s="105"/>
      <c r="BF750" s="105"/>
      <c r="BG750" s="39"/>
      <c r="BH750" s="39"/>
      <c r="BI750" s="39"/>
      <c r="BJ750" s="39"/>
    </row>
    <row r="751" spans="1:62" s="10" customFormat="1" ht="14.25" customHeight="1">
      <c r="A751" s="32" t="s">
        <v>49</v>
      </c>
      <c r="B751" s="25"/>
      <c r="C751" s="33" t="s">
        <v>1</v>
      </c>
      <c r="D751" s="25"/>
      <c r="E751" s="35">
        <f>E752</f>
        <v>0</v>
      </c>
      <c r="F751" s="36">
        <f t="shared" ref="F751:P751" si="872">F752-E752</f>
        <v>0</v>
      </c>
      <c r="G751" s="36">
        <f t="shared" si="872"/>
        <v>0</v>
      </c>
      <c r="H751" s="36">
        <f t="shared" si="872"/>
        <v>0</v>
      </c>
      <c r="I751" s="36">
        <f t="shared" si="872"/>
        <v>0</v>
      </c>
      <c r="J751" s="36">
        <f t="shared" si="872"/>
        <v>0</v>
      </c>
      <c r="K751" s="36">
        <f t="shared" si="872"/>
        <v>0</v>
      </c>
      <c r="L751" s="36">
        <f t="shared" si="872"/>
        <v>0</v>
      </c>
      <c r="M751" s="216">
        <f t="shared" si="872"/>
        <v>0</v>
      </c>
      <c r="N751" s="36">
        <f t="shared" si="872"/>
        <v>0</v>
      </c>
      <c r="O751" s="36">
        <f t="shared" si="872"/>
        <v>0</v>
      </c>
      <c r="P751" s="37">
        <f t="shared" si="872"/>
        <v>0</v>
      </c>
      <c r="Q751" s="12"/>
      <c r="R751" s="12"/>
      <c r="S751" s="12"/>
      <c r="T751" s="32">
        <v>9</v>
      </c>
      <c r="U751" s="25"/>
      <c r="V751" s="33" t="s">
        <v>1</v>
      </c>
      <c r="W751" s="25"/>
      <c r="X751" s="35">
        <f>X752</f>
        <v>0</v>
      </c>
      <c r="Y751" s="36">
        <f t="shared" ref="Y751:AI751" si="873">Y752-X752</f>
        <v>0</v>
      </c>
      <c r="Z751" s="36">
        <f t="shared" si="873"/>
        <v>0</v>
      </c>
      <c r="AA751" s="36">
        <f t="shared" si="873"/>
        <v>0</v>
      </c>
      <c r="AB751" s="36">
        <f t="shared" si="873"/>
        <v>0</v>
      </c>
      <c r="AC751" s="36">
        <f t="shared" si="873"/>
        <v>0</v>
      </c>
      <c r="AD751" s="36">
        <f t="shared" si="873"/>
        <v>0</v>
      </c>
      <c r="AE751" s="216">
        <f t="shared" si="873"/>
        <v>0</v>
      </c>
      <c r="AF751" s="36">
        <f t="shared" si="873"/>
        <v>0</v>
      </c>
      <c r="AG751" s="36">
        <f t="shared" si="873"/>
        <v>0</v>
      </c>
      <c r="AH751" s="36">
        <f t="shared" si="873"/>
        <v>0</v>
      </c>
      <c r="AI751" s="37">
        <f t="shared" si="873"/>
        <v>0</v>
      </c>
      <c r="AJ751" s="12"/>
      <c r="AK751" s="12"/>
      <c r="AL751" s="32">
        <v>9</v>
      </c>
      <c r="AM751" s="25"/>
      <c r="AN751" s="33" t="s">
        <v>1</v>
      </c>
      <c r="AO751" s="25"/>
      <c r="AP751" s="35">
        <f>AP752</f>
        <v>0</v>
      </c>
      <c r="AQ751" s="36">
        <f t="shared" ref="AQ751:BA751" si="874">AQ752-AP752</f>
        <v>0</v>
      </c>
      <c r="AR751" s="36">
        <f t="shared" si="874"/>
        <v>0</v>
      </c>
      <c r="AS751" s="36">
        <f t="shared" si="874"/>
        <v>0</v>
      </c>
      <c r="AT751" s="36">
        <f t="shared" si="874"/>
        <v>0</v>
      </c>
      <c r="AU751" s="36">
        <f t="shared" si="874"/>
        <v>0</v>
      </c>
      <c r="AV751" s="36">
        <f t="shared" si="874"/>
        <v>0</v>
      </c>
      <c r="AW751" s="216">
        <f t="shared" si="874"/>
        <v>0</v>
      </c>
      <c r="AX751" s="36">
        <f t="shared" si="874"/>
        <v>0</v>
      </c>
      <c r="AY751" s="36">
        <f t="shared" si="874"/>
        <v>0</v>
      </c>
      <c r="AZ751" s="36">
        <f t="shared" si="874"/>
        <v>0</v>
      </c>
      <c r="BA751" s="143">
        <f t="shared" si="874"/>
        <v>0</v>
      </c>
      <c r="BC751" s="39"/>
      <c r="BD751" s="105"/>
      <c r="BE751" s="105"/>
      <c r="BF751" s="105"/>
      <c r="BG751" s="39"/>
      <c r="BH751" s="39"/>
      <c r="BI751" s="39"/>
      <c r="BJ751" s="39"/>
    </row>
    <row r="752" spans="1:62" s="10" customFormat="1" ht="14.25" customHeight="1">
      <c r="A752" s="32"/>
      <c r="B752" s="25"/>
      <c r="C752" s="33" t="s">
        <v>13</v>
      </c>
      <c r="D752" s="25"/>
      <c r="E752" s="74"/>
      <c r="F752" s="73"/>
      <c r="G752" s="73"/>
      <c r="H752" s="73"/>
      <c r="I752" s="73"/>
      <c r="J752" s="73"/>
      <c r="K752" s="73"/>
      <c r="L752" s="73"/>
      <c r="M752" s="136"/>
      <c r="N752" s="36"/>
      <c r="O752" s="36"/>
      <c r="P752" s="37"/>
      <c r="Q752" s="12"/>
      <c r="R752" s="12"/>
      <c r="S752" s="12"/>
      <c r="T752" s="32"/>
      <c r="U752" s="25"/>
      <c r="V752" s="33" t="s">
        <v>13</v>
      </c>
      <c r="W752" s="25"/>
      <c r="X752" s="74"/>
      <c r="Y752" s="73"/>
      <c r="Z752" s="73"/>
      <c r="AA752" s="73"/>
      <c r="AB752" s="73"/>
      <c r="AC752" s="73"/>
      <c r="AD752" s="73"/>
      <c r="AE752" s="136"/>
      <c r="AF752" s="73"/>
      <c r="AG752" s="36"/>
      <c r="AH752" s="36"/>
      <c r="AI752" s="37"/>
      <c r="AJ752" s="12"/>
      <c r="AK752" s="12"/>
      <c r="AL752" s="32"/>
      <c r="AM752" s="25"/>
      <c r="AN752" s="33" t="s">
        <v>13</v>
      </c>
      <c r="AO752" s="25"/>
      <c r="AP752" s="74"/>
      <c r="AQ752" s="73"/>
      <c r="AR752" s="73"/>
      <c r="AS752" s="73"/>
      <c r="AT752" s="73"/>
      <c r="AU752" s="73"/>
      <c r="AV752" s="73"/>
      <c r="AW752" s="136"/>
      <c r="AX752" s="73"/>
      <c r="AY752" s="36"/>
      <c r="AZ752" s="36"/>
      <c r="BA752" s="143"/>
      <c r="BC752" s="39"/>
      <c r="BD752" s="105"/>
      <c r="BE752" s="105"/>
      <c r="BF752" s="105"/>
      <c r="BG752" s="105"/>
      <c r="BH752" s="208"/>
      <c r="BI752" s="105"/>
      <c r="BJ752" s="208"/>
    </row>
    <row r="753" spans="1:62" s="10" customFormat="1" ht="14.25" customHeight="1">
      <c r="A753" s="32"/>
      <c r="B753" s="25"/>
      <c r="C753" s="33"/>
      <c r="D753" s="25"/>
      <c r="E753" s="35"/>
      <c r="F753" s="36"/>
      <c r="G753" s="36"/>
      <c r="H753" s="36"/>
      <c r="I753" s="36"/>
      <c r="J753" s="36"/>
      <c r="K753" s="36"/>
      <c r="L753" s="36"/>
      <c r="M753" s="216"/>
      <c r="N753" s="36"/>
      <c r="O753" s="36"/>
      <c r="P753" s="37"/>
      <c r="Q753" s="12"/>
      <c r="R753" s="12"/>
      <c r="S753" s="12"/>
      <c r="T753" s="32"/>
      <c r="U753" s="25"/>
      <c r="V753" s="33"/>
      <c r="W753" s="25"/>
      <c r="X753" s="35"/>
      <c r="Y753" s="36"/>
      <c r="Z753" s="36"/>
      <c r="AA753" s="36"/>
      <c r="AB753" s="36"/>
      <c r="AC753" s="36"/>
      <c r="AD753" s="36"/>
      <c r="AE753" s="216"/>
      <c r="AF753" s="36"/>
      <c r="AG753" s="36"/>
      <c r="AH753" s="36"/>
      <c r="AI753" s="37"/>
      <c r="AJ753" s="12"/>
      <c r="AK753" s="12"/>
      <c r="AL753" s="32"/>
      <c r="AM753" s="25"/>
      <c r="AN753" s="33"/>
      <c r="AO753" s="25"/>
      <c r="AP753" s="35"/>
      <c r="AQ753" s="36"/>
      <c r="AR753" s="36"/>
      <c r="AS753" s="36"/>
      <c r="AT753" s="36"/>
      <c r="AU753" s="36"/>
      <c r="AV753" s="36"/>
      <c r="AW753" s="216"/>
      <c r="AX753" s="36"/>
      <c r="AY753" s="36"/>
      <c r="AZ753" s="36"/>
      <c r="BA753" s="143"/>
      <c r="BC753" s="39"/>
      <c r="BD753" s="105"/>
      <c r="BE753" s="105"/>
      <c r="BF753" s="105"/>
      <c r="BG753" s="39"/>
      <c r="BH753" s="39"/>
      <c r="BI753" s="39"/>
      <c r="BJ753" s="39"/>
    </row>
    <row r="754" spans="1:62" s="10" customFormat="1" ht="14.25" customHeight="1">
      <c r="A754" s="32" t="s">
        <v>55</v>
      </c>
      <c r="B754" s="25"/>
      <c r="C754" s="33" t="s">
        <v>1</v>
      </c>
      <c r="D754" s="25"/>
      <c r="E754" s="35">
        <f>E755</f>
        <v>0</v>
      </c>
      <c r="F754" s="36">
        <f t="shared" ref="F754:P754" si="875">F755-E755</f>
        <v>0</v>
      </c>
      <c r="G754" s="36">
        <f t="shared" si="875"/>
        <v>0</v>
      </c>
      <c r="H754" s="36">
        <f t="shared" si="875"/>
        <v>0</v>
      </c>
      <c r="I754" s="36">
        <f t="shared" si="875"/>
        <v>0</v>
      </c>
      <c r="J754" s="36">
        <f t="shared" si="875"/>
        <v>0</v>
      </c>
      <c r="K754" s="36">
        <f t="shared" si="875"/>
        <v>0</v>
      </c>
      <c r="L754" s="36">
        <f t="shared" si="875"/>
        <v>0</v>
      </c>
      <c r="M754" s="216">
        <f t="shared" si="875"/>
        <v>0</v>
      </c>
      <c r="N754" s="36">
        <f t="shared" si="875"/>
        <v>0</v>
      </c>
      <c r="O754" s="36">
        <f t="shared" si="875"/>
        <v>0</v>
      </c>
      <c r="P754" s="37">
        <f t="shared" si="875"/>
        <v>0</v>
      </c>
      <c r="Q754" s="12"/>
      <c r="R754" s="12"/>
      <c r="S754" s="12"/>
      <c r="T754" s="32">
        <v>10</v>
      </c>
      <c r="U754" s="25"/>
      <c r="V754" s="33" t="s">
        <v>1</v>
      </c>
      <c r="W754" s="25"/>
      <c r="X754" s="35">
        <f>X755</f>
        <v>0</v>
      </c>
      <c r="Y754" s="36">
        <f t="shared" ref="Y754:AI754" si="876">Y755-X755</f>
        <v>0</v>
      </c>
      <c r="Z754" s="36">
        <f t="shared" si="876"/>
        <v>0</v>
      </c>
      <c r="AA754" s="36">
        <f t="shared" si="876"/>
        <v>0</v>
      </c>
      <c r="AB754" s="36">
        <f t="shared" si="876"/>
        <v>0</v>
      </c>
      <c r="AC754" s="36">
        <f t="shared" si="876"/>
        <v>0</v>
      </c>
      <c r="AD754" s="36">
        <f t="shared" si="876"/>
        <v>0</v>
      </c>
      <c r="AE754" s="216">
        <f t="shared" si="876"/>
        <v>0</v>
      </c>
      <c r="AF754" s="36">
        <f t="shared" si="876"/>
        <v>0</v>
      </c>
      <c r="AG754" s="36">
        <f t="shared" si="876"/>
        <v>0</v>
      </c>
      <c r="AH754" s="36">
        <f t="shared" si="876"/>
        <v>0</v>
      </c>
      <c r="AI754" s="37">
        <f t="shared" si="876"/>
        <v>0</v>
      </c>
      <c r="AJ754" s="12"/>
      <c r="AK754" s="12"/>
      <c r="AL754" s="32">
        <v>10</v>
      </c>
      <c r="AM754" s="25"/>
      <c r="AN754" s="33" t="s">
        <v>1</v>
      </c>
      <c r="AO754" s="25"/>
      <c r="AP754" s="35">
        <f>AP755</f>
        <v>0</v>
      </c>
      <c r="AQ754" s="36">
        <f t="shared" ref="AQ754:BA754" si="877">AQ755-AP755</f>
        <v>0</v>
      </c>
      <c r="AR754" s="36">
        <f t="shared" si="877"/>
        <v>0</v>
      </c>
      <c r="AS754" s="36">
        <f t="shared" si="877"/>
        <v>0</v>
      </c>
      <c r="AT754" s="36">
        <f t="shared" si="877"/>
        <v>0</v>
      </c>
      <c r="AU754" s="36">
        <f t="shared" si="877"/>
        <v>0</v>
      </c>
      <c r="AV754" s="36">
        <f t="shared" si="877"/>
        <v>0</v>
      </c>
      <c r="AW754" s="216">
        <f t="shared" si="877"/>
        <v>0</v>
      </c>
      <c r="AX754" s="36">
        <f t="shared" si="877"/>
        <v>0</v>
      </c>
      <c r="AY754" s="36">
        <f t="shared" si="877"/>
        <v>0</v>
      </c>
      <c r="AZ754" s="36">
        <f t="shared" si="877"/>
        <v>0</v>
      </c>
      <c r="BA754" s="143">
        <f t="shared" si="877"/>
        <v>0</v>
      </c>
      <c r="BC754" s="39"/>
      <c r="BD754" s="105"/>
      <c r="BE754" s="105"/>
      <c r="BF754" s="105"/>
      <c r="BG754" s="39"/>
      <c r="BH754" s="39"/>
      <c r="BI754" s="39"/>
      <c r="BJ754" s="39"/>
    </row>
    <row r="755" spans="1:62" s="10" customFormat="1" ht="14.25" customHeight="1">
      <c r="A755" s="32"/>
      <c r="B755" s="25"/>
      <c r="C755" s="33" t="s">
        <v>13</v>
      </c>
      <c r="D755" s="25"/>
      <c r="E755" s="74"/>
      <c r="F755" s="73"/>
      <c r="G755" s="73"/>
      <c r="H755" s="73"/>
      <c r="I755" s="73"/>
      <c r="J755" s="73"/>
      <c r="K755" s="73"/>
      <c r="L755" s="73"/>
      <c r="M755" s="136"/>
      <c r="N755" s="36"/>
      <c r="O755" s="36"/>
      <c r="P755" s="37"/>
      <c r="Q755" s="12"/>
      <c r="R755" s="12"/>
      <c r="S755" s="12"/>
      <c r="T755" s="32"/>
      <c r="U755" s="25"/>
      <c r="V755" s="33" t="s">
        <v>13</v>
      </c>
      <c r="W755" s="25"/>
      <c r="X755" s="74"/>
      <c r="Y755" s="73"/>
      <c r="Z755" s="73"/>
      <c r="AA755" s="73"/>
      <c r="AB755" s="73"/>
      <c r="AC755" s="73"/>
      <c r="AD755" s="73"/>
      <c r="AE755" s="136"/>
      <c r="AF755" s="73"/>
      <c r="AG755" s="36"/>
      <c r="AH755" s="36"/>
      <c r="AI755" s="37"/>
      <c r="AJ755" s="12"/>
      <c r="AK755" s="12"/>
      <c r="AL755" s="32"/>
      <c r="AM755" s="25"/>
      <c r="AN755" s="33" t="s">
        <v>13</v>
      </c>
      <c r="AO755" s="25"/>
      <c r="AP755" s="74"/>
      <c r="AQ755" s="73"/>
      <c r="AR755" s="73"/>
      <c r="AS755" s="73"/>
      <c r="AT755" s="73"/>
      <c r="AU755" s="73"/>
      <c r="AV755" s="73"/>
      <c r="AW755" s="136"/>
      <c r="AX755" s="73"/>
      <c r="AY755" s="36"/>
      <c r="AZ755" s="36"/>
      <c r="BA755" s="143"/>
      <c r="BC755" s="39"/>
      <c r="BD755" s="105"/>
      <c r="BE755" s="105"/>
      <c r="BF755" s="105"/>
      <c r="BG755" s="105"/>
      <c r="BH755" s="208"/>
      <c r="BI755" s="105"/>
      <c r="BJ755" s="208"/>
    </row>
    <row r="756" spans="1:62" s="10" customFormat="1" ht="14.25" customHeight="1">
      <c r="A756" s="32"/>
      <c r="B756" s="25"/>
      <c r="C756" s="33"/>
      <c r="D756" s="25"/>
      <c r="E756" s="35"/>
      <c r="F756" s="36"/>
      <c r="G756" s="36"/>
      <c r="H756" s="36"/>
      <c r="I756" s="36"/>
      <c r="J756" s="36"/>
      <c r="K756" s="36"/>
      <c r="L756" s="36"/>
      <c r="M756" s="216"/>
      <c r="N756" s="36"/>
      <c r="O756" s="36"/>
      <c r="P756" s="37"/>
      <c r="Q756" s="12"/>
      <c r="R756" s="12"/>
      <c r="S756" s="12"/>
      <c r="T756" s="32"/>
      <c r="U756" s="25"/>
      <c r="V756" s="33"/>
      <c r="W756" s="25"/>
      <c r="X756" s="35"/>
      <c r="Y756" s="36"/>
      <c r="Z756" s="36"/>
      <c r="AA756" s="36"/>
      <c r="AB756" s="36"/>
      <c r="AC756" s="36"/>
      <c r="AD756" s="36"/>
      <c r="AE756" s="216"/>
      <c r="AF756" s="36"/>
      <c r="AG756" s="36"/>
      <c r="AH756" s="36"/>
      <c r="AI756" s="37"/>
      <c r="AJ756" s="12"/>
      <c r="AK756" s="12"/>
      <c r="AL756" s="32"/>
      <c r="AM756" s="25"/>
      <c r="AN756" s="33"/>
      <c r="AO756" s="25"/>
      <c r="AP756" s="35"/>
      <c r="AQ756" s="36"/>
      <c r="AR756" s="36"/>
      <c r="AS756" s="36"/>
      <c r="AT756" s="36"/>
      <c r="AU756" s="36"/>
      <c r="AV756" s="36"/>
      <c r="AW756" s="216"/>
      <c r="AX756" s="36"/>
      <c r="AY756" s="36"/>
      <c r="AZ756" s="36"/>
      <c r="BA756" s="143"/>
      <c r="BC756" s="39"/>
      <c r="BD756" s="105"/>
      <c r="BE756" s="105"/>
      <c r="BF756" s="105"/>
      <c r="BG756" s="39"/>
      <c r="BH756" s="39"/>
      <c r="BI756" s="39"/>
      <c r="BJ756" s="39"/>
    </row>
    <row r="757" spans="1:62" s="10" customFormat="1" ht="14.25" customHeight="1">
      <c r="A757" s="70">
        <v>11</v>
      </c>
      <c r="B757" s="25"/>
      <c r="C757" s="33" t="s">
        <v>1</v>
      </c>
      <c r="D757" s="25"/>
      <c r="E757" s="35">
        <f>E758</f>
        <v>0</v>
      </c>
      <c r="F757" s="36">
        <f t="shared" ref="F757:P757" si="878">F758-E758</f>
        <v>0</v>
      </c>
      <c r="G757" s="36">
        <f t="shared" si="878"/>
        <v>0</v>
      </c>
      <c r="H757" s="36">
        <f t="shared" si="878"/>
        <v>0</v>
      </c>
      <c r="I757" s="36">
        <f t="shared" si="878"/>
        <v>0</v>
      </c>
      <c r="J757" s="36">
        <f t="shared" si="878"/>
        <v>0</v>
      </c>
      <c r="K757" s="36">
        <f t="shared" si="878"/>
        <v>0</v>
      </c>
      <c r="L757" s="36">
        <f t="shared" si="878"/>
        <v>0</v>
      </c>
      <c r="M757" s="216">
        <f t="shared" si="878"/>
        <v>0</v>
      </c>
      <c r="N757" s="36">
        <f t="shared" si="878"/>
        <v>0</v>
      </c>
      <c r="O757" s="36">
        <f t="shared" si="878"/>
        <v>0</v>
      </c>
      <c r="P757" s="37">
        <f t="shared" si="878"/>
        <v>0</v>
      </c>
      <c r="Q757" s="12"/>
      <c r="R757" s="12"/>
      <c r="S757" s="12"/>
      <c r="T757" s="70">
        <v>11</v>
      </c>
      <c r="U757" s="25"/>
      <c r="V757" s="33" t="s">
        <v>1</v>
      </c>
      <c r="W757" s="25"/>
      <c r="X757" s="35">
        <f>X758</f>
        <v>0</v>
      </c>
      <c r="Y757" s="36">
        <f t="shared" ref="Y757:AI757" si="879">Y758-X758</f>
        <v>0</v>
      </c>
      <c r="Z757" s="36">
        <f t="shared" si="879"/>
        <v>0</v>
      </c>
      <c r="AA757" s="36">
        <f t="shared" si="879"/>
        <v>0</v>
      </c>
      <c r="AB757" s="36">
        <f t="shared" si="879"/>
        <v>0</v>
      </c>
      <c r="AC757" s="36">
        <f t="shared" si="879"/>
        <v>0</v>
      </c>
      <c r="AD757" s="36">
        <f t="shared" si="879"/>
        <v>0</v>
      </c>
      <c r="AE757" s="216">
        <f t="shared" si="879"/>
        <v>0</v>
      </c>
      <c r="AF757" s="36">
        <f t="shared" si="879"/>
        <v>0</v>
      </c>
      <c r="AG757" s="36">
        <f t="shared" si="879"/>
        <v>0</v>
      </c>
      <c r="AH757" s="36">
        <f t="shared" si="879"/>
        <v>0</v>
      </c>
      <c r="AI757" s="37">
        <f t="shared" si="879"/>
        <v>0</v>
      </c>
      <c r="AJ757" s="12"/>
      <c r="AK757" s="12"/>
      <c r="AL757" s="70">
        <v>11</v>
      </c>
      <c r="AM757" s="25"/>
      <c r="AN757" s="33" t="s">
        <v>1</v>
      </c>
      <c r="AO757" s="25"/>
      <c r="AP757" s="35">
        <f>AP758</f>
        <v>0</v>
      </c>
      <c r="AQ757" s="36">
        <f t="shared" ref="AQ757:BA757" si="880">AQ758-AP758</f>
        <v>0</v>
      </c>
      <c r="AR757" s="36">
        <f t="shared" si="880"/>
        <v>0</v>
      </c>
      <c r="AS757" s="36">
        <f t="shared" si="880"/>
        <v>0</v>
      </c>
      <c r="AT757" s="36">
        <f t="shared" si="880"/>
        <v>0</v>
      </c>
      <c r="AU757" s="36">
        <f t="shared" si="880"/>
        <v>0</v>
      </c>
      <c r="AV757" s="36">
        <f t="shared" si="880"/>
        <v>0</v>
      </c>
      <c r="AW757" s="216">
        <f t="shared" si="880"/>
        <v>0</v>
      </c>
      <c r="AX757" s="36">
        <f t="shared" si="880"/>
        <v>0</v>
      </c>
      <c r="AY757" s="36">
        <f t="shared" si="880"/>
        <v>0</v>
      </c>
      <c r="AZ757" s="36">
        <f t="shared" si="880"/>
        <v>0</v>
      </c>
      <c r="BA757" s="143">
        <f t="shared" si="880"/>
        <v>0</v>
      </c>
      <c r="BC757" s="39"/>
      <c r="BD757" s="105"/>
      <c r="BE757" s="105"/>
      <c r="BF757" s="105"/>
      <c r="BG757" s="39"/>
      <c r="BH757" s="39"/>
      <c r="BI757" s="39"/>
      <c r="BJ757" s="39"/>
    </row>
    <row r="758" spans="1:62" s="10" customFormat="1" ht="14.25" customHeight="1">
      <c r="A758" s="32"/>
      <c r="B758" s="25"/>
      <c r="C758" s="33" t="s">
        <v>13</v>
      </c>
      <c r="D758" s="25"/>
      <c r="E758" s="74"/>
      <c r="F758" s="73"/>
      <c r="G758" s="73"/>
      <c r="H758" s="73"/>
      <c r="I758" s="73"/>
      <c r="J758" s="73"/>
      <c r="K758" s="73"/>
      <c r="L758" s="73"/>
      <c r="M758" s="136"/>
      <c r="N758" s="36"/>
      <c r="O758" s="36"/>
      <c r="P758" s="37"/>
      <c r="Q758" s="12"/>
      <c r="R758" s="12"/>
      <c r="S758" s="12"/>
      <c r="T758" s="32"/>
      <c r="U758" s="25"/>
      <c r="V758" s="33" t="s">
        <v>13</v>
      </c>
      <c r="W758" s="25"/>
      <c r="X758" s="74"/>
      <c r="Y758" s="73"/>
      <c r="Z758" s="73"/>
      <c r="AA758" s="73"/>
      <c r="AB758" s="73"/>
      <c r="AC758" s="73"/>
      <c r="AD758" s="73"/>
      <c r="AE758" s="136"/>
      <c r="AF758" s="73"/>
      <c r="AG758" s="36"/>
      <c r="AH758" s="36"/>
      <c r="AI758" s="37"/>
      <c r="AJ758" s="12"/>
      <c r="AK758" s="12"/>
      <c r="AL758" s="32"/>
      <c r="AM758" s="25"/>
      <c r="AN758" s="33" t="s">
        <v>13</v>
      </c>
      <c r="AO758" s="25"/>
      <c r="AP758" s="74"/>
      <c r="AQ758" s="73"/>
      <c r="AR758" s="73"/>
      <c r="AS758" s="73"/>
      <c r="AT758" s="73"/>
      <c r="AU758" s="73"/>
      <c r="AV758" s="73"/>
      <c r="AW758" s="136"/>
      <c r="AX758" s="73"/>
      <c r="AY758" s="36"/>
      <c r="AZ758" s="36"/>
      <c r="BA758" s="143"/>
      <c r="BC758" s="39"/>
      <c r="BD758" s="105"/>
      <c r="BE758" s="105"/>
      <c r="BF758" s="105"/>
      <c r="BG758" s="105"/>
      <c r="BH758" s="208"/>
      <c r="BI758" s="105"/>
      <c r="BJ758" s="208"/>
    </row>
    <row r="759" spans="1:62" s="10" customFormat="1" ht="14.25" customHeight="1">
      <c r="A759" s="33"/>
      <c r="B759" s="25"/>
      <c r="C759" s="33"/>
      <c r="D759" s="25"/>
      <c r="E759" s="35"/>
      <c r="F759" s="36"/>
      <c r="G759" s="36"/>
      <c r="H759" s="36"/>
      <c r="I759" s="36"/>
      <c r="J759" s="36"/>
      <c r="K759" s="36"/>
      <c r="L759" s="36"/>
      <c r="M759" s="216"/>
      <c r="N759" s="36"/>
      <c r="O759" s="36"/>
      <c r="P759" s="37"/>
      <c r="Q759" s="12"/>
      <c r="R759" s="12"/>
      <c r="S759" s="12"/>
      <c r="T759" s="33"/>
      <c r="U759" s="25"/>
      <c r="V759" s="33"/>
      <c r="W759" s="25"/>
      <c r="X759" s="35"/>
      <c r="Y759" s="36"/>
      <c r="Z759" s="36"/>
      <c r="AA759" s="36"/>
      <c r="AB759" s="36"/>
      <c r="AC759" s="36"/>
      <c r="AD759" s="36"/>
      <c r="AE759" s="216"/>
      <c r="AF759" s="36"/>
      <c r="AG759" s="36"/>
      <c r="AH759" s="36"/>
      <c r="AI759" s="37"/>
      <c r="AJ759" s="12"/>
      <c r="AK759" s="12"/>
      <c r="AL759" s="33"/>
      <c r="AM759" s="25"/>
      <c r="AN759" s="33"/>
      <c r="AO759" s="25"/>
      <c r="AP759" s="35"/>
      <c r="AQ759" s="36"/>
      <c r="AR759" s="36"/>
      <c r="AS759" s="36"/>
      <c r="AT759" s="36"/>
      <c r="AU759" s="36"/>
      <c r="AV759" s="36"/>
      <c r="AW759" s="216"/>
      <c r="AX759" s="36"/>
      <c r="AY759" s="36"/>
      <c r="AZ759" s="36"/>
      <c r="BA759" s="143"/>
      <c r="BC759" s="39"/>
      <c r="BD759" s="105"/>
      <c r="BE759" s="105"/>
      <c r="BF759" s="105"/>
      <c r="BG759" s="39"/>
      <c r="BH759" s="39"/>
      <c r="BI759" s="39"/>
      <c r="BJ759" s="39"/>
    </row>
    <row r="760" spans="1:62" s="10" customFormat="1" ht="14.25" customHeight="1">
      <c r="A760" s="70">
        <v>12</v>
      </c>
      <c r="B760" s="25"/>
      <c r="C760" s="33" t="s">
        <v>1</v>
      </c>
      <c r="D760" s="25"/>
      <c r="E760" s="35">
        <f>E761</f>
        <v>0</v>
      </c>
      <c r="F760" s="36">
        <f t="shared" ref="F760:P760" si="881">F761-E761</f>
        <v>0</v>
      </c>
      <c r="G760" s="36">
        <f t="shared" si="881"/>
        <v>0</v>
      </c>
      <c r="H760" s="36">
        <f t="shared" si="881"/>
        <v>0</v>
      </c>
      <c r="I760" s="36">
        <f t="shared" si="881"/>
        <v>0</v>
      </c>
      <c r="J760" s="36">
        <f t="shared" si="881"/>
        <v>0</v>
      </c>
      <c r="K760" s="36">
        <f t="shared" si="881"/>
        <v>0</v>
      </c>
      <c r="L760" s="36">
        <f t="shared" si="881"/>
        <v>0</v>
      </c>
      <c r="M760" s="216">
        <f t="shared" si="881"/>
        <v>0</v>
      </c>
      <c r="N760" s="36">
        <f t="shared" si="881"/>
        <v>0</v>
      </c>
      <c r="O760" s="36">
        <f t="shared" si="881"/>
        <v>0</v>
      </c>
      <c r="P760" s="37">
        <f t="shared" si="881"/>
        <v>0</v>
      </c>
      <c r="Q760" s="12"/>
      <c r="R760" s="12"/>
      <c r="S760" s="12"/>
      <c r="T760" s="70">
        <v>12</v>
      </c>
      <c r="U760" s="25"/>
      <c r="V760" s="33" t="s">
        <v>1</v>
      </c>
      <c r="W760" s="25"/>
      <c r="X760" s="35">
        <f>X761</f>
        <v>0</v>
      </c>
      <c r="Y760" s="36">
        <f t="shared" ref="Y760:AI760" si="882">Y761-X761</f>
        <v>0</v>
      </c>
      <c r="Z760" s="36">
        <f t="shared" si="882"/>
        <v>0</v>
      </c>
      <c r="AA760" s="36">
        <f t="shared" si="882"/>
        <v>0</v>
      </c>
      <c r="AB760" s="36">
        <f t="shared" si="882"/>
        <v>0</v>
      </c>
      <c r="AC760" s="36">
        <f t="shared" si="882"/>
        <v>0</v>
      </c>
      <c r="AD760" s="36">
        <f t="shared" si="882"/>
        <v>0</v>
      </c>
      <c r="AE760" s="216">
        <f t="shared" si="882"/>
        <v>0</v>
      </c>
      <c r="AF760" s="36">
        <f t="shared" si="882"/>
        <v>0</v>
      </c>
      <c r="AG760" s="36">
        <f t="shared" si="882"/>
        <v>0</v>
      </c>
      <c r="AH760" s="36">
        <f t="shared" si="882"/>
        <v>0</v>
      </c>
      <c r="AI760" s="37">
        <f t="shared" si="882"/>
        <v>0</v>
      </c>
      <c r="AJ760" s="12"/>
      <c r="AK760" s="12"/>
      <c r="AL760" s="70">
        <v>12</v>
      </c>
      <c r="AM760" s="25"/>
      <c r="AN760" s="33" t="s">
        <v>1</v>
      </c>
      <c r="AO760" s="25"/>
      <c r="AP760" s="35">
        <f>AP761</f>
        <v>0</v>
      </c>
      <c r="AQ760" s="36">
        <f t="shared" ref="AQ760:BA760" si="883">AQ761-AP761</f>
        <v>0</v>
      </c>
      <c r="AR760" s="36">
        <f t="shared" si="883"/>
        <v>0</v>
      </c>
      <c r="AS760" s="36">
        <f t="shared" si="883"/>
        <v>0</v>
      </c>
      <c r="AT760" s="36">
        <f t="shared" si="883"/>
        <v>0</v>
      </c>
      <c r="AU760" s="36">
        <f t="shared" si="883"/>
        <v>0</v>
      </c>
      <c r="AV760" s="36">
        <f t="shared" si="883"/>
        <v>0</v>
      </c>
      <c r="AW760" s="216">
        <f t="shared" si="883"/>
        <v>0</v>
      </c>
      <c r="AX760" s="36">
        <f t="shared" si="883"/>
        <v>0</v>
      </c>
      <c r="AY760" s="36">
        <f t="shared" si="883"/>
        <v>0</v>
      </c>
      <c r="AZ760" s="36">
        <f t="shared" si="883"/>
        <v>0</v>
      </c>
      <c r="BA760" s="143">
        <f t="shared" si="883"/>
        <v>0</v>
      </c>
      <c r="BC760" s="39"/>
      <c r="BD760" s="105"/>
      <c r="BE760" s="105"/>
      <c r="BF760" s="105"/>
      <c r="BG760" s="39"/>
      <c r="BH760" s="39"/>
      <c r="BI760" s="39"/>
      <c r="BJ760" s="39"/>
    </row>
    <row r="761" spans="1:62" s="10" customFormat="1" ht="14.25" customHeight="1">
      <c r="A761" s="77"/>
      <c r="B761" s="25"/>
      <c r="C761" s="33" t="s">
        <v>13</v>
      </c>
      <c r="D761" s="25"/>
      <c r="E761" s="74"/>
      <c r="F761" s="73"/>
      <c r="G761" s="73"/>
      <c r="H761" s="73"/>
      <c r="I761" s="73"/>
      <c r="J761" s="73"/>
      <c r="K761" s="73"/>
      <c r="L761" s="73"/>
      <c r="M761" s="136"/>
      <c r="N761" s="36"/>
      <c r="O761" s="36"/>
      <c r="P761" s="37"/>
      <c r="Q761" s="12"/>
      <c r="R761" s="12"/>
      <c r="S761" s="12"/>
      <c r="T761" s="77"/>
      <c r="U761" s="25"/>
      <c r="V761" s="33" t="s">
        <v>13</v>
      </c>
      <c r="W761" s="25"/>
      <c r="X761" s="74"/>
      <c r="Y761" s="73"/>
      <c r="Z761" s="73"/>
      <c r="AA761" s="73"/>
      <c r="AB761" s="73"/>
      <c r="AC761" s="73"/>
      <c r="AD761" s="73"/>
      <c r="AE761" s="136"/>
      <c r="AF761" s="73"/>
      <c r="AG761" s="36"/>
      <c r="AH761" s="36"/>
      <c r="AI761" s="37"/>
      <c r="AJ761" s="12"/>
      <c r="AK761" s="12"/>
      <c r="AL761" s="77"/>
      <c r="AM761" s="25"/>
      <c r="AN761" s="33" t="s">
        <v>13</v>
      </c>
      <c r="AO761" s="25"/>
      <c r="AP761" s="74"/>
      <c r="AQ761" s="73"/>
      <c r="AR761" s="73"/>
      <c r="AS761" s="73"/>
      <c r="AT761" s="73"/>
      <c r="AU761" s="73"/>
      <c r="AV761" s="73"/>
      <c r="AW761" s="136"/>
      <c r="AX761" s="73"/>
      <c r="AY761" s="36"/>
      <c r="AZ761" s="36"/>
      <c r="BA761" s="143"/>
      <c r="BC761" s="39"/>
      <c r="BD761" s="105"/>
      <c r="BE761" s="105"/>
      <c r="BF761" s="105"/>
      <c r="BG761" s="105"/>
      <c r="BH761" s="208"/>
      <c r="BI761" s="105"/>
      <c r="BJ761" s="208"/>
    </row>
    <row r="762" spans="1:62" s="10" customFormat="1" ht="14.25" customHeight="1">
      <c r="A762" s="77"/>
      <c r="B762" s="25"/>
      <c r="C762" s="33"/>
      <c r="D762" s="25"/>
      <c r="E762" s="35"/>
      <c r="F762" s="36"/>
      <c r="G762" s="36"/>
      <c r="H762" s="36"/>
      <c r="I762" s="36"/>
      <c r="J762" s="36"/>
      <c r="K762" s="36"/>
      <c r="L762" s="36"/>
      <c r="M762" s="216"/>
      <c r="N762" s="36"/>
      <c r="O762" s="36"/>
      <c r="P762" s="37"/>
      <c r="Q762" s="12"/>
      <c r="R762" s="12"/>
      <c r="S762" s="12"/>
      <c r="T762" s="77"/>
      <c r="U762" s="25"/>
      <c r="V762" s="33"/>
      <c r="W762" s="25"/>
      <c r="X762" s="35"/>
      <c r="Y762" s="36"/>
      <c r="Z762" s="36"/>
      <c r="AA762" s="36"/>
      <c r="AB762" s="36"/>
      <c r="AC762" s="36"/>
      <c r="AD762" s="36"/>
      <c r="AE762" s="216"/>
      <c r="AF762" s="36"/>
      <c r="AG762" s="36"/>
      <c r="AH762" s="36"/>
      <c r="AI762" s="37"/>
      <c r="AJ762" s="12"/>
      <c r="AK762" s="12"/>
      <c r="AL762" s="77"/>
      <c r="AM762" s="25"/>
      <c r="AN762" s="33"/>
      <c r="AO762" s="25"/>
      <c r="AP762" s="35"/>
      <c r="AQ762" s="36"/>
      <c r="AR762" s="36"/>
      <c r="AS762" s="36"/>
      <c r="AT762" s="36"/>
      <c r="AU762" s="36"/>
      <c r="AV762" s="36"/>
      <c r="AW762" s="216"/>
      <c r="AX762" s="36"/>
      <c r="AY762" s="36"/>
      <c r="AZ762" s="36"/>
      <c r="BA762" s="143"/>
      <c r="BC762" s="39"/>
      <c r="BD762" s="105"/>
      <c r="BE762" s="105"/>
      <c r="BF762" s="105"/>
      <c r="BG762" s="39"/>
      <c r="BH762" s="39"/>
      <c r="BI762" s="39"/>
      <c r="BJ762" s="39"/>
    </row>
    <row r="763" spans="1:62" s="10" customFormat="1" ht="14.25" customHeight="1">
      <c r="A763" s="32">
        <v>13</v>
      </c>
      <c r="B763" s="25"/>
      <c r="C763" s="33" t="s">
        <v>1</v>
      </c>
      <c r="D763" s="25"/>
      <c r="E763" s="35">
        <f>E764</f>
        <v>0</v>
      </c>
      <c r="F763" s="36">
        <f t="shared" ref="F763:P763" si="884">F764-E764</f>
        <v>0</v>
      </c>
      <c r="G763" s="36">
        <f t="shared" si="884"/>
        <v>0</v>
      </c>
      <c r="H763" s="36">
        <f t="shared" si="884"/>
        <v>0</v>
      </c>
      <c r="I763" s="36">
        <f t="shared" si="884"/>
        <v>0</v>
      </c>
      <c r="J763" s="36">
        <f t="shared" si="884"/>
        <v>0</v>
      </c>
      <c r="K763" s="36">
        <f t="shared" si="884"/>
        <v>0</v>
      </c>
      <c r="L763" s="36">
        <f t="shared" si="884"/>
        <v>0</v>
      </c>
      <c r="M763" s="216">
        <f t="shared" si="884"/>
        <v>0</v>
      </c>
      <c r="N763" s="36">
        <f t="shared" si="884"/>
        <v>0</v>
      </c>
      <c r="O763" s="36">
        <f t="shared" si="884"/>
        <v>0</v>
      </c>
      <c r="P763" s="37">
        <f t="shared" si="884"/>
        <v>0</v>
      </c>
      <c r="Q763" s="12"/>
      <c r="R763" s="12"/>
      <c r="S763" s="12"/>
      <c r="T763" s="32">
        <v>13</v>
      </c>
      <c r="U763" s="25"/>
      <c r="V763" s="33" t="s">
        <v>1</v>
      </c>
      <c r="W763" s="25"/>
      <c r="X763" s="35">
        <f>X764</f>
        <v>0</v>
      </c>
      <c r="Y763" s="36">
        <f t="shared" ref="Y763:AI763" si="885">Y764-X764</f>
        <v>0</v>
      </c>
      <c r="Z763" s="36">
        <f t="shared" si="885"/>
        <v>0</v>
      </c>
      <c r="AA763" s="36">
        <f t="shared" si="885"/>
        <v>0</v>
      </c>
      <c r="AB763" s="36">
        <f t="shared" si="885"/>
        <v>0</v>
      </c>
      <c r="AC763" s="36">
        <f t="shared" si="885"/>
        <v>0</v>
      </c>
      <c r="AD763" s="36">
        <f t="shared" si="885"/>
        <v>0</v>
      </c>
      <c r="AE763" s="216">
        <f t="shared" si="885"/>
        <v>0</v>
      </c>
      <c r="AF763" s="36">
        <f t="shared" si="885"/>
        <v>0</v>
      </c>
      <c r="AG763" s="36">
        <f t="shared" si="885"/>
        <v>0</v>
      </c>
      <c r="AH763" s="36">
        <f t="shared" si="885"/>
        <v>0</v>
      </c>
      <c r="AI763" s="37">
        <f t="shared" si="885"/>
        <v>0</v>
      </c>
      <c r="AJ763" s="12"/>
      <c r="AK763" s="12"/>
      <c r="AL763" s="32">
        <v>13</v>
      </c>
      <c r="AM763" s="25"/>
      <c r="AN763" s="33" t="s">
        <v>1</v>
      </c>
      <c r="AO763" s="25"/>
      <c r="AP763" s="35">
        <f>AP764</f>
        <v>0</v>
      </c>
      <c r="AQ763" s="36">
        <f t="shared" ref="AQ763:BA763" si="886">AQ764-AP764</f>
        <v>0</v>
      </c>
      <c r="AR763" s="36">
        <f t="shared" si="886"/>
        <v>0</v>
      </c>
      <c r="AS763" s="36">
        <f t="shared" si="886"/>
        <v>0</v>
      </c>
      <c r="AT763" s="36">
        <f t="shared" si="886"/>
        <v>0</v>
      </c>
      <c r="AU763" s="36">
        <f t="shared" si="886"/>
        <v>0</v>
      </c>
      <c r="AV763" s="36">
        <f t="shared" si="886"/>
        <v>0</v>
      </c>
      <c r="AW763" s="216">
        <f t="shared" si="886"/>
        <v>0</v>
      </c>
      <c r="AX763" s="36">
        <f t="shared" si="886"/>
        <v>0</v>
      </c>
      <c r="AY763" s="36">
        <f t="shared" si="886"/>
        <v>0</v>
      </c>
      <c r="AZ763" s="36">
        <f t="shared" si="886"/>
        <v>0</v>
      </c>
      <c r="BA763" s="143">
        <f t="shared" si="886"/>
        <v>0</v>
      </c>
      <c r="BC763" s="39"/>
      <c r="BD763" s="105"/>
      <c r="BE763" s="105"/>
      <c r="BF763" s="105"/>
      <c r="BG763" s="39"/>
      <c r="BH763" s="39"/>
      <c r="BI763" s="39"/>
      <c r="BJ763" s="39"/>
    </row>
    <row r="764" spans="1:62" s="10" customFormat="1" ht="14.25" customHeight="1">
      <c r="A764" s="77"/>
      <c r="B764" s="25"/>
      <c r="C764" s="33" t="s">
        <v>13</v>
      </c>
      <c r="D764" s="25"/>
      <c r="E764" s="74"/>
      <c r="F764" s="73"/>
      <c r="G764" s="73"/>
      <c r="H764" s="73"/>
      <c r="I764" s="73"/>
      <c r="J764" s="73"/>
      <c r="K764" s="73"/>
      <c r="L764" s="73"/>
      <c r="M764" s="136"/>
      <c r="N764" s="36"/>
      <c r="O764" s="36"/>
      <c r="P764" s="37"/>
      <c r="Q764" s="12"/>
      <c r="R764" s="12"/>
      <c r="S764" s="12"/>
      <c r="T764" s="77"/>
      <c r="U764" s="25"/>
      <c r="V764" s="33" t="s">
        <v>13</v>
      </c>
      <c r="W764" s="25"/>
      <c r="X764" s="74"/>
      <c r="Y764" s="73"/>
      <c r="Z764" s="73"/>
      <c r="AA764" s="73"/>
      <c r="AB764" s="73"/>
      <c r="AC764" s="73"/>
      <c r="AD764" s="73"/>
      <c r="AE764" s="136"/>
      <c r="AF764" s="73"/>
      <c r="AG764" s="36"/>
      <c r="AH764" s="36"/>
      <c r="AI764" s="37"/>
      <c r="AJ764" s="12"/>
      <c r="AK764" s="12"/>
      <c r="AL764" s="77"/>
      <c r="AM764" s="25"/>
      <c r="AN764" s="33" t="s">
        <v>13</v>
      </c>
      <c r="AO764" s="25"/>
      <c r="AP764" s="74"/>
      <c r="AQ764" s="73"/>
      <c r="AR764" s="73"/>
      <c r="AS764" s="73"/>
      <c r="AT764" s="73"/>
      <c r="AU764" s="73"/>
      <c r="AV764" s="73"/>
      <c r="AW764" s="136"/>
      <c r="AX764" s="73"/>
      <c r="AY764" s="36"/>
      <c r="AZ764" s="36"/>
      <c r="BA764" s="143"/>
      <c r="BC764" s="39"/>
      <c r="BD764" s="105"/>
      <c r="BE764" s="105"/>
      <c r="BF764" s="105"/>
      <c r="BG764" s="105"/>
      <c r="BH764" s="208"/>
      <c r="BI764" s="105"/>
      <c r="BJ764" s="208"/>
    </row>
    <row r="765" spans="1:62" s="10" customFormat="1" ht="14.25" customHeight="1">
      <c r="A765" s="77"/>
      <c r="B765" s="25"/>
      <c r="C765" s="33"/>
      <c r="D765" s="25"/>
      <c r="E765" s="35"/>
      <c r="F765" s="36"/>
      <c r="G765" s="36"/>
      <c r="H765" s="36"/>
      <c r="I765" s="36"/>
      <c r="J765" s="36"/>
      <c r="K765" s="36"/>
      <c r="L765" s="36"/>
      <c r="M765" s="216"/>
      <c r="N765" s="36"/>
      <c r="O765" s="36"/>
      <c r="P765" s="37"/>
      <c r="Q765" s="12"/>
      <c r="R765" s="12"/>
      <c r="S765" s="12"/>
      <c r="T765" s="77"/>
      <c r="U765" s="25"/>
      <c r="V765" s="33"/>
      <c r="W765" s="25"/>
      <c r="X765" s="35"/>
      <c r="Y765" s="36"/>
      <c r="Z765" s="36"/>
      <c r="AA765" s="36"/>
      <c r="AB765" s="36"/>
      <c r="AC765" s="36"/>
      <c r="AD765" s="36"/>
      <c r="AE765" s="216"/>
      <c r="AF765" s="36"/>
      <c r="AG765" s="36"/>
      <c r="AH765" s="36"/>
      <c r="AI765" s="37"/>
      <c r="AJ765" s="12"/>
      <c r="AK765" s="12"/>
      <c r="AL765" s="77"/>
      <c r="AM765" s="25"/>
      <c r="AN765" s="33"/>
      <c r="AO765" s="25"/>
      <c r="AP765" s="35"/>
      <c r="AQ765" s="36"/>
      <c r="AR765" s="36"/>
      <c r="AS765" s="36"/>
      <c r="AT765" s="36"/>
      <c r="AU765" s="36"/>
      <c r="AV765" s="36"/>
      <c r="AW765" s="216"/>
      <c r="AX765" s="36"/>
      <c r="AY765" s="36"/>
      <c r="AZ765" s="36"/>
      <c r="BA765" s="143"/>
      <c r="BC765" s="39"/>
      <c r="BD765" s="105"/>
      <c r="BE765" s="105"/>
      <c r="BF765" s="105"/>
      <c r="BG765" s="39"/>
      <c r="BH765" s="39"/>
      <c r="BI765" s="39"/>
      <c r="BJ765" s="39"/>
    </row>
    <row r="766" spans="1:62" s="10" customFormat="1" ht="14.25" customHeight="1">
      <c r="A766" s="32">
        <v>14</v>
      </c>
      <c r="B766" s="25"/>
      <c r="C766" s="33" t="s">
        <v>1</v>
      </c>
      <c r="D766" s="25"/>
      <c r="E766" s="35">
        <f>E767</f>
        <v>0</v>
      </c>
      <c r="F766" s="36">
        <f t="shared" ref="F766:P766" si="887">F767-E767</f>
        <v>0</v>
      </c>
      <c r="G766" s="36">
        <f t="shared" si="887"/>
        <v>0</v>
      </c>
      <c r="H766" s="36">
        <f t="shared" si="887"/>
        <v>0</v>
      </c>
      <c r="I766" s="36">
        <f t="shared" si="887"/>
        <v>0</v>
      </c>
      <c r="J766" s="36">
        <f t="shared" si="887"/>
        <v>0</v>
      </c>
      <c r="K766" s="36">
        <f t="shared" si="887"/>
        <v>0</v>
      </c>
      <c r="L766" s="36">
        <f t="shared" si="887"/>
        <v>0</v>
      </c>
      <c r="M766" s="216">
        <f t="shared" si="887"/>
        <v>0</v>
      </c>
      <c r="N766" s="36">
        <f t="shared" si="887"/>
        <v>0</v>
      </c>
      <c r="O766" s="36">
        <f t="shared" si="887"/>
        <v>0</v>
      </c>
      <c r="P766" s="37">
        <f t="shared" si="887"/>
        <v>0</v>
      </c>
      <c r="Q766" s="12"/>
      <c r="R766" s="12"/>
      <c r="S766" s="12"/>
      <c r="T766" s="32">
        <v>14</v>
      </c>
      <c r="U766" s="25"/>
      <c r="V766" s="33" t="s">
        <v>1</v>
      </c>
      <c r="W766" s="25"/>
      <c r="X766" s="35">
        <f>X767</f>
        <v>0</v>
      </c>
      <c r="Y766" s="36">
        <f t="shared" ref="Y766:AI766" si="888">Y767-X767</f>
        <v>0</v>
      </c>
      <c r="Z766" s="36">
        <f t="shared" si="888"/>
        <v>0</v>
      </c>
      <c r="AA766" s="36">
        <f t="shared" si="888"/>
        <v>0</v>
      </c>
      <c r="AB766" s="36">
        <f t="shared" si="888"/>
        <v>0</v>
      </c>
      <c r="AC766" s="36">
        <f t="shared" si="888"/>
        <v>0</v>
      </c>
      <c r="AD766" s="36">
        <f t="shared" si="888"/>
        <v>0</v>
      </c>
      <c r="AE766" s="216">
        <f t="shared" si="888"/>
        <v>0</v>
      </c>
      <c r="AF766" s="36">
        <f t="shared" si="888"/>
        <v>0</v>
      </c>
      <c r="AG766" s="36">
        <f t="shared" si="888"/>
        <v>0</v>
      </c>
      <c r="AH766" s="36">
        <f t="shared" si="888"/>
        <v>0</v>
      </c>
      <c r="AI766" s="37">
        <f t="shared" si="888"/>
        <v>0</v>
      </c>
      <c r="AJ766" s="12"/>
      <c r="AK766" s="12"/>
      <c r="AL766" s="32">
        <v>14</v>
      </c>
      <c r="AM766" s="25"/>
      <c r="AN766" s="33" t="s">
        <v>1</v>
      </c>
      <c r="AO766" s="25"/>
      <c r="AP766" s="35">
        <f>AP767</f>
        <v>0</v>
      </c>
      <c r="AQ766" s="36">
        <f t="shared" ref="AQ766:BA766" si="889">AQ767-AP767</f>
        <v>0</v>
      </c>
      <c r="AR766" s="36">
        <f t="shared" si="889"/>
        <v>0</v>
      </c>
      <c r="AS766" s="36">
        <f t="shared" si="889"/>
        <v>0</v>
      </c>
      <c r="AT766" s="36">
        <f t="shared" si="889"/>
        <v>0</v>
      </c>
      <c r="AU766" s="36">
        <f t="shared" si="889"/>
        <v>0</v>
      </c>
      <c r="AV766" s="36">
        <f t="shared" si="889"/>
        <v>0</v>
      </c>
      <c r="AW766" s="216">
        <f t="shared" si="889"/>
        <v>0</v>
      </c>
      <c r="AX766" s="36">
        <f t="shared" si="889"/>
        <v>0</v>
      </c>
      <c r="AY766" s="36">
        <f t="shared" si="889"/>
        <v>0</v>
      </c>
      <c r="AZ766" s="36">
        <f t="shared" si="889"/>
        <v>0</v>
      </c>
      <c r="BA766" s="143">
        <f t="shared" si="889"/>
        <v>0</v>
      </c>
      <c r="BC766" s="39"/>
      <c r="BD766" s="105"/>
      <c r="BE766" s="105"/>
      <c r="BF766" s="105"/>
      <c r="BG766" s="39"/>
      <c r="BH766" s="39"/>
      <c r="BI766" s="39"/>
      <c r="BJ766" s="39"/>
    </row>
    <row r="767" spans="1:62" s="10" customFormat="1" ht="14.25" customHeight="1">
      <c r="A767" s="70"/>
      <c r="B767" s="25"/>
      <c r="C767" s="33" t="s">
        <v>13</v>
      </c>
      <c r="D767" s="25"/>
      <c r="E767" s="74"/>
      <c r="F767" s="73"/>
      <c r="G767" s="73"/>
      <c r="H767" s="73"/>
      <c r="I767" s="73"/>
      <c r="J767" s="73"/>
      <c r="K767" s="73"/>
      <c r="L767" s="73"/>
      <c r="M767" s="136"/>
      <c r="N767" s="36"/>
      <c r="O767" s="36"/>
      <c r="P767" s="37"/>
      <c r="Q767" s="12"/>
      <c r="R767" s="12"/>
      <c r="S767" s="12"/>
      <c r="T767" s="70"/>
      <c r="U767" s="25"/>
      <c r="V767" s="33" t="s">
        <v>13</v>
      </c>
      <c r="W767" s="25"/>
      <c r="X767" s="74"/>
      <c r="Y767" s="73"/>
      <c r="Z767" s="73"/>
      <c r="AA767" s="73"/>
      <c r="AB767" s="73"/>
      <c r="AC767" s="73"/>
      <c r="AD767" s="73"/>
      <c r="AE767" s="136"/>
      <c r="AF767" s="73"/>
      <c r="AG767" s="36"/>
      <c r="AH767" s="36"/>
      <c r="AI767" s="37"/>
      <c r="AJ767" s="12"/>
      <c r="AK767" s="12"/>
      <c r="AL767" s="70"/>
      <c r="AM767" s="25"/>
      <c r="AN767" s="33" t="s">
        <v>13</v>
      </c>
      <c r="AO767" s="25"/>
      <c r="AP767" s="74"/>
      <c r="AQ767" s="73"/>
      <c r="AR767" s="73"/>
      <c r="AS767" s="73"/>
      <c r="AT767" s="73"/>
      <c r="AU767" s="73"/>
      <c r="AV767" s="73"/>
      <c r="AW767" s="136"/>
      <c r="AX767" s="73"/>
      <c r="AY767" s="36"/>
      <c r="AZ767" s="36"/>
      <c r="BA767" s="143"/>
      <c r="BC767" s="39"/>
      <c r="BD767" s="105"/>
      <c r="BE767" s="105"/>
      <c r="BF767" s="105"/>
      <c r="BG767" s="39"/>
      <c r="BH767" s="39"/>
      <c r="BI767" s="39"/>
      <c r="BJ767" s="39"/>
    </row>
    <row r="768" spans="1:62" s="10" customFormat="1" ht="14.25" customHeight="1">
      <c r="A768" s="32"/>
      <c r="B768" s="25"/>
      <c r="C768" s="33"/>
      <c r="D768" s="25"/>
      <c r="E768" s="35"/>
      <c r="F768" s="36"/>
      <c r="G768" s="36"/>
      <c r="H768" s="36"/>
      <c r="I768" s="36"/>
      <c r="J768" s="36"/>
      <c r="K768" s="36"/>
      <c r="L768" s="36"/>
      <c r="M768" s="216"/>
      <c r="N768" s="36"/>
      <c r="O768" s="36"/>
      <c r="P768" s="37"/>
      <c r="Q768" s="12"/>
      <c r="R768" s="12"/>
      <c r="S768" s="12"/>
      <c r="T768" s="32"/>
      <c r="U768" s="25"/>
      <c r="V768" s="33"/>
      <c r="W768" s="25"/>
      <c r="X768" s="35"/>
      <c r="Y768" s="36"/>
      <c r="Z768" s="36"/>
      <c r="AA768" s="36"/>
      <c r="AB768" s="36"/>
      <c r="AC768" s="36"/>
      <c r="AD768" s="36"/>
      <c r="AE768" s="216"/>
      <c r="AF768" s="36"/>
      <c r="AG768" s="36"/>
      <c r="AH768" s="36"/>
      <c r="AI768" s="37"/>
      <c r="AJ768" s="12"/>
      <c r="AK768" s="12"/>
      <c r="AL768" s="32"/>
      <c r="AM768" s="25"/>
      <c r="AN768" s="33"/>
      <c r="AO768" s="25"/>
      <c r="AP768" s="35"/>
      <c r="AQ768" s="36"/>
      <c r="AR768" s="36"/>
      <c r="AS768" s="36"/>
      <c r="AT768" s="36"/>
      <c r="AU768" s="36"/>
      <c r="AV768" s="36"/>
      <c r="AW768" s="216"/>
      <c r="AX768" s="36"/>
      <c r="AY768" s="36"/>
      <c r="AZ768" s="36"/>
      <c r="BA768" s="143"/>
      <c r="BC768" s="39"/>
      <c r="BD768" s="105"/>
      <c r="BE768" s="105"/>
      <c r="BF768" s="105"/>
      <c r="BG768" s="39"/>
      <c r="BH768" s="39"/>
      <c r="BI768" s="39"/>
      <c r="BJ768" s="39"/>
    </row>
    <row r="769" spans="1:62" s="10" customFormat="1" ht="14.25" customHeight="1">
      <c r="A769" s="32">
        <v>15</v>
      </c>
      <c r="B769" s="25"/>
      <c r="C769" s="33" t="s">
        <v>1</v>
      </c>
      <c r="D769" s="25"/>
      <c r="E769" s="35">
        <f>E770</f>
        <v>0</v>
      </c>
      <c r="F769" s="36">
        <f t="shared" ref="F769:P769" si="890">F770-E770</f>
        <v>0</v>
      </c>
      <c r="G769" s="36">
        <f t="shared" si="890"/>
        <v>0</v>
      </c>
      <c r="H769" s="36">
        <f t="shared" si="890"/>
        <v>0</v>
      </c>
      <c r="I769" s="36">
        <f t="shared" si="890"/>
        <v>0</v>
      </c>
      <c r="J769" s="36">
        <f t="shared" si="890"/>
        <v>0</v>
      </c>
      <c r="K769" s="36">
        <f t="shared" si="890"/>
        <v>0</v>
      </c>
      <c r="L769" s="36">
        <f t="shared" si="890"/>
        <v>0</v>
      </c>
      <c r="M769" s="216">
        <f t="shared" si="890"/>
        <v>0</v>
      </c>
      <c r="N769" s="36">
        <f t="shared" si="890"/>
        <v>0</v>
      </c>
      <c r="O769" s="36">
        <f t="shared" si="890"/>
        <v>0</v>
      </c>
      <c r="P769" s="37">
        <f t="shared" si="890"/>
        <v>0</v>
      </c>
      <c r="Q769" s="12"/>
      <c r="R769" s="12"/>
      <c r="S769" s="12"/>
      <c r="T769" s="32">
        <v>15</v>
      </c>
      <c r="U769" s="25"/>
      <c r="V769" s="33" t="s">
        <v>1</v>
      </c>
      <c r="W769" s="25"/>
      <c r="X769" s="35">
        <f>X770</f>
        <v>0</v>
      </c>
      <c r="Y769" s="36">
        <f t="shared" ref="Y769:AI769" si="891">Y770-X770</f>
        <v>0</v>
      </c>
      <c r="Z769" s="36">
        <f t="shared" si="891"/>
        <v>0</v>
      </c>
      <c r="AA769" s="36">
        <f t="shared" si="891"/>
        <v>0</v>
      </c>
      <c r="AB769" s="36">
        <f t="shared" si="891"/>
        <v>0</v>
      </c>
      <c r="AC769" s="36">
        <f t="shared" si="891"/>
        <v>0</v>
      </c>
      <c r="AD769" s="36">
        <f t="shared" si="891"/>
        <v>0</v>
      </c>
      <c r="AE769" s="216">
        <f t="shared" si="891"/>
        <v>0</v>
      </c>
      <c r="AF769" s="36">
        <f t="shared" si="891"/>
        <v>0</v>
      </c>
      <c r="AG769" s="36">
        <f t="shared" si="891"/>
        <v>0</v>
      </c>
      <c r="AH769" s="36">
        <f t="shared" si="891"/>
        <v>0</v>
      </c>
      <c r="AI769" s="37">
        <f t="shared" si="891"/>
        <v>0</v>
      </c>
      <c r="AJ769" s="12"/>
      <c r="AK769" s="12"/>
      <c r="AL769" s="32">
        <v>15</v>
      </c>
      <c r="AM769" s="25"/>
      <c r="AN769" s="33" t="s">
        <v>1</v>
      </c>
      <c r="AO769" s="25"/>
      <c r="AP769" s="35">
        <f>AP770</f>
        <v>0</v>
      </c>
      <c r="AQ769" s="36">
        <f t="shared" ref="AQ769:BA769" si="892">AQ770-AP770</f>
        <v>0</v>
      </c>
      <c r="AR769" s="36">
        <f t="shared" si="892"/>
        <v>0</v>
      </c>
      <c r="AS769" s="36">
        <f t="shared" si="892"/>
        <v>0</v>
      </c>
      <c r="AT769" s="36">
        <f t="shared" si="892"/>
        <v>0</v>
      </c>
      <c r="AU769" s="36">
        <f t="shared" si="892"/>
        <v>0</v>
      </c>
      <c r="AV769" s="36">
        <f t="shared" si="892"/>
        <v>0</v>
      </c>
      <c r="AW769" s="216">
        <f t="shared" si="892"/>
        <v>0</v>
      </c>
      <c r="AX769" s="36">
        <f t="shared" si="892"/>
        <v>0</v>
      </c>
      <c r="AY769" s="36">
        <f t="shared" si="892"/>
        <v>0</v>
      </c>
      <c r="AZ769" s="36">
        <f t="shared" si="892"/>
        <v>0</v>
      </c>
      <c r="BA769" s="143">
        <f t="shared" si="892"/>
        <v>0</v>
      </c>
      <c r="BC769" s="39"/>
      <c r="BD769" s="105"/>
      <c r="BE769" s="105"/>
      <c r="BF769" s="105"/>
      <c r="BG769" s="39"/>
      <c r="BH769" s="39"/>
      <c r="BI769" s="39"/>
      <c r="BJ769" s="39"/>
    </row>
    <row r="770" spans="1:62" s="10" customFormat="1" ht="14.25" customHeight="1">
      <c r="A770" s="32"/>
      <c r="B770" s="25"/>
      <c r="C770" s="33" t="s">
        <v>13</v>
      </c>
      <c r="D770" s="25"/>
      <c r="E770" s="74"/>
      <c r="F770" s="73"/>
      <c r="G770" s="73"/>
      <c r="H770" s="73"/>
      <c r="I770" s="73"/>
      <c r="J770" s="73"/>
      <c r="K770" s="73"/>
      <c r="L770" s="73"/>
      <c r="M770" s="136"/>
      <c r="N770" s="36"/>
      <c r="O770" s="36"/>
      <c r="P770" s="37"/>
      <c r="Q770" s="12"/>
      <c r="R770" s="12"/>
      <c r="S770" s="12"/>
      <c r="T770" s="32"/>
      <c r="U770" s="25"/>
      <c r="V770" s="33" t="s">
        <v>13</v>
      </c>
      <c r="W770" s="25"/>
      <c r="X770" s="74"/>
      <c r="Y770" s="73"/>
      <c r="Z770" s="73"/>
      <c r="AA770" s="73"/>
      <c r="AB770" s="73"/>
      <c r="AC770" s="73"/>
      <c r="AD770" s="73"/>
      <c r="AE770" s="136"/>
      <c r="AF770" s="73"/>
      <c r="AG770" s="36"/>
      <c r="AH770" s="36"/>
      <c r="AI770" s="37"/>
      <c r="AJ770" s="12"/>
      <c r="AK770" s="12"/>
      <c r="AL770" s="32"/>
      <c r="AM770" s="25"/>
      <c r="AN770" s="33" t="s">
        <v>13</v>
      </c>
      <c r="AO770" s="25"/>
      <c r="AP770" s="74"/>
      <c r="AQ770" s="73"/>
      <c r="AR770" s="73"/>
      <c r="AS770" s="73"/>
      <c r="AT770" s="73"/>
      <c r="AU770" s="73"/>
      <c r="AV770" s="73"/>
      <c r="AW770" s="136"/>
      <c r="AX770" s="73"/>
      <c r="AY770" s="36"/>
      <c r="AZ770" s="36"/>
      <c r="BA770" s="143"/>
      <c r="BC770" s="39"/>
      <c r="BD770" s="105"/>
      <c r="BE770" s="105"/>
      <c r="BF770" s="105"/>
      <c r="BG770" s="39"/>
      <c r="BH770" s="39"/>
      <c r="BI770" s="39"/>
      <c r="BJ770" s="39"/>
    </row>
    <row r="771" spans="1:62" s="10" customFormat="1" ht="14.25" customHeight="1">
      <c r="A771" s="32"/>
      <c r="B771" s="25"/>
      <c r="C771" s="33"/>
      <c r="D771" s="25"/>
      <c r="E771" s="35"/>
      <c r="F771" s="36"/>
      <c r="G771" s="36"/>
      <c r="H771" s="36"/>
      <c r="I771" s="36"/>
      <c r="J771" s="36"/>
      <c r="K771" s="36"/>
      <c r="L771" s="36"/>
      <c r="M771" s="216"/>
      <c r="N771" s="36"/>
      <c r="O771" s="36"/>
      <c r="P771" s="37"/>
      <c r="Q771" s="12"/>
      <c r="R771" s="12"/>
      <c r="S771" s="12"/>
      <c r="T771" s="32"/>
      <c r="U771" s="25"/>
      <c r="V771" s="33"/>
      <c r="W771" s="25"/>
      <c r="X771" s="35"/>
      <c r="Y771" s="36"/>
      <c r="Z771" s="36"/>
      <c r="AA771" s="36"/>
      <c r="AB771" s="36"/>
      <c r="AC771" s="36"/>
      <c r="AD771" s="36"/>
      <c r="AE771" s="216"/>
      <c r="AF771" s="36"/>
      <c r="AG771" s="36"/>
      <c r="AH771" s="36"/>
      <c r="AI771" s="37"/>
      <c r="AJ771" s="12"/>
      <c r="AK771" s="12"/>
      <c r="AL771" s="32"/>
      <c r="AM771" s="25"/>
      <c r="AN771" s="33"/>
      <c r="AO771" s="25"/>
      <c r="AP771" s="35"/>
      <c r="AQ771" s="36"/>
      <c r="AR771" s="36"/>
      <c r="AS771" s="36"/>
      <c r="AT771" s="36"/>
      <c r="AU771" s="36"/>
      <c r="AV771" s="36"/>
      <c r="AW771" s="216"/>
      <c r="AX771" s="36"/>
      <c r="AY771" s="36"/>
      <c r="AZ771" s="36"/>
      <c r="BA771" s="143"/>
      <c r="BC771" s="39"/>
      <c r="BD771" s="105"/>
      <c r="BE771" s="105"/>
      <c r="BF771" s="105"/>
      <c r="BG771" s="39"/>
      <c r="BH771" s="39"/>
      <c r="BI771" s="39"/>
      <c r="BJ771" s="39"/>
    </row>
    <row r="772" spans="1:62" s="10" customFormat="1" ht="14.25" customHeight="1">
      <c r="A772" s="32">
        <v>16</v>
      </c>
      <c r="B772" s="25"/>
      <c r="C772" s="33" t="s">
        <v>1</v>
      </c>
      <c r="D772" s="25"/>
      <c r="E772" s="35">
        <f>E773</f>
        <v>0</v>
      </c>
      <c r="F772" s="36">
        <f t="shared" ref="F772:P772" si="893">F773-E773</f>
        <v>0</v>
      </c>
      <c r="G772" s="36">
        <f t="shared" si="893"/>
        <v>0</v>
      </c>
      <c r="H772" s="36">
        <f t="shared" si="893"/>
        <v>0</v>
      </c>
      <c r="I772" s="36">
        <f t="shared" si="893"/>
        <v>0</v>
      </c>
      <c r="J772" s="36">
        <f t="shared" si="893"/>
        <v>0</v>
      </c>
      <c r="K772" s="36">
        <f t="shared" si="893"/>
        <v>0</v>
      </c>
      <c r="L772" s="36">
        <f t="shared" si="893"/>
        <v>0</v>
      </c>
      <c r="M772" s="216">
        <f t="shared" si="893"/>
        <v>0</v>
      </c>
      <c r="N772" s="36">
        <f t="shared" si="893"/>
        <v>0</v>
      </c>
      <c r="O772" s="36">
        <f t="shared" si="893"/>
        <v>0</v>
      </c>
      <c r="P772" s="37">
        <f t="shared" si="893"/>
        <v>0</v>
      </c>
      <c r="Q772" s="12"/>
      <c r="R772" s="12"/>
      <c r="S772" s="12"/>
      <c r="T772" s="32">
        <v>16</v>
      </c>
      <c r="U772" s="25"/>
      <c r="V772" s="33" t="s">
        <v>1</v>
      </c>
      <c r="W772" s="25"/>
      <c r="X772" s="35">
        <f>X773</f>
        <v>0</v>
      </c>
      <c r="Y772" s="36">
        <f t="shared" ref="Y772:AI772" si="894">Y773-X773</f>
        <v>0</v>
      </c>
      <c r="Z772" s="36">
        <f t="shared" si="894"/>
        <v>0</v>
      </c>
      <c r="AA772" s="36">
        <f t="shared" si="894"/>
        <v>0</v>
      </c>
      <c r="AB772" s="36">
        <f t="shared" si="894"/>
        <v>0</v>
      </c>
      <c r="AC772" s="36">
        <f t="shared" si="894"/>
        <v>0</v>
      </c>
      <c r="AD772" s="36">
        <f t="shared" si="894"/>
        <v>0</v>
      </c>
      <c r="AE772" s="216">
        <f t="shared" si="894"/>
        <v>0</v>
      </c>
      <c r="AF772" s="36">
        <f t="shared" si="894"/>
        <v>0</v>
      </c>
      <c r="AG772" s="36">
        <f t="shared" si="894"/>
        <v>0</v>
      </c>
      <c r="AH772" s="36">
        <f t="shared" si="894"/>
        <v>0</v>
      </c>
      <c r="AI772" s="37">
        <f t="shared" si="894"/>
        <v>0</v>
      </c>
      <c r="AJ772" s="12"/>
      <c r="AK772" s="12"/>
      <c r="AL772" s="32">
        <v>16</v>
      </c>
      <c r="AM772" s="25"/>
      <c r="AN772" s="33" t="s">
        <v>1</v>
      </c>
      <c r="AO772" s="25"/>
      <c r="AP772" s="35">
        <f>AP773</f>
        <v>0</v>
      </c>
      <c r="AQ772" s="36">
        <f t="shared" ref="AQ772:BA772" si="895">AQ773-AP773</f>
        <v>0</v>
      </c>
      <c r="AR772" s="36">
        <f t="shared" si="895"/>
        <v>0</v>
      </c>
      <c r="AS772" s="36">
        <f t="shared" si="895"/>
        <v>0</v>
      </c>
      <c r="AT772" s="36">
        <f t="shared" si="895"/>
        <v>0</v>
      </c>
      <c r="AU772" s="36">
        <f t="shared" si="895"/>
        <v>0</v>
      </c>
      <c r="AV772" s="36">
        <f t="shared" si="895"/>
        <v>0</v>
      </c>
      <c r="AW772" s="216">
        <f t="shared" si="895"/>
        <v>0</v>
      </c>
      <c r="AX772" s="36">
        <f t="shared" si="895"/>
        <v>0</v>
      </c>
      <c r="AY772" s="36">
        <f t="shared" si="895"/>
        <v>0</v>
      </c>
      <c r="AZ772" s="36">
        <f t="shared" si="895"/>
        <v>0</v>
      </c>
      <c r="BA772" s="143">
        <f t="shared" si="895"/>
        <v>0</v>
      </c>
      <c r="BC772" s="39"/>
      <c r="BD772" s="105"/>
      <c r="BE772" s="105"/>
      <c r="BF772" s="105"/>
      <c r="BG772" s="39"/>
      <c r="BH772" s="39"/>
      <c r="BI772" s="39"/>
      <c r="BJ772" s="39"/>
    </row>
    <row r="773" spans="1:62" s="10" customFormat="1" ht="14.25" customHeight="1">
      <c r="A773" s="70"/>
      <c r="B773" s="25"/>
      <c r="C773" s="33" t="s">
        <v>13</v>
      </c>
      <c r="D773" s="25"/>
      <c r="E773" s="74"/>
      <c r="F773" s="73"/>
      <c r="G773" s="73"/>
      <c r="H773" s="73"/>
      <c r="I773" s="73"/>
      <c r="J773" s="73"/>
      <c r="K773" s="73"/>
      <c r="L773" s="73"/>
      <c r="M773" s="136"/>
      <c r="N773" s="36"/>
      <c r="O773" s="36"/>
      <c r="P773" s="37"/>
      <c r="Q773" s="12"/>
      <c r="R773" s="12"/>
      <c r="S773" s="12"/>
      <c r="T773" s="70"/>
      <c r="U773" s="25"/>
      <c r="V773" s="33" t="s">
        <v>13</v>
      </c>
      <c r="W773" s="25"/>
      <c r="X773" s="74"/>
      <c r="Y773" s="73"/>
      <c r="Z773" s="73"/>
      <c r="AA773" s="73"/>
      <c r="AB773" s="73"/>
      <c r="AC773" s="73"/>
      <c r="AD773" s="73"/>
      <c r="AE773" s="136"/>
      <c r="AF773" s="73"/>
      <c r="AG773" s="36"/>
      <c r="AH773" s="36"/>
      <c r="AI773" s="37"/>
      <c r="AJ773" s="12"/>
      <c r="AK773" s="12"/>
      <c r="AL773" s="70"/>
      <c r="AM773" s="25"/>
      <c r="AN773" s="33" t="s">
        <v>13</v>
      </c>
      <c r="AO773" s="25"/>
      <c r="AP773" s="74"/>
      <c r="AQ773" s="73"/>
      <c r="AR773" s="73"/>
      <c r="AS773" s="73"/>
      <c r="AT773" s="73"/>
      <c r="AU773" s="73"/>
      <c r="AV773" s="73"/>
      <c r="AW773" s="136"/>
      <c r="AX773" s="73"/>
      <c r="AY773" s="36"/>
      <c r="AZ773" s="36"/>
      <c r="BA773" s="143"/>
      <c r="BC773" s="39"/>
      <c r="BD773" s="105"/>
      <c r="BE773" s="105"/>
      <c r="BF773" s="105"/>
      <c r="BG773" s="39"/>
      <c r="BH773" s="39"/>
      <c r="BI773" s="39"/>
      <c r="BJ773" s="39"/>
    </row>
    <row r="774" spans="1:62" s="10" customFormat="1" ht="14.25" customHeight="1">
      <c r="A774" s="70"/>
      <c r="B774" s="25"/>
      <c r="C774" s="33"/>
      <c r="D774" s="25"/>
      <c r="E774" s="35"/>
      <c r="F774" s="36"/>
      <c r="G774" s="36"/>
      <c r="H774" s="36"/>
      <c r="I774" s="36"/>
      <c r="J774" s="36"/>
      <c r="K774" s="36"/>
      <c r="L774" s="36"/>
      <c r="M774" s="216"/>
      <c r="N774" s="36"/>
      <c r="O774" s="36"/>
      <c r="P774" s="37"/>
      <c r="Q774" s="12"/>
      <c r="R774" s="12"/>
      <c r="S774" s="12"/>
      <c r="T774" s="70"/>
      <c r="U774" s="25"/>
      <c r="V774" s="33"/>
      <c r="W774" s="25"/>
      <c r="X774" s="35"/>
      <c r="Y774" s="36"/>
      <c r="Z774" s="36"/>
      <c r="AA774" s="36"/>
      <c r="AB774" s="36"/>
      <c r="AC774" s="36"/>
      <c r="AD774" s="36"/>
      <c r="AE774" s="216"/>
      <c r="AF774" s="36"/>
      <c r="AG774" s="36"/>
      <c r="AH774" s="36"/>
      <c r="AI774" s="37"/>
      <c r="AJ774" s="12"/>
      <c r="AK774" s="12"/>
      <c r="AL774" s="70"/>
      <c r="AM774" s="25"/>
      <c r="AN774" s="33"/>
      <c r="AO774" s="25"/>
      <c r="AP774" s="35"/>
      <c r="AQ774" s="36"/>
      <c r="AR774" s="36"/>
      <c r="AS774" s="36"/>
      <c r="AT774" s="36"/>
      <c r="AU774" s="36"/>
      <c r="AV774" s="36"/>
      <c r="AW774" s="216"/>
      <c r="AX774" s="36"/>
      <c r="AY774" s="36"/>
      <c r="AZ774" s="36"/>
      <c r="BA774" s="143"/>
      <c r="BC774" s="39"/>
      <c r="BD774" s="105"/>
      <c r="BE774" s="105"/>
      <c r="BF774" s="105"/>
      <c r="BG774" s="39"/>
      <c r="BH774" s="39"/>
      <c r="BI774" s="39"/>
      <c r="BJ774" s="39"/>
    </row>
    <row r="775" spans="1:62" s="10" customFormat="1" ht="14.25" customHeight="1">
      <c r="A775" s="32">
        <v>17</v>
      </c>
      <c r="B775" s="25"/>
      <c r="C775" s="33" t="s">
        <v>1</v>
      </c>
      <c r="D775" s="25"/>
      <c r="E775" s="35">
        <f>E776</f>
        <v>0</v>
      </c>
      <c r="F775" s="36">
        <f t="shared" ref="F775:P775" si="896">F776-E776</f>
        <v>0</v>
      </c>
      <c r="G775" s="36">
        <f t="shared" si="896"/>
        <v>0</v>
      </c>
      <c r="H775" s="36">
        <f t="shared" si="896"/>
        <v>0</v>
      </c>
      <c r="I775" s="36">
        <f t="shared" si="896"/>
        <v>0</v>
      </c>
      <c r="J775" s="36">
        <f t="shared" si="896"/>
        <v>0</v>
      </c>
      <c r="K775" s="36">
        <f t="shared" si="896"/>
        <v>0</v>
      </c>
      <c r="L775" s="36">
        <f t="shared" si="896"/>
        <v>0</v>
      </c>
      <c r="M775" s="216">
        <f t="shared" si="896"/>
        <v>0</v>
      </c>
      <c r="N775" s="36">
        <f t="shared" si="896"/>
        <v>0</v>
      </c>
      <c r="O775" s="36">
        <f t="shared" si="896"/>
        <v>0</v>
      </c>
      <c r="P775" s="37">
        <f t="shared" si="896"/>
        <v>0</v>
      </c>
      <c r="Q775" s="12"/>
      <c r="R775" s="12"/>
      <c r="S775" s="12"/>
      <c r="T775" s="32">
        <v>17</v>
      </c>
      <c r="U775" s="25"/>
      <c r="V775" s="33" t="s">
        <v>1</v>
      </c>
      <c r="W775" s="25"/>
      <c r="X775" s="35">
        <f>X776</f>
        <v>0</v>
      </c>
      <c r="Y775" s="36">
        <f t="shared" ref="Y775:AI775" si="897">Y776-X776</f>
        <v>0</v>
      </c>
      <c r="Z775" s="36">
        <f t="shared" si="897"/>
        <v>0</v>
      </c>
      <c r="AA775" s="36">
        <f t="shared" si="897"/>
        <v>0</v>
      </c>
      <c r="AB775" s="36">
        <f t="shared" si="897"/>
        <v>0</v>
      </c>
      <c r="AC775" s="36">
        <f t="shared" si="897"/>
        <v>0</v>
      </c>
      <c r="AD775" s="36">
        <f t="shared" si="897"/>
        <v>0</v>
      </c>
      <c r="AE775" s="216">
        <f t="shared" si="897"/>
        <v>0</v>
      </c>
      <c r="AF775" s="36">
        <f t="shared" si="897"/>
        <v>0</v>
      </c>
      <c r="AG775" s="36">
        <f t="shared" si="897"/>
        <v>0</v>
      </c>
      <c r="AH775" s="36">
        <f t="shared" si="897"/>
        <v>0</v>
      </c>
      <c r="AI775" s="37">
        <f t="shared" si="897"/>
        <v>0</v>
      </c>
      <c r="AJ775" s="12"/>
      <c r="AK775" s="12"/>
      <c r="AL775" s="32">
        <v>17</v>
      </c>
      <c r="AM775" s="25"/>
      <c r="AN775" s="33" t="s">
        <v>1</v>
      </c>
      <c r="AO775" s="25"/>
      <c r="AP775" s="35">
        <f>AP776</f>
        <v>0</v>
      </c>
      <c r="AQ775" s="36">
        <f t="shared" ref="AQ775:BA775" si="898">AQ776-AP776</f>
        <v>0</v>
      </c>
      <c r="AR775" s="36">
        <f t="shared" si="898"/>
        <v>0</v>
      </c>
      <c r="AS775" s="36">
        <f t="shared" si="898"/>
        <v>0</v>
      </c>
      <c r="AT775" s="36">
        <f t="shared" si="898"/>
        <v>0</v>
      </c>
      <c r="AU775" s="36">
        <f t="shared" si="898"/>
        <v>0</v>
      </c>
      <c r="AV775" s="36">
        <f t="shared" si="898"/>
        <v>0</v>
      </c>
      <c r="AW775" s="216">
        <f t="shared" si="898"/>
        <v>0</v>
      </c>
      <c r="AX775" s="36">
        <f t="shared" si="898"/>
        <v>0</v>
      </c>
      <c r="AY775" s="36">
        <f t="shared" si="898"/>
        <v>0</v>
      </c>
      <c r="AZ775" s="36">
        <f t="shared" si="898"/>
        <v>0</v>
      </c>
      <c r="BA775" s="143">
        <f t="shared" si="898"/>
        <v>0</v>
      </c>
      <c r="BC775" s="39"/>
      <c r="BD775" s="105"/>
      <c r="BE775" s="105"/>
      <c r="BF775" s="105"/>
      <c r="BG775" s="39"/>
      <c r="BH775" s="39"/>
      <c r="BI775" s="39"/>
      <c r="BJ775" s="39"/>
    </row>
    <row r="776" spans="1:62" s="10" customFormat="1" ht="14.25" customHeight="1">
      <c r="A776" s="70"/>
      <c r="B776" s="25"/>
      <c r="C776" s="33" t="s">
        <v>13</v>
      </c>
      <c r="D776" s="25"/>
      <c r="E776" s="74"/>
      <c r="F776" s="73"/>
      <c r="G776" s="73"/>
      <c r="H776" s="73"/>
      <c r="I776" s="73"/>
      <c r="J776" s="73"/>
      <c r="K776" s="73"/>
      <c r="L776" s="73"/>
      <c r="M776" s="136"/>
      <c r="N776" s="36"/>
      <c r="O776" s="36"/>
      <c r="P776" s="37"/>
      <c r="Q776" s="12"/>
      <c r="R776" s="12"/>
      <c r="S776" s="12"/>
      <c r="T776" s="70"/>
      <c r="U776" s="25"/>
      <c r="V776" s="33" t="s">
        <v>13</v>
      </c>
      <c r="W776" s="25"/>
      <c r="X776" s="74"/>
      <c r="Y776" s="73"/>
      <c r="Z776" s="73"/>
      <c r="AA776" s="73"/>
      <c r="AB776" s="73"/>
      <c r="AC776" s="73"/>
      <c r="AD776" s="73"/>
      <c r="AE776" s="136"/>
      <c r="AF776" s="73"/>
      <c r="AG776" s="36"/>
      <c r="AH776" s="36"/>
      <c r="AI776" s="37"/>
      <c r="AJ776" s="12"/>
      <c r="AK776" s="12"/>
      <c r="AL776" s="70"/>
      <c r="AM776" s="25"/>
      <c r="AN776" s="33" t="s">
        <v>13</v>
      </c>
      <c r="AO776" s="25"/>
      <c r="AP776" s="74"/>
      <c r="AQ776" s="73"/>
      <c r="AR776" s="73"/>
      <c r="AS776" s="73"/>
      <c r="AT776" s="73"/>
      <c r="AU776" s="73"/>
      <c r="AV776" s="73"/>
      <c r="AW776" s="136"/>
      <c r="AX776" s="73"/>
      <c r="AY776" s="36"/>
      <c r="AZ776" s="36"/>
      <c r="BA776" s="143"/>
      <c r="BC776" s="39"/>
      <c r="BD776" s="105"/>
      <c r="BE776" s="105"/>
      <c r="BF776" s="105"/>
      <c r="BG776" s="39"/>
      <c r="BH776" s="39"/>
      <c r="BI776" s="39"/>
      <c r="BJ776" s="39"/>
    </row>
    <row r="777" spans="1:62" s="10" customFormat="1" ht="14.25" customHeight="1">
      <c r="A777" s="70"/>
      <c r="B777" s="25"/>
      <c r="C777" s="33"/>
      <c r="D777" s="25"/>
      <c r="E777" s="35"/>
      <c r="F777" s="36"/>
      <c r="G777" s="36"/>
      <c r="H777" s="36"/>
      <c r="I777" s="36"/>
      <c r="J777" s="36"/>
      <c r="K777" s="36"/>
      <c r="L777" s="36"/>
      <c r="M777" s="216"/>
      <c r="N777" s="36"/>
      <c r="O777" s="36"/>
      <c r="P777" s="37"/>
      <c r="Q777" s="12"/>
      <c r="R777" s="12"/>
      <c r="S777" s="12"/>
      <c r="T777" s="70"/>
      <c r="U777" s="25"/>
      <c r="V777" s="33"/>
      <c r="W777" s="25"/>
      <c r="X777" s="35"/>
      <c r="Y777" s="36"/>
      <c r="Z777" s="36"/>
      <c r="AA777" s="36"/>
      <c r="AB777" s="36"/>
      <c r="AC777" s="36"/>
      <c r="AD777" s="36"/>
      <c r="AE777" s="216"/>
      <c r="AF777" s="36"/>
      <c r="AG777" s="36"/>
      <c r="AH777" s="36"/>
      <c r="AI777" s="37"/>
      <c r="AJ777" s="12"/>
      <c r="AK777" s="12"/>
      <c r="AL777" s="70"/>
      <c r="AM777" s="25"/>
      <c r="AN777" s="33"/>
      <c r="AO777" s="25"/>
      <c r="AP777" s="35"/>
      <c r="AQ777" s="36"/>
      <c r="AR777" s="36"/>
      <c r="AS777" s="36"/>
      <c r="AT777" s="36"/>
      <c r="AU777" s="36"/>
      <c r="AV777" s="36"/>
      <c r="AW777" s="216"/>
      <c r="AX777" s="36"/>
      <c r="AY777" s="36"/>
      <c r="AZ777" s="36"/>
      <c r="BA777" s="143"/>
      <c r="BC777" s="39"/>
      <c r="BD777" s="105"/>
      <c r="BE777" s="105"/>
      <c r="BF777" s="105"/>
      <c r="BG777" s="39"/>
      <c r="BH777" s="39"/>
      <c r="BI777" s="39"/>
      <c r="BJ777" s="39"/>
    </row>
    <row r="778" spans="1:62" s="10" customFormat="1" ht="14.25" customHeight="1">
      <c r="A778" s="32">
        <v>18</v>
      </c>
      <c r="B778" s="25"/>
      <c r="C778" s="33" t="s">
        <v>1</v>
      </c>
      <c r="D778" s="25"/>
      <c r="E778" s="35">
        <f>E779</f>
        <v>0</v>
      </c>
      <c r="F778" s="36">
        <f t="shared" ref="F778:P778" si="899">F779-E779</f>
        <v>0</v>
      </c>
      <c r="G778" s="36">
        <f t="shared" si="899"/>
        <v>0</v>
      </c>
      <c r="H778" s="36">
        <f t="shared" si="899"/>
        <v>0</v>
      </c>
      <c r="I778" s="36">
        <f t="shared" si="899"/>
        <v>0</v>
      </c>
      <c r="J778" s="36">
        <f t="shared" si="899"/>
        <v>0</v>
      </c>
      <c r="K778" s="36">
        <f t="shared" si="899"/>
        <v>0</v>
      </c>
      <c r="L778" s="36">
        <f t="shared" si="899"/>
        <v>0</v>
      </c>
      <c r="M778" s="216">
        <f t="shared" si="899"/>
        <v>0</v>
      </c>
      <c r="N778" s="36">
        <f t="shared" si="899"/>
        <v>0</v>
      </c>
      <c r="O778" s="36">
        <f t="shared" si="899"/>
        <v>0</v>
      </c>
      <c r="P778" s="37">
        <f t="shared" si="899"/>
        <v>0</v>
      </c>
      <c r="Q778" s="12"/>
      <c r="R778" s="12"/>
      <c r="S778" s="12"/>
      <c r="T778" s="32">
        <v>18</v>
      </c>
      <c r="U778" s="25"/>
      <c r="V778" s="33" t="s">
        <v>1</v>
      </c>
      <c r="W778" s="25"/>
      <c r="X778" s="35">
        <f>X779</f>
        <v>0</v>
      </c>
      <c r="Y778" s="36">
        <f t="shared" ref="Y778:AI778" si="900">Y779-X779</f>
        <v>0</v>
      </c>
      <c r="Z778" s="36">
        <f t="shared" si="900"/>
        <v>0</v>
      </c>
      <c r="AA778" s="36">
        <f t="shared" si="900"/>
        <v>0</v>
      </c>
      <c r="AB778" s="36">
        <f t="shared" si="900"/>
        <v>0</v>
      </c>
      <c r="AC778" s="36">
        <f t="shared" si="900"/>
        <v>0</v>
      </c>
      <c r="AD778" s="36">
        <f t="shared" si="900"/>
        <v>0</v>
      </c>
      <c r="AE778" s="216">
        <f t="shared" si="900"/>
        <v>0</v>
      </c>
      <c r="AF778" s="36">
        <f t="shared" si="900"/>
        <v>0</v>
      </c>
      <c r="AG778" s="36">
        <f t="shared" si="900"/>
        <v>0</v>
      </c>
      <c r="AH778" s="36">
        <f t="shared" si="900"/>
        <v>0</v>
      </c>
      <c r="AI778" s="37">
        <f t="shared" si="900"/>
        <v>0</v>
      </c>
      <c r="AJ778" s="12"/>
      <c r="AK778" s="12"/>
      <c r="AL778" s="32">
        <v>18</v>
      </c>
      <c r="AM778" s="25"/>
      <c r="AN778" s="33" t="s">
        <v>1</v>
      </c>
      <c r="AO778" s="25"/>
      <c r="AP778" s="35">
        <f>AP779</f>
        <v>0</v>
      </c>
      <c r="AQ778" s="36">
        <f t="shared" ref="AQ778:BA778" si="901">AQ779-AP779</f>
        <v>0</v>
      </c>
      <c r="AR778" s="36">
        <f t="shared" si="901"/>
        <v>0</v>
      </c>
      <c r="AS778" s="36">
        <f t="shared" si="901"/>
        <v>0</v>
      </c>
      <c r="AT778" s="36">
        <f t="shared" si="901"/>
        <v>0</v>
      </c>
      <c r="AU778" s="36">
        <f t="shared" si="901"/>
        <v>0</v>
      </c>
      <c r="AV778" s="36">
        <f t="shared" si="901"/>
        <v>0</v>
      </c>
      <c r="AW778" s="216">
        <f t="shared" si="901"/>
        <v>0</v>
      </c>
      <c r="AX778" s="36">
        <f t="shared" si="901"/>
        <v>0</v>
      </c>
      <c r="AY778" s="36">
        <f t="shared" si="901"/>
        <v>0</v>
      </c>
      <c r="AZ778" s="36">
        <f t="shared" si="901"/>
        <v>0</v>
      </c>
      <c r="BA778" s="143">
        <f t="shared" si="901"/>
        <v>0</v>
      </c>
      <c r="BC778" s="39"/>
      <c r="BD778" s="105"/>
      <c r="BE778" s="105"/>
      <c r="BF778" s="105"/>
      <c r="BG778" s="39"/>
      <c r="BH778" s="39"/>
      <c r="BI778" s="39"/>
      <c r="BJ778" s="39"/>
    </row>
    <row r="779" spans="1:62" s="10" customFormat="1" ht="14.25" customHeight="1">
      <c r="A779" s="70"/>
      <c r="B779" s="25"/>
      <c r="C779" s="33" t="s">
        <v>13</v>
      </c>
      <c r="D779" s="25"/>
      <c r="E779" s="74"/>
      <c r="F779" s="73"/>
      <c r="G779" s="73"/>
      <c r="H779" s="73"/>
      <c r="I779" s="73"/>
      <c r="J779" s="73"/>
      <c r="K779" s="73"/>
      <c r="L779" s="73"/>
      <c r="M779" s="136"/>
      <c r="N779" s="36"/>
      <c r="O779" s="36"/>
      <c r="P779" s="37"/>
      <c r="Q779" s="12"/>
      <c r="R779" s="12"/>
      <c r="S779" s="12"/>
      <c r="T779" s="70"/>
      <c r="U779" s="25"/>
      <c r="V779" s="33" t="s">
        <v>13</v>
      </c>
      <c r="W779" s="25"/>
      <c r="X779" s="74"/>
      <c r="Y779" s="73"/>
      <c r="Z779" s="73"/>
      <c r="AA779" s="73"/>
      <c r="AB779" s="73"/>
      <c r="AC779" s="73"/>
      <c r="AD779" s="73"/>
      <c r="AE779" s="136"/>
      <c r="AF779" s="73"/>
      <c r="AG779" s="36"/>
      <c r="AH779" s="36"/>
      <c r="AI779" s="37"/>
      <c r="AJ779" s="12"/>
      <c r="AK779" s="12"/>
      <c r="AL779" s="70"/>
      <c r="AM779" s="25"/>
      <c r="AN779" s="33" t="s">
        <v>13</v>
      </c>
      <c r="AO779" s="25"/>
      <c r="AP779" s="74"/>
      <c r="AQ779" s="73"/>
      <c r="AR779" s="73"/>
      <c r="AS779" s="73"/>
      <c r="AT779" s="73"/>
      <c r="AU779" s="73"/>
      <c r="AV779" s="73"/>
      <c r="AW779" s="136"/>
      <c r="AX779" s="73"/>
      <c r="AY779" s="36"/>
      <c r="AZ779" s="36"/>
      <c r="BA779" s="143"/>
      <c r="BC779" s="39"/>
      <c r="BD779" s="105"/>
      <c r="BE779" s="105"/>
      <c r="BF779" s="105"/>
      <c r="BG779" s="39"/>
      <c r="BH779" s="39"/>
      <c r="BI779" s="39"/>
      <c r="BJ779" s="39"/>
    </row>
    <row r="780" spans="1:62" s="10" customFormat="1" ht="14.25" customHeight="1">
      <c r="A780" s="33"/>
      <c r="B780" s="25"/>
      <c r="C780" s="33"/>
      <c r="D780" s="25"/>
      <c r="E780" s="35"/>
      <c r="F780" s="36"/>
      <c r="G780" s="36"/>
      <c r="H780" s="36"/>
      <c r="I780" s="36"/>
      <c r="J780" s="36"/>
      <c r="K780" s="36"/>
      <c r="L780" s="36"/>
      <c r="M780" s="216"/>
      <c r="N780" s="36"/>
      <c r="O780" s="36"/>
      <c r="P780" s="37"/>
      <c r="Q780" s="12"/>
      <c r="R780" s="12"/>
      <c r="S780" s="12"/>
      <c r="T780" s="33"/>
      <c r="U780" s="25"/>
      <c r="V780" s="33"/>
      <c r="W780" s="25"/>
      <c r="X780" s="35"/>
      <c r="Y780" s="36"/>
      <c r="Z780" s="36"/>
      <c r="AA780" s="36"/>
      <c r="AB780" s="36"/>
      <c r="AC780" s="36"/>
      <c r="AD780" s="36"/>
      <c r="AE780" s="216"/>
      <c r="AF780" s="36"/>
      <c r="AG780" s="36"/>
      <c r="AH780" s="36"/>
      <c r="AI780" s="37"/>
      <c r="AJ780" s="12"/>
      <c r="AK780" s="12"/>
      <c r="AL780" s="33"/>
      <c r="AM780" s="25"/>
      <c r="AN780" s="33"/>
      <c r="AO780" s="25"/>
      <c r="AP780" s="35"/>
      <c r="AQ780" s="36"/>
      <c r="AR780" s="36"/>
      <c r="AS780" s="36"/>
      <c r="AT780" s="36"/>
      <c r="AU780" s="36"/>
      <c r="AV780" s="36"/>
      <c r="AW780" s="216"/>
      <c r="AX780" s="36"/>
      <c r="AY780" s="36"/>
      <c r="AZ780" s="36"/>
      <c r="BA780" s="143"/>
      <c r="BC780" s="39"/>
      <c r="BD780" s="105"/>
      <c r="BE780" s="105"/>
      <c r="BF780" s="105"/>
      <c r="BG780" s="39"/>
      <c r="BH780" s="39"/>
      <c r="BI780" s="39"/>
      <c r="BJ780" s="39"/>
    </row>
    <row r="781" spans="1:62" s="10" customFormat="1" ht="14.25" customHeight="1">
      <c r="A781" s="32">
        <v>19</v>
      </c>
      <c r="B781" s="25"/>
      <c r="C781" s="33" t="s">
        <v>1</v>
      </c>
      <c r="D781" s="25"/>
      <c r="E781" s="35">
        <f>E782</f>
        <v>0</v>
      </c>
      <c r="F781" s="36">
        <f t="shared" ref="F781:P781" si="902">F782-E782</f>
        <v>0</v>
      </c>
      <c r="G781" s="36">
        <f t="shared" si="902"/>
        <v>0</v>
      </c>
      <c r="H781" s="36">
        <f t="shared" si="902"/>
        <v>0</v>
      </c>
      <c r="I781" s="36">
        <f t="shared" si="902"/>
        <v>0</v>
      </c>
      <c r="J781" s="36">
        <f t="shared" si="902"/>
        <v>0</v>
      </c>
      <c r="K781" s="36">
        <f t="shared" si="902"/>
        <v>0</v>
      </c>
      <c r="L781" s="36">
        <f t="shared" si="902"/>
        <v>0</v>
      </c>
      <c r="M781" s="216">
        <f t="shared" si="902"/>
        <v>0</v>
      </c>
      <c r="N781" s="36">
        <f t="shared" si="902"/>
        <v>0</v>
      </c>
      <c r="O781" s="36">
        <f t="shared" si="902"/>
        <v>0</v>
      </c>
      <c r="P781" s="37">
        <f t="shared" si="902"/>
        <v>0</v>
      </c>
      <c r="Q781" s="12"/>
      <c r="R781" s="12"/>
      <c r="S781" s="12"/>
      <c r="T781" s="32">
        <v>19</v>
      </c>
      <c r="U781" s="25"/>
      <c r="V781" s="33" t="s">
        <v>1</v>
      </c>
      <c r="W781" s="25"/>
      <c r="X781" s="35">
        <f>X782</f>
        <v>0</v>
      </c>
      <c r="Y781" s="36">
        <f t="shared" ref="Y781:AI781" si="903">Y782-X782</f>
        <v>0</v>
      </c>
      <c r="Z781" s="36">
        <f t="shared" si="903"/>
        <v>0</v>
      </c>
      <c r="AA781" s="36">
        <f t="shared" si="903"/>
        <v>0</v>
      </c>
      <c r="AB781" s="36">
        <f t="shared" si="903"/>
        <v>0</v>
      </c>
      <c r="AC781" s="36">
        <f t="shared" si="903"/>
        <v>0</v>
      </c>
      <c r="AD781" s="36">
        <f t="shared" si="903"/>
        <v>0</v>
      </c>
      <c r="AE781" s="216">
        <f t="shared" si="903"/>
        <v>0</v>
      </c>
      <c r="AF781" s="36">
        <f t="shared" si="903"/>
        <v>0</v>
      </c>
      <c r="AG781" s="36">
        <f t="shared" si="903"/>
        <v>0</v>
      </c>
      <c r="AH781" s="36">
        <f t="shared" si="903"/>
        <v>0</v>
      </c>
      <c r="AI781" s="37">
        <f t="shared" si="903"/>
        <v>0</v>
      </c>
      <c r="AJ781" s="12"/>
      <c r="AK781" s="12"/>
      <c r="AL781" s="32">
        <v>19</v>
      </c>
      <c r="AM781" s="25"/>
      <c r="AN781" s="33" t="s">
        <v>1</v>
      </c>
      <c r="AO781" s="25"/>
      <c r="AP781" s="35">
        <f>AP782</f>
        <v>0</v>
      </c>
      <c r="AQ781" s="36">
        <f t="shared" ref="AQ781:BA781" si="904">AQ782-AP782</f>
        <v>0</v>
      </c>
      <c r="AR781" s="36">
        <f t="shared" si="904"/>
        <v>0</v>
      </c>
      <c r="AS781" s="36">
        <f t="shared" si="904"/>
        <v>0</v>
      </c>
      <c r="AT781" s="36">
        <f t="shared" si="904"/>
        <v>0</v>
      </c>
      <c r="AU781" s="36">
        <f t="shared" si="904"/>
        <v>0</v>
      </c>
      <c r="AV781" s="36">
        <f t="shared" si="904"/>
        <v>0</v>
      </c>
      <c r="AW781" s="216">
        <f t="shared" si="904"/>
        <v>0</v>
      </c>
      <c r="AX781" s="36">
        <f t="shared" si="904"/>
        <v>0</v>
      </c>
      <c r="AY781" s="36">
        <f t="shared" si="904"/>
        <v>0</v>
      </c>
      <c r="AZ781" s="36">
        <f t="shared" si="904"/>
        <v>0</v>
      </c>
      <c r="BA781" s="143">
        <f t="shared" si="904"/>
        <v>0</v>
      </c>
      <c r="BC781" s="39"/>
      <c r="BD781" s="105"/>
      <c r="BE781" s="105"/>
      <c r="BF781" s="105"/>
      <c r="BG781" s="39"/>
      <c r="BH781" s="39"/>
      <c r="BI781" s="39"/>
      <c r="BJ781" s="39"/>
    </row>
    <row r="782" spans="1:62" s="10" customFormat="1" ht="14.25" customHeight="1">
      <c r="A782" s="70"/>
      <c r="B782" s="25"/>
      <c r="C782" s="33" t="s">
        <v>13</v>
      </c>
      <c r="D782" s="25"/>
      <c r="E782" s="74"/>
      <c r="F782" s="73"/>
      <c r="G782" s="73"/>
      <c r="H782" s="73"/>
      <c r="I782" s="73"/>
      <c r="J782" s="73"/>
      <c r="K782" s="73"/>
      <c r="L782" s="73"/>
      <c r="M782" s="136"/>
      <c r="N782" s="36"/>
      <c r="O782" s="36"/>
      <c r="P782" s="37"/>
      <c r="Q782" s="12"/>
      <c r="R782" s="12"/>
      <c r="S782" s="12"/>
      <c r="T782" s="70"/>
      <c r="U782" s="25"/>
      <c r="V782" s="33" t="s">
        <v>13</v>
      </c>
      <c r="W782" s="25"/>
      <c r="X782" s="74"/>
      <c r="Y782" s="73"/>
      <c r="Z782" s="73"/>
      <c r="AA782" s="73"/>
      <c r="AB782" s="73"/>
      <c r="AC782" s="73"/>
      <c r="AD782" s="73"/>
      <c r="AE782" s="136"/>
      <c r="AF782" s="73"/>
      <c r="AG782" s="36"/>
      <c r="AH782" s="36"/>
      <c r="AI782" s="37"/>
      <c r="AJ782" s="12"/>
      <c r="AK782" s="12"/>
      <c r="AL782" s="70"/>
      <c r="AM782" s="25"/>
      <c r="AN782" s="33" t="s">
        <v>13</v>
      </c>
      <c r="AO782" s="25"/>
      <c r="AP782" s="74"/>
      <c r="AQ782" s="73"/>
      <c r="AR782" s="73"/>
      <c r="AS782" s="73"/>
      <c r="AT782" s="73"/>
      <c r="AU782" s="73"/>
      <c r="AV782" s="73"/>
      <c r="AW782" s="136"/>
      <c r="AX782" s="73"/>
      <c r="AY782" s="36"/>
      <c r="AZ782" s="36"/>
      <c r="BA782" s="143"/>
      <c r="BC782" s="39"/>
      <c r="BD782" s="105"/>
      <c r="BE782" s="105"/>
      <c r="BF782" s="105"/>
      <c r="BG782" s="39"/>
      <c r="BH782" s="39"/>
      <c r="BI782" s="39"/>
      <c r="BJ782" s="39"/>
    </row>
    <row r="783" spans="1:62" s="10" customFormat="1" ht="14.25" customHeight="1">
      <c r="A783" s="40"/>
      <c r="B783" s="25"/>
      <c r="C783" s="33"/>
      <c r="D783" s="25"/>
      <c r="E783" s="35"/>
      <c r="F783" s="36"/>
      <c r="G783" s="36"/>
      <c r="H783" s="36"/>
      <c r="I783" s="36"/>
      <c r="J783" s="36"/>
      <c r="K783" s="36"/>
      <c r="L783" s="36"/>
      <c r="M783" s="216"/>
      <c r="N783" s="36"/>
      <c r="O783" s="36"/>
      <c r="P783" s="37"/>
      <c r="Q783" s="12"/>
      <c r="R783" s="12"/>
      <c r="S783" s="12"/>
      <c r="T783" s="40"/>
      <c r="U783" s="25"/>
      <c r="V783" s="33"/>
      <c r="W783" s="25"/>
      <c r="X783" s="35"/>
      <c r="Y783" s="36"/>
      <c r="Z783" s="36"/>
      <c r="AA783" s="36"/>
      <c r="AB783" s="36"/>
      <c r="AC783" s="36"/>
      <c r="AD783" s="36"/>
      <c r="AE783" s="216"/>
      <c r="AF783" s="36"/>
      <c r="AG783" s="36"/>
      <c r="AH783" s="36"/>
      <c r="AI783" s="37"/>
      <c r="AJ783" s="12"/>
      <c r="AK783" s="12"/>
      <c r="AL783" s="40"/>
      <c r="AM783" s="25"/>
      <c r="AN783" s="33"/>
      <c r="AO783" s="25"/>
      <c r="AP783" s="35"/>
      <c r="AQ783" s="36"/>
      <c r="AR783" s="36"/>
      <c r="AS783" s="36"/>
      <c r="AT783" s="36"/>
      <c r="AU783" s="36"/>
      <c r="AV783" s="36"/>
      <c r="AW783" s="216"/>
      <c r="AX783" s="36"/>
      <c r="AY783" s="36"/>
      <c r="AZ783" s="36"/>
      <c r="BA783" s="143"/>
      <c r="BC783" s="39"/>
      <c r="BD783" s="105"/>
      <c r="BE783" s="105"/>
      <c r="BF783" s="105"/>
      <c r="BG783" s="39"/>
      <c r="BH783" s="39"/>
      <c r="BI783" s="39"/>
      <c r="BJ783" s="39"/>
    </row>
    <row r="784" spans="1:62" s="10" customFormat="1" ht="14.25" customHeight="1">
      <c r="A784" s="32">
        <v>20</v>
      </c>
      <c r="B784" s="25"/>
      <c r="C784" s="33" t="s">
        <v>1</v>
      </c>
      <c r="D784" s="25"/>
      <c r="E784" s="35">
        <f>E785</f>
        <v>0</v>
      </c>
      <c r="F784" s="36">
        <f t="shared" ref="F784:P784" si="905">F785-E785</f>
        <v>0</v>
      </c>
      <c r="G784" s="36">
        <f t="shared" si="905"/>
        <v>0</v>
      </c>
      <c r="H784" s="36">
        <f t="shared" si="905"/>
        <v>0</v>
      </c>
      <c r="I784" s="36">
        <f t="shared" si="905"/>
        <v>0</v>
      </c>
      <c r="J784" s="36">
        <f t="shared" si="905"/>
        <v>0</v>
      </c>
      <c r="K784" s="36">
        <f t="shared" si="905"/>
        <v>0</v>
      </c>
      <c r="L784" s="36">
        <f t="shared" si="905"/>
        <v>0</v>
      </c>
      <c r="M784" s="216">
        <f t="shared" si="905"/>
        <v>0</v>
      </c>
      <c r="N784" s="36">
        <f t="shared" si="905"/>
        <v>0</v>
      </c>
      <c r="O784" s="36">
        <f t="shared" si="905"/>
        <v>0</v>
      </c>
      <c r="P784" s="37">
        <f t="shared" si="905"/>
        <v>0</v>
      </c>
      <c r="Q784" s="12"/>
      <c r="R784" s="12"/>
      <c r="S784" s="12"/>
      <c r="T784" s="32">
        <v>20</v>
      </c>
      <c r="U784" s="25"/>
      <c r="V784" s="33" t="s">
        <v>1</v>
      </c>
      <c r="W784" s="25"/>
      <c r="X784" s="35">
        <f>X785</f>
        <v>0</v>
      </c>
      <c r="Y784" s="36">
        <f t="shared" ref="Y784:AI784" si="906">Y785-X785</f>
        <v>0</v>
      </c>
      <c r="Z784" s="36">
        <f t="shared" si="906"/>
        <v>0</v>
      </c>
      <c r="AA784" s="36">
        <f t="shared" si="906"/>
        <v>0</v>
      </c>
      <c r="AB784" s="36">
        <f t="shared" si="906"/>
        <v>0</v>
      </c>
      <c r="AC784" s="36">
        <f t="shared" si="906"/>
        <v>0</v>
      </c>
      <c r="AD784" s="36">
        <f t="shared" si="906"/>
        <v>0</v>
      </c>
      <c r="AE784" s="216">
        <f t="shared" si="906"/>
        <v>0</v>
      </c>
      <c r="AF784" s="36">
        <f t="shared" si="906"/>
        <v>0</v>
      </c>
      <c r="AG784" s="36">
        <f t="shared" si="906"/>
        <v>0</v>
      </c>
      <c r="AH784" s="36">
        <f t="shared" si="906"/>
        <v>0</v>
      </c>
      <c r="AI784" s="37">
        <f t="shared" si="906"/>
        <v>0</v>
      </c>
      <c r="AJ784" s="12"/>
      <c r="AK784" s="12"/>
      <c r="AL784" s="32">
        <v>20</v>
      </c>
      <c r="AM784" s="25"/>
      <c r="AN784" s="33" t="s">
        <v>1</v>
      </c>
      <c r="AO784" s="25"/>
      <c r="AP784" s="35">
        <f>AP785</f>
        <v>0</v>
      </c>
      <c r="AQ784" s="36">
        <f t="shared" ref="AQ784:BA784" si="907">AQ785-AP785</f>
        <v>0</v>
      </c>
      <c r="AR784" s="36">
        <f t="shared" si="907"/>
        <v>0</v>
      </c>
      <c r="AS784" s="36">
        <f t="shared" si="907"/>
        <v>0</v>
      </c>
      <c r="AT784" s="36">
        <f t="shared" si="907"/>
        <v>0</v>
      </c>
      <c r="AU784" s="36">
        <f t="shared" si="907"/>
        <v>0</v>
      </c>
      <c r="AV784" s="36">
        <f t="shared" si="907"/>
        <v>0</v>
      </c>
      <c r="AW784" s="216">
        <f t="shared" si="907"/>
        <v>0</v>
      </c>
      <c r="AX784" s="36">
        <f t="shared" si="907"/>
        <v>0</v>
      </c>
      <c r="AY784" s="36">
        <f t="shared" si="907"/>
        <v>0</v>
      </c>
      <c r="AZ784" s="36">
        <f t="shared" si="907"/>
        <v>0</v>
      </c>
      <c r="BA784" s="143">
        <f t="shared" si="907"/>
        <v>0</v>
      </c>
      <c r="BC784" s="39"/>
      <c r="BD784" s="105"/>
      <c r="BE784" s="105"/>
      <c r="BF784" s="105"/>
      <c r="BG784" s="39"/>
      <c r="BH784" s="39"/>
      <c r="BI784" s="39"/>
      <c r="BJ784" s="39"/>
    </row>
    <row r="785" spans="1:62" s="10" customFormat="1" ht="14.25" customHeight="1">
      <c r="A785" s="70"/>
      <c r="B785" s="25"/>
      <c r="C785" s="33" t="s">
        <v>13</v>
      </c>
      <c r="D785" s="25"/>
      <c r="E785" s="74"/>
      <c r="F785" s="73"/>
      <c r="G785" s="73"/>
      <c r="H785" s="73"/>
      <c r="I785" s="73"/>
      <c r="J785" s="73"/>
      <c r="K785" s="73"/>
      <c r="L785" s="73"/>
      <c r="M785" s="136"/>
      <c r="N785" s="36"/>
      <c r="O785" s="36"/>
      <c r="P785" s="37"/>
      <c r="Q785" s="12"/>
      <c r="R785" s="12"/>
      <c r="S785" s="12"/>
      <c r="T785" s="70"/>
      <c r="U785" s="25"/>
      <c r="V785" s="33" t="s">
        <v>13</v>
      </c>
      <c r="W785" s="25"/>
      <c r="X785" s="74"/>
      <c r="Y785" s="73"/>
      <c r="Z785" s="73"/>
      <c r="AA785" s="73"/>
      <c r="AB785" s="73"/>
      <c r="AC785" s="73"/>
      <c r="AD785" s="73"/>
      <c r="AE785" s="136"/>
      <c r="AF785" s="73"/>
      <c r="AG785" s="36"/>
      <c r="AH785" s="36"/>
      <c r="AI785" s="37"/>
      <c r="AJ785" s="12"/>
      <c r="AK785" s="12"/>
      <c r="AL785" s="70"/>
      <c r="AM785" s="25"/>
      <c r="AN785" s="33" t="s">
        <v>13</v>
      </c>
      <c r="AO785" s="25"/>
      <c r="AP785" s="74"/>
      <c r="AQ785" s="73"/>
      <c r="AR785" s="73"/>
      <c r="AS785" s="73"/>
      <c r="AT785" s="73"/>
      <c r="AU785" s="73"/>
      <c r="AV785" s="73"/>
      <c r="AW785" s="136"/>
      <c r="AX785" s="73"/>
      <c r="AY785" s="36"/>
      <c r="AZ785" s="36"/>
      <c r="BA785" s="143"/>
      <c r="BC785" s="39"/>
      <c r="BD785" s="105"/>
      <c r="BE785" s="105"/>
      <c r="BF785" s="105"/>
      <c r="BG785" s="39"/>
      <c r="BH785" s="39"/>
      <c r="BI785" s="39"/>
      <c r="BJ785" s="39"/>
    </row>
    <row r="786" spans="1:62" s="10" customFormat="1" ht="14.25" customHeight="1">
      <c r="A786" s="40"/>
      <c r="B786" s="25"/>
      <c r="C786" s="33"/>
      <c r="D786" s="25"/>
      <c r="E786" s="35"/>
      <c r="F786" s="36"/>
      <c r="G786" s="36"/>
      <c r="H786" s="36"/>
      <c r="I786" s="36"/>
      <c r="J786" s="36"/>
      <c r="K786" s="36"/>
      <c r="L786" s="36"/>
      <c r="M786" s="216"/>
      <c r="N786" s="36"/>
      <c r="O786" s="36"/>
      <c r="P786" s="37"/>
      <c r="Q786" s="12"/>
      <c r="R786" s="12"/>
      <c r="S786" s="12"/>
      <c r="T786" s="40"/>
      <c r="U786" s="25"/>
      <c r="V786" s="33"/>
      <c r="W786" s="25"/>
      <c r="X786" s="35"/>
      <c r="Y786" s="36"/>
      <c r="Z786" s="36"/>
      <c r="AA786" s="36"/>
      <c r="AB786" s="36"/>
      <c r="AC786" s="36"/>
      <c r="AD786" s="36"/>
      <c r="AE786" s="216"/>
      <c r="AF786" s="36"/>
      <c r="AG786" s="36"/>
      <c r="AH786" s="36"/>
      <c r="AI786" s="37"/>
      <c r="AJ786" s="12"/>
      <c r="AK786" s="12"/>
      <c r="AL786" s="40"/>
      <c r="AM786" s="25"/>
      <c r="AN786" s="33"/>
      <c r="AO786" s="25"/>
      <c r="AP786" s="35"/>
      <c r="AQ786" s="36"/>
      <c r="AR786" s="36"/>
      <c r="AS786" s="36"/>
      <c r="AT786" s="36"/>
      <c r="AU786" s="36"/>
      <c r="AV786" s="36"/>
      <c r="AW786" s="216"/>
      <c r="AX786" s="36"/>
      <c r="AY786" s="36"/>
      <c r="AZ786" s="36"/>
      <c r="BA786" s="143"/>
      <c r="BC786" s="39"/>
      <c r="BD786" s="105"/>
      <c r="BE786" s="105"/>
      <c r="BF786" s="105"/>
      <c r="BG786" s="39"/>
      <c r="BH786" s="39"/>
      <c r="BI786" s="39"/>
      <c r="BJ786" s="39"/>
    </row>
    <row r="787" spans="1:62" s="10" customFormat="1" ht="14.25" customHeight="1">
      <c r="A787" s="32">
        <v>21</v>
      </c>
      <c r="B787" s="25"/>
      <c r="C787" s="33" t="s">
        <v>1</v>
      </c>
      <c r="D787" s="25"/>
      <c r="E787" s="35">
        <f>E788</f>
        <v>0</v>
      </c>
      <c r="F787" s="36">
        <f t="shared" ref="F787:P787" si="908">F788-E788</f>
        <v>0</v>
      </c>
      <c r="G787" s="36">
        <f t="shared" si="908"/>
        <v>0</v>
      </c>
      <c r="H787" s="36">
        <f t="shared" si="908"/>
        <v>0</v>
      </c>
      <c r="I787" s="36">
        <f t="shared" si="908"/>
        <v>0</v>
      </c>
      <c r="J787" s="36">
        <f t="shared" si="908"/>
        <v>0</v>
      </c>
      <c r="K787" s="36">
        <f t="shared" si="908"/>
        <v>0</v>
      </c>
      <c r="L787" s="36">
        <f t="shared" si="908"/>
        <v>0</v>
      </c>
      <c r="M787" s="216">
        <f t="shared" si="908"/>
        <v>0</v>
      </c>
      <c r="N787" s="36">
        <f t="shared" si="908"/>
        <v>0</v>
      </c>
      <c r="O787" s="36">
        <f t="shared" si="908"/>
        <v>0</v>
      </c>
      <c r="P787" s="37">
        <f t="shared" si="908"/>
        <v>0</v>
      </c>
      <c r="Q787" s="12"/>
      <c r="R787" s="12"/>
      <c r="S787" s="12"/>
      <c r="T787" s="32">
        <v>21</v>
      </c>
      <c r="U787" s="25"/>
      <c r="V787" s="33" t="s">
        <v>1</v>
      </c>
      <c r="W787" s="25"/>
      <c r="X787" s="35">
        <f>X788</f>
        <v>0</v>
      </c>
      <c r="Y787" s="36">
        <f t="shared" ref="Y787:AI787" si="909">Y788-X788</f>
        <v>0</v>
      </c>
      <c r="Z787" s="36">
        <f t="shared" si="909"/>
        <v>0</v>
      </c>
      <c r="AA787" s="36">
        <f t="shared" si="909"/>
        <v>0</v>
      </c>
      <c r="AB787" s="36">
        <f t="shared" si="909"/>
        <v>0</v>
      </c>
      <c r="AC787" s="36">
        <f t="shared" si="909"/>
        <v>0</v>
      </c>
      <c r="AD787" s="36">
        <f t="shared" si="909"/>
        <v>0</v>
      </c>
      <c r="AE787" s="216">
        <f t="shared" si="909"/>
        <v>0</v>
      </c>
      <c r="AF787" s="36">
        <f t="shared" si="909"/>
        <v>0</v>
      </c>
      <c r="AG787" s="36">
        <f t="shared" si="909"/>
        <v>0</v>
      </c>
      <c r="AH787" s="36">
        <f t="shared" si="909"/>
        <v>0</v>
      </c>
      <c r="AI787" s="37">
        <f t="shared" si="909"/>
        <v>0</v>
      </c>
      <c r="AJ787" s="12"/>
      <c r="AK787" s="12"/>
      <c r="AL787" s="32">
        <v>21</v>
      </c>
      <c r="AM787" s="25"/>
      <c r="AN787" s="33" t="s">
        <v>1</v>
      </c>
      <c r="AO787" s="25"/>
      <c r="AP787" s="35">
        <f>AP788</f>
        <v>0</v>
      </c>
      <c r="AQ787" s="36">
        <f t="shared" ref="AQ787:BA787" si="910">AQ788-AP788</f>
        <v>0</v>
      </c>
      <c r="AR787" s="36">
        <f t="shared" si="910"/>
        <v>0</v>
      </c>
      <c r="AS787" s="36">
        <f t="shared" si="910"/>
        <v>0</v>
      </c>
      <c r="AT787" s="36">
        <f t="shared" si="910"/>
        <v>0</v>
      </c>
      <c r="AU787" s="36">
        <f t="shared" si="910"/>
        <v>0</v>
      </c>
      <c r="AV787" s="36">
        <f t="shared" si="910"/>
        <v>0</v>
      </c>
      <c r="AW787" s="216">
        <f t="shared" si="910"/>
        <v>0</v>
      </c>
      <c r="AX787" s="36">
        <f t="shared" si="910"/>
        <v>0</v>
      </c>
      <c r="AY787" s="36">
        <f t="shared" si="910"/>
        <v>0</v>
      </c>
      <c r="AZ787" s="36">
        <f t="shared" si="910"/>
        <v>0</v>
      </c>
      <c r="BA787" s="143">
        <f t="shared" si="910"/>
        <v>0</v>
      </c>
      <c r="BC787" s="39"/>
      <c r="BD787" s="105"/>
      <c r="BE787" s="105"/>
      <c r="BF787" s="105"/>
      <c r="BG787" s="39"/>
      <c r="BH787" s="39"/>
      <c r="BI787" s="39"/>
      <c r="BJ787" s="39"/>
    </row>
    <row r="788" spans="1:62" s="10" customFormat="1" ht="14.25" customHeight="1">
      <c r="A788" s="70"/>
      <c r="B788" s="25"/>
      <c r="C788" s="33" t="s">
        <v>13</v>
      </c>
      <c r="D788" s="25"/>
      <c r="E788" s="74"/>
      <c r="F788" s="73"/>
      <c r="G788" s="73"/>
      <c r="H788" s="73"/>
      <c r="I788" s="73"/>
      <c r="J788" s="73"/>
      <c r="K788" s="73"/>
      <c r="L788" s="73"/>
      <c r="M788" s="136"/>
      <c r="N788" s="36"/>
      <c r="O788" s="36"/>
      <c r="P788" s="37"/>
      <c r="Q788" s="12"/>
      <c r="R788" s="12"/>
      <c r="S788" s="12"/>
      <c r="T788" s="70"/>
      <c r="U788" s="25"/>
      <c r="V788" s="33" t="s">
        <v>13</v>
      </c>
      <c r="W788" s="25"/>
      <c r="X788" s="74"/>
      <c r="Y788" s="73"/>
      <c r="Z788" s="73"/>
      <c r="AA788" s="73"/>
      <c r="AB788" s="73"/>
      <c r="AC788" s="73"/>
      <c r="AD788" s="73"/>
      <c r="AE788" s="136"/>
      <c r="AF788" s="73"/>
      <c r="AG788" s="36"/>
      <c r="AH788" s="36"/>
      <c r="AI788" s="37"/>
      <c r="AJ788" s="12"/>
      <c r="AK788" s="12"/>
      <c r="AL788" s="70"/>
      <c r="AM788" s="25"/>
      <c r="AN788" s="33" t="s">
        <v>13</v>
      </c>
      <c r="AO788" s="25"/>
      <c r="AP788" s="74"/>
      <c r="AQ788" s="73"/>
      <c r="AR788" s="73"/>
      <c r="AS788" s="73"/>
      <c r="AT788" s="73"/>
      <c r="AU788" s="73"/>
      <c r="AV788" s="73"/>
      <c r="AW788" s="136"/>
      <c r="AX788" s="73"/>
      <c r="AY788" s="36"/>
      <c r="AZ788" s="36"/>
      <c r="BA788" s="143"/>
      <c r="BC788" s="39"/>
      <c r="BD788" s="105"/>
      <c r="BE788" s="105"/>
      <c r="BF788" s="105"/>
      <c r="BG788" s="39"/>
      <c r="BH788" s="39"/>
      <c r="BI788" s="39"/>
      <c r="BJ788" s="39"/>
    </row>
    <row r="789" spans="1:62" s="10" customFormat="1" ht="14.25" customHeight="1">
      <c r="A789" s="40"/>
      <c r="B789" s="25"/>
      <c r="C789" s="33"/>
      <c r="D789" s="25"/>
      <c r="E789" s="35"/>
      <c r="F789" s="36"/>
      <c r="G789" s="36"/>
      <c r="H789" s="36"/>
      <c r="I789" s="36"/>
      <c r="J789" s="36"/>
      <c r="K789" s="36"/>
      <c r="L789" s="36"/>
      <c r="M789" s="216"/>
      <c r="N789" s="36"/>
      <c r="O789" s="36"/>
      <c r="P789" s="37"/>
      <c r="Q789" s="12"/>
      <c r="R789" s="12"/>
      <c r="S789" s="12"/>
      <c r="T789" s="40"/>
      <c r="U789" s="25"/>
      <c r="V789" s="33"/>
      <c r="W789" s="25"/>
      <c r="X789" s="35"/>
      <c r="Y789" s="36"/>
      <c r="Z789" s="36"/>
      <c r="AA789" s="36"/>
      <c r="AB789" s="36"/>
      <c r="AC789" s="36"/>
      <c r="AD789" s="36"/>
      <c r="AE789" s="216"/>
      <c r="AF789" s="36"/>
      <c r="AG789" s="36"/>
      <c r="AH789" s="36"/>
      <c r="AI789" s="37"/>
      <c r="AJ789" s="12"/>
      <c r="AK789" s="12"/>
      <c r="AL789" s="40"/>
      <c r="AM789" s="25"/>
      <c r="AN789" s="33"/>
      <c r="AO789" s="25"/>
      <c r="AP789" s="35"/>
      <c r="AQ789" s="36"/>
      <c r="AR789" s="36"/>
      <c r="AS789" s="36"/>
      <c r="AT789" s="36"/>
      <c r="AU789" s="36"/>
      <c r="AV789" s="36"/>
      <c r="AW789" s="216"/>
      <c r="AX789" s="36"/>
      <c r="AY789" s="36"/>
      <c r="AZ789" s="36"/>
      <c r="BA789" s="143"/>
      <c r="BC789" s="39"/>
      <c r="BD789" s="105"/>
      <c r="BE789" s="105"/>
      <c r="BF789" s="105"/>
      <c r="BG789" s="39"/>
      <c r="BH789" s="39"/>
      <c r="BI789" s="39"/>
      <c r="BJ789" s="39"/>
    </row>
    <row r="790" spans="1:62" s="10" customFormat="1" ht="14.25" customHeight="1">
      <c r="A790" s="32">
        <v>22</v>
      </c>
      <c r="B790" s="25"/>
      <c r="C790" s="33" t="s">
        <v>1</v>
      </c>
      <c r="D790" s="25"/>
      <c r="E790" s="35">
        <f>E791</f>
        <v>0</v>
      </c>
      <c r="F790" s="36">
        <f t="shared" ref="F790:P790" si="911">F791-E791</f>
        <v>0</v>
      </c>
      <c r="G790" s="36">
        <f t="shared" si="911"/>
        <v>0</v>
      </c>
      <c r="H790" s="36">
        <f t="shared" si="911"/>
        <v>0</v>
      </c>
      <c r="I790" s="36">
        <f t="shared" si="911"/>
        <v>0</v>
      </c>
      <c r="J790" s="36">
        <f t="shared" si="911"/>
        <v>0</v>
      </c>
      <c r="K790" s="36">
        <f t="shared" si="911"/>
        <v>0</v>
      </c>
      <c r="L790" s="36">
        <f t="shared" si="911"/>
        <v>0</v>
      </c>
      <c r="M790" s="216">
        <f t="shared" si="911"/>
        <v>0</v>
      </c>
      <c r="N790" s="36">
        <f t="shared" si="911"/>
        <v>0</v>
      </c>
      <c r="O790" s="36">
        <f t="shared" si="911"/>
        <v>0</v>
      </c>
      <c r="P790" s="37">
        <f t="shared" si="911"/>
        <v>0</v>
      </c>
      <c r="Q790" s="12"/>
      <c r="R790" s="12"/>
      <c r="S790" s="12"/>
      <c r="T790" s="32">
        <v>22</v>
      </c>
      <c r="U790" s="25"/>
      <c r="V790" s="33" t="s">
        <v>1</v>
      </c>
      <c r="W790" s="25"/>
      <c r="X790" s="35">
        <f>X791</f>
        <v>0</v>
      </c>
      <c r="Y790" s="36">
        <f t="shared" ref="Y790:AI790" si="912">Y791-X791</f>
        <v>0</v>
      </c>
      <c r="Z790" s="36">
        <f t="shared" si="912"/>
        <v>0</v>
      </c>
      <c r="AA790" s="36">
        <f t="shared" si="912"/>
        <v>0</v>
      </c>
      <c r="AB790" s="36">
        <f t="shared" si="912"/>
        <v>0</v>
      </c>
      <c r="AC790" s="36">
        <f t="shared" si="912"/>
        <v>0</v>
      </c>
      <c r="AD790" s="36">
        <f t="shared" si="912"/>
        <v>0</v>
      </c>
      <c r="AE790" s="216">
        <f t="shared" si="912"/>
        <v>0</v>
      </c>
      <c r="AF790" s="36">
        <f t="shared" si="912"/>
        <v>0</v>
      </c>
      <c r="AG790" s="36">
        <f t="shared" si="912"/>
        <v>0</v>
      </c>
      <c r="AH790" s="36">
        <f t="shared" si="912"/>
        <v>0</v>
      </c>
      <c r="AI790" s="37">
        <f t="shared" si="912"/>
        <v>0</v>
      </c>
      <c r="AJ790" s="12"/>
      <c r="AK790" s="12"/>
      <c r="AL790" s="32">
        <v>22</v>
      </c>
      <c r="AM790" s="25"/>
      <c r="AN790" s="33" t="s">
        <v>1</v>
      </c>
      <c r="AO790" s="25"/>
      <c r="AP790" s="35">
        <f>AP791</f>
        <v>0</v>
      </c>
      <c r="AQ790" s="36">
        <f t="shared" ref="AQ790:BA790" si="913">AQ791-AP791</f>
        <v>0</v>
      </c>
      <c r="AR790" s="36">
        <f t="shared" si="913"/>
        <v>0</v>
      </c>
      <c r="AS790" s="36">
        <f t="shared" si="913"/>
        <v>0</v>
      </c>
      <c r="AT790" s="36">
        <f t="shared" si="913"/>
        <v>0</v>
      </c>
      <c r="AU790" s="36">
        <f t="shared" si="913"/>
        <v>0</v>
      </c>
      <c r="AV790" s="36">
        <f t="shared" si="913"/>
        <v>0</v>
      </c>
      <c r="AW790" s="216">
        <f t="shared" si="913"/>
        <v>0</v>
      </c>
      <c r="AX790" s="36">
        <f t="shared" si="913"/>
        <v>0</v>
      </c>
      <c r="AY790" s="36">
        <f t="shared" si="913"/>
        <v>0</v>
      </c>
      <c r="AZ790" s="36">
        <f t="shared" si="913"/>
        <v>0</v>
      </c>
      <c r="BA790" s="143">
        <f t="shared" si="913"/>
        <v>0</v>
      </c>
      <c r="BC790" s="39"/>
      <c r="BD790" s="105"/>
      <c r="BE790" s="105"/>
      <c r="BF790" s="105"/>
      <c r="BG790" s="39"/>
      <c r="BH790" s="39"/>
      <c r="BI790" s="39"/>
      <c r="BJ790" s="39"/>
    </row>
    <row r="791" spans="1:62" s="10" customFormat="1" ht="14.25" customHeight="1">
      <c r="A791" s="70"/>
      <c r="B791" s="25"/>
      <c r="C791" s="33" t="s">
        <v>13</v>
      </c>
      <c r="D791" s="25"/>
      <c r="E791" s="74"/>
      <c r="F791" s="73"/>
      <c r="G791" s="73"/>
      <c r="H791" s="73"/>
      <c r="I791" s="73"/>
      <c r="J791" s="73"/>
      <c r="K791" s="73"/>
      <c r="L791" s="73"/>
      <c r="M791" s="136"/>
      <c r="N791" s="36"/>
      <c r="O791" s="36"/>
      <c r="P791" s="37"/>
      <c r="Q791" s="12"/>
      <c r="R791" s="12"/>
      <c r="S791" s="12"/>
      <c r="T791" s="70"/>
      <c r="U791" s="25"/>
      <c r="V791" s="33" t="s">
        <v>13</v>
      </c>
      <c r="W791" s="25"/>
      <c r="X791" s="74"/>
      <c r="Y791" s="73"/>
      <c r="Z791" s="73"/>
      <c r="AA791" s="73"/>
      <c r="AB791" s="73"/>
      <c r="AC791" s="73"/>
      <c r="AD791" s="73"/>
      <c r="AE791" s="136"/>
      <c r="AF791" s="73"/>
      <c r="AG791" s="36"/>
      <c r="AH791" s="36"/>
      <c r="AI791" s="37"/>
      <c r="AJ791" s="12"/>
      <c r="AK791" s="12"/>
      <c r="AL791" s="70"/>
      <c r="AM791" s="25"/>
      <c r="AN791" s="33" t="s">
        <v>13</v>
      </c>
      <c r="AO791" s="25"/>
      <c r="AP791" s="74"/>
      <c r="AQ791" s="73"/>
      <c r="AR791" s="73"/>
      <c r="AS791" s="73"/>
      <c r="AT791" s="73"/>
      <c r="AU791" s="73"/>
      <c r="AV791" s="73"/>
      <c r="AW791" s="136"/>
      <c r="AX791" s="73"/>
      <c r="AY791" s="36"/>
      <c r="AZ791" s="36"/>
      <c r="BA791" s="143"/>
      <c r="BC791" s="39"/>
      <c r="BD791" s="105"/>
      <c r="BE791" s="105"/>
      <c r="BF791" s="105"/>
      <c r="BG791" s="39"/>
      <c r="BH791" s="39"/>
      <c r="BI791" s="39"/>
      <c r="BJ791" s="39"/>
    </row>
    <row r="792" spans="1:62" s="10" customFormat="1" ht="14.25" customHeight="1">
      <c r="A792" s="40"/>
      <c r="B792" s="25"/>
      <c r="C792" s="33"/>
      <c r="D792" s="25"/>
      <c r="E792" s="35"/>
      <c r="F792" s="36"/>
      <c r="G792" s="36"/>
      <c r="H792" s="36"/>
      <c r="I792" s="36"/>
      <c r="J792" s="36"/>
      <c r="K792" s="36"/>
      <c r="L792" s="36"/>
      <c r="M792" s="216"/>
      <c r="N792" s="36"/>
      <c r="O792" s="36"/>
      <c r="P792" s="37"/>
      <c r="Q792" s="12"/>
      <c r="R792" s="12"/>
      <c r="S792" s="12"/>
      <c r="T792" s="40"/>
      <c r="U792" s="25"/>
      <c r="V792" s="33"/>
      <c r="W792" s="25"/>
      <c r="X792" s="35"/>
      <c r="Y792" s="36"/>
      <c r="Z792" s="36"/>
      <c r="AA792" s="36"/>
      <c r="AB792" s="36"/>
      <c r="AC792" s="36"/>
      <c r="AD792" s="36"/>
      <c r="AE792" s="216"/>
      <c r="AF792" s="36"/>
      <c r="AG792" s="36"/>
      <c r="AH792" s="36"/>
      <c r="AI792" s="37"/>
      <c r="AJ792" s="12"/>
      <c r="AK792" s="12"/>
      <c r="AL792" s="40"/>
      <c r="AM792" s="25"/>
      <c r="AN792" s="33"/>
      <c r="AO792" s="25"/>
      <c r="AP792" s="35"/>
      <c r="AQ792" s="36"/>
      <c r="AR792" s="36"/>
      <c r="AS792" s="36"/>
      <c r="AT792" s="36"/>
      <c r="AU792" s="36"/>
      <c r="AV792" s="36"/>
      <c r="AW792" s="216"/>
      <c r="AX792" s="36"/>
      <c r="AY792" s="36"/>
      <c r="AZ792" s="36"/>
      <c r="BA792" s="143"/>
      <c r="BC792" s="39"/>
      <c r="BD792" s="105"/>
      <c r="BE792" s="105"/>
      <c r="BF792" s="105"/>
      <c r="BG792" s="39"/>
      <c r="BH792" s="39"/>
      <c r="BI792" s="39"/>
      <c r="BJ792" s="39"/>
    </row>
    <row r="793" spans="1:62" s="10" customFormat="1" ht="14.25" customHeight="1">
      <c r="A793" s="32">
        <v>23</v>
      </c>
      <c r="B793" s="25"/>
      <c r="C793" s="33" t="s">
        <v>1</v>
      </c>
      <c r="D793" s="25"/>
      <c r="E793" s="35">
        <f>E794</f>
        <v>0</v>
      </c>
      <c r="F793" s="36">
        <f t="shared" ref="F793:P793" si="914">F794-E794</f>
        <v>0</v>
      </c>
      <c r="G793" s="36">
        <f t="shared" si="914"/>
        <v>0</v>
      </c>
      <c r="H793" s="36">
        <f t="shared" si="914"/>
        <v>0</v>
      </c>
      <c r="I793" s="36">
        <f t="shared" si="914"/>
        <v>0</v>
      </c>
      <c r="J793" s="36">
        <f t="shared" si="914"/>
        <v>0</v>
      </c>
      <c r="K793" s="36">
        <f t="shared" si="914"/>
        <v>0</v>
      </c>
      <c r="L793" s="36">
        <f t="shared" si="914"/>
        <v>0</v>
      </c>
      <c r="M793" s="216">
        <f t="shared" si="914"/>
        <v>0</v>
      </c>
      <c r="N793" s="36">
        <f t="shared" si="914"/>
        <v>0</v>
      </c>
      <c r="O793" s="36">
        <f t="shared" si="914"/>
        <v>0</v>
      </c>
      <c r="P793" s="37">
        <f t="shared" si="914"/>
        <v>0</v>
      </c>
      <c r="Q793" s="12"/>
      <c r="R793" s="12"/>
      <c r="S793" s="12"/>
      <c r="T793" s="32">
        <v>23</v>
      </c>
      <c r="U793" s="25"/>
      <c r="V793" s="33" t="s">
        <v>1</v>
      </c>
      <c r="W793" s="25"/>
      <c r="X793" s="35">
        <f>X794</f>
        <v>0</v>
      </c>
      <c r="Y793" s="36">
        <f t="shared" ref="Y793:AI793" si="915">Y794-X794</f>
        <v>0</v>
      </c>
      <c r="Z793" s="36">
        <f t="shared" si="915"/>
        <v>0</v>
      </c>
      <c r="AA793" s="36">
        <f t="shared" si="915"/>
        <v>0</v>
      </c>
      <c r="AB793" s="36">
        <f t="shared" si="915"/>
        <v>0</v>
      </c>
      <c r="AC793" s="36">
        <f t="shared" si="915"/>
        <v>0</v>
      </c>
      <c r="AD793" s="36">
        <f t="shared" si="915"/>
        <v>0</v>
      </c>
      <c r="AE793" s="216">
        <f t="shared" si="915"/>
        <v>0</v>
      </c>
      <c r="AF793" s="36">
        <f t="shared" si="915"/>
        <v>0</v>
      </c>
      <c r="AG793" s="36">
        <f t="shared" si="915"/>
        <v>0</v>
      </c>
      <c r="AH793" s="36">
        <f t="shared" si="915"/>
        <v>0</v>
      </c>
      <c r="AI793" s="37">
        <f t="shared" si="915"/>
        <v>0</v>
      </c>
      <c r="AJ793" s="12"/>
      <c r="AK793" s="12"/>
      <c r="AL793" s="32">
        <v>23</v>
      </c>
      <c r="AM793" s="25"/>
      <c r="AN793" s="33" t="s">
        <v>1</v>
      </c>
      <c r="AO793" s="25"/>
      <c r="AP793" s="35">
        <f>AP794</f>
        <v>0</v>
      </c>
      <c r="AQ793" s="36">
        <f t="shared" ref="AQ793:BA793" si="916">AQ794-AP794</f>
        <v>0</v>
      </c>
      <c r="AR793" s="36">
        <f t="shared" si="916"/>
        <v>0</v>
      </c>
      <c r="AS793" s="36">
        <f t="shared" si="916"/>
        <v>0</v>
      </c>
      <c r="AT793" s="36">
        <f t="shared" si="916"/>
        <v>0</v>
      </c>
      <c r="AU793" s="36">
        <f t="shared" si="916"/>
        <v>0</v>
      </c>
      <c r="AV793" s="36">
        <f t="shared" si="916"/>
        <v>0</v>
      </c>
      <c r="AW793" s="216">
        <f t="shared" si="916"/>
        <v>0</v>
      </c>
      <c r="AX793" s="36">
        <f t="shared" si="916"/>
        <v>0</v>
      </c>
      <c r="AY793" s="36">
        <f t="shared" si="916"/>
        <v>0</v>
      </c>
      <c r="AZ793" s="36">
        <f t="shared" si="916"/>
        <v>0</v>
      </c>
      <c r="BA793" s="143">
        <f t="shared" si="916"/>
        <v>0</v>
      </c>
      <c r="BC793" s="39"/>
      <c r="BD793" s="105"/>
      <c r="BE793" s="105"/>
      <c r="BF793" s="105"/>
      <c r="BG793" s="39"/>
      <c r="BH793" s="39"/>
      <c r="BI793" s="39"/>
      <c r="BJ793" s="39"/>
    </row>
    <row r="794" spans="1:62" s="10" customFormat="1" ht="14.25" customHeight="1">
      <c r="A794" s="70"/>
      <c r="B794" s="25"/>
      <c r="C794" s="33" t="s">
        <v>13</v>
      </c>
      <c r="D794" s="25"/>
      <c r="E794" s="74"/>
      <c r="F794" s="73"/>
      <c r="G794" s="73"/>
      <c r="H794" s="73"/>
      <c r="I794" s="73"/>
      <c r="J794" s="73"/>
      <c r="K794" s="73"/>
      <c r="L794" s="73"/>
      <c r="M794" s="136"/>
      <c r="N794" s="36"/>
      <c r="O794" s="36"/>
      <c r="P794" s="37"/>
      <c r="Q794" s="12"/>
      <c r="R794" s="12"/>
      <c r="S794" s="12"/>
      <c r="T794" s="70"/>
      <c r="U794" s="25"/>
      <c r="V794" s="33" t="s">
        <v>13</v>
      </c>
      <c r="W794" s="25"/>
      <c r="X794" s="74"/>
      <c r="Y794" s="73"/>
      <c r="Z794" s="73"/>
      <c r="AA794" s="73"/>
      <c r="AB794" s="73"/>
      <c r="AC794" s="73"/>
      <c r="AD794" s="73"/>
      <c r="AE794" s="136"/>
      <c r="AF794" s="73"/>
      <c r="AG794" s="36"/>
      <c r="AH794" s="36"/>
      <c r="AI794" s="37"/>
      <c r="AJ794" s="12"/>
      <c r="AK794" s="12"/>
      <c r="AL794" s="70"/>
      <c r="AM794" s="25"/>
      <c r="AN794" s="33" t="s">
        <v>13</v>
      </c>
      <c r="AO794" s="25"/>
      <c r="AP794" s="74"/>
      <c r="AQ794" s="73"/>
      <c r="AR794" s="73"/>
      <c r="AS794" s="73"/>
      <c r="AT794" s="73"/>
      <c r="AU794" s="73"/>
      <c r="AV794" s="73"/>
      <c r="AW794" s="136"/>
      <c r="AX794" s="73"/>
      <c r="AY794" s="36"/>
      <c r="AZ794" s="36"/>
      <c r="BA794" s="143"/>
      <c r="BC794" s="39"/>
      <c r="BD794" s="105"/>
      <c r="BE794" s="105"/>
      <c r="BF794" s="105"/>
      <c r="BG794" s="39"/>
      <c r="BH794" s="39"/>
      <c r="BI794" s="39"/>
      <c r="BJ794" s="39"/>
    </row>
    <row r="795" spans="1:62" s="10" customFormat="1" ht="14.25" customHeight="1">
      <c r="A795" s="40"/>
      <c r="B795" s="25"/>
      <c r="C795" s="33"/>
      <c r="D795" s="25"/>
      <c r="E795" s="35"/>
      <c r="F795" s="36"/>
      <c r="G795" s="36"/>
      <c r="H795" s="36"/>
      <c r="I795" s="36"/>
      <c r="J795" s="36"/>
      <c r="K795" s="36"/>
      <c r="L795" s="36"/>
      <c r="M795" s="216"/>
      <c r="N795" s="36"/>
      <c r="O795" s="36"/>
      <c r="P795" s="37"/>
      <c r="Q795" s="12"/>
      <c r="R795" s="12"/>
      <c r="S795" s="12"/>
      <c r="T795" s="40"/>
      <c r="U795" s="25"/>
      <c r="V795" s="33"/>
      <c r="W795" s="25"/>
      <c r="X795" s="35"/>
      <c r="Y795" s="36"/>
      <c r="Z795" s="36"/>
      <c r="AA795" s="36"/>
      <c r="AB795" s="36"/>
      <c r="AC795" s="36"/>
      <c r="AD795" s="36"/>
      <c r="AE795" s="216"/>
      <c r="AF795" s="36"/>
      <c r="AG795" s="36"/>
      <c r="AH795" s="36"/>
      <c r="AI795" s="37"/>
      <c r="AJ795" s="12"/>
      <c r="AK795" s="12"/>
      <c r="AL795" s="40"/>
      <c r="AM795" s="25"/>
      <c r="AN795" s="33"/>
      <c r="AO795" s="25"/>
      <c r="AP795" s="35"/>
      <c r="AQ795" s="36"/>
      <c r="AR795" s="36"/>
      <c r="AS795" s="36"/>
      <c r="AT795" s="36"/>
      <c r="AU795" s="36"/>
      <c r="AV795" s="36"/>
      <c r="AW795" s="216"/>
      <c r="AX795" s="36"/>
      <c r="AY795" s="36"/>
      <c r="AZ795" s="36"/>
      <c r="BA795" s="143"/>
      <c r="BC795" s="39"/>
      <c r="BD795" s="105"/>
      <c r="BE795" s="105"/>
      <c r="BF795" s="105"/>
      <c r="BG795" s="39"/>
      <c r="BH795" s="39"/>
      <c r="BI795" s="39"/>
      <c r="BJ795" s="39"/>
    </row>
    <row r="796" spans="1:62" s="10" customFormat="1" ht="14.25" customHeight="1">
      <c r="A796" s="32">
        <v>24</v>
      </c>
      <c r="B796" s="25"/>
      <c r="C796" s="33" t="s">
        <v>1</v>
      </c>
      <c r="D796" s="25"/>
      <c r="E796" s="35">
        <f>E797</f>
        <v>0</v>
      </c>
      <c r="F796" s="36">
        <f t="shared" ref="F796:P796" si="917">F797-E797</f>
        <v>0</v>
      </c>
      <c r="G796" s="36">
        <f t="shared" si="917"/>
        <v>0</v>
      </c>
      <c r="H796" s="36">
        <f t="shared" si="917"/>
        <v>0</v>
      </c>
      <c r="I796" s="36">
        <f t="shared" si="917"/>
        <v>0</v>
      </c>
      <c r="J796" s="36">
        <f t="shared" si="917"/>
        <v>0</v>
      </c>
      <c r="K796" s="36">
        <f t="shared" si="917"/>
        <v>0</v>
      </c>
      <c r="L796" s="36">
        <f t="shared" si="917"/>
        <v>0</v>
      </c>
      <c r="M796" s="216">
        <f t="shared" si="917"/>
        <v>0</v>
      </c>
      <c r="N796" s="36">
        <f t="shared" si="917"/>
        <v>0</v>
      </c>
      <c r="O796" s="36">
        <f t="shared" si="917"/>
        <v>0</v>
      </c>
      <c r="P796" s="37">
        <f t="shared" si="917"/>
        <v>0</v>
      </c>
      <c r="Q796" s="12"/>
      <c r="R796" s="12"/>
      <c r="S796" s="12"/>
      <c r="T796" s="32">
        <v>24</v>
      </c>
      <c r="U796" s="25"/>
      <c r="V796" s="33" t="s">
        <v>1</v>
      </c>
      <c r="W796" s="25"/>
      <c r="X796" s="35">
        <f>X797</f>
        <v>0</v>
      </c>
      <c r="Y796" s="36">
        <f t="shared" ref="Y796:AI796" si="918">Y797-X797</f>
        <v>0</v>
      </c>
      <c r="Z796" s="36">
        <f t="shared" si="918"/>
        <v>0</v>
      </c>
      <c r="AA796" s="36">
        <f t="shared" si="918"/>
        <v>0</v>
      </c>
      <c r="AB796" s="36">
        <f t="shared" si="918"/>
        <v>0</v>
      </c>
      <c r="AC796" s="36">
        <f t="shared" si="918"/>
        <v>0</v>
      </c>
      <c r="AD796" s="36">
        <f t="shared" si="918"/>
        <v>0</v>
      </c>
      <c r="AE796" s="216">
        <f t="shared" si="918"/>
        <v>0</v>
      </c>
      <c r="AF796" s="36">
        <f t="shared" si="918"/>
        <v>0</v>
      </c>
      <c r="AG796" s="36">
        <f t="shared" si="918"/>
        <v>0</v>
      </c>
      <c r="AH796" s="36">
        <f t="shared" si="918"/>
        <v>0</v>
      </c>
      <c r="AI796" s="37">
        <f t="shared" si="918"/>
        <v>0</v>
      </c>
      <c r="AJ796" s="12"/>
      <c r="AK796" s="12"/>
      <c r="AL796" s="32">
        <v>24</v>
      </c>
      <c r="AM796" s="25"/>
      <c r="AN796" s="33" t="s">
        <v>1</v>
      </c>
      <c r="AO796" s="25"/>
      <c r="AP796" s="35">
        <f>AP797</f>
        <v>0</v>
      </c>
      <c r="AQ796" s="36">
        <f t="shared" ref="AQ796:BA796" si="919">AQ797-AP797</f>
        <v>0</v>
      </c>
      <c r="AR796" s="36">
        <f t="shared" si="919"/>
        <v>0</v>
      </c>
      <c r="AS796" s="36">
        <f t="shared" si="919"/>
        <v>0</v>
      </c>
      <c r="AT796" s="36">
        <f t="shared" si="919"/>
        <v>0</v>
      </c>
      <c r="AU796" s="36">
        <f t="shared" si="919"/>
        <v>0</v>
      </c>
      <c r="AV796" s="36">
        <f t="shared" si="919"/>
        <v>0</v>
      </c>
      <c r="AW796" s="216">
        <f t="shared" si="919"/>
        <v>0</v>
      </c>
      <c r="AX796" s="36">
        <f t="shared" si="919"/>
        <v>0</v>
      </c>
      <c r="AY796" s="36">
        <f t="shared" si="919"/>
        <v>0</v>
      </c>
      <c r="AZ796" s="36">
        <f t="shared" si="919"/>
        <v>0</v>
      </c>
      <c r="BA796" s="143">
        <f t="shared" si="919"/>
        <v>0</v>
      </c>
      <c r="BC796" s="39"/>
      <c r="BD796" s="105"/>
      <c r="BE796" s="105"/>
      <c r="BF796" s="105"/>
      <c r="BG796" s="39"/>
      <c r="BH796" s="39"/>
      <c r="BI796" s="39"/>
      <c r="BJ796" s="39"/>
    </row>
    <row r="797" spans="1:62" s="10" customFormat="1" ht="14.25" customHeight="1">
      <c r="A797" s="70"/>
      <c r="B797" s="25"/>
      <c r="C797" s="33" t="s">
        <v>13</v>
      </c>
      <c r="D797" s="25"/>
      <c r="E797" s="74"/>
      <c r="F797" s="73"/>
      <c r="G797" s="73"/>
      <c r="H797" s="73"/>
      <c r="I797" s="73"/>
      <c r="J797" s="73"/>
      <c r="K797" s="73"/>
      <c r="L797" s="73"/>
      <c r="M797" s="136"/>
      <c r="N797" s="36"/>
      <c r="O797" s="36"/>
      <c r="P797" s="37"/>
      <c r="Q797" s="12"/>
      <c r="R797" s="12"/>
      <c r="S797" s="12"/>
      <c r="T797" s="70"/>
      <c r="U797" s="25"/>
      <c r="V797" s="33" t="s">
        <v>13</v>
      </c>
      <c r="W797" s="25"/>
      <c r="X797" s="74"/>
      <c r="Y797" s="73"/>
      <c r="Z797" s="73"/>
      <c r="AA797" s="73"/>
      <c r="AB797" s="73"/>
      <c r="AC797" s="73"/>
      <c r="AD797" s="73"/>
      <c r="AE797" s="136"/>
      <c r="AF797" s="73"/>
      <c r="AG797" s="36"/>
      <c r="AH797" s="36"/>
      <c r="AI797" s="37"/>
      <c r="AJ797" s="12"/>
      <c r="AK797" s="12"/>
      <c r="AL797" s="70"/>
      <c r="AM797" s="25"/>
      <c r="AN797" s="33" t="s">
        <v>13</v>
      </c>
      <c r="AO797" s="25"/>
      <c r="AP797" s="74"/>
      <c r="AQ797" s="73"/>
      <c r="AR797" s="73"/>
      <c r="AS797" s="73"/>
      <c r="AT797" s="73"/>
      <c r="AU797" s="73"/>
      <c r="AV797" s="73"/>
      <c r="AW797" s="136"/>
      <c r="AX797" s="73"/>
      <c r="AY797" s="36"/>
      <c r="AZ797" s="36"/>
      <c r="BA797" s="143"/>
      <c r="BC797" s="39"/>
      <c r="BD797" s="105"/>
      <c r="BE797" s="105"/>
      <c r="BF797" s="105"/>
      <c r="BG797" s="39"/>
      <c r="BH797" s="39"/>
      <c r="BI797" s="39"/>
      <c r="BJ797" s="39"/>
    </row>
    <row r="798" spans="1:62" s="10" customFormat="1" ht="14.25" customHeight="1">
      <c r="A798" s="40"/>
      <c r="B798" s="25"/>
      <c r="C798" s="33"/>
      <c r="D798" s="25"/>
      <c r="E798" s="35"/>
      <c r="F798" s="36"/>
      <c r="G798" s="36"/>
      <c r="H798" s="36"/>
      <c r="I798" s="36"/>
      <c r="J798" s="36"/>
      <c r="K798" s="36"/>
      <c r="L798" s="36"/>
      <c r="M798" s="216"/>
      <c r="N798" s="36"/>
      <c r="O798" s="36"/>
      <c r="P798" s="37"/>
      <c r="Q798" s="12"/>
      <c r="R798" s="12"/>
      <c r="S798" s="12"/>
      <c r="T798" s="40"/>
      <c r="U798" s="25"/>
      <c r="V798" s="33"/>
      <c r="W798" s="25"/>
      <c r="X798" s="35"/>
      <c r="Y798" s="36"/>
      <c r="Z798" s="36"/>
      <c r="AA798" s="36"/>
      <c r="AB798" s="36"/>
      <c r="AC798" s="36"/>
      <c r="AD798" s="36"/>
      <c r="AE798" s="216"/>
      <c r="AF798" s="36"/>
      <c r="AG798" s="36"/>
      <c r="AH798" s="36"/>
      <c r="AI798" s="37"/>
      <c r="AJ798" s="12"/>
      <c r="AK798" s="12"/>
      <c r="AL798" s="40"/>
      <c r="AM798" s="25"/>
      <c r="AN798" s="33"/>
      <c r="AO798" s="25"/>
      <c r="AP798" s="35"/>
      <c r="AQ798" s="36"/>
      <c r="AR798" s="36"/>
      <c r="AS798" s="36"/>
      <c r="AT798" s="36"/>
      <c r="AU798" s="36"/>
      <c r="AV798" s="36"/>
      <c r="AW798" s="216"/>
      <c r="AX798" s="36"/>
      <c r="AY798" s="36"/>
      <c r="AZ798" s="36"/>
      <c r="BA798" s="143"/>
      <c r="BC798" s="39"/>
      <c r="BD798" s="105"/>
      <c r="BE798" s="105"/>
      <c r="BF798" s="105"/>
      <c r="BG798" s="39"/>
      <c r="BH798" s="39"/>
      <c r="BI798" s="39"/>
      <c r="BJ798" s="39"/>
    </row>
    <row r="799" spans="1:62" s="10" customFormat="1" ht="14.25" customHeight="1">
      <c r="A799" s="32">
        <v>25</v>
      </c>
      <c r="B799" s="25"/>
      <c r="C799" s="33" t="s">
        <v>1</v>
      </c>
      <c r="D799" s="25"/>
      <c r="E799" s="35">
        <f>E800</f>
        <v>0</v>
      </c>
      <c r="F799" s="36">
        <f t="shared" ref="F799:P799" si="920">F800-E800</f>
        <v>0</v>
      </c>
      <c r="G799" s="36">
        <f t="shared" si="920"/>
        <v>0</v>
      </c>
      <c r="H799" s="36">
        <f t="shared" si="920"/>
        <v>0</v>
      </c>
      <c r="I799" s="36">
        <f t="shared" si="920"/>
        <v>0</v>
      </c>
      <c r="J799" s="36">
        <f t="shared" si="920"/>
        <v>0</v>
      </c>
      <c r="K799" s="36">
        <f t="shared" si="920"/>
        <v>0</v>
      </c>
      <c r="L799" s="36">
        <f t="shared" si="920"/>
        <v>0</v>
      </c>
      <c r="M799" s="216">
        <f t="shared" si="920"/>
        <v>0</v>
      </c>
      <c r="N799" s="36">
        <f t="shared" si="920"/>
        <v>0</v>
      </c>
      <c r="O799" s="36">
        <f t="shared" si="920"/>
        <v>0</v>
      </c>
      <c r="P799" s="37">
        <f t="shared" si="920"/>
        <v>0</v>
      </c>
      <c r="Q799" s="12"/>
      <c r="R799" s="12"/>
      <c r="S799" s="12"/>
      <c r="T799" s="32">
        <v>25</v>
      </c>
      <c r="U799" s="25"/>
      <c r="V799" s="33" t="s">
        <v>1</v>
      </c>
      <c r="W799" s="25"/>
      <c r="X799" s="35">
        <f>X800</f>
        <v>0</v>
      </c>
      <c r="Y799" s="36">
        <f t="shared" ref="Y799:AI799" si="921">Y800-X800</f>
        <v>0</v>
      </c>
      <c r="Z799" s="36">
        <f t="shared" si="921"/>
        <v>0</v>
      </c>
      <c r="AA799" s="36">
        <f t="shared" si="921"/>
        <v>0</v>
      </c>
      <c r="AB799" s="36">
        <f t="shared" si="921"/>
        <v>0</v>
      </c>
      <c r="AC799" s="36">
        <f t="shared" si="921"/>
        <v>0</v>
      </c>
      <c r="AD799" s="36">
        <f t="shared" si="921"/>
        <v>0</v>
      </c>
      <c r="AE799" s="216">
        <f t="shared" si="921"/>
        <v>0</v>
      </c>
      <c r="AF799" s="36">
        <f t="shared" si="921"/>
        <v>0</v>
      </c>
      <c r="AG799" s="36">
        <f t="shared" si="921"/>
        <v>0</v>
      </c>
      <c r="AH799" s="36">
        <f t="shared" si="921"/>
        <v>0</v>
      </c>
      <c r="AI799" s="37">
        <f t="shared" si="921"/>
        <v>0</v>
      </c>
      <c r="AJ799" s="12"/>
      <c r="AK799" s="12"/>
      <c r="AL799" s="32">
        <v>25</v>
      </c>
      <c r="AM799" s="25"/>
      <c r="AN799" s="33" t="s">
        <v>1</v>
      </c>
      <c r="AO799" s="25"/>
      <c r="AP799" s="35">
        <f>AP800</f>
        <v>0</v>
      </c>
      <c r="AQ799" s="36">
        <f t="shared" ref="AQ799:BA799" si="922">AQ800-AP800</f>
        <v>0</v>
      </c>
      <c r="AR799" s="36">
        <f t="shared" si="922"/>
        <v>0</v>
      </c>
      <c r="AS799" s="36">
        <f t="shared" si="922"/>
        <v>0</v>
      </c>
      <c r="AT799" s="36">
        <f t="shared" si="922"/>
        <v>0</v>
      </c>
      <c r="AU799" s="36">
        <f t="shared" si="922"/>
        <v>0</v>
      </c>
      <c r="AV799" s="36">
        <f t="shared" si="922"/>
        <v>0</v>
      </c>
      <c r="AW799" s="216">
        <f t="shared" si="922"/>
        <v>0</v>
      </c>
      <c r="AX799" s="36">
        <f t="shared" si="922"/>
        <v>0</v>
      </c>
      <c r="AY799" s="36">
        <f t="shared" si="922"/>
        <v>0</v>
      </c>
      <c r="AZ799" s="36">
        <f t="shared" si="922"/>
        <v>0</v>
      </c>
      <c r="BA799" s="143">
        <f t="shared" si="922"/>
        <v>0</v>
      </c>
      <c r="BC799" s="39"/>
      <c r="BD799" s="105"/>
      <c r="BE799" s="105"/>
      <c r="BF799" s="105"/>
      <c r="BG799" s="39"/>
      <c r="BH799" s="39"/>
      <c r="BI799" s="39"/>
      <c r="BJ799" s="39"/>
    </row>
    <row r="800" spans="1:62" s="10" customFormat="1" ht="14.25" customHeight="1">
      <c r="A800" s="70"/>
      <c r="B800" s="25"/>
      <c r="C800" s="33" t="s">
        <v>13</v>
      </c>
      <c r="D800" s="25"/>
      <c r="E800" s="74"/>
      <c r="F800" s="73"/>
      <c r="G800" s="73"/>
      <c r="H800" s="73"/>
      <c r="I800" s="73"/>
      <c r="J800" s="73"/>
      <c r="K800" s="73"/>
      <c r="L800" s="73"/>
      <c r="M800" s="136"/>
      <c r="N800" s="36"/>
      <c r="O800" s="36"/>
      <c r="P800" s="37"/>
      <c r="Q800" s="12"/>
      <c r="R800" s="12"/>
      <c r="S800" s="12"/>
      <c r="T800" s="70"/>
      <c r="U800" s="25"/>
      <c r="V800" s="33" t="s">
        <v>13</v>
      </c>
      <c r="W800" s="25"/>
      <c r="X800" s="74"/>
      <c r="Y800" s="73"/>
      <c r="Z800" s="73"/>
      <c r="AA800" s="73"/>
      <c r="AB800" s="73"/>
      <c r="AC800" s="73"/>
      <c r="AD800" s="73"/>
      <c r="AE800" s="136"/>
      <c r="AF800" s="73"/>
      <c r="AG800" s="36"/>
      <c r="AH800" s="36"/>
      <c r="AI800" s="37"/>
      <c r="AJ800" s="12"/>
      <c r="AK800" s="12"/>
      <c r="AL800" s="70"/>
      <c r="AM800" s="25"/>
      <c r="AN800" s="33" t="s">
        <v>13</v>
      </c>
      <c r="AO800" s="25"/>
      <c r="AP800" s="74"/>
      <c r="AQ800" s="73"/>
      <c r="AR800" s="73"/>
      <c r="AS800" s="73"/>
      <c r="AT800" s="73"/>
      <c r="AU800" s="73"/>
      <c r="AV800" s="73"/>
      <c r="AW800" s="136"/>
      <c r="AX800" s="73"/>
      <c r="AY800" s="36"/>
      <c r="AZ800" s="36"/>
      <c r="BA800" s="143"/>
      <c r="BC800" s="39"/>
      <c r="BD800" s="105"/>
      <c r="BE800" s="105"/>
      <c r="BF800" s="105"/>
      <c r="BG800" s="39"/>
      <c r="BH800" s="39"/>
      <c r="BI800" s="39"/>
      <c r="BJ800" s="39"/>
    </row>
    <row r="801" spans="1:62" s="10" customFormat="1" ht="14.25" customHeight="1">
      <c r="A801" s="40"/>
      <c r="B801" s="25"/>
      <c r="C801" s="33"/>
      <c r="D801" s="25"/>
      <c r="E801" s="35"/>
      <c r="F801" s="36"/>
      <c r="G801" s="36"/>
      <c r="H801" s="36"/>
      <c r="I801" s="36"/>
      <c r="J801" s="36"/>
      <c r="K801" s="36"/>
      <c r="L801" s="36"/>
      <c r="M801" s="216"/>
      <c r="N801" s="36"/>
      <c r="O801" s="36"/>
      <c r="P801" s="37"/>
      <c r="Q801" s="12"/>
      <c r="R801" s="12"/>
      <c r="S801" s="12"/>
      <c r="T801" s="40"/>
      <c r="U801" s="25"/>
      <c r="V801" s="33"/>
      <c r="W801" s="25"/>
      <c r="X801" s="35"/>
      <c r="Y801" s="36"/>
      <c r="Z801" s="36"/>
      <c r="AA801" s="36"/>
      <c r="AB801" s="36"/>
      <c r="AC801" s="36"/>
      <c r="AD801" s="36"/>
      <c r="AE801" s="216"/>
      <c r="AF801" s="36"/>
      <c r="AG801" s="36"/>
      <c r="AH801" s="36"/>
      <c r="AI801" s="37"/>
      <c r="AJ801" s="12"/>
      <c r="AK801" s="12"/>
      <c r="AL801" s="40"/>
      <c r="AM801" s="25"/>
      <c r="AN801" s="33"/>
      <c r="AO801" s="25"/>
      <c r="AP801" s="35"/>
      <c r="AQ801" s="36"/>
      <c r="AR801" s="36"/>
      <c r="AS801" s="36"/>
      <c r="AT801" s="36"/>
      <c r="AU801" s="36"/>
      <c r="AV801" s="36"/>
      <c r="AW801" s="216"/>
      <c r="AX801" s="36"/>
      <c r="AY801" s="36"/>
      <c r="AZ801" s="36"/>
      <c r="BA801" s="143"/>
      <c r="BC801" s="39"/>
      <c r="BD801" s="105"/>
      <c r="BE801" s="105"/>
      <c r="BF801" s="105"/>
      <c r="BG801" s="39"/>
      <c r="BH801" s="39"/>
      <c r="BI801" s="39"/>
      <c r="BJ801" s="39"/>
    </row>
    <row r="802" spans="1:62" s="10" customFormat="1" ht="14.25" customHeight="1">
      <c r="A802" s="32">
        <v>26</v>
      </c>
      <c r="B802" s="25"/>
      <c r="C802" s="33" t="s">
        <v>1</v>
      </c>
      <c r="D802" s="25"/>
      <c r="E802" s="35">
        <f>E803</f>
        <v>0</v>
      </c>
      <c r="F802" s="36">
        <f t="shared" ref="F802:P802" si="923">F803-E803</f>
        <v>0</v>
      </c>
      <c r="G802" s="36">
        <f t="shared" si="923"/>
        <v>0</v>
      </c>
      <c r="H802" s="36">
        <f t="shared" si="923"/>
        <v>0</v>
      </c>
      <c r="I802" s="36">
        <f t="shared" si="923"/>
        <v>0</v>
      </c>
      <c r="J802" s="36">
        <f t="shared" si="923"/>
        <v>0</v>
      </c>
      <c r="K802" s="36">
        <f t="shared" si="923"/>
        <v>0</v>
      </c>
      <c r="L802" s="36">
        <f t="shared" si="923"/>
        <v>0</v>
      </c>
      <c r="M802" s="216">
        <f t="shared" si="923"/>
        <v>0</v>
      </c>
      <c r="N802" s="36">
        <f t="shared" si="923"/>
        <v>0</v>
      </c>
      <c r="O802" s="36">
        <f t="shared" si="923"/>
        <v>0</v>
      </c>
      <c r="P802" s="37">
        <f t="shared" si="923"/>
        <v>0</v>
      </c>
      <c r="Q802" s="12"/>
      <c r="R802" s="12"/>
      <c r="S802" s="12"/>
      <c r="T802" s="32">
        <v>26</v>
      </c>
      <c r="U802" s="25"/>
      <c r="V802" s="33" t="s">
        <v>1</v>
      </c>
      <c r="W802" s="25"/>
      <c r="X802" s="35">
        <f>X803</f>
        <v>0</v>
      </c>
      <c r="Y802" s="36">
        <f t="shared" ref="Y802:AI802" si="924">Y803-X803</f>
        <v>0</v>
      </c>
      <c r="Z802" s="36">
        <f t="shared" si="924"/>
        <v>0</v>
      </c>
      <c r="AA802" s="36">
        <f t="shared" si="924"/>
        <v>0</v>
      </c>
      <c r="AB802" s="36">
        <f t="shared" si="924"/>
        <v>0</v>
      </c>
      <c r="AC802" s="36">
        <f t="shared" si="924"/>
        <v>0</v>
      </c>
      <c r="AD802" s="36">
        <f t="shared" si="924"/>
        <v>0</v>
      </c>
      <c r="AE802" s="216">
        <f t="shared" si="924"/>
        <v>0</v>
      </c>
      <c r="AF802" s="36">
        <f t="shared" si="924"/>
        <v>0</v>
      </c>
      <c r="AG802" s="36">
        <f t="shared" si="924"/>
        <v>0</v>
      </c>
      <c r="AH802" s="36">
        <f t="shared" si="924"/>
        <v>0</v>
      </c>
      <c r="AI802" s="37">
        <f t="shared" si="924"/>
        <v>0</v>
      </c>
      <c r="AJ802" s="12"/>
      <c r="AK802" s="12"/>
      <c r="AL802" s="32">
        <v>26</v>
      </c>
      <c r="AM802" s="25"/>
      <c r="AN802" s="33" t="s">
        <v>1</v>
      </c>
      <c r="AO802" s="25"/>
      <c r="AP802" s="35">
        <f>AP803</f>
        <v>0</v>
      </c>
      <c r="AQ802" s="36">
        <f t="shared" ref="AQ802:BA802" si="925">AQ803-AP803</f>
        <v>0</v>
      </c>
      <c r="AR802" s="36">
        <f t="shared" si="925"/>
        <v>0</v>
      </c>
      <c r="AS802" s="36">
        <f t="shared" si="925"/>
        <v>0</v>
      </c>
      <c r="AT802" s="36">
        <f t="shared" si="925"/>
        <v>0</v>
      </c>
      <c r="AU802" s="36">
        <f t="shared" si="925"/>
        <v>0</v>
      </c>
      <c r="AV802" s="36">
        <f t="shared" si="925"/>
        <v>0</v>
      </c>
      <c r="AW802" s="216">
        <f t="shared" si="925"/>
        <v>0</v>
      </c>
      <c r="AX802" s="36">
        <f t="shared" si="925"/>
        <v>0</v>
      </c>
      <c r="AY802" s="36">
        <f t="shared" si="925"/>
        <v>0</v>
      </c>
      <c r="AZ802" s="36">
        <f t="shared" si="925"/>
        <v>0</v>
      </c>
      <c r="BA802" s="143">
        <f t="shared" si="925"/>
        <v>0</v>
      </c>
      <c r="BC802" s="39"/>
      <c r="BD802" s="105"/>
      <c r="BE802" s="105"/>
      <c r="BF802" s="105"/>
      <c r="BG802" s="39"/>
      <c r="BH802" s="39"/>
      <c r="BI802" s="39"/>
      <c r="BJ802" s="39"/>
    </row>
    <row r="803" spans="1:62" s="10" customFormat="1" ht="14.25" customHeight="1">
      <c r="A803" s="70"/>
      <c r="B803" s="25"/>
      <c r="C803" s="33" t="s">
        <v>13</v>
      </c>
      <c r="D803" s="25"/>
      <c r="E803" s="74"/>
      <c r="F803" s="73"/>
      <c r="G803" s="73"/>
      <c r="H803" s="73"/>
      <c r="I803" s="73"/>
      <c r="J803" s="73"/>
      <c r="K803" s="73"/>
      <c r="L803" s="73"/>
      <c r="M803" s="136"/>
      <c r="N803" s="36"/>
      <c r="O803" s="36"/>
      <c r="P803" s="37"/>
      <c r="Q803" s="12"/>
      <c r="R803" s="12"/>
      <c r="S803" s="12"/>
      <c r="T803" s="70"/>
      <c r="U803" s="25"/>
      <c r="V803" s="33" t="s">
        <v>13</v>
      </c>
      <c r="W803" s="25"/>
      <c r="X803" s="74"/>
      <c r="Y803" s="73"/>
      <c r="Z803" s="73"/>
      <c r="AA803" s="73"/>
      <c r="AB803" s="73"/>
      <c r="AC803" s="73"/>
      <c r="AD803" s="73"/>
      <c r="AE803" s="136"/>
      <c r="AF803" s="73"/>
      <c r="AG803" s="36"/>
      <c r="AH803" s="36"/>
      <c r="AI803" s="37"/>
      <c r="AJ803" s="12"/>
      <c r="AK803" s="12"/>
      <c r="AL803" s="70"/>
      <c r="AM803" s="25"/>
      <c r="AN803" s="33" t="s">
        <v>13</v>
      </c>
      <c r="AO803" s="25"/>
      <c r="AP803" s="74"/>
      <c r="AQ803" s="73"/>
      <c r="AR803" s="73"/>
      <c r="AS803" s="73"/>
      <c r="AT803" s="73"/>
      <c r="AU803" s="73"/>
      <c r="AV803" s="73"/>
      <c r="AW803" s="136"/>
      <c r="AX803" s="73"/>
      <c r="AY803" s="36"/>
      <c r="AZ803" s="36"/>
      <c r="BA803" s="143"/>
      <c r="BC803" s="39"/>
      <c r="BD803" s="105"/>
      <c r="BE803" s="105"/>
      <c r="BF803" s="105"/>
      <c r="BG803" s="39"/>
      <c r="BH803" s="39"/>
      <c r="BI803" s="39"/>
      <c r="BJ803" s="39"/>
    </row>
    <row r="804" spans="1:62" s="10" customFormat="1" ht="14.25" customHeight="1">
      <c r="A804" s="40"/>
      <c r="B804" s="25"/>
      <c r="C804" s="33"/>
      <c r="D804" s="25"/>
      <c r="E804" s="35"/>
      <c r="F804" s="36"/>
      <c r="G804" s="36"/>
      <c r="H804" s="36"/>
      <c r="I804" s="36"/>
      <c r="J804" s="36"/>
      <c r="K804" s="36"/>
      <c r="L804" s="36"/>
      <c r="M804" s="216"/>
      <c r="N804" s="36"/>
      <c r="O804" s="36"/>
      <c r="P804" s="37"/>
      <c r="Q804" s="12"/>
      <c r="R804" s="12"/>
      <c r="S804" s="12"/>
      <c r="T804" s="40"/>
      <c r="U804" s="25"/>
      <c r="V804" s="33"/>
      <c r="W804" s="25"/>
      <c r="X804" s="35"/>
      <c r="Y804" s="36"/>
      <c r="Z804" s="36"/>
      <c r="AA804" s="36"/>
      <c r="AB804" s="36"/>
      <c r="AC804" s="36"/>
      <c r="AD804" s="36"/>
      <c r="AE804" s="216"/>
      <c r="AF804" s="36"/>
      <c r="AG804" s="36"/>
      <c r="AH804" s="36"/>
      <c r="AI804" s="37"/>
      <c r="AJ804" s="12"/>
      <c r="AK804" s="12"/>
      <c r="AL804" s="40"/>
      <c r="AM804" s="25"/>
      <c r="AN804" s="33"/>
      <c r="AO804" s="25"/>
      <c r="AP804" s="35"/>
      <c r="AQ804" s="36"/>
      <c r="AR804" s="36"/>
      <c r="AS804" s="36"/>
      <c r="AT804" s="36"/>
      <c r="AU804" s="36"/>
      <c r="AV804" s="36"/>
      <c r="AW804" s="216"/>
      <c r="AX804" s="36"/>
      <c r="AY804" s="36"/>
      <c r="AZ804" s="36"/>
      <c r="BA804" s="143"/>
      <c r="BC804" s="39"/>
      <c r="BD804" s="105"/>
      <c r="BE804" s="105"/>
      <c r="BF804" s="105"/>
      <c r="BG804" s="39"/>
      <c r="BH804" s="39"/>
      <c r="BI804" s="39"/>
      <c r="BJ804" s="39"/>
    </row>
    <row r="805" spans="1:62" s="10" customFormat="1" ht="14.25" customHeight="1">
      <c r="A805" s="32">
        <v>27</v>
      </c>
      <c r="B805" s="25"/>
      <c r="C805" s="33" t="s">
        <v>1</v>
      </c>
      <c r="D805" s="25"/>
      <c r="E805" s="35">
        <f>E806</f>
        <v>0</v>
      </c>
      <c r="F805" s="36">
        <f t="shared" ref="F805:P805" si="926">F806-E806</f>
        <v>0</v>
      </c>
      <c r="G805" s="36">
        <f t="shared" si="926"/>
        <v>0</v>
      </c>
      <c r="H805" s="36">
        <f t="shared" si="926"/>
        <v>0</v>
      </c>
      <c r="I805" s="36">
        <f t="shared" si="926"/>
        <v>0</v>
      </c>
      <c r="J805" s="36">
        <f t="shared" si="926"/>
        <v>0</v>
      </c>
      <c r="K805" s="36">
        <f t="shared" si="926"/>
        <v>0</v>
      </c>
      <c r="L805" s="36">
        <f t="shared" si="926"/>
        <v>0</v>
      </c>
      <c r="M805" s="216">
        <f t="shared" si="926"/>
        <v>0</v>
      </c>
      <c r="N805" s="36">
        <f t="shared" si="926"/>
        <v>0</v>
      </c>
      <c r="O805" s="36">
        <f t="shared" si="926"/>
        <v>0</v>
      </c>
      <c r="P805" s="37">
        <f t="shared" si="926"/>
        <v>0</v>
      </c>
      <c r="Q805" s="12"/>
      <c r="R805" s="12"/>
      <c r="S805" s="12"/>
      <c r="T805" s="32">
        <v>27</v>
      </c>
      <c r="U805" s="25"/>
      <c r="V805" s="33" t="s">
        <v>1</v>
      </c>
      <c r="W805" s="25"/>
      <c r="X805" s="35">
        <f>X806</f>
        <v>0</v>
      </c>
      <c r="Y805" s="36">
        <f t="shared" ref="Y805:AI805" si="927">Y806-X806</f>
        <v>0</v>
      </c>
      <c r="Z805" s="36">
        <f t="shared" si="927"/>
        <v>0</v>
      </c>
      <c r="AA805" s="36">
        <f t="shared" si="927"/>
        <v>0</v>
      </c>
      <c r="AB805" s="36">
        <f t="shared" si="927"/>
        <v>0</v>
      </c>
      <c r="AC805" s="36">
        <f t="shared" si="927"/>
        <v>0</v>
      </c>
      <c r="AD805" s="36">
        <f t="shared" si="927"/>
        <v>0</v>
      </c>
      <c r="AE805" s="216">
        <f t="shared" si="927"/>
        <v>0</v>
      </c>
      <c r="AF805" s="36">
        <f t="shared" si="927"/>
        <v>0</v>
      </c>
      <c r="AG805" s="36">
        <f t="shared" si="927"/>
        <v>0</v>
      </c>
      <c r="AH805" s="36">
        <f t="shared" si="927"/>
        <v>0</v>
      </c>
      <c r="AI805" s="37">
        <f t="shared" si="927"/>
        <v>0</v>
      </c>
      <c r="AJ805" s="12"/>
      <c r="AK805" s="12"/>
      <c r="AL805" s="32">
        <v>27</v>
      </c>
      <c r="AM805" s="25"/>
      <c r="AN805" s="33" t="s">
        <v>1</v>
      </c>
      <c r="AO805" s="25"/>
      <c r="AP805" s="35">
        <f>AP806</f>
        <v>0</v>
      </c>
      <c r="AQ805" s="36">
        <f t="shared" ref="AQ805:BA805" si="928">AQ806-AP806</f>
        <v>0</v>
      </c>
      <c r="AR805" s="36">
        <f t="shared" si="928"/>
        <v>0</v>
      </c>
      <c r="AS805" s="36">
        <f t="shared" si="928"/>
        <v>0</v>
      </c>
      <c r="AT805" s="36">
        <f t="shared" si="928"/>
        <v>0</v>
      </c>
      <c r="AU805" s="36">
        <f t="shared" si="928"/>
        <v>0</v>
      </c>
      <c r="AV805" s="36">
        <f t="shared" si="928"/>
        <v>0</v>
      </c>
      <c r="AW805" s="216">
        <f t="shared" si="928"/>
        <v>0</v>
      </c>
      <c r="AX805" s="36">
        <f t="shared" si="928"/>
        <v>0</v>
      </c>
      <c r="AY805" s="36">
        <f t="shared" si="928"/>
        <v>0</v>
      </c>
      <c r="AZ805" s="36">
        <f t="shared" si="928"/>
        <v>0</v>
      </c>
      <c r="BA805" s="143">
        <f t="shared" si="928"/>
        <v>0</v>
      </c>
      <c r="BC805" s="39"/>
      <c r="BD805" s="105"/>
      <c r="BE805" s="105"/>
      <c r="BF805" s="105"/>
      <c r="BG805" s="39"/>
      <c r="BH805" s="39"/>
      <c r="BI805" s="39"/>
      <c r="BJ805" s="39"/>
    </row>
    <row r="806" spans="1:62" s="10" customFormat="1" ht="14.25" customHeight="1">
      <c r="A806" s="70"/>
      <c r="B806" s="25"/>
      <c r="C806" s="33" t="s">
        <v>13</v>
      </c>
      <c r="D806" s="25"/>
      <c r="E806" s="74"/>
      <c r="F806" s="73"/>
      <c r="G806" s="73"/>
      <c r="H806" s="73"/>
      <c r="I806" s="73"/>
      <c r="J806" s="73"/>
      <c r="K806" s="73"/>
      <c r="L806" s="73"/>
      <c r="M806" s="136"/>
      <c r="N806" s="36"/>
      <c r="O806" s="36"/>
      <c r="P806" s="37"/>
      <c r="Q806" s="12"/>
      <c r="R806" s="12"/>
      <c r="S806" s="12"/>
      <c r="T806" s="70"/>
      <c r="U806" s="25"/>
      <c r="V806" s="33" t="s">
        <v>13</v>
      </c>
      <c r="W806" s="25"/>
      <c r="X806" s="74"/>
      <c r="Y806" s="73"/>
      <c r="Z806" s="73"/>
      <c r="AA806" s="73"/>
      <c r="AB806" s="73"/>
      <c r="AC806" s="73"/>
      <c r="AD806" s="73"/>
      <c r="AE806" s="136"/>
      <c r="AF806" s="73"/>
      <c r="AG806" s="36"/>
      <c r="AH806" s="36"/>
      <c r="AI806" s="37"/>
      <c r="AJ806" s="12"/>
      <c r="AK806" s="12"/>
      <c r="AL806" s="70"/>
      <c r="AM806" s="25"/>
      <c r="AN806" s="33" t="s">
        <v>13</v>
      </c>
      <c r="AO806" s="25"/>
      <c r="AP806" s="74"/>
      <c r="AQ806" s="73"/>
      <c r="AR806" s="73"/>
      <c r="AS806" s="73"/>
      <c r="AT806" s="73"/>
      <c r="AU806" s="73"/>
      <c r="AV806" s="73"/>
      <c r="AW806" s="136"/>
      <c r="AX806" s="73"/>
      <c r="AY806" s="36"/>
      <c r="AZ806" s="36"/>
      <c r="BA806" s="143"/>
      <c r="BC806" s="39"/>
      <c r="BD806" s="105"/>
      <c r="BE806" s="105"/>
      <c r="BF806" s="105"/>
      <c r="BG806" s="39"/>
      <c r="BH806" s="39"/>
      <c r="BI806" s="39"/>
      <c r="BJ806" s="39"/>
    </row>
    <row r="807" spans="1:62" s="10" customFormat="1" ht="14.25" customHeight="1">
      <c r="A807" s="40"/>
      <c r="B807" s="25"/>
      <c r="C807" s="33"/>
      <c r="D807" s="25"/>
      <c r="E807" s="35"/>
      <c r="F807" s="36"/>
      <c r="G807" s="36"/>
      <c r="H807" s="36"/>
      <c r="I807" s="36"/>
      <c r="J807" s="36"/>
      <c r="K807" s="36"/>
      <c r="L807" s="36"/>
      <c r="M807" s="216"/>
      <c r="N807" s="36"/>
      <c r="O807" s="36"/>
      <c r="P807" s="37"/>
      <c r="Q807" s="12"/>
      <c r="R807" s="12"/>
      <c r="S807" s="12"/>
      <c r="T807" s="40"/>
      <c r="U807" s="25"/>
      <c r="V807" s="33"/>
      <c r="W807" s="25"/>
      <c r="X807" s="35"/>
      <c r="Y807" s="36"/>
      <c r="Z807" s="36"/>
      <c r="AA807" s="36"/>
      <c r="AB807" s="36"/>
      <c r="AC807" s="36"/>
      <c r="AD807" s="36"/>
      <c r="AE807" s="216"/>
      <c r="AF807" s="36"/>
      <c r="AG807" s="36"/>
      <c r="AH807" s="36"/>
      <c r="AI807" s="37"/>
      <c r="AJ807" s="12"/>
      <c r="AK807" s="12"/>
      <c r="AL807" s="40"/>
      <c r="AM807" s="25"/>
      <c r="AN807" s="33"/>
      <c r="AO807" s="25"/>
      <c r="AP807" s="35"/>
      <c r="AQ807" s="36"/>
      <c r="AR807" s="36"/>
      <c r="AS807" s="36"/>
      <c r="AT807" s="36"/>
      <c r="AU807" s="36"/>
      <c r="AV807" s="36"/>
      <c r="AW807" s="216"/>
      <c r="AX807" s="36"/>
      <c r="AY807" s="36"/>
      <c r="AZ807" s="36"/>
      <c r="BA807" s="143"/>
      <c r="BC807" s="39"/>
      <c r="BD807" s="105"/>
      <c r="BE807" s="105"/>
      <c r="BF807" s="105"/>
      <c r="BG807" s="39"/>
      <c r="BH807" s="39"/>
      <c r="BI807" s="39"/>
      <c r="BJ807" s="39"/>
    </row>
    <row r="808" spans="1:62" s="10" customFormat="1" ht="14.25" customHeight="1">
      <c r="A808" s="32">
        <v>28</v>
      </c>
      <c r="B808" s="25"/>
      <c r="C808" s="33" t="s">
        <v>1</v>
      </c>
      <c r="D808" s="25"/>
      <c r="E808" s="35">
        <f>E809</f>
        <v>0</v>
      </c>
      <c r="F808" s="36">
        <f t="shared" ref="F808:P808" si="929">F809-E809</f>
        <v>0</v>
      </c>
      <c r="G808" s="36">
        <f t="shared" si="929"/>
        <v>0</v>
      </c>
      <c r="H808" s="36">
        <f t="shared" si="929"/>
        <v>0</v>
      </c>
      <c r="I808" s="36">
        <f t="shared" si="929"/>
        <v>0</v>
      </c>
      <c r="J808" s="36">
        <f t="shared" si="929"/>
        <v>0</v>
      </c>
      <c r="K808" s="36">
        <f t="shared" si="929"/>
        <v>0</v>
      </c>
      <c r="L808" s="36">
        <f t="shared" si="929"/>
        <v>0</v>
      </c>
      <c r="M808" s="216">
        <f t="shared" si="929"/>
        <v>0</v>
      </c>
      <c r="N808" s="36">
        <f t="shared" si="929"/>
        <v>0</v>
      </c>
      <c r="O808" s="36">
        <f t="shared" si="929"/>
        <v>0</v>
      </c>
      <c r="P808" s="37">
        <f t="shared" si="929"/>
        <v>0</v>
      </c>
      <c r="Q808" s="12"/>
      <c r="R808" s="12"/>
      <c r="S808" s="12"/>
      <c r="T808" s="32">
        <v>28</v>
      </c>
      <c r="U808" s="25"/>
      <c r="V808" s="33" t="s">
        <v>1</v>
      </c>
      <c r="W808" s="25"/>
      <c r="X808" s="35">
        <f>X809</f>
        <v>0</v>
      </c>
      <c r="Y808" s="36">
        <f t="shared" ref="Y808:AI808" si="930">Y809-X809</f>
        <v>0</v>
      </c>
      <c r="Z808" s="36">
        <f t="shared" si="930"/>
        <v>0</v>
      </c>
      <c r="AA808" s="36">
        <f t="shared" si="930"/>
        <v>0</v>
      </c>
      <c r="AB808" s="36">
        <f t="shared" si="930"/>
        <v>0</v>
      </c>
      <c r="AC808" s="36">
        <f t="shared" si="930"/>
        <v>0</v>
      </c>
      <c r="AD808" s="36">
        <f t="shared" si="930"/>
        <v>0</v>
      </c>
      <c r="AE808" s="216">
        <f t="shared" si="930"/>
        <v>0</v>
      </c>
      <c r="AF808" s="36">
        <f t="shared" si="930"/>
        <v>0</v>
      </c>
      <c r="AG808" s="36">
        <f t="shared" si="930"/>
        <v>0</v>
      </c>
      <c r="AH808" s="36">
        <f t="shared" si="930"/>
        <v>0</v>
      </c>
      <c r="AI808" s="37">
        <f t="shared" si="930"/>
        <v>0</v>
      </c>
      <c r="AJ808" s="12"/>
      <c r="AK808" s="12"/>
      <c r="AL808" s="32">
        <v>28</v>
      </c>
      <c r="AM808" s="25"/>
      <c r="AN808" s="33" t="s">
        <v>1</v>
      </c>
      <c r="AO808" s="25"/>
      <c r="AP808" s="35">
        <f>AP809</f>
        <v>0</v>
      </c>
      <c r="AQ808" s="36">
        <f t="shared" ref="AQ808:BA808" si="931">AQ809-AP809</f>
        <v>0</v>
      </c>
      <c r="AR808" s="36">
        <f t="shared" si="931"/>
        <v>0</v>
      </c>
      <c r="AS808" s="36">
        <f t="shared" si="931"/>
        <v>0</v>
      </c>
      <c r="AT808" s="36">
        <f t="shared" si="931"/>
        <v>0</v>
      </c>
      <c r="AU808" s="36">
        <f t="shared" si="931"/>
        <v>0</v>
      </c>
      <c r="AV808" s="36">
        <f t="shared" si="931"/>
        <v>0</v>
      </c>
      <c r="AW808" s="216">
        <f t="shared" si="931"/>
        <v>0</v>
      </c>
      <c r="AX808" s="36">
        <f t="shared" si="931"/>
        <v>0</v>
      </c>
      <c r="AY808" s="36">
        <f t="shared" si="931"/>
        <v>0</v>
      </c>
      <c r="AZ808" s="36">
        <f t="shared" si="931"/>
        <v>0</v>
      </c>
      <c r="BA808" s="143">
        <f t="shared" si="931"/>
        <v>0</v>
      </c>
      <c r="BC808" s="39"/>
      <c r="BD808" s="105"/>
      <c r="BE808" s="105"/>
      <c r="BF808" s="105"/>
      <c r="BG808" s="39"/>
      <c r="BH808" s="39"/>
      <c r="BI808" s="39"/>
      <c r="BJ808" s="39"/>
    </row>
    <row r="809" spans="1:62" s="10" customFormat="1" ht="14.25" customHeight="1">
      <c r="A809" s="70"/>
      <c r="B809" s="25"/>
      <c r="C809" s="33" t="s">
        <v>13</v>
      </c>
      <c r="D809" s="25"/>
      <c r="E809" s="74"/>
      <c r="F809" s="73"/>
      <c r="G809" s="73"/>
      <c r="H809" s="73"/>
      <c r="I809" s="73"/>
      <c r="J809" s="73"/>
      <c r="K809" s="73"/>
      <c r="L809" s="73"/>
      <c r="M809" s="136"/>
      <c r="N809" s="36"/>
      <c r="O809" s="36"/>
      <c r="P809" s="37"/>
      <c r="Q809" s="12"/>
      <c r="R809" s="12"/>
      <c r="S809" s="12"/>
      <c r="T809" s="70"/>
      <c r="U809" s="25"/>
      <c r="V809" s="33" t="s">
        <v>13</v>
      </c>
      <c r="W809" s="25"/>
      <c r="X809" s="74"/>
      <c r="Y809" s="73"/>
      <c r="Z809" s="73"/>
      <c r="AA809" s="73"/>
      <c r="AB809" s="73"/>
      <c r="AC809" s="73"/>
      <c r="AD809" s="73"/>
      <c r="AE809" s="136"/>
      <c r="AF809" s="73"/>
      <c r="AG809" s="36"/>
      <c r="AH809" s="36"/>
      <c r="AI809" s="37"/>
      <c r="AJ809" s="12"/>
      <c r="AK809" s="12"/>
      <c r="AL809" s="70"/>
      <c r="AM809" s="25"/>
      <c r="AN809" s="33" t="s">
        <v>13</v>
      </c>
      <c r="AO809" s="25"/>
      <c r="AP809" s="74"/>
      <c r="AQ809" s="73"/>
      <c r="AR809" s="73"/>
      <c r="AS809" s="73"/>
      <c r="AT809" s="73"/>
      <c r="AU809" s="73"/>
      <c r="AV809" s="73"/>
      <c r="AW809" s="136"/>
      <c r="AX809" s="73"/>
      <c r="AY809" s="36"/>
      <c r="AZ809" s="36"/>
      <c r="BA809" s="143"/>
      <c r="BC809" s="39"/>
      <c r="BD809" s="105"/>
      <c r="BE809" s="105"/>
      <c r="BF809" s="105"/>
      <c r="BG809" s="39"/>
      <c r="BH809" s="39"/>
      <c r="BI809" s="39"/>
      <c r="BJ809" s="39"/>
    </row>
    <row r="810" spans="1:62" s="10" customFormat="1" ht="14.25" customHeight="1">
      <c r="A810" s="40"/>
      <c r="B810" s="25"/>
      <c r="C810" s="33"/>
      <c r="D810" s="25"/>
      <c r="E810" s="35"/>
      <c r="F810" s="36"/>
      <c r="G810" s="36"/>
      <c r="H810" s="36"/>
      <c r="I810" s="36"/>
      <c r="J810" s="36"/>
      <c r="K810" s="36"/>
      <c r="L810" s="36"/>
      <c r="M810" s="216"/>
      <c r="N810" s="36"/>
      <c r="O810" s="36"/>
      <c r="P810" s="37"/>
      <c r="Q810" s="12"/>
      <c r="R810" s="12"/>
      <c r="S810" s="12"/>
      <c r="T810" s="40"/>
      <c r="U810" s="25"/>
      <c r="V810" s="33"/>
      <c r="W810" s="25"/>
      <c r="X810" s="35"/>
      <c r="Y810" s="36"/>
      <c r="Z810" s="36"/>
      <c r="AA810" s="36"/>
      <c r="AB810" s="36"/>
      <c r="AC810" s="36"/>
      <c r="AD810" s="36"/>
      <c r="AE810" s="216"/>
      <c r="AF810" s="36"/>
      <c r="AG810" s="36"/>
      <c r="AH810" s="36"/>
      <c r="AI810" s="37"/>
      <c r="AJ810" s="12"/>
      <c r="AK810" s="12"/>
      <c r="AL810" s="40"/>
      <c r="AM810" s="25"/>
      <c r="AN810" s="33"/>
      <c r="AO810" s="25"/>
      <c r="AP810" s="35"/>
      <c r="AQ810" s="36"/>
      <c r="AR810" s="36"/>
      <c r="AS810" s="36"/>
      <c r="AT810" s="36"/>
      <c r="AU810" s="36"/>
      <c r="AV810" s="36"/>
      <c r="AW810" s="216"/>
      <c r="AX810" s="36"/>
      <c r="AY810" s="36"/>
      <c r="AZ810" s="36"/>
      <c r="BA810" s="143"/>
      <c r="BC810" s="39"/>
      <c r="BD810" s="105"/>
      <c r="BE810" s="105"/>
      <c r="BF810" s="105"/>
      <c r="BG810" s="39"/>
      <c r="BH810" s="39"/>
      <c r="BI810" s="39"/>
      <c r="BJ810" s="39"/>
    </row>
    <row r="811" spans="1:62" s="10" customFormat="1" ht="14.25" customHeight="1">
      <c r="A811" s="32">
        <v>29</v>
      </c>
      <c r="B811" s="25"/>
      <c r="C811" s="33" t="s">
        <v>1</v>
      </c>
      <c r="D811" s="25"/>
      <c r="E811" s="35">
        <f>E812</f>
        <v>0</v>
      </c>
      <c r="F811" s="36">
        <f t="shared" ref="F811:P811" si="932">F812-E812</f>
        <v>0</v>
      </c>
      <c r="G811" s="36">
        <f t="shared" si="932"/>
        <v>0</v>
      </c>
      <c r="H811" s="36">
        <f t="shared" si="932"/>
        <v>0</v>
      </c>
      <c r="I811" s="36">
        <f t="shared" si="932"/>
        <v>0</v>
      </c>
      <c r="J811" s="36">
        <f t="shared" si="932"/>
        <v>0</v>
      </c>
      <c r="K811" s="36">
        <f t="shared" si="932"/>
        <v>0</v>
      </c>
      <c r="L811" s="36">
        <f t="shared" si="932"/>
        <v>0</v>
      </c>
      <c r="M811" s="216">
        <f t="shared" si="932"/>
        <v>0</v>
      </c>
      <c r="N811" s="36">
        <f t="shared" si="932"/>
        <v>0</v>
      </c>
      <c r="O811" s="36">
        <f t="shared" si="932"/>
        <v>0</v>
      </c>
      <c r="P811" s="37">
        <f t="shared" si="932"/>
        <v>0</v>
      </c>
      <c r="Q811" s="12"/>
      <c r="R811" s="12"/>
      <c r="S811" s="12"/>
      <c r="T811" s="32">
        <v>29</v>
      </c>
      <c r="U811" s="25"/>
      <c r="V811" s="33" t="s">
        <v>1</v>
      </c>
      <c r="W811" s="25"/>
      <c r="X811" s="35">
        <f>X812</f>
        <v>0</v>
      </c>
      <c r="Y811" s="36">
        <f t="shared" ref="Y811:AI811" si="933">Y812-X812</f>
        <v>0</v>
      </c>
      <c r="Z811" s="36">
        <f t="shared" si="933"/>
        <v>0</v>
      </c>
      <c r="AA811" s="36">
        <f t="shared" si="933"/>
        <v>0</v>
      </c>
      <c r="AB811" s="36">
        <f t="shared" si="933"/>
        <v>0</v>
      </c>
      <c r="AC811" s="36">
        <f t="shared" si="933"/>
        <v>0</v>
      </c>
      <c r="AD811" s="36">
        <f t="shared" si="933"/>
        <v>0</v>
      </c>
      <c r="AE811" s="216">
        <f t="shared" si="933"/>
        <v>0</v>
      </c>
      <c r="AF811" s="36">
        <f t="shared" si="933"/>
        <v>0</v>
      </c>
      <c r="AG811" s="36">
        <f t="shared" si="933"/>
        <v>0</v>
      </c>
      <c r="AH811" s="36">
        <f t="shared" si="933"/>
        <v>0</v>
      </c>
      <c r="AI811" s="37">
        <f t="shared" si="933"/>
        <v>0</v>
      </c>
      <c r="AJ811" s="12"/>
      <c r="AK811" s="12"/>
      <c r="AL811" s="32">
        <v>29</v>
      </c>
      <c r="AM811" s="25"/>
      <c r="AN811" s="33" t="s">
        <v>1</v>
      </c>
      <c r="AO811" s="25"/>
      <c r="AP811" s="35">
        <f>AP812</f>
        <v>0</v>
      </c>
      <c r="AQ811" s="36">
        <f t="shared" ref="AQ811:BA811" si="934">AQ812-AP812</f>
        <v>0</v>
      </c>
      <c r="AR811" s="36">
        <f t="shared" si="934"/>
        <v>0</v>
      </c>
      <c r="AS811" s="36">
        <f t="shared" si="934"/>
        <v>0</v>
      </c>
      <c r="AT811" s="36">
        <f t="shared" si="934"/>
        <v>0</v>
      </c>
      <c r="AU811" s="36">
        <f t="shared" si="934"/>
        <v>0</v>
      </c>
      <c r="AV811" s="36">
        <f t="shared" si="934"/>
        <v>0</v>
      </c>
      <c r="AW811" s="216">
        <f t="shared" si="934"/>
        <v>0</v>
      </c>
      <c r="AX811" s="36">
        <f t="shared" si="934"/>
        <v>0</v>
      </c>
      <c r="AY811" s="36">
        <f t="shared" si="934"/>
        <v>0</v>
      </c>
      <c r="AZ811" s="36">
        <f t="shared" si="934"/>
        <v>0</v>
      </c>
      <c r="BA811" s="143">
        <f t="shared" si="934"/>
        <v>0</v>
      </c>
      <c r="BC811" s="39"/>
      <c r="BD811" s="105"/>
      <c r="BE811" s="105"/>
      <c r="BF811" s="105"/>
      <c r="BG811" s="39"/>
      <c r="BH811" s="39"/>
      <c r="BI811" s="39"/>
      <c r="BJ811" s="39"/>
    </row>
    <row r="812" spans="1:62" s="10" customFormat="1" ht="14.25" customHeight="1">
      <c r="A812" s="70"/>
      <c r="B812" s="25"/>
      <c r="C812" s="33" t="s">
        <v>13</v>
      </c>
      <c r="D812" s="25"/>
      <c r="E812" s="74"/>
      <c r="F812" s="73"/>
      <c r="G812" s="73"/>
      <c r="H812" s="73"/>
      <c r="I812" s="73"/>
      <c r="J812" s="73"/>
      <c r="K812" s="73"/>
      <c r="L812" s="73"/>
      <c r="M812" s="136"/>
      <c r="N812" s="36"/>
      <c r="O812" s="36"/>
      <c r="P812" s="37"/>
      <c r="Q812" s="12"/>
      <c r="R812" s="12"/>
      <c r="S812" s="12"/>
      <c r="T812" s="70"/>
      <c r="U812" s="25"/>
      <c r="V812" s="33" t="s">
        <v>13</v>
      </c>
      <c r="W812" s="25"/>
      <c r="X812" s="74"/>
      <c r="Y812" s="73"/>
      <c r="Z812" s="73"/>
      <c r="AA812" s="73"/>
      <c r="AB812" s="73"/>
      <c r="AC812" s="73"/>
      <c r="AD812" s="73"/>
      <c r="AE812" s="136"/>
      <c r="AF812" s="73"/>
      <c r="AG812" s="36"/>
      <c r="AH812" s="36"/>
      <c r="AI812" s="37"/>
      <c r="AJ812" s="12"/>
      <c r="AK812" s="12"/>
      <c r="AL812" s="70"/>
      <c r="AM812" s="25"/>
      <c r="AN812" s="33" t="s">
        <v>13</v>
      </c>
      <c r="AO812" s="25"/>
      <c r="AP812" s="74"/>
      <c r="AQ812" s="73"/>
      <c r="AR812" s="73"/>
      <c r="AS812" s="73"/>
      <c r="AT812" s="73"/>
      <c r="AU812" s="73"/>
      <c r="AV812" s="73"/>
      <c r="AW812" s="136"/>
      <c r="AX812" s="73"/>
      <c r="AY812" s="36"/>
      <c r="AZ812" s="36"/>
      <c r="BA812" s="143"/>
      <c r="BC812" s="39"/>
      <c r="BD812" s="105"/>
      <c r="BE812" s="105"/>
      <c r="BF812" s="105"/>
      <c r="BG812" s="39"/>
      <c r="BH812" s="39"/>
      <c r="BI812" s="39"/>
      <c r="BJ812" s="39"/>
    </row>
    <row r="813" spans="1:62" s="10" customFormat="1" ht="14.25" customHeight="1">
      <c r="A813" s="40"/>
      <c r="B813" s="25"/>
      <c r="C813" s="33"/>
      <c r="D813" s="25"/>
      <c r="E813" s="35"/>
      <c r="F813" s="36"/>
      <c r="G813" s="36"/>
      <c r="H813" s="36"/>
      <c r="I813" s="36"/>
      <c r="J813" s="36"/>
      <c r="K813" s="36"/>
      <c r="L813" s="36"/>
      <c r="M813" s="216"/>
      <c r="N813" s="36"/>
      <c r="O813" s="36"/>
      <c r="P813" s="37"/>
      <c r="Q813" s="12"/>
      <c r="R813" s="12"/>
      <c r="S813" s="12"/>
      <c r="T813" s="40"/>
      <c r="U813" s="25"/>
      <c r="V813" s="33"/>
      <c r="W813" s="25"/>
      <c r="X813" s="35"/>
      <c r="Y813" s="36"/>
      <c r="Z813" s="36"/>
      <c r="AA813" s="36"/>
      <c r="AB813" s="36"/>
      <c r="AC813" s="36"/>
      <c r="AD813" s="36"/>
      <c r="AE813" s="216"/>
      <c r="AF813" s="36"/>
      <c r="AG813" s="36"/>
      <c r="AH813" s="36"/>
      <c r="AI813" s="37"/>
      <c r="AJ813" s="12"/>
      <c r="AK813" s="12"/>
      <c r="AL813" s="40"/>
      <c r="AM813" s="25"/>
      <c r="AN813" s="33"/>
      <c r="AO813" s="25"/>
      <c r="AP813" s="35"/>
      <c r="AQ813" s="36"/>
      <c r="AR813" s="36"/>
      <c r="AS813" s="36"/>
      <c r="AT813" s="36"/>
      <c r="AU813" s="36"/>
      <c r="AV813" s="36"/>
      <c r="AW813" s="216"/>
      <c r="AX813" s="36"/>
      <c r="AY813" s="36"/>
      <c r="AZ813" s="36"/>
      <c r="BA813" s="143"/>
      <c r="BC813" s="39"/>
      <c r="BD813" s="105"/>
      <c r="BE813" s="105"/>
      <c r="BF813" s="105"/>
      <c r="BG813" s="39"/>
      <c r="BH813" s="39"/>
      <c r="BI813" s="39"/>
      <c r="BJ813" s="39"/>
    </row>
    <row r="814" spans="1:62" s="10" customFormat="1" ht="14.25" customHeight="1">
      <c r="A814" s="32">
        <v>30</v>
      </c>
      <c r="B814" s="25"/>
      <c r="C814" s="33" t="s">
        <v>1</v>
      </c>
      <c r="D814" s="25"/>
      <c r="E814" s="35">
        <f>E815</f>
        <v>0</v>
      </c>
      <c r="F814" s="36">
        <f t="shared" ref="F814:P814" si="935">F815-E815</f>
        <v>0</v>
      </c>
      <c r="G814" s="36">
        <f t="shared" si="935"/>
        <v>0</v>
      </c>
      <c r="H814" s="36">
        <f t="shared" si="935"/>
        <v>0</v>
      </c>
      <c r="I814" s="36">
        <f t="shared" si="935"/>
        <v>0</v>
      </c>
      <c r="J814" s="36">
        <f t="shared" si="935"/>
        <v>0</v>
      </c>
      <c r="K814" s="36">
        <f t="shared" si="935"/>
        <v>0</v>
      </c>
      <c r="L814" s="36">
        <f t="shared" si="935"/>
        <v>0</v>
      </c>
      <c r="M814" s="216">
        <f t="shared" si="935"/>
        <v>0</v>
      </c>
      <c r="N814" s="36">
        <f t="shared" si="935"/>
        <v>0</v>
      </c>
      <c r="O814" s="36">
        <f t="shared" si="935"/>
        <v>0</v>
      </c>
      <c r="P814" s="37">
        <f t="shared" si="935"/>
        <v>0</v>
      </c>
      <c r="Q814" s="12"/>
      <c r="R814" s="12"/>
      <c r="S814" s="12"/>
      <c r="T814" s="32">
        <v>30</v>
      </c>
      <c r="U814" s="25"/>
      <c r="V814" s="33" t="s">
        <v>1</v>
      </c>
      <c r="W814" s="25"/>
      <c r="X814" s="35">
        <f>X815</f>
        <v>0</v>
      </c>
      <c r="Y814" s="36">
        <f t="shared" ref="Y814:AI814" si="936">Y815-X815</f>
        <v>0</v>
      </c>
      <c r="Z814" s="36">
        <f t="shared" si="936"/>
        <v>0</v>
      </c>
      <c r="AA814" s="36">
        <f t="shared" si="936"/>
        <v>0</v>
      </c>
      <c r="AB814" s="36">
        <f t="shared" si="936"/>
        <v>0</v>
      </c>
      <c r="AC814" s="36">
        <f t="shared" si="936"/>
        <v>0</v>
      </c>
      <c r="AD814" s="36">
        <f t="shared" si="936"/>
        <v>0</v>
      </c>
      <c r="AE814" s="216">
        <f t="shared" si="936"/>
        <v>0</v>
      </c>
      <c r="AF814" s="36">
        <f t="shared" si="936"/>
        <v>0</v>
      </c>
      <c r="AG814" s="36">
        <f t="shared" si="936"/>
        <v>0</v>
      </c>
      <c r="AH814" s="36">
        <f t="shared" si="936"/>
        <v>0</v>
      </c>
      <c r="AI814" s="37">
        <f t="shared" si="936"/>
        <v>0</v>
      </c>
      <c r="AJ814" s="12"/>
      <c r="AK814" s="12"/>
      <c r="AL814" s="32">
        <v>30</v>
      </c>
      <c r="AM814" s="25"/>
      <c r="AN814" s="33" t="s">
        <v>1</v>
      </c>
      <c r="AO814" s="25"/>
      <c r="AP814" s="35">
        <f>AP815</f>
        <v>0</v>
      </c>
      <c r="AQ814" s="36">
        <f t="shared" ref="AQ814:BA814" si="937">AQ815-AP815</f>
        <v>0</v>
      </c>
      <c r="AR814" s="36">
        <f t="shared" si="937"/>
        <v>0</v>
      </c>
      <c r="AS814" s="36">
        <f t="shared" si="937"/>
        <v>0</v>
      </c>
      <c r="AT814" s="36">
        <f t="shared" si="937"/>
        <v>0</v>
      </c>
      <c r="AU814" s="36">
        <f t="shared" si="937"/>
        <v>0</v>
      </c>
      <c r="AV814" s="36">
        <f t="shared" si="937"/>
        <v>0</v>
      </c>
      <c r="AW814" s="216">
        <f t="shared" si="937"/>
        <v>0</v>
      </c>
      <c r="AX814" s="36">
        <f t="shared" si="937"/>
        <v>0</v>
      </c>
      <c r="AY814" s="36">
        <f t="shared" si="937"/>
        <v>0</v>
      </c>
      <c r="AZ814" s="36">
        <f t="shared" si="937"/>
        <v>0</v>
      </c>
      <c r="BA814" s="143">
        <f t="shared" si="937"/>
        <v>0</v>
      </c>
      <c r="BC814" s="39"/>
      <c r="BD814" s="105"/>
      <c r="BE814" s="105"/>
      <c r="BF814" s="105"/>
      <c r="BG814" s="39"/>
      <c r="BH814" s="39"/>
      <c r="BI814" s="39"/>
      <c r="BJ814" s="39"/>
    </row>
    <row r="815" spans="1:62" s="10" customFormat="1" ht="14.25" customHeight="1">
      <c r="A815" s="42"/>
      <c r="B815" s="25"/>
      <c r="C815" s="33" t="s">
        <v>13</v>
      </c>
      <c r="D815" s="25"/>
      <c r="E815" s="74"/>
      <c r="F815" s="73"/>
      <c r="G815" s="73"/>
      <c r="H815" s="73"/>
      <c r="I815" s="73"/>
      <c r="J815" s="73"/>
      <c r="K815" s="73"/>
      <c r="L815" s="73"/>
      <c r="M815" s="136"/>
      <c r="N815" s="36"/>
      <c r="O815" s="36"/>
      <c r="P815" s="37"/>
      <c r="Q815" s="12"/>
      <c r="R815" s="12"/>
      <c r="S815" s="12"/>
      <c r="T815" s="42"/>
      <c r="U815" s="25"/>
      <c r="V815" s="33" t="s">
        <v>13</v>
      </c>
      <c r="W815" s="25"/>
      <c r="X815" s="74"/>
      <c r="Y815" s="73"/>
      <c r="Z815" s="73"/>
      <c r="AA815" s="73"/>
      <c r="AB815" s="73"/>
      <c r="AC815" s="73"/>
      <c r="AD815" s="73"/>
      <c r="AE815" s="136"/>
      <c r="AF815" s="73"/>
      <c r="AG815" s="36"/>
      <c r="AH815" s="36"/>
      <c r="AI815" s="37"/>
      <c r="AJ815" s="12"/>
      <c r="AK815" s="12"/>
      <c r="AL815" s="42"/>
      <c r="AM815" s="25"/>
      <c r="AN815" s="33" t="s">
        <v>13</v>
      </c>
      <c r="AO815" s="25"/>
      <c r="AP815" s="74"/>
      <c r="AQ815" s="73"/>
      <c r="AR815" s="73"/>
      <c r="AS815" s="73"/>
      <c r="AT815" s="73"/>
      <c r="AU815" s="73"/>
      <c r="AV815" s="73"/>
      <c r="AW815" s="136"/>
      <c r="AX815" s="73"/>
      <c r="AY815" s="36"/>
      <c r="AZ815" s="36"/>
      <c r="BA815" s="143"/>
      <c r="BC815" s="39"/>
      <c r="BD815" s="105"/>
      <c r="BE815" s="105"/>
      <c r="BF815" s="105"/>
      <c r="BG815" s="39"/>
      <c r="BH815" s="39"/>
      <c r="BI815" s="39"/>
      <c r="BJ815" s="39"/>
    </row>
    <row r="816" spans="1:62" s="10" customFormat="1" ht="14.25" customHeight="1">
      <c r="A816" s="41"/>
      <c r="B816" s="25"/>
      <c r="C816" s="33"/>
      <c r="D816" s="25"/>
      <c r="E816" s="68"/>
      <c r="F816" s="31"/>
      <c r="G816" s="31"/>
      <c r="H816" s="31"/>
      <c r="I816" s="31"/>
      <c r="J816" s="31"/>
      <c r="K816" s="31"/>
      <c r="L816" s="31"/>
      <c r="M816" s="239"/>
      <c r="N816" s="31"/>
      <c r="O816" s="31"/>
      <c r="P816" s="69"/>
      <c r="Q816" s="12"/>
      <c r="R816" s="12"/>
      <c r="S816" s="12"/>
      <c r="T816" s="41"/>
      <c r="U816" s="25"/>
      <c r="V816" s="33"/>
      <c r="W816" s="25"/>
      <c r="X816" s="68"/>
      <c r="Y816" s="31"/>
      <c r="Z816" s="31"/>
      <c r="AA816" s="31"/>
      <c r="AB816" s="31"/>
      <c r="AC816" s="31"/>
      <c r="AD816" s="31"/>
      <c r="AE816" s="239"/>
      <c r="AF816" s="31"/>
      <c r="AG816" s="31"/>
      <c r="AH816" s="31"/>
      <c r="AI816" s="69"/>
      <c r="AJ816" s="12"/>
      <c r="AK816" s="12"/>
      <c r="AL816" s="41"/>
      <c r="AM816" s="25"/>
      <c r="AN816" s="33"/>
      <c r="AO816" s="25"/>
      <c r="AP816" s="68"/>
      <c r="AQ816" s="31"/>
      <c r="AR816" s="31"/>
      <c r="AS816" s="31"/>
      <c r="AT816" s="31"/>
      <c r="AU816" s="31"/>
      <c r="AV816" s="31"/>
      <c r="AW816" s="239"/>
      <c r="AX816" s="31"/>
      <c r="AY816" s="31"/>
      <c r="AZ816" s="31"/>
      <c r="BA816" s="165"/>
      <c r="BC816" s="39"/>
      <c r="BD816" s="105"/>
      <c r="BE816" s="105"/>
      <c r="BF816" s="105"/>
      <c r="BG816" s="39"/>
      <c r="BH816" s="39"/>
      <c r="BI816" s="39"/>
      <c r="BJ816" s="39"/>
    </row>
    <row r="817" spans="1:62" s="10" customFormat="1" ht="14.25" customHeight="1">
      <c r="A817" s="309" t="s">
        <v>14</v>
      </c>
      <c r="B817" s="46"/>
      <c r="C817" s="47" t="s">
        <v>1</v>
      </c>
      <c r="D817" s="46"/>
      <c r="E817" s="48">
        <f>SUM(E727,E730,E733,E736,E739,E742,E745,E748,E751,E754,E757,E760,E763,E766,E769,E772,E775,E778,E781,E784,E787,E790,E793,E796,E799,E802,E805,E808,E811,E814)</f>
        <v>0</v>
      </c>
      <c r="F817" s="49">
        <f>SUM(F727,F730,F733,F736,F739,F742,F745,F748,F751,F754,F757,F760,F763,F766,F769,F772,F775,F778,F781,F784,F787,F790,F793,F796,F799,F802,F805,F808,F811,F814)</f>
        <v>0</v>
      </c>
      <c r="G817" s="49">
        <f t="shared" ref="G817:P818" si="938">SUM(G727,G730,G733,G736,G739,G742,G745,G748,G751,G754,G757,G760,G763,G766,G769,G772,G775,G778,G781,G784,G787,G790,G793,G796,G799,G802,G805,G808,G811,G814)</f>
        <v>0</v>
      </c>
      <c r="H817" s="49">
        <f t="shared" si="938"/>
        <v>0</v>
      </c>
      <c r="I817" s="49">
        <f t="shared" si="938"/>
        <v>0</v>
      </c>
      <c r="J817" s="49">
        <f t="shared" si="938"/>
        <v>0</v>
      </c>
      <c r="K817" s="49">
        <f t="shared" si="938"/>
        <v>0</v>
      </c>
      <c r="L817" s="49">
        <f t="shared" si="938"/>
        <v>0</v>
      </c>
      <c r="M817" s="218">
        <f t="shared" si="938"/>
        <v>0</v>
      </c>
      <c r="N817" s="49">
        <f t="shared" si="938"/>
        <v>0</v>
      </c>
      <c r="O817" s="49">
        <f t="shared" si="938"/>
        <v>0</v>
      </c>
      <c r="P817" s="50">
        <f t="shared" si="938"/>
        <v>0</v>
      </c>
      <c r="Q817" s="12"/>
      <c r="R817" s="12"/>
      <c r="S817" s="12"/>
      <c r="T817" s="309" t="s">
        <v>14</v>
      </c>
      <c r="U817" s="46"/>
      <c r="V817" s="47" t="s">
        <v>1</v>
      </c>
      <c r="W817" s="46"/>
      <c r="X817" s="48">
        <f>SUM(X727,X730,X733,X736,X739,X742,X745,X748,X751,X754,X757,X760,X763,X766,X769,X772,X775,X778,X781,X784,X787,X790,X793,X796,X799,X802,X805,X808,X811,X814)</f>
        <v>0</v>
      </c>
      <c r="Y817" s="49">
        <f>SUM(Y727,Y730,Y733,Y736,Y739,Y742,Y745,Y748,Y751,Y754,Y757,Y760,Y763,Y766,Y769,Y772,Y775,Y778,Y781,Y784,Y787,Y790,Y793,Y796,Y799,Y802,Y805,Y808,Y811,Y814)</f>
        <v>0</v>
      </c>
      <c r="Z817" s="49">
        <f t="shared" ref="Z817:AI818" si="939">SUM(Z727,Z730,Z733,Z736,Z739,Z742,Z745,Z748,Z751,Z754,Z757,Z760,Z763,Z766,Z769,Z772,Z775,Z778,Z781,Z784,Z787,Z790,Z793,Z796,Z799,Z802,Z805,Z808,Z811,Z814)</f>
        <v>0</v>
      </c>
      <c r="AA817" s="49">
        <f t="shared" si="939"/>
        <v>0</v>
      </c>
      <c r="AB817" s="49">
        <f t="shared" si="939"/>
        <v>0</v>
      </c>
      <c r="AC817" s="49">
        <f t="shared" si="939"/>
        <v>0</v>
      </c>
      <c r="AD817" s="49">
        <f t="shared" si="939"/>
        <v>0</v>
      </c>
      <c r="AE817" s="218">
        <f t="shared" si="939"/>
        <v>0</v>
      </c>
      <c r="AF817" s="49">
        <f t="shared" si="939"/>
        <v>0</v>
      </c>
      <c r="AG817" s="49">
        <f t="shared" si="939"/>
        <v>0</v>
      </c>
      <c r="AH817" s="49">
        <f t="shared" si="939"/>
        <v>0</v>
      </c>
      <c r="AI817" s="50">
        <f t="shared" si="939"/>
        <v>0</v>
      </c>
      <c r="AJ817" s="12"/>
      <c r="AK817" s="12"/>
      <c r="AL817" s="309" t="s">
        <v>14</v>
      </c>
      <c r="AM817" s="46"/>
      <c r="AN817" s="47" t="s">
        <v>1</v>
      </c>
      <c r="AO817" s="46"/>
      <c r="AP817" s="48">
        <f>SUM(AP727,AP730,AP733,AP736,AP739,AP742,AP745,AP748,AP751,AP754,AP757,AP760,AP763,AP766,AP769,AP772,AP775,AP778,AP781,AP784,AP787,AP790,AP793,AP796,AP799,AP802,AP805,AP808,AP811,AP814)</f>
        <v>0</v>
      </c>
      <c r="AQ817" s="49">
        <f>SUM(AQ727,AQ730,AQ733,AQ736,AQ739,AQ742,AQ745,AQ748,AQ751,AQ754,AQ757,AQ760,AQ763,AQ766,AQ769,AQ772,AQ775,AQ778,AQ781,AQ784,AQ787,AQ790,AQ793,AQ796,AQ799,AQ802,AQ805,AQ808,AQ811,AQ814)</f>
        <v>0</v>
      </c>
      <c r="AR817" s="49">
        <f t="shared" ref="AR817:BA818" si="940">SUM(AR727,AR730,AR733,AR736,AR739,AR742,AR745,AR748,AR751,AR754,AR757,AR760,AR763,AR766,AR769,AR772,AR775,AR778,AR781,AR784,AR787,AR790,AR793,AR796,AR799,AR802,AR805,AR808,AR811,AR814)</f>
        <v>0</v>
      </c>
      <c r="AS817" s="49">
        <f t="shared" si="940"/>
        <v>0</v>
      </c>
      <c r="AT817" s="49">
        <f t="shared" si="940"/>
        <v>0</v>
      </c>
      <c r="AU817" s="49">
        <f t="shared" si="940"/>
        <v>0</v>
      </c>
      <c r="AV817" s="49">
        <f t="shared" si="940"/>
        <v>0</v>
      </c>
      <c r="AW817" s="218">
        <f t="shared" si="940"/>
        <v>0</v>
      </c>
      <c r="AX817" s="49">
        <f t="shared" si="940"/>
        <v>0</v>
      </c>
      <c r="AY817" s="49">
        <f t="shared" si="940"/>
        <v>0</v>
      </c>
      <c r="AZ817" s="49">
        <f t="shared" si="940"/>
        <v>0</v>
      </c>
      <c r="BA817" s="145">
        <f t="shared" si="940"/>
        <v>0</v>
      </c>
      <c r="BC817" s="39"/>
      <c r="BD817" s="105"/>
      <c r="BE817" s="105"/>
      <c r="BF817" s="105"/>
      <c r="BG817" s="39"/>
      <c r="BH817" s="39"/>
      <c r="BI817" s="39"/>
      <c r="BJ817" s="39"/>
    </row>
    <row r="818" spans="1:62" s="10" customFormat="1" ht="14.25" customHeight="1">
      <c r="A818" s="310"/>
      <c r="B818" s="46"/>
      <c r="C818" s="51" t="s">
        <v>13</v>
      </c>
      <c r="D818" s="46"/>
      <c r="E818" s="52">
        <f>SUM(E728,E731,E734,E737,E740,E743,E746,E749,E752,E755,E758,E761,E764,E767,E770,E773,E776,E779,E782,E785,E788,E791,E794,E797,E800,E803,E806,E809,E812,E815)</f>
        <v>0</v>
      </c>
      <c r="F818" s="53">
        <f>SUM(F728,F731,F734,F737,F740,F743,F746,F749,F752,F755,F758,F761,F764,F767,F770,F773,F776,F779,F782,F785,F788,F791,F794,F797,F800,F803,F806,F809,F812,F815)</f>
        <v>0</v>
      </c>
      <c r="G818" s="53">
        <f t="shared" si="938"/>
        <v>0</v>
      </c>
      <c r="H818" s="53">
        <f t="shared" si="938"/>
        <v>0</v>
      </c>
      <c r="I818" s="53">
        <f t="shared" si="938"/>
        <v>0</v>
      </c>
      <c r="J818" s="53">
        <f t="shared" si="938"/>
        <v>0</v>
      </c>
      <c r="K818" s="53">
        <f t="shared" si="938"/>
        <v>0</v>
      </c>
      <c r="L818" s="53">
        <f t="shared" si="938"/>
        <v>0</v>
      </c>
      <c r="M818" s="219">
        <f t="shared" si="938"/>
        <v>0</v>
      </c>
      <c r="N818" s="53">
        <f t="shared" si="938"/>
        <v>0</v>
      </c>
      <c r="O818" s="53">
        <f t="shared" si="938"/>
        <v>0</v>
      </c>
      <c r="P818" s="54">
        <f t="shared" si="938"/>
        <v>0</v>
      </c>
      <c r="Q818" s="12"/>
      <c r="R818" s="12"/>
      <c r="S818" s="12"/>
      <c r="T818" s="310"/>
      <c r="U818" s="46"/>
      <c r="V818" s="51" t="s">
        <v>13</v>
      </c>
      <c r="W818" s="46"/>
      <c r="X818" s="52">
        <f>SUM(X728,X731,X734,X737,X740,X743,X746,X749,X752,X755,X758,X761,X764,X767,X770,X773,X776,X779,X782,X785,X788,X791,X794,X797,X800,X803,X806,X809,X812,X815)</f>
        <v>0</v>
      </c>
      <c r="Y818" s="53">
        <f>SUM(Y728,Y731,Y734,Y737,Y740,Y743,Y746,Y749,Y752,Y755,Y758,Y761,Y764,Y767,Y770,Y773,Y776,Y779,Y782,Y785,Y788,Y791,Y794,Y797,Y800,Y803,Y806,Y809,Y812,Y815)</f>
        <v>0</v>
      </c>
      <c r="Z818" s="53">
        <f t="shared" si="939"/>
        <v>0</v>
      </c>
      <c r="AA818" s="53">
        <f t="shared" si="939"/>
        <v>0</v>
      </c>
      <c r="AB818" s="53">
        <f t="shared" si="939"/>
        <v>0</v>
      </c>
      <c r="AC818" s="53">
        <f t="shared" si="939"/>
        <v>0</v>
      </c>
      <c r="AD818" s="53">
        <f t="shared" si="939"/>
        <v>0</v>
      </c>
      <c r="AE818" s="219">
        <f t="shared" si="939"/>
        <v>0</v>
      </c>
      <c r="AF818" s="53">
        <f t="shared" si="939"/>
        <v>0</v>
      </c>
      <c r="AG818" s="53">
        <f t="shared" si="939"/>
        <v>0</v>
      </c>
      <c r="AH818" s="53">
        <f t="shared" si="939"/>
        <v>0</v>
      </c>
      <c r="AI818" s="54">
        <f t="shared" si="939"/>
        <v>0</v>
      </c>
      <c r="AJ818" s="12"/>
      <c r="AK818" s="12"/>
      <c r="AL818" s="310"/>
      <c r="AM818" s="46"/>
      <c r="AN818" s="51" t="s">
        <v>13</v>
      </c>
      <c r="AO818" s="46"/>
      <c r="AP818" s="52">
        <f>SUM(AP728,AP731,AP734,AP737,AP740,AP743,AP746,AP749,AP752,AP755,AP758,AP761,AP764,AP767,AP770,AP773,AP776,AP779,AP782,AP785,AP788,AP791,AP794,AP797,AP800,AP803,AP806,AP809,AP812,AP815)</f>
        <v>0</v>
      </c>
      <c r="AQ818" s="53">
        <f>SUM(AQ728,AQ731,AQ734,AQ737,AQ740,AQ743,AQ746,AQ749,AQ752,AQ755,AQ758,AQ761,AQ764,AQ767,AQ770,AQ773,AQ776,AQ779,AQ782,AQ785,AQ788,AQ791,AQ794,AQ797,AQ800,AQ803,AQ806,AQ809,AQ812,AQ815)</f>
        <v>0</v>
      </c>
      <c r="AR818" s="53">
        <f t="shared" si="940"/>
        <v>0</v>
      </c>
      <c r="AS818" s="53">
        <f t="shared" si="940"/>
        <v>0</v>
      </c>
      <c r="AT818" s="53">
        <f t="shared" si="940"/>
        <v>0</v>
      </c>
      <c r="AU818" s="53">
        <f t="shared" si="940"/>
        <v>0</v>
      </c>
      <c r="AV818" s="53">
        <f t="shared" si="940"/>
        <v>0</v>
      </c>
      <c r="AW818" s="219">
        <f t="shared" si="940"/>
        <v>0</v>
      </c>
      <c r="AX818" s="53">
        <f t="shared" si="940"/>
        <v>0</v>
      </c>
      <c r="AY818" s="53">
        <f t="shared" si="940"/>
        <v>0</v>
      </c>
      <c r="AZ818" s="53">
        <f t="shared" si="940"/>
        <v>0</v>
      </c>
      <c r="BA818" s="146">
        <f t="shared" si="940"/>
        <v>0</v>
      </c>
      <c r="BC818" s="39"/>
      <c r="BD818" s="105"/>
      <c r="BE818" s="105"/>
      <c r="BF818" s="105"/>
      <c r="BG818" s="105"/>
      <c r="BH818" s="208"/>
      <c r="BI818" s="105"/>
      <c r="BJ818" s="208"/>
    </row>
    <row r="819" spans="1:62" s="10" customFormat="1" ht="15.75" customHeight="1">
      <c r="A819" s="25"/>
      <c r="B819" s="25"/>
      <c r="C819" s="25"/>
      <c r="D819" s="25"/>
      <c r="E819" s="25"/>
      <c r="F819" s="25"/>
      <c r="G819" s="25"/>
      <c r="H819" s="25"/>
      <c r="I819" s="25"/>
      <c r="J819" s="25"/>
      <c r="K819" s="25"/>
      <c r="L819" s="25"/>
      <c r="M819" s="214"/>
      <c r="N819" s="25"/>
      <c r="O819" s="25"/>
      <c r="P819" s="25"/>
      <c r="Q819" s="12"/>
      <c r="R819" s="12"/>
      <c r="S819" s="12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14"/>
      <c r="AF819" s="25"/>
      <c r="AG819" s="25"/>
      <c r="AH819" s="25"/>
      <c r="AI819" s="25"/>
      <c r="AJ819" s="12"/>
      <c r="AK819" s="12"/>
      <c r="AL819" s="25"/>
      <c r="AM819" s="25"/>
      <c r="AN819" s="25"/>
      <c r="AO819" s="25"/>
      <c r="AP819" s="25"/>
      <c r="AQ819" s="25"/>
      <c r="AR819" s="25"/>
      <c r="AS819" s="25"/>
      <c r="AT819" s="25"/>
      <c r="AU819" s="25"/>
      <c r="AV819" s="25"/>
      <c r="AW819" s="214"/>
      <c r="AX819" s="25"/>
      <c r="AY819" s="25"/>
      <c r="AZ819" s="25"/>
      <c r="BA819" s="140"/>
      <c r="BC819" s="39"/>
      <c r="BD819" s="39"/>
      <c r="BE819" s="39"/>
      <c r="BF819" s="39"/>
      <c r="BG819" s="39"/>
      <c r="BH819" s="39"/>
      <c r="BI819" s="39"/>
      <c r="BJ819" s="39"/>
    </row>
    <row r="820" spans="1:62">
      <c r="BC820" s="39"/>
      <c r="BD820" s="39"/>
      <c r="BE820" s="39"/>
      <c r="BF820" s="39"/>
      <c r="BG820" s="39"/>
      <c r="BH820" s="39"/>
      <c r="BI820" s="39"/>
      <c r="BJ820" s="39"/>
    </row>
    <row r="821" spans="1:62">
      <c r="BC821" s="39"/>
      <c r="BD821" s="39"/>
      <c r="BE821" s="39"/>
      <c r="BF821" s="39"/>
      <c r="BG821" s="39"/>
      <c r="BH821" s="39"/>
      <c r="BI821" s="39"/>
      <c r="BJ821" s="39"/>
    </row>
    <row r="822" spans="1:62">
      <c r="BC822" s="39"/>
      <c r="BD822" s="39"/>
      <c r="BE822" s="39"/>
      <c r="BF822" s="39"/>
      <c r="BG822" s="39"/>
      <c r="BH822" s="39"/>
      <c r="BI822" s="39"/>
      <c r="BJ822" s="39"/>
    </row>
    <row r="823" spans="1:62">
      <c r="BC823" s="38"/>
      <c r="BD823" s="38"/>
      <c r="BE823" s="38"/>
      <c r="BF823" s="38"/>
      <c r="BG823" s="38"/>
      <c r="BH823" s="38"/>
      <c r="BI823" s="38"/>
      <c r="BJ823" s="39"/>
    </row>
    <row r="824" spans="1:62">
      <c r="BC824" s="38"/>
      <c r="BD824" s="38"/>
      <c r="BE824" s="38"/>
      <c r="BF824" s="38"/>
      <c r="BG824" s="38"/>
      <c r="BH824" s="38"/>
      <c r="BI824" s="38"/>
      <c r="BJ824" s="39"/>
    </row>
    <row r="825" spans="1:62">
      <c r="BC825" s="38"/>
      <c r="BD825" s="38"/>
      <c r="BE825" s="38"/>
      <c r="BF825" s="38"/>
      <c r="BG825" s="38"/>
      <c r="BH825" s="38"/>
      <c r="BI825" s="38"/>
      <c r="BJ825" s="39"/>
    </row>
    <row r="826" spans="1:62" ht="15.6">
      <c r="BC826" s="38"/>
      <c r="BD826" s="108"/>
      <c r="BE826" s="108"/>
      <c r="BF826" s="108"/>
      <c r="BG826" s="38"/>
      <c r="BH826" s="38"/>
      <c r="BI826" s="38"/>
      <c r="BJ826" s="39"/>
    </row>
    <row r="827" spans="1:62">
      <c r="BC827" s="38"/>
      <c r="BD827" s="38"/>
      <c r="BE827" s="38"/>
      <c r="BF827" s="38"/>
      <c r="BG827" s="38"/>
      <c r="BH827" s="38"/>
      <c r="BI827" s="38"/>
      <c r="BJ827" s="39"/>
    </row>
    <row r="828" spans="1:62">
      <c r="BC828" s="38"/>
      <c r="BD828" s="36"/>
      <c r="BE828" s="36"/>
      <c r="BF828" s="36"/>
      <c r="BG828" s="38"/>
      <c r="BH828" s="38"/>
      <c r="BI828" s="38"/>
      <c r="BJ828" s="39"/>
    </row>
    <row r="829" spans="1:62">
      <c r="BC829" s="38"/>
      <c r="BD829" s="36"/>
      <c r="BE829" s="36"/>
      <c r="BF829" s="36"/>
      <c r="BG829" s="38"/>
      <c r="BH829" s="38"/>
      <c r="BI829" s="38"/>
      <c r="BJ829" s="39"/>
    </row>
    <row r="830" spans="1:62">
      <c r="BC830" s="38"/>
      <c r="BD830" s="36"/>
      <c r="BE830" s="36"/>
      <c r="BF830" s="36"/>
      <c r="BG830" s="38"/>
      <c r="BH830" s="38"/>
      <c r="BI830" s="38"/>
      <c r="BJ830" s="39"/>
    </row>
    <row r="831" spans="1:62">
      <c r="BC831" s="38"/>
      <c r="BD831" s="36"/>
      <c r="BE831" s="36"/>
      <c r="BF831" s="36"/>
      <c r="BG831" s="38"/>
      <c r="BH831" s="38"/>
      <c r="BI831" s="38"/>
      <c r="BJ831" s="39"/>
    </row>
    <row r="832" spans="1:62">
      <c r="BC832" s="38"/>
      <c r="BD832" s="36"/>
      <c r="BE832" s="36"/>
      <c r="BF832" s="36"/>
      <c r="BG832" s="38"/>
      <c r="BH832" s="38"/>
      <c r="BI832" s="38"/>
      <c r="BJ832" s="39"/>
    </row>
    <row r="833" spans="55:62">
      <c r="BC833" s="38"/>
      <c r="BD833" s="36"/>
      <c r="BE833" s="36"/>
      <c r="BF833" s="36"/>
      <c r="BG833" s="38"/>
      <c r="BH833" s="38"/>
      <c r="BI833" s="38"/>
      <c r="BJ833" s="39"/>
    </row>
    <row r="834" spans="55:62">
      <c r="BC834" s="38"/>
      <c r="BD834" s="36"/>
      <c r="BE834" s="36"/>
      <c r="BF834" s="36"/>
      <c r="BG834" s="38"/>
      <c r="BH834" s="38"/>
      <c r="BI834" s="38"/>
      <c r="BJ834" s="39"/>
    </row>
    <row r="835" spans="55:62">
      <c r="BC835" s="38"/>
      <c r="BD835" s="36"/>
      <c r="BE835" s="36"/>
      <c r="BF835" s="36"/>
      <c r="BG835" s="38"/>
      <c r="BH835" s="38"/>
      <c r="BI835" s="38"/>
      <c r="BJ835" s="39"/>
    </row>
    <row r="836" spans="55:62">
      <c r="BC836" s="38"/>
      <c r="BD836" s="36"/>
      <c r="BE836" s="36"/>
      <c r="BF836" s="36"/>
      <c r="BG836" s="38"/>
      <c r="BH836" s="38"/>
      <c r="BI836" s="38"/>
      <c r="BJ836" s="39"/>
    </row>
    <row r="837" spans="55:62">
      <c r="BC837" s="38"/>
      <c r="BD837" s="36"/>
      <c r="BE837" s="36"/>
      <c r="BF837" s="36"/>
      <c r="BG837" s="38"/>
      <c r="BH837" s="38"/>
      <c r="BI837" s="38"/>
      <c r="BJ837" s="39"/>
    </row>
    <row r="838" spans="55:62">
      <c r="BC838" s="38"/>
      <c r="BD838" s="36"/>
      <c r="BE838" s="36"/>
      <c r="BF838" s="36"/>
      <c r="BG838" s="38"/>
      <c r="BH838" s="38"/>
      <c r="BI838" s="38"/>
      <c r="BJ838" s="39"/>
    </row>
    <row r="839" spans="55:62">
      <c r="BC839" s="38"/>
      <c r="BD839" s="36"/>
      <c r="BE839" s="36"/>
      <c r="BF839" s="36"/>
      <c r="BG839" s="38"/>
      <c r="BH839" s="38"/>
      <c r="BI839" s="38"/>
      <c r="BJ839" s="39"/>
    </row>
    <row r="840" spans="55:62">
      <c r="BC840" s="38"/>
      <c r="BD840" s="36"/>
      <c r="BE840" s="36"/>
      <c r="BF840" s="36"/>
      <c r="BG840" s="38"/>
      <c r="BH840" s="38"/>
      <c r="BI840" s="38"/>
      <c r="BJ840" s="39"/>
    </row>
    <row r="841" spans="55:62">
      <c r="BC841" s="38"/>
      <c r="BD841" s="36"/>
      <c r="BE841" s="36"/>
      <c r="BF841" s="36"/>
      <c r="BG841" s="38"/>
      <c r="BH841" s="38"/>
      <c r="BI841" s="38"/>
      <c r="BJ841" s="39"/>
    </row>
    <row r="842" spans="55:62">
      <c r="BC842" s="38"/>
      <c r="BD842" s="36"/>
      <c r="BE842" s="36"/>
      <c r="BF842" s="36"/>
      <c r="BG842" s="38"/>
      <c r="BH842" s="38"/>
      <c r="BI842" s="38"/>
      <c r="BJ842" s="39"/>
    </row>
    <row r="843" spans="55:62">
      <c r="BC843" s="38"/>
      <c r="BD843" s="36"/>
      <c r="BE843" s="36"/>
      <c r="BF843" s="36"/>
      <c r="BG843" s="38"/>
      <c r="BH843" s="38"/>
      <c r="BI843" s="38"/>
      <c r="BJ843" s="39"/>
    </row>
    <row r="844" spans="55:62">
      <c r="BC844" s="38"/>
      <c r="BD844" s="36"/>
      <c r="BE844" s="36"/>
      <c r="BF844" s="36"/>
      <c r="BG844" s="38"/>
      <c r="BH844" s="38"/>
      <c r="BI844" s="38"/>
      <c r="BJ844" s="39"/>
    </row>
    <row r="845" spans="55:62">
      <c r="BC845" s="38"/>
      <c r="BD845" s="36"/>
      <c r="BE845" s="36"/>
      <c r="BF845" s="36"/>
      <c r="BG845" s="38"/>
      <c r="BH845" s="38"/>
      <c r="BI845" s="38"/>
      <c r="BJ845" s="39"/>
    </row>
    <row r="846" spans="55:62">
      <c r="BC846" s="38"/>
      <c r="BD846" s="36"/>
      <c r="BE846" s="36"/>
      <c r="BF846" s="36"/>
      <c r="BG846" s="38"/>
      <c r="BH846" s="38"/>
      <c r="BI846" s="38"/>
      <c r="BJ846" s="39"/>
    </row>
    <row r="847" spans="55:62">
      <c r="BC847" s="38"/>
      <c r="BD847" s="36"/>
      <c r="BE847" s="36"/>
      <c r="BF847" s="36"/>
      <c r="BG847" s="38"/>
      <c r="BH847" s="38"/>
      <c r="BI847" s="38"/>
      <c r="BJ847" s="39"/>
    </row>
    <row r="848" spans="55:62">
      <c r="BC848" s="38"/>
      <c r="BD848" s="36"/>
      <c r="BE848" s="36"/>
      <c r="BF848" s="36"/>
      <c r="BG848" s="38"/>
      <c r="BH848" s="38"/>
      <c r="BI848" s="38"/>
      <c r="BJ848" s="39"/>
    </row>
    <row r="849" spans="55:62">
      <c r="BC849" s="38"/>
      <c r="BD849" s="36"/>
      <c r="BE849" s="36"/>
      <c r="BF849" s="36"/>
      <c r="BG849" s="38"/>
      <c r="BH849" s="38"/>
      <c r="BI849" s="38"/>
      <c r="BJ849" s="39"/>
    </row>
    <row r="850" spans="55:62">
      <c r="BC850" s="38"/>
      <c r="BD850" s="36"/>
      <c r="BE850" s="36"/>
      <c r="BF850" s="36"/>
      <c r="BG850" s="38"/>
      <c r="BH850" s="38"/>
      <c r="BI850" s="38"/>
      <c r="BJ850" s="39"/>
    </row>
    <row r="851" spans="55:62">
      <c r="BC851" s="38"/>
      <c r="BD851" s="36"/>
      <c r="BE851" s="36"/>
      <c r="BF851" s="36"/>
      <c r="BG851" s="38"/>
      <c r="BH851" s="38"/>
      <c r="BI851" s="38"/>
      <c r="BJ851" s="39"/>
    </row>
    <row r="852" spans="55:62">
      <c r="BC852" s="38"/>
      <c r="BD852" s="36"/>
      <c r="BE852" s="36"/>
      <c r="BF852" s="36"/>
      <c r="BG852" s="38"/>
      <c r="BH852" s="38"/>
      <c r="BI852" s="38"/>
      <c r="BJ852" s="39"/>
    </row>
    <row r="853" spans="55:62">
      <c r="BC853" s="38"/>
      <c r="BD853" s="36"/>
      <c r="BE853" s="36"/>
      <c r="BF853" s="36"/>
      <c r="BG853" s="38"/>
      <c r="BH853" s="38"/>
      <c r="BI853" s="38"/>
      <c r="BJ853" s="39"/>
    </row>
    <row r="854" spans="55:62">
      <c r="BC854" s="38"/>
      <c r="BD854" s="36"/>
      <c r="BE854" s="36"/>
      <c r="BF854" s="36"/>
      <c r="BG854" s="38"/>
      <c r="BH854" s="38"/>
      <c r="BI854" s="38"/>
      <c r="BJ854" s="39"/>
    </row>
    <row r="855" spans="55:62">
      <c r="BC855" s="38"/>
      <c r="BD855" s="36"/>
      <c r="BE855" s="36"/>
      <c r="BF855" s="36"/>
      <c r="BG855" s="38"/>
      <c r="BH855" s="38"/>
      <c r="BI855" s="38"/>
      <c r="BJ855" s="39"/>
    </row>
    <row r="856" spans="55:62">
      <c r="BC856" s="38"/>
      <c r="BD856" s="36"/>
      <c r="BE856" s="36"/>
      <c r="BF856" s="36"/>
      <c r="BG856" s="38"/>
      <c r="BH856" s="38"/>
      <c r="BI856" s="38"/>
      <c r="BJ856" s="39"/>
    </row>
    <row r="857" spans="55:62">
      <c r="BC857" s="38"/>
      <c r="BD857" s="36"/>
      <c r="BE857" s="36"/>
      <c r="BF857" s="36"/>
      <c r="BG857" s="38"/>
      <c r="BH857" s="38"/>
      <c r="BI857" s="38"/>
      <c r="BJ857" s="39"/>
    </row>
    <row r="858" spans="55:62">
      <c r="BC858" s="38"/>
      <c r="BD858" s="36"/>
      <c r="BE858" s="36"/>
      <c r="BF858" s="36"/>
      <c r="BG858" s="38"/>
      <c r="BH858" s="38"/>
      <c r="BI858" s="38"/>
      <c r="BJ858" s="39"/>
    </row>
    <row r="859" spans="55:62">
      <c r="BC859" s="38"/>
      <c r="BD859" s="36"/>
      <c r="BE859" s="36"/>
      <c r="BF859" s="36"/>
      <c r="BG859" s="38"/>
      <c r="BH859" s="38"/>
      <c r="BI859" s="38"/>
      <c r="BJ859" s="39"/>
    </row>
    <row r="860" spans="55:62">
      <c r="BC860" s="38"/>
      <c r="BD860" s="36"/>
      <c r="BE860" s="36"/>
      <c r="BF860" s="36"/>
      <c r="BG860" s="38"/>
      <c r="BH860" s="38"/>
      <c r="BI860" s="38"/>
      <c r="BJ860" s="39"/>
    </row>
    <row r="861" spans="55:62">
      <c r="BC861" s="38"/>
      <c r="BD861" s="36"/>
      <c r="BE861" s="36"/>
      <c r="BF861" s="36"/>
      <c r="BG861" s="38"/>
      <c r="BH861" s="38"/>
      <c r="BI861" s="38"/>
      <c r="BJ861" s="39"/>
    </row>
    <row r="862" spans="55:62">
      <c r="BC862" s="38"/>
      <c r="BD862" s="36"/>
      <c r="BE862" s="36"/>
      <c r="BF862" s="36"/>
      <c r="BG862" s="38"/>
      <c r="BH862" s="38"/>
      <c r="BI862" s="38"/>
      <c r="BJ862" s="39"/>
    </row>
    <row r="863" spans="55:62">
      <c r="BC863" s="38"/>
      <c r="BD863" s="36"/>
      <c r="BE863" s="36"/>
      <c r="BF863" s="36"/>
      <c r="BG863" s="38"/>
      <c r="BH863" s="38"/>
      <c r="BI863" s="38"/>
      <c r="BJ863" s="39"/>
    </row>
    <row r="864" spans="55:62">
      <c r="BC864" s="38"/>
      <c r="BD864" s="36"/>
      <c r="BE864" s="36"/>
      <c r="BF864" s="36"/>
      <c r="BG864" s="38"/>
      <c r="BH864" s="38"/>
      <c r="BI864" s="38"/>
      <c r="BJ864" s="39"/>
    </row>
    <row r="865" spans="55:62">
      <c r="BC865" s="38"/>
      <c r="BD865" s="36"/>
      <c r="BE865" s="36"/>
      <c r="BF865" s="36"/>
      <c r="BG865" s="38"/>
      <c r="BH865" s="38"/>
      <c r="BI865" s="38"/>
      <c r="BJ865" s="39"/>
    </row>
    <row r="866" spans="55:62">
      <c r="BC866" s="38"/>
      <c r="BD866" s="36"/>
      <c r="BE866" s="36"/>
      <c r="BF866" s="36"/>
      <c r="BG866" s="38"/>
      <c r="BH866" s="38"/>
      <c r="BI866" s="38"/>
      <c r="BJ866" s="39"/>
    </row>
    <row r="867" spans="55:62">
      <c r="BC867" s="38"/>
      <c r="BD867" s="36"/>
      <c r="BE867" s="36"/>
      <c r="BF867" s="36"/>
      <c r="BG867" s="38"/>
      <c r="BH867" s="38"/>
      <c r="BI867" s="38"/>
      <c r="BJ867" s="39"/>
    </row>
    <row r="868" spans="55:62">
      <c r="BC868" s="38"/>
      <c r="BD868" s="36"/>
      <c r="BE868" s="36"/>
      <c r="BF868" s="36"/>
      <c r="BG868" s="38"/>
      <c r="BH868" s="38"/>
      <c r="BI868" s="38"/>
      <c r="BJ868" s="39"/>
    </row>
    <row r="869" spans="55:62">
      <c r="BC869" s="38"/>
      <c r="BD869" s="36"/>
      <c r="BE869" s="36"/>
      <c r="BF869" s="36"/>
      <c r="BG869" s="38"/>
      <c r="BH869" s="38"/>
      <c r="BI869" s="38"/>
      <c r="BJ869" s="39"/>
    </row>
    <row r="870" spans="55:62">
      <c r="BC870" s="38"/>
      <c r="BD870" s="36"/>
      <c r="BE870" s="36"/>
      <c r="BF870" s="36"/>
      <c r="BG870" s="38"/>
      <c r="BH870" s="38"/>
      <c r="BI870" s="38"/>
      <c r="BJ870" s="39"/>
    </row>
    <row r="871" spans="55:62">
      <c r="BC871" s="38"/>
      <c r="BD871" s="36"/>
      <c r="BE871" s="36"/>
      <c r="BF871" s="36"/>
      <c r="BG871" s="38"/>
      <c r="BH871" s="38"/>
      <c r="BI871" s="38"/>
      <c r="BJ871" s="39"/>
    </row>
    <row r="872" spans="55:62">
      <c r="BC872" s="38"/>
      <c r="BD872" s="36"/>
      <c r="BE872" s="36"/>
      <c r="BF872" s="36"/>
      <c r="BG872" s="38"/>
      <c r="BH872" s="38"/>
      <c r="BI872" s="38"/>
      <c r="BJ872" s="39"/>
    </row>
    <row r="873" spans="55:62">
      <c r="BC873" s="38"/>
      <c r="BD873" s="36"/>
      <c r="BE873" s="36"/>
      <c r="BF873" s="36"/>
      <c r="BG873" s="38"/>
      <c r="BH873" s="38"/>
      <c r="BI873" s="38"/>
      <c r="BJ873" s="39"/>
    </row>
    <row r="874" spans="55:62">
      <c r="BC874" s="38"/>
      <c r="BD874" s="36"/>
      <c r="BE874" s="36"/>
      <c r="BF874" s="36"/>
      <c r="BG874" s="38"/>
      <c r="BH874" s="38"/>
      <c r="BI874" s="38"/>
      <c r="BJ874" s="39"/>
    </row>
    <row r="875" spans="55:62">
      <c r="BC875" s="38"/>
      <c r="BD875" s="36"/>
      <c r="BE875" s="36"/>
      <c r="BF875" s="36"/>
      <c r="BG875" s="38"/>
      <c r="BH875" s="38"/>
      <c r="BI875" s="38"/>
      <c r="BJ875" s="39"/>
    </row>
    <row r="876" spans="55:62">
      <c r="BC876" s="38"/>
      <c r="BD876" s="36"/>
      <c r="BE876" s="36"/>
      <c r="BF876" s="36"/>
      <c r="BG876" s="38"/>
      <c r="BH876" s="38"/>
      <c r="BI876" s="38"/>
      <c r="BJ876" s="39"/>
    </row>
    <row r="877" spans="55:62">
      <c r="BC877" s="38"/>
      <c r="BD877" s="36"/>
      <c r="BE877" s="36"/>
      <c r="BF877" s="36"/>
      <c r="BG877" s="38"/>
      <c r="BH877" s="38"/>
      <c r="BI877" s="38"/>
      <c r="BJ877" s="39"/>
    </row>
    <row r="878" spans="55:62">
      <c r="BC878" s="38"/>
      <c r="BD878" s="36"/>
      <c r="BE878" s="36"/>
      <c r="BF878" s="36"/>
      <c r="BG878" s="38"/>
      <c r="BH878" s="38"/>
      <c r="BI878" s="38"/>
      <c r="BJ878" s="39"/>
    </row>
    <row r="879" spans="55:62">
      <c r="BC879" s="38"/>
      <c r="BD879" s="36"/>
      <c r="BE879" s="36"/>
      <c r="BF879" s="36"/>
      <c r="BG879" s="38"/>
      <c r="BH879" s="38"/>
      <c r="BI879" s="38"/>
      <c r="BJ879" s="39"/>
    </row>
    <row r="880" spans="55:62">
      <c r="BC880" s="38"/>
      <c r="BD880" s="36"/>
      <c r="BE880" s="36"/>
      <c r="BF880" s="36"/>
      <c r="BG880" s="38"/>
      <c r="BH880" s="38"/>
      <c r="BI880" s="38"/>
      <c r="BJ880" s="39"/>
    </row>
    <row r="881" spans="55:62">
      <c r="BC881" s="38"/>
      <c r="BD881" s="36"/>
      <c r="BE881" s="36"/>
      <c r="BF881" s="36"/>
      <c r="BG881" s="38"/>
      <c r="BH881" s="38"/>
      <c r="BI881" s="38"/>
      <c r="BJ881" s="39"/>
    </row>
    <row r="882" spans="55:62">
      <c r="BC882" s="38"/>
      <c r="BD882" s="36"/>
      <c r="BE882" s="36"/>
      <c r="BF882" s="36"/>
      <c r="BG882" s="38"/>
      <c r="BH882" s="38"/>
      <c r="BI882" s="38"/>
      <c r="BJ882" s="39"/>
    </row>
    <row r="883" spans="55:62">
      <c r="BC883" s="38"/>
      <c r="BD883" s="36"/>
      <c r="BE883" s="36"/>
      <c r="BF883" s="36"/>
      <c r="BG883" s="38"/>
      <c r="BH883" s="38"/>
      <c r="BI883" s="38"/>
      <c r="BJ883" s="39"/>
    </row>
    <row r="884" spans="55:62">
      <c r="BC884" s="38"/>
      <c r="BD884" s="36"/>
      <c r="BE884" s="36"/>
      <c r="BF884" s="36"/>
      <c r="BG884" s="38"/>
      <c r="BH884" s="38"/>
      <c r="BI884" s="38"/>
      <c r="BJ884" s="39"/>
    </row>
    <row r="885" spans="55:62">
      <c r="BC885" s="38"/>
      <c r="BD885" s="36"/>
      <c r="BE885" s="36"/>
      <c r="BF885" s="36"/>
      <c r="BG885" s="38"/>
      <c r="BH885" s="38"/>
      <c r="BI885" s="38"/>
      <c r="BJ885" s="39"/>
    </row>
    <row r="886" spans="55:62">
      <c r="BC886" s="38"/>
      <c r="BD886" s="36"/>
      <c r="BE886" s="36"/>
      <c r="BF886" s="36"/>
      <c r="BG886" s="38"/>
      <c r="BH886" s="38"/>
      <c r="BI886" s="38"/>
      <c r="BJ886" s="39"/>
    </row>
    <row r="887" spans="55:62">
      <c r="BC887" s="38"/>
      <c r="BD887" s="36"/>
      <c r="BE887" s="36"/>
      <c r="BF887" s="36"/>
      <c r="BG887" s="38"/>
      <c r="BH887" s="38"/>
      <c r="BI887" s="38"/>
      <c r="BJ887" s="39"/>
    </row>
    <row r="888" spans="55:62">
      <c r="BC888" s="38"/>
      <c r="BD888" s="36"/>
      <c r="BE888" s="36"/>
      <c r="BF888" s="36"/>
      <c r="BG888" s="38"/>
      <c r="BH888" s="38"/>
      <c r="BI888" s="38"/>
      <c r="BJ888" s="39"/>
    </row>
    <row r="889" spans="55:62">
      <c r="BC889" s="38"/>
      <c r="BD889" s="36"/>
      <c r="BE889" s="36"/>
      <c r="BF889" s="36"/>
      <c r="BG889" s="38"/>
      <c r="BH889" s="38"/>
      <c r="BI889" s="38"/>
      <c r="BJ889" s="39"/>
    </row>
    <row r="890" spans="55:62">
      <c r="BC890" s="38"/>
      <c r="BD890" s="36"/>
      <c r="BE890" s="36"/>
      <c r="BF890" s="36"/>
      <c r="BG890" s="38"/>
      <c r="BH890" s="38"/>
      <c r="BI890" s="38"/>
      <c r="BJ890" s="39"/>
    </row>
    <row r="891" spans="55:62">
      <c r="BC891" s="38"/>
      <c r="BD891" s="36"/>
      <c r="BE891" s="36"/>
      <c r="BF891" s="36"/>
      <c r="BG891" s="38"/>
      <c r="BH891" s="38"/>
      <c r="BI891" s="38"/>
      <c r="BJ891" s="39"/>
    </row>
    <row r="892" spans="55:62">
      <c r="BC892" s="38"/>
      <c r="BD892" s="36"/>
      <c r="BE892" s="36"/>
      <c r="BF892" s="36"/>
      <c r="BG892" s="38"/>
      <c r="BH892" s="38"/>
      <c r="BI892" s="38"/>
      <c r="BJ892" s="39"/>
    </row>
    <row r="893" spans="55:62">
      <c r="BC893" s="38"/>
      <c r="BD893" s="36"/>
      <c r="BE893" s="36"/>
      <c r="BF893" s="36"/>
      <c r="BG893" s="38"/>
      <c r="BH893" s="38"/>
      <c r="BI893" s="38"/>
      <c r="BJ893" s="39"/>
    </row>
    <row r="894" spans="55:62">
      <c r="BC894" s="38"/>
      <c r="BD894" s="36"/>
      <c r="BE894" s="36"/>
      <c r="BF894" s="36"/>
      <c r="BG894" s="38"/>
      <c r="BH894" s="38"/>
      <c r="BI894" s="38"/>
      <c r="BJ894" s="39"/>
    </row>
    <row r="895" spans="55:62">
      <c r="BC895" s="38"/>
      <c r="BD895" s="36"/>
      <c r="BE895" s="36"/>
      <c r="BF895" s="36"/>
      <c r="BG895" s="38"/>
      <c r="BH895" s="38"/>
      <c r="BI895" s="38"/>
      <c r="BJ895" s="39"/>
    </row>
    <row r="896" spans="55:62">
      <c r="BC896" s="38"/>
      <c r="BD896" s="36"/>
      <c r="BE896" s="36"/>
      <c r="BF896" s="36"/>
      <c r="BG896" s="38"/>
      <c r="BH896" s="38"/>
      <c r="BI896" s="38"/>
      <c r="BJ896" s="39"/>
    </row>
    <row r="897" spans="55:62">
      <c r="BC897" s="38"/>
      <c r="BD897" s="36"/>
      <c r="BE897" s="36"/>
      <c r="BF897" s="36"/>
      <c r="BG897" s="38"/>
      <c r="BH897" s="38"/>
      <c r="BI897" s="38"/>
      <c r="BJ897" s="39"/>
    </row>
    <row r="898" spans="55:62">
      <c r="BC898" s="38"/>
      <c r="BD898" s="36"/>
      <c r="BE898" s="36"/>
      <c r="BF898" s="36"/>
      <c r="BG898" s="38"/>
      <c r="BH898" s="38"/>
      <c r="BI898" s="38"/>
      <c r="BJ898" s="39"/>
    </row>
    <row r="899" spans="55:62">
      <c r="BC899" s="38"/>
      <c r="BD899" s="36"/>
      <c r="BE899" s="36"/>
      <c r="BF899" s="36"/>
      <c r="BG899" s="38"/>
      <c r="BH899" s="38"/>
      <c r="BI899" s="38"/>
      <c r="BJ899" s="39"/>
    </row>
    <row r="900" spans="55:62">
      <c r="BC900" s="38"/>
      <c r="BD900" s="185"/>
      <c r="BE900" s="185"/>
      <c r="BF900" s="185"/>
      <c r="BG900" s="38"/>
      <c r="BH900" s="38"/>
      <c r="BI900" s="38"/>
      <c r="BJ900" s="39"/>
    </row>
    <row r="901" spans="55:62">
      <c r="BC901" s="38"/>
      <c r="BD901" s="185"/>
      <c r="BE901" s="185"/>
      <c r="BF901" s="185"/>
      <c r="BG901" s="38"/>
      <c r="BH901" s="38"/>
      <c r="BI901" s="38"/>
      <c r="BJ901" s="39"/>
    </row>
    <row r="902" spans="55:62">
      <c r="BC902" s="38"/>
      <c r="BD902" s="38"/>
      <c r="BE902" s="38"/>
      <c r="BF902" s="38"/>
      <c r="BG902" s="38"/>
      <c r="BH902" s="38"/>
      <c r="BI902" s="38"/>
      <c r="BJ902" s="39"/>
    </row>
    <row r="903" spans="55:62">
      <c r="BC903" s="38"/>
      <c r="BD903" s="38"/>
      <c r="BE903" s="38"/>
      <c r="BF903" s="38"/>
      <c r="BG903" s="38"/>
      <c r="BH903" s="38"/>
      <c r="BI903" s="38"/>
      <c r="BJ903" s="39"/>
    </row>
    <row r="904" spans="55:62">
      <c r="BC904" s="38"/>
      <c r="BD904" s="38"/>
      <c r="BE904" s="38"/>
      <c r="BF904" s="38"/>
      <c r="BG904" s="38"/>
      <c r="BH904" s="38"/>
      <c r="BI904" s="38"/>
      <c r="BJ904" s="39"/>
    </row>
    <row r="905" spans="55:62">
      <c r="BC905" s="38"/>
      <c r="BD905" s="38"/>
      <c r="BE905" s="38"/>
      <c r="BF905" s="38"/>
      <c r="BG905" s="38"/>
      <c r="BH905" s="38"/>
      <c r="BI905" s="38"/>
      <c r="BJ905" s="39"/>
    </row>
    <row r="906" spans="55:62">
      <c r="BC906" s="38"/>
      <c r="BD906" s="38"/>
      <c r="BE906" s="38"/>
      <c r="BF906" s="38"/>
      <c r="BG906" s="38"/>
      <c r="BH906" s="38"/>
      <c r="BI906" s="38"/>
      <c r="BJ906" s="39"/>
    </row>
    <row r="907" spans="55:62">
      <c r="BC907" s="38"/>
      <c r="BD907" s="38"/>
      <c r="BE907" s="38"/>
      <c r="BF907" s="38"/>
      <c r="BG907" s="38"/>
      <c r="BH907" s="38"/>
      <c r="BI907" s="38"/>
      <c r="BJ907" s="39"/>
    </row>
    <row r="908" spans="55:62">
      <c r="BC908" s="38"/>
      <c r="BD908" s="38"/>
      <c r="BE908" s="38"/>
      <c r="BF908" s="38"/>
      <c r="BG908" s="38"/>
      <c r="BH908" s="38"/>
      <c r="BI908" s="38"/>
      <c r="BJ908" s="39"/>
    </row>
    <row r="909" spans="55:62" ht="15.6">
      <c r="BC909" s="38"/>
      <c r="BD909" s="108"/>
      <c r="BE909" s="108"/>
      <c r="BF909" s="108"/>
      <c r="BG909" s="38"/>
      <c r="BH909" s="38"/>
      <c r="BI909" s="38"/>
      <c r="BJ909" s="39"/>
    </row>
    <row r="910" spans="55:62">
      <c r="BC910" s="38"/>
      <c r="BD910" s="38"/>
      <c r="BE910" s="38"/>
      <c r="BF910" s="38"/>
      <c r="BG910" s="38"/>
      <c r="BH910" s="38"/>
      <c r="BI910" s="38"/>
      <c r="BJ910" s="39"/>
    </row>
    <row r="911" spans="55:62">
      <c r="BC911" s="38"/>
      <c r="BD911" s="36"/>
      <c r="BE911" s="36"/>
      <c r="BF911" s="36"/>
      <c r="BG911" s="38"/>
      <c r="BH911" s="38"/>
      <c r="BI911" s="38"/>
      <c r="BJ911" s="39"/>
    </row>
    <row r="912" spans="55:62">
      <c r="BC912" s="38"/>
      <c r="BD912" s="36"/>
      <c r="BE912" s="36"/>
      <c r="BF912" s="36"/>
      <c r="BG912" s="38"/>
      <c r="BH912" s="38"/>
      <c r="BI912" s="38"/>
      <c r="BJ912" s="39"/>
    </row>
    <row r="913" spans="55:62">
      <c r="BC913" s="38"/>
      <c r="BD913" s="36"/>
      <c r="BE913" s="36"/>
      <c r="BF913" s="36"/>
      <c r="BG913" s="38"/>
      <c r="BH913" s="38"/>
      <c r="BI913" s="38"/>
      <c r="BJ913" s="39"/>
    </row>
    <row r="914" spans="55:62">
      <c r="BC914" s="38"/>
      <c r="BD914" s="36"/>
      <c r="BE914" s="36"/>
      <c r="BF914" s="36"/>
      <c r="BG914" s="38"/>
      <c r="BH914" s="38"/>
      <c r="BI914" s="38"/>
      <c r="BJ914" s="39"/>
    </row>
    <row r="915" spans="55:62">
      <c r="BC915" s="38"/>
      <c r="BD915" s="36"/>
      <c r="BE915" s="36"/>
      <c r="BF915" s="36"/>
      <c r="BG915" s="38"/>
      <c r="BH915" s="38"/>
      <c r="BI915" s="38"/>
      <c r="BJ915" s="39"/>
    </row>
    <row r="916" spans="55:62">
      <c r="BC916" s="38"/>
      <c r="BD916" s="36"/>
      <c r="BE916" s="36"/>
      <c r="BF916" s="36"/>
      <c r="BG916" s="38"/>
      <c r="BH916" s="38"/>
      <c r="BI916" s="38"/>
      <c r="BJ916" s="39"/>
    </row>
    <row r="917" spans="55:62">
      <c r="BC917" s="38"/>
      <c r="BD917" s="36"/>
      <c r="BE917" s="36"/>
      <c r="BF917" s="36"/>
      <c r="BG917" s="38"/>
      <c r="BH917" s="38"/>
      <c r="BI917" s="38"/>
      <c r="BJ917" s="39"/>
    </row>
    <row r="918" spans="55:62">
      <c r="BC918" s="38"/>
      <c r="BD918" s="36"/>
      <c r="BE918" s="36"/>
      <c r="BF918" s="36"/>
      <c r="BG918" s="38"/>
      <c r="BH918" s="38"/>
      <c r="BI918" s="38"/>
      <c r="BJ918" s="39"/>
    </row>
    <row r="919" spans="55:62">
      <c r="BC919" s="38"/>
      <c r="BD919" s="36"/>
      <c r="BE919" s="36"/>
      <c r="BF919" s="36"/>
      <c r="BG919" s="38"/>
      <c r="BH919" s="38"/>
      <c r="BI919" s="38"/>
      <c r="BJ919" s="39"/>
    </row>
    <row r="920" spans="55:62">
      <c r="BC920" s="38"/>
      <c r="BD920" s="36"/>
      <c r="BE920" s="36"/>
      <c r="BF920" s="36"/>
      <c r="BG920" s="38"/>
      <c r="BH920" s="38"/>
      <c r="BI920" s="38"/>
      <c r="BJ920" s="39"/>
    </row>
    <row r="921" spans="55:62">
      <c r="BC921" s="38"/>
      <c r="BD921" s="36"/>
      <c r="BE921" s="36"/>
      <c r="BF921" s="36"/>
      <c r="BG921" s="38"/>
      <c r="BH921" s="38"/>
      <c r="BI921" s="38"/>
      <c r="BJ921" s="39"/>
    </row>
    <row r="922" spans="55:62">
      <c r="BC922" s="38"/>
      <c r="BD922" s="36"/>
      <c r="BE922" s="36"/>
      <c r="BF922" s="36"/>
      <c r="BG922" s="38"/>
      <c r="BH922" s="38"/>
      <c r="BI922" s="38"/>
      <c r="BJ922" s="39"/>
    </row>
    <row r="923" spans="55:62">
      <c r="BC923" s="38"/>
      <c r="BD923" s="36"/>
      <c r="BE923" s="36"/>
      <c r="BF923" s="36"/>
      <c r="BG923" s="38"/>
      <c r="BH923" s="38"/>
      <c r="BI923" s="38"/>
      <c r="BJ923" s="39"/>
    </row>
    <row r="924" spans="55:62">
      <c r="BC924" s="38"/>
      <c r="BD924" s="36"/>
      <c r="BE924" s="36"/>
      <c r="BF924" s="36"/>
      <c r="BG924" s="38"/>
      <c r="BH924" s="38"/>
      <c r="BI924" s="38"/>
      <c r="BJ924" s="39"/>
    </row>
    <row r="925" spans="55:62">
      <c r="BC925" s="38"/>
      <c r="BD925" s="36"/>
      <c r="BE925" s="36"/>
      <c r="BF925" s="36"/>
      <c r="BG925" s="38"/>
      <c r="BH925" s="38"/>
      <c r="BI925" s="38"/>
      <c r="BJ925" s="39"/>
    </row>
    <row r="926" spans="55:62">
      <c r="BC926" s="38"/>
      <c r="BD926" s="36"/>
      <c r="BE926" s="36"/>
      <c r="BF926" s="36"/>
      <c r="BG926" s="38"/>
      <c r="BH926" s="38"/>
      <c r="BI926" s="38"/>
      <c r="BJ926" s="39"/>
    </row>
    <row r="927" spans="55:62">
      <c r="BC927" s="38"/>
      <c r="BD927" s="36"/>
      <c r="BE927" s="36"/>
      <c r="BF927" s="36"/>
      <c r="BG927" s="38"/>
      <c r="BH927" s="38"/>
      <c r="BI927" s="38"/>
      <c r="BJ927" s="39"/>
    </row>
    <row r="928" spans="55:62">
      <c r="BC928" s="38"/>
      <c r="BD928" s="36"/>
      <c r="BE928" s="36"/>
      <c r="BF928" s="36"/>
      <c r="BG928" s="38"/>
      <c r="BH928" s="38"/>
      <c r="BI928" s="38"/>
      <c r="BJ928" s="39"/>
    </row>
    <row r="929" spans="55:62">
      <c r="BC929" s="38"/>
      <c r="BD929" s="36"/>
      <c r="BE929" s="36"/>
      <c r="BF929" s="36"/>
      <c r="BG929" s="38"/>
      <c r="BH929" s="38"/>
      <c r="BI929" s="38"/>
      <c r="BJ929" s="39"/>
    </row>
    <row r="930" spans="55:62">
      <c r="BC930" s="38"/>
      <c r="BD930" s="36"/>
      <c r="BE930" s="36"/>
      <c r="BF930" s="36"/>
      <c r="BG930" s="38"/>
      <c r="BH930" s="38"/>
      <c r="BI930" s="38"/>
      <c r="BJ930" s="39"/>
    </row>
    <row r="931" spans="55:62">
      <c r="BC931" s="38"/>
      <c r="BD931" s="36"/>
      <c r="BE931" s="36"/>
      <c r="BF931" s="36"/>
      <c r="BG931" s="38"/>
      <c r="BH931" s="38"/>
      <c r="BI931" s="38"/>
      <c r="BJ931" s="39"/>
    </row>
    <row r="932" spans="55:62">
      <c r="BC932" s="38"/>
      <c r="BD932" s="36"/>
      <c r="BE932" s="36"/>
      <c r="BF932" s="36"/>
      <c r="BG932" s="38"/>
      <c r="BH932" s="38"/>
      <c r="BI932" s="38"/>
      <c r="BJ932" s="39"/>
    </row>
    <row r="933" spans="55:62">
      <c r="BC933" s="38"/>
      <c r="BD933" s="36"/>
      <c r="BE933" s="36"/>
      <c r="BF933" s="36"/>
      <c r="BG933" s="38"/>
      <c r="BH933" s="38"/>
      <c r="BI933" s="38"/>
      <c r="BJ933" s="39"/>
    </row>
    <row r="934" spans="55:62">
      <c r="BC934" s="38"/>
      <c r="BD934" s="36"/>
      <c r="BE934" s="36"/>
      <c r="BF934" s="36"/>
      <c r="BG934" s="38"/>
      <c r="BH934" s="38"/>
      <c r="BI934" s="38"/>
      <c r="BJ934" s="39"/>
    </row>
    <row r="935" spans="55:62">
      <c r="BC935" s="38"/>
      <c r="BD935" s="36"/>
      <c r="BE935" s="36"/>
      <c r="BF935" s="36"/>
      <c r="BG935" s="38"/>
      <c r="BH935" s="38"/>
      <c r="BI935" s="38"/>
      <c r="BJ935" s="39"/>
    </row>
    <row r="936" spans="55:62">
      <c r="BC936" s="38"/>
      <c r="BD936" s="36"/>
      <c r="BE936" s="36"/>
      <c r="BF936" s="36"/>
      <c r="BG936" s="38"/>
      <c r="BH936" s="38"/>
      <c r="BI936" s="38"/>
      <c r="BJ936" s="39"/>
    </row>
    <row r="937" spans="55:62">
      <c r="BC937" s="38"/>
      <c r="BD937" s="36"/>
      <c r="BE937" s="36"/>
      <c r="BF937" s="36"/>
      <c r="BG937" s="38"/>
      <c r="BH937" s="38"/>
      <c r="BI937" s="38"/>
      <c r="BJ937" s="39"/>
    </row>
    <row r="938" spans="55:62">
      <c r="BC938" s="38"/>
      <c r="BD938" s="36"/>
      <c r="BE938" s="36"/>
      <c r="BF938" s="36"/>
      <c r="BG938" s="38"/>
      <c r="BH938" s="38"/>
      <c r="BI938" s="38"/>
      <c r="BJ938" s="39"/>
    </row>
    <row r="939" spans="55:62">
      <c r="BC939" s="38"/>
      <c r="BD939" s="36"/>
      <c r="BE939" s="36"/>
      <c r="BF939" s="36"/>
      <c r="BG939" s="38"/>
      <c r="BH939" s="38"/>
      <c r="BI939" s="38"/>
      <c r="BJ939" s="39"/>
    </row>
    <row r="940" spans="55:62">
      <c r="BC940" s="38"/>
      <c r="BD940" s="36"/>
      <c r="BE940" s="36"/>
      <c r="BF940" s="36"/>
      <c r="BG940" s="38"/>
      <c r="BH940" s="38"/>
      <c r="BI940" s="38"/>
      <c r="BJ940" s="39"/>
    </row>
    <row r="941" spans="55:62">
      <c r="BC941" s="38"/>
      <c r="BD941" s="36"/>
      <c r="BE941" s="36"/>
      <c r="BF941" s="36"/>
      <c r="BG941" s="38"/>
      <c r="BH941" s="38"/>
      <c r="BI941" s="38"/>
      <c r="BJ941" s="39"/>
    </row>
    <row r="942" spans="55:62">
      <c r="BC942" s="38"/>
      <c r="BD942" s="36"/>
      <c r="BE942" s="36"/>
      <c r="BF942" s="36"/>
      <c r="BG942" s="38"/>
      <c r="BH942" s="38"/>
      <c r="BI942" s="38"/>
      <c r="BJ942" s="39"/>
    </row>
    <row r="943" spans="55:62">
      <c r="BC943" s="38"/>
      <c r="BD943" s="36"/>
      <c r="BE943" s="36"/>
      <c r="BF943" s="36"/>
      <c r="BG943" s="38"/>
      <c r="BH943" s="38"/>
      <c r="BI943" s="38"/>
      <c r="BJ943" s="39"/>
    </row>
    <row r="944" spans="55:62">
      <c r="BC944" s="38"/>
      <c r="BD944" s="36"/>
      <c r="BE944" s="36"/>
      <c r="BF944" s="36"/>
      <c r="BG944" s="38"/>
      <c r="BH944" s="38"/>
      <c r="BI944" s="38"/>
      <c r="BJ944" s="39"/>
    </row>
    <row r="945" spans="55:62">
      <c r="BC945" s="38"/>
      <c r="BD945" s="36"/>
      <c r="BE945" s="36"/>
      <c r="BF945" s="36"/>
      <c r="BG945" s="38"/>
      <c r="BH945" s="38"/>
      <c r="BI945" s="38"/>
      <c r="BJ945" s="39"/>
    </row>
    <row r="946" spans="55:62">
      <c r="BC946" s="38"/>
      <c r="BD946" s="36"/>
      <c r="BE946" s="36"/>
      <c r="BF946" s="36"/>
      <c r="BG946" s="38"/>
      <c r="BH946" s="38"/>
      <c r="BI946" s="38"/>
      <c r="BJ946" s="39"/>
    </row>
    <row r="947" spans="55:62">
      <c r="BC947" s="38"/>
      <c r="BD947" s="36"/>
      <c r="BE947" s="36"/>
      <c r="BF947" s="36"/>
      <c r="BG947" s="38"/>
      <c r="BH947" s="38"/>
      <c r="BI947" s="38"/>
      <c r="BJ947" s="39"/>
    </row>
    <row r="948" spans="55:62">
      <c r="BC948" s="38"/>
      <c r="BD948" s="36"/>
      <c r="BE948" s="36"/>
      <c r="BF948" s="36"/>
      <c r="BG948" s="38"/>
      <c r="BH948" s="38"/>
      <c r="BI948" s="38"/>
      <c r="BJ948" s="39"/>
    </row>
    <row r="949" spans="55:62">
      <c r="BC949" s="38"/>
      <c r="BD949" s="36"/>
      <c r="BE949" s="36"/>
      <c r="BF949" s="36"/>
      <c r="BG949" s="38"/>
      <c r="BH949" s="38"/>
      <c r="BI949" s="38"/>
      <c r="BJ949" s="39"/>
    </row>
    <row r="950" spans="55:62">
      <c r="BC950" s="38"/>
      <c r="BD950" s="36"/>
      <c r="BE950" s="36"/>
      <c r="BF950" s="36"/>
      <c r="BG950" s="38"/>
      <c r="BH950" s="38"/>
      <c r="BI950" s="38"/>
      <c r="BJ950" s="39"/>
    </row>
    <row r="951" spans="55:62">
      <c r="BC951" s="38"/>
      <c r="BD951" s="36"/>
      <c r="BE951" s="36"/>
      <c r="BF951" s="36"/>
      <c r="BG951" s="38"/>
      <c r="BH951" s="38"/>
      <c r="BI951" s="38"/>
      <c r="BJ951" s="39"/>
    </row>
    <row r="952" spans="55:62">
      <c r="BC952" s="38"/>
      <c r="BD952" s="36"/>
      <c r="BE952" s="36"/>
      <c r="BF952" s="36"/>
      <c r="BG952" s="38"/>
      <c r="BH952" s="38"/>
      <c r="BI952" s="38"/>
      <c r="BJ952" s="39"/>
    </row>
    <row r="953" spans="55:62">
      <c r="BC953" s="38"/>
      <c r="BD953" s="36"/>
      <c r="BE953" s="36"/>
      <c r="BF953" s="36"/>
      <c r="BG953" s="38"/>
      <c r="BH953" s="38"/>
      <c r="BI953" s="38"/>
      <c r="BJ953" s="39"/>
    </row>
    <row r="954" spans="55:62">
      <c r="BC954" s="38"/>
      <c r="BD954" s="36"/>
      <c r="BE954" s="36"/>
      <c r="BF954" s="36"/>
      <c r="BG954" s="38"/>
      <c r="BH954" s="38"/>
      <c r="BI954" s="38"/>
      <c r="BJ954" s="39"/>
    </row>
    <row r="955" spans="55:62">
      <c r="BC955" s="38"/>
      <c r="BD955" s="36"/>
      <c r="BE955" s="36"/>
      <c r="BF955" s="36"/>
      <c r="BG955" s="38"/>
      <c r="BH955" s="38"/>
      <c r="BI955" s="38"/>
      <c r="BJ955" s="39"/>
    </row>
    <row r="956" spans="55:62">
      <c r="BC956" s="38"/>
      <c r="BD956" s="36"/>
      <c r="BE956" s="36"/>
      <c r="BF956" s="36"/>
      <c r="BG956" s="38"/>
      <c r="BH956" s="38"/>
      <c r="BI956" s="38"/>
      <c r="BJ956" s="39"/>
    </row>
    <row r="957" spans="55:62">
      <c r="BC957" s="38"/>
      <c r="BD957" s="36"/>
      <c r="BE957" s="36"/>
      <c r="BF957" s="36"/>
      <c r="BG957" s="38"/>
      <c r="BH957" s="38"/>
      <c r="BI957" s="38"/>
      <c r="BJ957" s="39"/>
    </row>
    <row r="958" spans="55:62">
      <c r="BC958" s="38"/>
      <c r="BD958" s="36"/>
      <c r="BE958" s="36"/>
      <c r="BF958" s="36"/>
      <c r="BG958" s="38"/>
      <c r="BH958" s="38"/>
      <c r="BI958" s="38"/>
      <c r="BJ958" s="39"/>
    </row>
    <row r="959" spans="55:62">
      <c r="BC959" s="38"/>
      <c r="BD959" s="36"/>
      <c r="BE959" s="36"/>
      <c r="BF959" s="36"/>
      <c r="BG959" s="38"/>
      <c r="BH959" s="38"/>
      <c r="BI959" s="38"/>
      <c r="BJ959" s="39"/>
    </row>
    <row r="960" spans="55:62">
      <c r="BC960" s="38"/>
      <c r="BD960" s="36"/>
      <c r="BE960" s="36"/>
      <c r="BF960" s="36"/>
      <c r="BG960" s="38"/>
      <c r="BH960" s="38"/>
      <c r="BI960" s="38"/>
      <c r="BJ960" s="39"/>
    </row>
    <row r="961" spans="55:62">
      <c r="BC961" s="38"/>
      <c r="BD961" s="36"/>
      <c r="BE961" s="36"/>
      <c r="BF961" s="36"/>
      <c r="BG961" s="38"/>
      <c r="BH961" s="38"/>
      <c r="BI961" s="38"/>
      <c r="BJ961" s="39"/>
    </row>
    <row r="962" spans="55:62">
      <c r="BC962" s="38"/>
      <c r="BD962" s="36"/>
      <c r="BE962" s="36"/>
      <c r="BF962" s="36"/>
      <c r="BG962" s="38"/>
      <c r="BH962" s="38"/>
      <c r="BI962" s="38"/>
      <c r="BJ962" s="39"/>
    </row>
    <row r="963" spans="55:62">
      <c r="BC963" s="38"/>
      <c r="BD963" s="36"/>
      <c r="BE963" s="36"/>
      <c r="BF963" s="36"/>
      <c r="BG963" s="38"/>
      <c r="BH963" s="38"/>
      <c r="BI963" s="38"/>
      <c r="BJ963" s="39"/>
    </row>
    <row r="964" spans="55:62">
      <c r="BC964" s="38"/>
      <c r="BD964" s="36"/>
      <c r="BE964" s="36"/>
      <c r="BF964" s="36"/>
      <c r="BG964" s="38"/>
      <c r="BH964" s="38"/>
      <c r="BI964" s="38"/>
      <c r="BJ964" s="39"/>
    </row>
    <row r="965" spans="55:62">
      <c r="BC965" s="38"/>
      <c r="BD965" s="36"/>
      <c r="BE965" s="36"/>
      <c r="BF965" s="36"/>
      <c r="BG965" s="38"/>
      <c r="BH965" s="38"/>
      <c r="BI965" s="38"/>
      <c r="BJ965" s="39"/>
    </row>
    <row r="966" spans="55:62">
      <c r="BC966" s="38"/>
      <c r="BD966" s="36"/>
      <c r="BE966" s="36"/>
      <c r="BF966" s="36"/>
      <c r="BG966" s="38"/>
      <c r="BH966" s="38"/>
      <c r="BI966" s="38"/>
      <c r="BJ966" s="39"/>
    </row>
    <row r="967" spans="55:62">
      <c r="BC967" s="38"/>
      <c r="BD967" s="36"/>
      <c r="BE967" s="36"/>
      <c r="BF967" s="36"/>
      <c r="BG967" s="38"/>
      <c r="BH967" s="38"/>
      <c r="BI967" s="38"/>
      <c r="BJ967" s="39"/>
    </row>
    <row r="968" spans="55:62">
      <c r="BC968" s="38"/>
      <c r="BD968" s="36"/>
      <c r="BE968" s="36"/>
      <c r="BF968" s="36"/>
      <c r="BG968" s="38"/>
      <c r="BH968" s="38"/>
      <c r="BI968" s="38"/>
      <c r="BJ968" s="39"/>
    </row>
    <row r="969" spans="55:62">
      <c r="BC969" s="38"/>
      <c r="BD969" s="36"/>
      <c r="BE969" s="36"/>
      <c r="BF969" s="36"/>
      <c r="BG969" s="38"/>
      <c r="BH969" s="38"/>
      <c r="BI969" s="38"/>
      <c r="BJ969" s="39"/>
    </row>
    <row r="970" spans="55:62">
      <c r="BC970" s="38"/>
      <c r="BD970" s="36"/>
      <c r="BE970" s="36"/>
      <c r="BF970" s="36"/>
      <c r="BG970" s="38"/>
      <c r="BH970" s="38"/>
      <c r="BI970" s="38"/>
      <c r="BJ970" s="39"/>
    </row>
    <row r="971" spans="55:62">
      <c r="BC971" s="38"/>
      <c r="BD971" s="36"/>
      <c r="BE971" s="36"/>
      <c r="BF971" s="36"/>
      <c r="BG971" s="38"/>
      <c r="BH971" s="38"/>
      <c r="BI971" s="38"/>
      <c r="BJ971" s="39"/>
    </row>
    <row r="972" spans="55:62">
      <c r="BC972" s="38"/>
      <c r="BD972" s="36"/>
      <c r="BE972" s="36"/>
      <c r="BF972" s="36"/>
      <c r="BG972" s="38"/>
      <c r="BH972" s="38"/>
      <c r="BI972" s="38"/>
      <c r="BJ972" s="39"/>
    </row>
    <row r="973" spans="55:62">
      <c r="BC973" s="38"/>
      <c r="BD973" s="36"/>
      <c r="BE973" s="36"/>
      <c r="BF973" s="36"/>
      <c r="BG973" s="38"/>
      <c r="BH973" s="38"/>
      <c r="BI973" s="38"/>
      <c r="BJ973" s="39"/>
    </row>
    <row r="974" spans="55:62">
      <c r="BC974" s="38"/>
      <c r="BD974" s="36"/>
      <c r="BE974" s="36"/>
      <c r="BF974" s="36"/>
      <c r="BG974" s="38"/>
      <c r="BH974" s="38"/>
      <c r="BI974" s="38"/>
      <c r="BJ974" s="39"/>
    </row>
    <row r="975" spans="55:62">
      <c r="BC975" s="38"/>
      <c r="BD975" s="36"/>
      <c r="BE975" s="36"/>
      <c r="BF975" s="36"/>
      <c r="BG975" s="38"/>
      <c r="BH975" s="38"/>
      <c r="BI975" s="38"/>
      <c r="BJ975" s="39"/>
    </row>
    <row r="976" spans="55:62">
      <c r="BC976" s="38"/>
      <c r="BD976" s="36"/>
      <c r="BE976" s="36"/>
      <c r="BF976" s="36"/>
      <c r="BG976" s="38"/>
      <c r="BH976" s="38"/>
      <c r="BI976" s="38"/>
      <c r="BJ976" s="39"/>
    </row>
    <row r="977" spans="55:62">
      <c r="BC977" s="38"/>
      <c r="BD977" s="36"/>
      <c r="BE977" s="36"/>
      <c r="BF977" s="36"/>
      <c r="BG977" s="38"/>
      <c r="BH977" s="38"/>
      <c r="BI977" s="38"/>
      <c r="BJ977" s="39"/>
    </row>
    <row r="978" spans="55:62">
      <c r="BC978" s="38"/>
      <c r="BD978" s="36"/>
      <c r="BE978" s="36"/>
      <c r="BF978" s="36"/>
      <c r="BG978" s="38"/>
      <c r="BH978" s="38"/>
      <c r="BI978" s="38"/>
      <c r="BJ978" s="39"/>
    </row>
    <row r="979" spans="55:62">
      <c r="BC979" s="38"/>
      <c r="BD979" s="36"/>
      <c r="BE979" s="36"/>
      <c r="BF979" s="36"/>
      <c r="BG979" s="38"/>
      <c r="BH979" s="38"/>
      <c r="BI979" s="38"/>
      <c r="BJ979" s="39"/>
    </row>
    <row r="980" spans="55:62">
      <c r="BC980" s="38"/>
      <c r="BD980" s="36"/>
      <c r="BE980" s="36"/>
      <c r="BF980" s="36"/>
      <c r="BG980" s="38"/>
      <c r="BH980" s="38"/>
      <c r="BI980" s="38"/>
      <c r="BJ980" s="39"/>
    </row>
    <row r="981" spans="55:62">
      <c r="BC981" s="38"/>
      <c r="BD981" s="36"/>
      <c r="BE981" s="36"/>
      <c r="BF981" s="36"/>
      <c r="BG981" s="38"/>
      <c r="BH981" s="38"/>
      <c r="BI981" s="38"/>
      <c r="BJ981" s="39"/>
    </row>
    <row r="982" spans="55:62">
      <c r="BC982" s="38"/>
      <c r="BD982" s="36"/>
      <c r="BE982" s="36"/>
      <c r="BF982" s="36"/>
      <c r="BG982" s="38"/>
      <c r="BH982" s="38"/>
      <c r="BI982" s="38"/>
      <c r="BJ982" s="39"/>
    </row>
    <row r="983" spans="55:62">
      <c r="BC983" s="38"/>
      <c r="BD983" s="36"/>
      <c r="BE983" s="36"/>
      <c r="BF983" s="36"/>
      <c r="BG983" s="38"/>
      <c r="BH983" s="38"/>
      <c r="BI983" s="38"/>
      <c r="BJ983" s="39"/>
    </row>
    <row r="984" spans="55:62">
      <c r="BC984" s="38"/>
      <c r="BD984" s="36"/>
      <c r="BE984" s="36"/>
      <c r="BF984" s="36"/>
      <c r="BG984" s="38"/>
      <c r="BH984" s="38"/>
      <c r="BI984" s="38"/>
      <c r="BJ984" s="39"/>
    </row>
    <row r="985" spans="55:62">
      <c r="BC985" s="38"/>
      <c r="BD985" s="36"/>
      <c r="BE985" s="36"/>
      <c r="BF985" s="36"/>
      <c r="BG985" s="38"/>
      <c r="BH985" s="38"/>
      <c r="BI985" s="38"/>
      <c r="BJ985" s="39"/>
    </row>
    <row r="986" spans="55:62">
      <c r="BC986" s="38"/>
      <c r="BD986" s="36"/>
      <c r="BE986" s="36"/>
      <c r="BF986" s="36"/>
      <c r="BG986" s="38"/>
      <c r="BH986" s="38"/>
      <c r="BI986" s="38"/>
      <c r="BJ986" s="39"/>
    </row>
    <row r="987" spans="55:62">
      <c r="BC987" s="38"/>
      <c r="BD987" s="36"/>
      <c r="BE987" s="36"/>
      <c r="BF987" s="36"/>
      <c r="BG987" s="38"/>
      <c r="BH987" s="38"/>
      <c r="BI987" s="38"/>
      <c r="BJ987" s="39"/>
    </row>
    <row r="988" spans="55:62">
      <c r="BC988" s="38"/>
      <c r="BD988" s="36"/>
      <c r="BE988" s="36"/>
      <c r="BF988" s="36"/>
      <c r="BG988" s="38"/>
      <c r="BH988" s="38"/>
      <c r="BI988" s="38"/>
      <c r="BJ988" s="39"/>
    </row>
    <row r="989" spans="55:62">
      <c r="BC989" s="38"/>
      <c r="BD989" s="36"/>
      <c r="BE989" s="36"/>
      <c r="BF989" s="36"/>
      <c r="BG989" s="38"/>
      <c r="BH989" s="38"/>
      <c r="BI989" s="38"/>
      <c r="BJ989" s="39"/>
    </row>
    <row r="990" spans="55:62">
      <c r="BC990" s="38"/>
      <c r="BD990" s="36"/>
      <c r="BE990" s="36"/>
      <c r="BF990" s="36"/>
      <c r="BG990" s="38"/>
      <c r="BH990" s="38"/>
      <c r="BI990" s="38"/>
      <c r="BJ990" s="39"/>
    </row>
    <row r="991" spans="55:62">
      <c r="BC991" s="38"/>
      <c r="BD991" s="36"/>
      <c r="BE991" s="36"/>
      <c r="BF991" s="36"/>
      <c r="BG991" s="38"/>
      <c r="BH991" s="38"/>
      <c r="BI991" s="38"/>
      <c r="BJ991" s="39"/>
    </row>
    <row r="992" spans="55:62">
      <c r="BC992" s="38"/>
      <c r="BD992" s="36"/>
      <c r="BE992" s="36"/>
      <c r="BF992" s="36"/>
      <c r="BG992" s="38"/>
      <c r="BH992" s="38"/>
      <c r="BI992" s="38"/>
      <c r="BJ992" s="39"/>
    </row>
    <row r="993" spans="55:62">
      <c r="BC993" s="38"/>
      <c r="BD993" s="36"/>
      <c r="BE993" s="36"/>
      <c r="BF993" s="36"/>
      <c r="BG993" s="38"/>
      <c r="BH993" s="38"/>
      <c r="BI993" s="38"/>
      <c r="BJ993" s="39"/>
    </row>
    <row r="994" spans="55:62">
      <c r="BC994" s="38"/>
      <c r="BD994" s="36"/>
      <c r="BE994" s="36"/>
      <c r="BF994" s="36"/>
      <c r="BG994" s="38"/>
      <c r="BH994" s="38"/>
      <c r="BI994" s="38"/>
      <c r="BJ994" s="39"/>
    </row>
    <row r="995" spans="55:62">
      <c r="BC995" s="38"/>
      <c r="BD995" s="36"/>
      <c r="BE995" s="36"/>
      <c r="BF995" s="36"/>
      <c r="BG995" s="38"/>
      <c r="BH995" s="38"/>
      <c r="BI995" s="38"/>
      <c r="BJ995" s="39"/>
    </row>
    <row r="996" spans="55:62">
      <c r="BC996" s="38"/>
      <c r="BD996" s="36"/>
      <c r="BE996" s="36"/>
      <c r="BF996" s="36"/>
      <c r="BG996" s="38"/>
      <c r="BH996" s="38"/>
      <c r="BI996" s="38"/>
      <c r="BJ996" s="39"/>
    </row>
    <row r="997" spans="55:62">
      <c r="BC997" s="38"/>
      <c r="BD997" s="38"/>
      <c r="BE997" s="38"/>
      <c r="BF997" s="38"/>
      <c r="BG997" s="38"/>
      <c r="BH997" s="38"/>
      <c r="BI997" s="38"/>
      <c r="BJ997" s="39"/>
    </row>
    <row r="998" spans="55:62">
      <c r="BC998" s="38"/>
      <c r="BD998" s="38"/>
      <c r="BE998" s="38"/>
      <c r="BF998" s="38"/>
      <c r="BG998" s="38"/>
      <c r="BH998" s="38"/>
      <c r="BI998" s="38"/>
      <c r="BJ998" s="39"/>
    </row>
    <row r="999" spans="55:62">
      <c r="BC999" s="38"/>
      <c r="BD999" s="38"/>
      <c r="BE999" s="38"/>
      <c r="BF999" s="38"/>
      <c r="BG999" s="38"/>
      <c r="BH999" s="38"/>
      <c r="BI999" s="38"/>
      <c r="BJ999" s="39"/>
    </row>
    <row r="1000" spans="55:62">
      <c r="BC1000" s="38"/>
      <c r="BD1000" s="38"/>
      <c r="BE1000" s="38"/>
      <c r="BF1000" s="38"/>
      <c r="BG1000" s="38"/>
      <c r="BH1000" s="38"/>
      <c r="BI1000" s="38"/>
      <c r="BJ1000" s="39"/>
    </row>
    <row r="1001" spans="55:62">
      <c r="BC1001" s="38"/>
      <c r="BD1001" s="38"/>
      <c r="BE1001" s="38"/>
      <c r="BF1001" s="38"/>
      <c r="BG1001" s="38"/>
      <c r="BH1001" s="38"/>
      <c r="BI1001" s="38"/>
      <c r="BJ1001" s="39"/>
    </row>
    <row r="1002" spans="55:62">
      <c r="BC1002" s="38"/>
      <c r="BD1002" s="38"/>
      <c r="BE1002" s="38"/>
      <c r="BF1002" s="38"/>
      <c r="BG1002" s="38"/>
      <c r="BH1002" s="38"/>
      <c r="BI1002" s="38"/>
      <c r="BJ1002" s="39"/>
    </row>
    <row r="1003" spans="55:62">
      <c r="BC1003" s="38"/>
      <c r="BD1003" s="38"/>
      <c r="BE1003" s="38"/>
      <c r="BF1003" s="38"/>
      <c r="BG1003" s="38"/>
      <c r="BH1003" s="38"/>
      <c r="BI1003" s="38"/>
    </row>
    <row r="1004" spans="55:62" ht="15.6">
      <c r="BC1004" s="38"/>
      <c r="BD1004" s="108"/>
      <c r="BE1004" s="108"/>
      <c r="BF1004" s="108"/>
      <c r="BG1004" s="38"/>
      <c r="BH1004" s="38"/>
      <c r="BI1004" s="38"/>
    </row>
    <row r="1005" spans="55:62">
      <c r="BC1005" s="38"/>
      <c r="BD1005" s="38"/>
      <c r="BE1005" s="38"/>
      <c r="BF1005" s="38"/>
      <c r="BG1005" s="38"/>
      <c r="BH1005" s="38"/>
      <c r="BI1005" s="38"/>
    </row>
    <row r="1006" spans="55:62">
      <c r="BC1006" s="38"/>
      <c r="BD1006" s="36"/>
      <c r="BE1006" s="36"/>
      <c r="BF1006" s="36"/>
      <c r="BG1006" s="38"/>
      <c r="BH1006" s="38"/>
      <c r="BI1006" s="38"/>
    </row>
    <row r="1007" spans="55:62">
      <c r="BC1007" s="38"/>
      <c r="BD1007" s="36"/>
      <c r="BE1007" s="36"/>
      <c r="BF1007" s="36"/>
      <c r="BG1007" s="38"/>
      <c r="BH1007" s="38"/>
      <c r="BI1007" s="38"/>
    </row>
    <row r="1008" spans="55:62">
      <c r="BC1008" s="38"/>
      <c r="BD1008" s="36"/>
      <c r="BE1008" s="36"/>
      <c r="BF1008" s="36"/>
      <c r="BG1008" s="38"/>
      <c r="BH1008" s="38"/>
      <c r="BI1008" s="38"/>
    </row>
    <row r="1009" spans="55:61">
      <c r="BC1009" s="38"/>
      <c r="BD1009" s="36"/>
      <c r="BE1009" s="36"/>
      <c r="BF1009" s="36"/>
      <c r="BG1009" s="38"/>
      <c r="BH1009" s="38"/>
      <c r="BI1009" s="38"/>
    </row>
    <row r="1010" spans="55:61">
      <c r="BC1010" s="38"/>
      <c r="BD1010" s="36"/>
      <c r="BE1010" s="36"/>
      <c r="BF1010" s="36"/>
      <c r="BG1010" s="38"/>
      <c r="BH1010" s="38"/>
      <c r="BI1010" s="38"/>
    </row>
    <row r="1011" spans="55:61">
      <c r="BC1011" s="38"/>
      <c r="BD1011" s="36"/>
      <c r="BE1011" s="36"/>
      <c r="BF1011" s="36"/>
      <c r="BG1011" s="38"/>
      <c r="BH1011" s="38"/>
      <c r="BI1011" s="38"/>
    </row>
    <row r="1012" spans="55:61">
      <c r="BC1012" s="38"/>
      <c r="BD1012" s="36"/>
      <c r="BE1012" s="36"/>
      <c r="BF1012" s="36"/>
      <c r="BG1012" s="38"/>
      <c r="BH1012" s="38"/>
      <c r="BI1012" s="38"/>
    </row>
    <row r="1013" spans="55:61">
      <c r="BC1013" s="38"/>
      <c r="BD1013" s="36"/>
      <c r="BE1013" s="36"/>
      <c r="BF1013" s="36"/>
      <c r="BG1013" s="38"/>
      <c r="BH1013" s="38"/>
      <c r="BI1013" s="38"/>
    </row>
    <row r="1014" spans="55:61">
      <c r="BC1014" s="38"/>
      <c r="BD1014" s="36"/>
      <c r="BE1014" s="36"/>
      <c r="BF1014" s="36"/>
      <c r="BG1014" s="38"/>
      <c r="BH1014" s="38"/>
      <c r="BI1014" s="38"/>
    </row>
    <row r="1015" spans="55:61">
      <c r="BC1015" s="38"/>
      <c r="BD1015" s="36"/>
      <c r="BE1015" s="36"/>
      <c r="BF1015" s="36"/>
      <c r="BG1015" s="38"/>
      <c r="BH1015" s="38"/>
      <c r="BI1015" s="38"/>
    </row>
    <row r="1016" spans="55:61">
      <c r="BC1016" s="38"/>
      <c r="BD1016" s="36"/>
      <c r="BE1016" s="36"/>
      <c r="BF1016" s="36"/>
      <c r="BG1016" s="38"/>
      <c r="BH1016" s="38"/>
      <c r="BI1016" s="38"/>
    </row>
    <row r="1017" spans="55:61">
      <c r="BC1017" s="38"/>
      <c r="BD1017" s="36"/>
      <c r="BE1017" s="36"/>
      <c r="BF1017" s="36"/>
      <c r="BG1017" s="38"/>
      <c r="BH1017" s="38"/>
      <c r="BI1017" s="38"/>
    </row>
    <row r="1018" spans="55:61">
      <c r="BC1018" s="38"/>
      <c r="BD1018" s="36"/>
      <c r="BE1018" s="36"/>
      <c r="BF1018" s="36"/>
      <c r="BG1018" s="38"/>
      <c r="BH1018" s="38"/>
      <c r="BI1018" s="38"/>
    </row>
    <row r="1019" spans="55:61">
      <c r="BC1019" s="38"/>
      <c r="BD1019" s="36"/>
      <c r="BE1019" s="36"/>
      <c r="BF1019" s="36"/>
      <c r="BG1019" s="38"/>
      <c r="BH1019" s="38"/>
      <c r="BI1019" s="38"/>
    </row>
    <row r="1020" spans="55:61">
      <c r="BC1020" s="38"/>
      <c r="BD1020" s="36"/>
      <c r="BE1020" s="36"/>
      <c r="BF1020" s="36"/>
      <c r="BG1020" s="38"/>
      <c r="BH1020" s="38"/>
      <c r="BI1020" s="38"/>
    </row>
    <row r="1021" spans="55:61">
      <c r="BC1021" s="38"/>
      <c r="BD1021" s="36"/>
      <c r="BE1021" s="36"/>
      <c r="BF1021" s="36"/>
      <c r="BG1021" s="38"/>
      <c r="BH1021" s="38"/>
      <c r="BI1021" s="38"/>
    </row>
    <row r="1022" spans="55:61">
      <c r="BC1022" s="38"/>
      <c r="BD1022" s="36"/>
      <c r="BE1022" s="36"/>
      <c r="BF1022" s="36"/>
      <c r="BG1022" s="38"/>
      <c r="BH1022" s="38"/>
      <c r="BI1022" s="38"/>
    </row>
    <row r="1023" spans="55:61">
      <c r="BC1023" s="38"/>
      <c r="BD1023" s="36"/>
      <c r="BE1023" s="36"/>
      <c r="BF1023" s="36"/>
      <c r="BG1023" s="38"/>
      <c r="BH1023" s="38"/>
      <c r="BI1023" s="38"/>
    </row>
    <row r="1024" spans="55:61">
      <c r="BC1024" s="38"/>
      <c r="BD1024" s="36"/>
      <c r="BE1024" s="36"/>
      <c r="BF1024" s="36"/>
      <c r="BG1024" s="38"/>
      <c r="BH1024" s="38"/>
      <c r="BI1024" s="38"/>
    </row>
    <row r="1025" spans="55:61">
      <c r="BC1025" s="38"/>
      <c r="BD1025" s="36"/>
      <c r="BE1025" s="36"/>
      <c r="BF1025" s="36"/>
      <c r="BG1025" s="38"/>
      <c r="BH1025" s="38"/>
      <c r="BI1025" s="38"/>
    </row>
    <row r="1026" spans="55:61">
      <c r="BC1026" s="38"/>
      <c r="BD1026" s="36"/>
      <c r="BE1026" s="36"/>
      <c r="BF1026" s="36"/>
      <c r="BG1026" s="38"/>
      <c r="BH1026" s="38"/>
      <c r="BI1026" s="38"/>
    </row>
    <row r="1027" spans="55:61">
      <c r="BC1027" s="38"/>
      <c r="BD1027" s="36"/>
      <c r="BE1027" s="36"/>
      <c r="BF1027" s="36"/>
      <c r="BG1027" s="38"/>
      <c r="BH1027" s="38"/>
      <c r="BI1027" s="38"/>
    </row>
    <row r="1028" spans="55:61">
      <c r="BC1028" s="38"/>
      <c r="BD1028" s="36"/>
      <c r="BE1028" s="36"/>
      <c r="BF1028" s="36"/>
      <c r="BG1028" s="38"/>
      <c r="BH1028" s="38"/>
      <c r="BI1028" s="38"/>
    </row>
    <row r="1029" spans="55:61">
      <c r="BC1029" s="38"/>
      <c r="BD1029" s="36"/>
      <c r="BE1029" s="36"/>
      <c r="BF1029" s="36"/>
      <c r="BG1029" s="38"/>
      <c r="BH1029" s="38"/>
      <c r="BI1029" s="38"/>
    </row>
    <row r="1030" spans="55:61">
      <c r="BC1030" s="38"/>
      <c r="BD1030" s="36"/>
      <c r="BE1030" s="36"/>
      <c r="BF1030" s="36"/>
      <c r="BG1030" s="38"/>
      <c r="BH1030" s="38"/>
      <c r="BI1030" s="38"/>
    </row>
    <row r="1031" spans="55:61">
      <c r="BC1031" s="38"/>
      <c r="BD1031" s="36"/>
      <c r="BE1031" s="36"/>
      <c r="BF1031" s="36"/>
      <c r="BG1031" s="38"/>
      <c r="BH1031" s="38"/>
      <c r="BI1031" s="38"/>
    </row>
    <row r="1032" spans="55:61">
      <c r="BC1032" s="38"/>
      <c r="BD1032" s="36"/>
      <c r="BE1032" s="36"/>
      <c r="BF1032" s="36"/>
      <c r="BG1032" s="38"/>
      <c r="BH1032" s="38"/>
      <c r="BI1032" s="38"/>
    </row>
    <row r="1033" spans="55:61">
      <c r="BC1033" s="38"/>
      <c r="BD1033" s="36"/>
      <c r="BE1033" s="36"/>
      <c r="BF1033" s="36"/>
      <c r="BG1033" s="38"/>
      <c r="BH1033" s="38"/>
      <c r="BI1033" s="38"/>
    </row>
    <row r="1034" spans="55:61">
      <c r="BC1034" s="38"/>
      <c r="BD1034" s="36"/>
      <c r="BE1034" s="36"/>
      <c r="BF1034" s="36"/>
      <c r="BG1034" s="38"/>
      <c r="BH1034" s="38"/>
      <c r="BI1034" s="38"/>
    </row>
    <row r="1035" spans="55:61">
      <c r="BC1035" s="38"/>
      <c r="BD1035" s="36"/>
      <c r="BE1035" s="36"/>
      <c r="BF1035" s="36"/>
      <c r="BG1035" s="38"/>
      <c r="BH1035" s="38"/>
      <c r="BI1035" s="38"/>
    </row>
    <row r="1036" spans="55:61">
      <c r="BC1036" s="38"/>
      <c r="BD1036" s="36"/>
      <c r="BE1036" s="36"/>
      <c r="BF1036" s="36"/>
      <c r="BG1036" s="38"/>
      <c r="BH1036" s="38"/>
      <c r="BI1036" s="38"/>
    </row>
    <row r="1037" spans="55:61">
      <c r="BC1037" s="38"/>
      <c r="BD1037" s="36"/>
      <c r="BE1037" s="36"/>
      <c r="BF1037" s="36"/>
      <c r="BG1037" s="38"/>
      <c r="BH1037" s="38"/>
      <c r="BI1037" s="38"/>
    </row>
    <row r="1038" spans="55:61">
      <c r="BC1038" s="38"/>
      <c r="BD1038" s="36"/>
      <c r="BE1038" s="36"/>
      <c r="BF1038" s="36"/>
      <c r="BG1038" s="38"/>
      <c r="BH1038" s="38"/>
      <c r="BI1038" s="38"/>
    </row>
    <row r="1039" spans="55:61">
      <c r="BC1039" s="38"/>
      <c r="BD1039" s="36"/>
      <c r="BE1039" s="36"/>
      <c r="BF1039" s="36"/>
      <c r="BG1039" s="38"/>
      <c r="BH1039" s="38"/>
      <c r="BI1039" s="38"/>
    </row>
    <row r="1040" spans="55:61">
      <c r="BC1040" s="38"/>
      <c r="BD1040" s="36"/>
      <c r="BE1040" s="36"/>
      <c r="BF1040" s="36"/>
      <c r="BG1040" s="38"/>
      <c r="BH1040" s="38"/>
      <c r="BI1040" s="38"/>
    </row>
    <row r="1041" spans="55:61">
      <c r="BC1041" s="38"/>
      <c r="BD1041" s="36"/>
      <c r="BE1041" s="36"/>
      <c r="BF1041" s="36"/>
      <c r="BG1041" s="38"/>
      <c r="BH1041" s="38"/>
      <c r="BI1041" s="38"/>
    </row>
    <row r="1042" spans="55:61">
      <c r="BC1042" s="38"/>
      <c r="BD1042" s="36"/>
      <c r="BE1042" s="36"/>
      <c r="BF1042" s="36"/>
      <c r="BG1042" s="38"/>
      <c r="BH1042" s="38"/>
      <c r="BI1042" s="38"/>
    </row>
    <row r="1043" spans="55:61">
      <c r="BC1043" s="38"/>
      <c r="BD1043" s="36"/>
      <c r="BE1043" s="36"/>
      <c r="BF1043" s="36"/>
      <c r="BG1043" s="38"/>
      <c r="BH1043" s="38"/>
      <c r="BI1043" s="38"/>
    </row>
    <row r="1044" spans="55:61">
      <c r="BC1044" s="38"/>
      <c r="BD1044" s="36"/>
      <c r="BE1044" s="36"/>
      <c r="BF1044" s="36"/>
      <c r="BG1044" s="38"/>
      <c r="BH1044" s="38"/>
      <c r="BI1044" s="38"/>
    </row>
    <row r="1045" spans="55:61">
      <c r="BC1045" s="38"/>
      <c r="BD1045" s="36"/>
      <c r="BE1045" s="36"/>
      <c r="BF1045" s="36"/>
      <c r="BG1045" s="38"/>
      <c r="BH1045" s="38"/>
      <c r="BI1045" s="38"/>
    </row>
    <row r="1046" spans="55:61">
      <c r="BC1046" s="38"/>
      <c r="BD1046" s="36"/>
      <c r="BE1046" s="36"/>
      <c r="BF1046" s="36"/>
      <c r="BG1046" s="38"/>
      <c r="BH1046" s="38"/>
      <c r="BI1046" s="38"/>
    </row>
    <row r="1047" spans="55:61">
      <c r="BC1047" s="38"/>
      <c r="BD1047" s="36"/>
      <c r="BE1047" s="36"/>
      <c r="BF1047" s="36"/>
      <c r="BG1047" s="38"/>
      <c r="BH1047" s="38"/>
      <c r="BI1047" s="38"/>
    </row>
    <row r="1048" spans="55:61">
      <c r="BC1048" s="38"/>
      <c r="BD1048" s="36"/>
      <c r="BE1048" s="36"/>
      <c r="BF1048" s="36"/>
      <c r="BG1048" s="38"/>
      <c r="BH1048" s="38"/>
      <c r="BI1048" s="38"/>
    </row>
    <row r="1049" spans="55:61">
      <c r="BC1049" s="38"/>
      <c r="BD1049" s="36"/>
      <c r="BE1049" s="36"/>
      <c r="BF1049" s="36"/>
      <c r="BG1049" s="38"/>
      <c r="BH1049" s="38"/>
      <c r="BI1049" s="38"/>
    </row>
    <row r="1050" spans="55:61">
      <c r="BC1050" s="38"/>
      <c r="BD1050" s="36"/>
      <c r="BE1050" s="36"/>
      <c r="BF1050" s="36"/>
      <c r="BG1050" s="38"/>
      <c r="BH1050" s="38"/>
      <c r="BI1050" s="38"/>
    </row>
    <row r="1051" spans="55:61">
      <c r="BC1051" s="38"/>
      <c r="BD1051" s="36"/>
      <c r="BE1051" s="36"/>
      <c r="BF1051" s="36"/>
      <c r="BG1051" s="38"/>
      <c r="BH1051" s="38"/>
      <c r="BI1051" s="38"/>
    </row>
    <row r="1052" spans="55:61">
      <c r="BC1052" s="38"/>
      <c r="BD1052" s="36"/>
      <c r="BE1052" s="36"/>
      <c r="BF1052" s="36"/>
      <c r="BG1052" s="38"/>
      <c r="BH1052" s="38"/>
      <c r="BI1052" s="38"/>
    </row>
    <row r="1053" spans="55:61">
      <c r="BC1053" s="38"/>
      <c r="BD1053" s="36"/>
      <c r="BE1053" s="36"/>
      <c r="BF1053" s="36"/>
      <c r="BG1053" s="38"/>
      <c r="BH1053" s="38"/>
      <c r="BI1053" s="38"/>
    </row>
    <row r="1054" spans="55:61">
      <c r="BC1054" s="38"/>
      <c r="BD1054" s="36"/>
      <c r="BE1054" s="36"/>
      <c r="BF1054" s="36"/>
      <c r="BG1054" s="38"/>
      <c r="BH1054" s="38"/>
      <c r="BI1054" s="38"/>
    </row>
    <row r="1055" spans="55:61">
      <c r="BC1055" s="38"/>
      <c r="BD1055" s="36"/>
      <c r="BE1055" s="36"/>
      <c r="BF1055" s="36"/>
      <c r="BG1055" s="38"/>
      <c r="BH1055" s="38"/>
      <c r="BI1055" s="38"/>
    </row>
    <row r="1056" spans="55:61">
      <c r="BC1056" s="38"/>
      <c r="BD1056" s="36"/>
      <c r="BE1056" s="36"/>
      <c r="BF1056" s="36"/>
      <c r="BG1056" s="38"/>
      <c r="BH1056" s="38"/>
      <c r="BI1056" s="38"/>
    </row>
    <row r="1057" spans="55:61">
      <c r="BC1057" s="38"/>
      <c r="BD1057" s="36"/>
      <c r="BE1057" s="36"/>
      <c r="BF1057" s="36"/>
      <c r="BG1057" s="38"/>
      <c r="BH1057" s="38"/>
      <c r="BI1057" s="38"/>
    </row>
    <row r="1058" spans="55:61">
      <c r="BC1058" s="38"/>
      <c r="BD1058" s="36"/>
      <c r="BE1058" s="36"/>
      <c r="BF1058" s="36"/>
      <c r="BG1058" s="38"/>
      <c r="BH1058" s="38"/>
      <c r="BI1058" s="38"/>
    </row>
    <row r="1059" spans="55:61">
      <c r="BC1059" s="38"/>
      <c r="BD1059" s="36"/>
      <c r="BE1059" s="36"/>
      <c r="BF1059" s="36"/>
      <c r="BG1059" s="38"/>
      <c r="BH1059" s="38"/>
      <c r="BI1059" s="38"/>
    </row>
    <row r="1060" spans="55:61">
      <c r="BC1060" s="38"/>
      <c r="BD1060" s="36"/>
      <c r="BE1060" s="36"/>
      <c r="BF1060" s="36"/>
      <c r="BG1060" s="38"/>
      <c r="BH1060" s="38"/>
      <c r="BI1060" s="38"/>
    </row>
    <row r="1061" spans="55:61">
      <c r="BC1061" s="38"/>
      <c r="BD1061" s="36"/>
      <c r="BE1061" s="36"/>
      <c r="BF1061" s="36"/>
      <c r="BG1061" s="38"/>
      <c r="BH1061" s="38"/>
      <c r="BI1061" s="38"/>
    </row>
    <row r="1062" spans="55:61">
      <c r="BC1062" s="38"/>
      <c r="BD1062" s="36"/>
      <c r="BE1062" s="36"/>
      <c r="BF1062" s="36"/>
      <c r="BG1062" s="38"/>
      <c r="BH1062" s="38"/>
      <c r="BI1062" s="38"/>
    </row>
    <row r="1063" spans="55:61">
      <c r="BC1063" s="38"/>
      <c r="BD1063" s="36"/>
      <c r="BE1063" s="36"/>
      <c r="BF1063" s="36"/>
      <c r="BG1063" s="38"/>
      <c r="BH1063" s="38"/>
      <c r="BI1063" s="38"/>
    </row>
    <row r="1064" spans="55:61">
      <c r="BC1064" s="38"/>
      <c r="BD1064" s="36"/>
      <c r="BE1064" s="36"/>
      <c r="BF1064" s="36"/>
      <c r="BG1064" s="38"/>
      <c r="BH1064" s="38"/>
      <c r="BI1064" s="38"/>
    </row>
    <row r="1065" spans="55:61">
      <c r="BC1065" s="38"/>
      <c r="BD1065" s="36"/>
      <c r="BE1065" s="36"/>
      <c r="BF1065" s="36"/>
      <c r="BG1065" s="38"/>
      <c r="BH1065" s="38"/>
      <c r="BI1065" s="38"/>
    </row>
    <row r="1066" spans="55:61">
      <c r="BC1066" s="38"/>
      <c r="BD1066" s="36"/>
      <c r="BE1066" s="36"/>
      <c r="BF1066" s="36"/>
      <c r="BG1066" s="38"/>
      <c r="BH1066" s="38"/>
      <c r="BI1066" s="38"/>
    </row>
    <row r="1067" spans="55:61">
      <c r="BC1067" s="38"/>
      <c r="BD1067" s="36"/>
      <c r="BE1067" s="36"/>
      <c r="BF1067" s="36"/>
      <c r="BG1067" s="38"/>
      <c r="BH1067" s="38"/>
      <c r="BI1067" s="38"/>
    </row>
    <row r="1068" spans="55:61">
      <c r="BC1068" s="38"/>
      <c r="BD1068" s="36"/>
      <c r="BE1068" s="36"/>
      <c r="BF1068" s="36"/>
      <c r="BG1068" s="38"/>
      <c r="BH1068" s="38"/>
      <c r="BI1068" s="38"/>
    </row>
    <row r="1069" spans="55:61">
      <c r="BC1069" s="38"/>
      <c r="BD1069" s="36"/>
      <c r="BE1069" s="36"/>
      <c r="BF1069" s="36"/>
      <c r="BG1069" s="38"/>
      <c r="BH1069" s="38"/>
      <c r="BI1069" s="38"/>
    </row>
    <row r="1070" spans="55:61">
      <c r="BC1070" s="38"/>
      <c r="BD1070" s="36"/>
      <c r="BE1070" s="36"/>
      <c r="BF1070" s="36"/>
      <c r="BG1070" s="38"/>
      <c r="BH1070" s="38"/>
      <c r="BI1070" s="38"/>
    </row>
    <row r="1071" spans="55:61">
      <c r="BC1071" s="38"/>
      <c r="BD1071" s="36"/>
      <c r="BE1071" s="36"/>
      <c r="BF1071" s="36"/>
      <c r="BG1071" s="38"/>
      <c r="BH1071" s="38"/>
      <c r="BI1071" s="38"/>
    </row>
    <row r="1072" spans="55:61">
      <c r="BC1072" s="38"/>
      <c r="BD1072" s="36"/>
      <c r="BE1072" s="36"/>
      <c r="BF1072" s="36"/>
      <c r="BG1072" s="38"/>
      <c r="BH1072" s="38"/>
      <c r="BI1072" s="38"/>
    </row>
    <row r="1073" spans="55:61">
      <c r="BC1073" s="38"/>
      <c r="BD1073" s="36"/>
      <c r="BE1073" s="36"/>
      <c r="BF1073" s="36"/>
      <c r="BG1073" s="38"/>
      <c r="BH1073" s="38"/>
      <c r="BI1073" s="38"/>
    </row>
    <row r="1074" spans="55:61">
      <c r="BC1074" s="38"/>
      <c r="BD1074" s="36"/>
      <c r="BE1074" s="36"/>
      <c r="BF1074" s="36"/>
      <c r="BG1074" s="38"/>
      <c r="BH1074" s="38"/>
      <c r="BI1074" s="38"/>
    </row>
    <row r="1075" spans="55:61">
      <c r="BC1075" s="38"/>
      <c r="BD1075" s="36"/>
      <c r="BE1075" s="36"/>
      <c r="BF1075" s="36"/>
      <c r="BG1075" s="38"/>
      <c r="BH1075" s="38"/>
      <c r="BI1075" s="38"/>
    </row>
    <row r="1076" spans="55:61">
      <c r="BC1076" s="38"/>
      <c r="BD1076" s="36"/>
      <c r="BE1076" s="36"/>
      <c r="BF1076" s="36"/>
      <c r="BG1076" s="38"/>
      <c r="BH1076" s="38"/>
      <c r="BI1076" s="38"/>
    </row>
    <row r="1077" spans="55:61">
      <c r="BC1077" s="38"/>
      <c r="BD1077" s="36"/>
      <c r="BE1077" s="36"/>
      <c r="BF1077" s="36"/>
      <c r="BG1077" s="38"/>
      <c r="BH1077" s="38"/>
      <c r="BI1077" s="38"/>
    </row>
    <row r="1078" spans="55:61">
      <c r="BC1078" s="38"/>
      <c r="BD1078" s="36"/>
      <c r="BE1078" s="36"/>
      <c r="BF1078" s="36"/>
      <c r="BG1078" s="38"/>
      <c r="BH1078" s="38"/>
      <c r="BI1078" s="38"/>
    </row>
    <row r="1079" spans="55:61">
      <c r="BC1079" s="38"/>
      <c r="BD1079" s="36"/>
      <c r="BE1079" s="36"/>
      <c r="BF1079" s="36"/>
      <c r="BG1079" s="38"/>
      <c r="BH1079" s="38"/>
      <c r="BI1079" s="38"/>
    </row>
    <row r="1080" spans="55:61">
      <c r="BC1080" s="38"/>
      <c r="BD1080" s="36"/>
      <c r="BE1080" s="36"/>
      <c r="BF1080" s="36"/>
      <c r="BG1080" s="38"/>
      <c r="BH1080" s="38"/>
      <c r="BI1080" s="38"/>
    </row>
    <row r="1081" spans="55:61">
      <c r="BC1081" s="38"/>
      <c r="BD1081" s="36"/>
      <c r="BE1081" s="36"/>
      <c r="BF1081" s="36"/>
      <c r="BG1081" s="38"/>
      <c r="BH1081" s="38"/>
      <c r="BI1081" s="38"/>
    </row>
    <row r="1082" spans="55:61">
      <c r="BC1082" s="38"/>
      <c r="BD1082" s="36"/>
      <c r="BE1082" s="36"/>
      <c r="BF1082" s="36"/>
      <c r="BG1082" s="38"/>
      <c r="BH1082" s="38"/>
      <c r="BI1082" s="38"/>
    </row>
    <row r="1083" spans="55:61">
      <c r="BC1083" s="38"/>
      <c r="BD1083" s="36"/>
      <c r="BE1083" s="36"/>
      <c r="BF1083" s="36"/>
      <c r="BG1083" s="38"/>
      <c r="BH1083" s="38"/>
      <c r="BI1083" s="38"/>
    </row>
    <row r="1084" spans="55:61">
      <c r="BC1084" s="38"/>
      <c r="BD1084" s="36"/>
      <c r="BE1084" s="36"/>
      <c r="BF1084" s="36"/>
      <c r="BG1084" s="38"/>
      <c r="BH1084" s="38"/>
      <c r="BI1084" s="38"/>
    </row>
    <row r="1085" spans="55:61">
      <c r="BC1085" s="38"/>
      <c r="BD1085" s="36"/>
      <c r="BE1085" s="36"/>
      <c r="BF1085" s="36"/>
      <c r="BG1085" s="38"/>
      <c r="BH1085" s="38"/>
      <c r="BI1085" s="38"/>
    </row>
    <row r="1086" spans="55:61">
      <c r="BC1086" s="38"/>
      <c r="BD1086" s="36"/>
      <c r="BE1086" s="36"/>
      <c r="BF1086" s="36"/>
      <c r="BG1086" s="38"/>
      <c r="BH1086" s="38"/>
      <c r="BI1086" s="38"/>
    </row>
    <row r="1087" spans="55:61">
      <c r="BC1087" s="38"/>
      <c r="BD1087" s="36"/>
      <c r="BE1087" s="36"/>
      <c r="BF1087" s="36"/>
      <c r="BG1087" s="38"/>
      <c r="BH1087" s="38"/>
      <c r="BI1087" s="38"/>
    </row>
    <row r="1088" spans="55:61">
      <c r="BC1088" s="38"/>
      <c r="BD1088" s="36"/>
      <c r="BE1088" s="36"/>
      <c r="BF1088" s="36"/>
      <c r="BG1088" s="38"/>
      <c r="BH1088" s="38"/>
      <c r="BI1088" s="38"/>
    </row>
    <row r="1089" spans="55:61">
      <c r="BC1089" s="38"/>
      <c r="BD1089" s="36"/>
      <c r="BE1089" s="36"/>
      <c r="BF1089" s="36"/>
      <c r="BG1089" s="38"/>
      <c r="BH1089" s="38"/>
      <c r="BI1089" s="38"/>
    </row>
    <row r="1090" spans="55:61">
      <c r="BC1090" s="38"/>
      <c r="BD1090" s="36"/>
      <c r="BE1090" s="36"/>
      <c r="BF1090" s="36"/>
      <c r="BG1090" s="38"/>
      <c r="BH1090" s="38"/>
      <c r="BI1090" s="38"/>
    </row>
    <row r="1091" spans="55:61">
      <c r="BC1091" s="38"/>
      <c r="BD1091" s="36"/>
      <c r="BE1091" s="36"/>
      <c r="BF1091" s="36"/>
      <c r="BG1091" s="38"/>
      <c r="BH1091" s="38"/>
      <c r="BI1091" s="38"/>
    </row>
    <row r="1092" spans="55:61">
      <c r="BC1092" s="38"/>
      <c r="BD1092" s="38"/>
      <c r="BE1092" s="38"/>
      <c r="BF1092" s="38"/>
      <c r="BG1092" s="38"/>
      <c r="BH1092" s="38"/>
      <c r="BI1092" s="38"/>
    </row>
    <row r="1093" spans="55:61">
      <c r="BC1093" s="38"/>
      <c r="BD1093" s="38"/>
      <c r="BE1093" s="38"/>
      <c r="BF1093" s="38"/>
      <c r="BG1093" s="38"/>
      <c r="BH1093" s="38"/>
      <c r="BI1093" s="38"/>
    </row>
    <row r="1094" spans="55:61">
      <c r="BC1094" s="38"/>
      <c r="BD1094" s="38"/>
      <c r="BE1094" s="38"/>
      <c r="BF1094" s="38"/>
      <c r="BG1094" s="38"/>
      <c r="BH1094" s="38"/>
      <c r="BI1094" s="38"/>
    </row>
    <row r="1095" spans="55:61">
      <c r="BC1095" s="38"/>
      <c r="BD1095" s="38"/>
      <c r="BE1095" s="38"/>
      <c r="BF1095" s="38"/>
      <c r="BG1095" s="38"/>
      <c r="BH1095" s="38"/>
      <c r="BI1095" s="38"/>
    </row>
    <row r="1096" spans="55:61">
      <c r="BC1096" s="38"/>
      <c r="BD1096" s="38"/>
      <c r="BE1096" s="38"/>
      <c r="BF1096" s="38"/>
      <c r="BG1096" s="38"/>
      <c r="BH1096" s="38"/>
      <c r="BI1096" s="38"/>
    </row>
    <row r="1097" spans="55:61">
      <c r="BC1097" s="38"/>
      <c r="BD1097" s="38"/>
      <c r="BE1097" s="38"/>
      <c r="BF1097" s="38"/>
      <c r="BG1097" s="38"/>
      <c r="BH1097" s="38"/>
      <c r="BI1097" s="38"/>
    </row>
    <row r="1098" spans="55:61">
      <c r="BC1098" s="38"/>
      <c r="BD1098" s="38"/>
      <c r="BE1098" s="38"/>
      <c r="BF1098" s="38"/>
      <c r="BG1098" s="38"/>
      <c r="BH1098" s="38"/>
      <c r="BI1098" s="38"/>
    </row>
    <row r="1099" spans="55:61">
      <c r="BC1099" s="38"/>
      <c r="BD1099" s="38"/>
      <c r="BE1099" s="38"/>
      <c r="BF1099" s="38"/>
      <c r="BG1099" s="38"/>
      <c r="BH1099" s="38"/>
      <c r="BI1099" s="38"/>
    </row>
    <row r="1100" spans="55:61">
      <c r="BC1100" s="38"/>
      <c r="BD1100" s="38"/>
      <c r="BE1100" s="38"/>
      <c r="BF1100" s="38"/>
      <c r="BG1100" s="38"/>
      <c r="BH1100" s="38"/>
      <c r="BI1100" s="38"/>
    </row>
    <row r="1101" spans="55:61">
      <c r="BC1101" s="38"/>
      <c r="BD1101" s="38"/>
      <c r="BE1101" s="38"/>
      <c r="BF1101" s="38"/>
      <c r="BG1101" s="38"/>
      <c r="BH1101" s="38"/>
      <c r="BI1101" s="38"/>
    </row>
    <row r="1102" spans="55:61">
      <c r="BC1102" s="38"/>
      <c r="BD1102" s="38"/>
      <c r="BE1102" s="38"/>
      <c r="BF1102" s="38"/>
      <c r="BG1102" s="38"/>
      <c r="BH1102" s="38"/>
      <c r="BI1102" s="38"/>
    </row>
    <row r="1103" spans="55:61">
      <c r="BC1103" s="38"/>
      <c r="BD1103" s="38"/>
      <c r="BE1103" s="38"/>
      <c r="BF1103" s="38"/>
      <c r="BG1103" s="38"/>
      <c r="BH1103" s="38"/>
      <c r="BI1103" s="38"/>
    </row>
    <row r="1104" spans="55:61">
      <c r="BC1104" s="38"/>
      <c r="BD1104" s="38"/>
      <c r="BE1104" s="38"/>
      <c r="BF1104" s="38"/>
      <c r="BG1104" s="38"/>
      <c r="BH1104" s="38"/>
      <c r="BI1104" s="38"/>
    </row>
    <row r="1105" spans="55:61">
      <c r="BC1105" s="38"/>
      <c r="BD1105" s="38"/>
      <c r="BE1105" s="38"/>
      <c r="BF1105" s="38"/>
      <c r="BG1105" s="38"/>
      <c r="BH1105" s="38"/>
      <c r="BI1105" s="38"/>
    </row>
    <row r="1106" spans="55:61">
      <c r="BC1106" s="38"/>
      <c r="BD1106" s="38"/>
      <c r="BE1106" s="38"/>
      <c r="BF1106" s="38"/>
      <c r="BG1106" s="38"/>
      <c r="BH1106" s="38"/>
      <c r="BI1106" s="38"/>
    </row>
    <row r="1107" spans="55:61">
      <c r="BC1107" s="38"/>
      <c r="BD1107" s="38"/>
      <c r="BE1107" s="38"/>
      <c r="BF1107" s="38"/>
      <c r="BG1107" s="38"/>
      <c r="BH1107" s="38"/>
      <c r="BI1107" s="38"/>
    </row>
    <row r="1108" spans="55:61">
      <c r="BC1108" s="38"/>
      <c r="BD1108" s="38"/>
      <c r="BE1108" s="38"/>
      <c r="BF1108" s="38"/>
      <c r="BG1108" s="38"/>
      <c r="BH1108" s="38"/>
      <c r="BI1108" s="38"/>
    </row>
    <row r="1109" spans="55:61">
      <c r="BC1109" s="38"/>
      <c r="BD1109" s="38"/>
      <c r="BE1109" s="38"/>
      <c r="BF1109" s="38"/>
      <c r="BG1109" s="38"/>
      <c r="BH1109" s="38"/>
      <c r="BI1109" s="38"/>
    </row>
    <row r="1110" spans="55:61">
      <c r="BC1110" s="38"/>
      <c r="BD1110" s="38"/>
      <c r="BE1110" s="38"/>
      <c r="BF1110" s="38"/>
      <c r="BG1110" s="38"/>
      <c r="BH1110" s="38"/>
      <c r="BI1110" s="38"/>
    </row>
    <row r="1111" spans="55:61">
      <c r="BC1111" s="38"/>
      <c r="BD1111" s="38"/>
      <c r="BE1111" s="38"/>
      <c r="BF1111" s="38"/>
      <c r="BG1111" s="38"/>
      <c r="BH1111" s="38"/>
      <c r="BI1111" s="38"/>
    </row>
    <row r="1112" spans="55:61">
      <c r="BC1112" s="38"/>
      <c r="BD1112" s="38"/>
      <c r="BE1112" s="38"/>
      <c r="BF1112" s="38"/>
      <c r="BG1112" s="38"/>
      <c r="BH1112" s="38"/>
      <c r="BI1112" s="38"/>
    </row>
    <row r="1113" spans="55:61">
      <c r="BC1113" s="38"/>
      <c r="BD1113" s="38"/>
      <c r="BE1113" s="38"/>
      <c r="BF1113" s="38"/>
      <c r="BG1113" s="38"/>
      <c r="BH1113" s="38"/>
      <c r="BI1113" s="38"/>
    </row>
    <row r="1114" spans="55:61">
      <c r="BC1114" s="38"/>
      <c r="BD1114" s="38"/>
      <c r="BE1114" s="38"/>
      <c r="BF1114" s="38"/>
      <c r="BG1114" s="38"/>
      <c r="BH1114" s="38"/>
      <c r="BI1114" s="38"/>
    </row>
    <row r="1115" spans="55:61">
      <c r="BC1115" s="38"/>
      <c r="BD1115" s="38"/>
      <c r="BE1115" s="38"/>
      <c r="BF1115" s="38"/>
      <c r="BG1115" s="38"/>
      <c r="BH1115" s="38"/>
      <c r="BI1115" s="38"/>
    </row>
    <row r="1116" spans="55:61">
      <c r="BC1116" s="38"/>
      <c r="BD1116" s="38"/>
      <c r="BE1116" s="38"/>
      <c r="BF1116" s="38"/>
      <c r="BG1116" s="38"/>
      <c r="BH1116" s="38"/>
      <c r="BI1116" s="38"/>
    </row>
    <row r="1117" spans="55:61">
      <c r="BC1117" s="38"/>
      <c r="BD1117" s="38"/>
      <c r="BE1117" s="38"/>
      <c r="BF1117" s="38"/>
      <c r="BG1117" s="38"/>
      <c r="BH1117" s="38"/>
      <c r="BI1117" s="38"/>
    </row>
    <row r="1118" spans="55:61">
      <c r="BC1118" s="38"/>
      <c r="BD1118" s="38"/>
      <c r="BE1118" s="38"/>
      <c r="BF1118" s="38"/>
      <c r="BG1118" s="38"/>
      <c r="BH1118" s="38"/>
      <c r="BI1118" s="38"/>
    </row>
    <row r="1119" spans="55:61">
      <c r="BC1119" s="38"/>
      <c r="BD1119" s="38"/>
      <c r="BE1119" s="38"/>
      <c r="BF1119" s="38"/>
      <c r="BG1119" s="38"/>
      <c r="BH1119" s="38"/>
      <c r="BI1119" s="38"/>
    </row>
    <row r="1120" spans="55:61">
      <c r="BC1120" s="38"/>
      <c r="BD1120" s="38"/>
      <c r="BE1120" s="38"/>
      <c r="BF1120" s="38"/>
      <c r="BG1120" s="38"/>
      <c r="BH1120" s="38"/>
      <c r="BI1120" s="38"/>
    </row>
    <row r="1121" spans="55:61">
      <c r="BC1121" s="38"/>
      <c r="BD1121" s="38"/>
      <c r="BE1121" s="38"/>
      <c r="BF1121" s="38"/>
      <c r="BG1121" s="38"/>
      <c r="BH1121" s="38"/>
      <c r="BI1121" s="38"/>
    </row>
    <row r="1122" spans="55:61">
      <c r="BC1122" s="38"/>
      <c r="BD1122" s="38"/>
      <c r="BE1122" s="38"/>
      <c r="BF1122" s="38"/>
      <c r="BG1122" s="38"/>
      <c r="BH1122" s="38"/>
      <c r="BI1122" s="38"/>
    </row>
    <row r="1123" spans="55:61">
      <c r="BC1123" s="38"/>
      <c r="BD1123" s="38"/>
      <c r="BE1123" s="38"/>
      <c r="BF1123" s="38"/>
      <c r="BG1123" s="38"/>
      <c r="BH1123" s="38"/>
      <c r="BI1123" s="38"/>
    </row>
    <row r="1124" spans="55:61">
      <c r="BC1124" s="38"/>
      <c r="BD1124" s="38"/>
      <c r="BE1124" s="38"/>
      <c r="BF1124" s="38"/>
      <c r="BG1124" s="38"/>
      <c r="BH1124" s="38"/>
      <c r="BI1124" s="38"/>
    </row>
    <row r="1125" spans="55:61">
      <c r="BC1125" s="38"/>
      <c r="BD1125" s="38"/>
      <c r="BE1125" s="38"/>
      <c r="BF1125" s="38"/>
      <c r="BG1125" s="38"/>
      <c r="BH1125" s="38"/>
      <c r="BI1125" s="38"/>
    </row>
    <row r="1126" spans="55:61">
      <c r="BC1126" s="38"/>
      <c r="BD1126" s="38"/>
      <c r="BE1126" s="38"/>
      <c r="BF1126" s="38"/>
      <c r="BG1126" s="38"/>
      <c r="BH1126" s="38"/>
      <c r="BI1126" s="38"/>
    </row>
    <row r="1127" spans="55:61">
      <c r="BC1127" s="38"/>
      <c r="BD1127" s="38"/>
      <c r="BE1127" s="38"/>
      <c r="BF1127" s="38"/>
      <c r="BG1127" s="38"/>
      <c r="BH1127" s="38"/>
      <c r="BI1127" s="38"/>
    </row>
    <row r="1128" spans="55:61">
      <c r="BC1128" s="38"/>
      <c r="BD1128" s="38"/>
      <c r="BE1128" s="38"/>
      <c r="BF1128" s="38"/>
      <c r="BG1128" s="38"/>
      <c r="BH1128" s="38"/>
      <c r="BI1128" s="38"/>
    </row>
    <row r="1129" spans="55:61">
      <c r="BC1129" s="38"/>
      <c r="BD1129" s="38"/>
      <c r="BE1129" s="38"/>
      <c r="BF1129" s="38"/>
      <c r="BG1129" s="38"/>
      <c r="BH1129" s="38"/>
      <c r="BI1129" s="38"/>
    </row>
    <row r="1130" spans="55:61">
      <c r="BC1130" s="38"/>
      <c r="BD1130" s="38"/>
      <c r="BE1130" s="38"/>
      <c r="BF1130" s="38"/>
      <c r="BG1130" s="38"/>
      <c r="BH1130" s="38"/>
      <c r="BI1130" s="38"/>
    </row>
    <row r="1131" spans="55:61">
      <c r="BC1131" s="38"/>
      <c r="BD1131" s="38"/>
      <c r="BE1131" s="38"/>
      <c r="BF1131" s="38"/>
      <c r="BG1131" s="38"/>
      <c r="BH1131" s="38"/>
      <c r="BI1131" s="38"/>
    </row>
    <row r="1132" spans="55:61">
      <c r="BC1132" s="38"/>
      <c r="BD1132" s="38"/>
      <c r="BE1132" s="38"/>
      <c r="BF1132" s="38"/>
      <c r="BG1132" s="38"/>
      <c r="BH1132" s="38"/>
      <c r="BI1132" s="38"/>
    </row>
    <row r="1133" spans="55:61">
      <c r="BC1133" s="38"/>
      <c r="BD1133" s="38"/>
      <c r="BE1133" s="38"/>
      <c r="BF1133" s="38"/>
      <c r="BG1133" s="38"/>
      <c r="BH1133" s="38"/>
      <c r="BI1133" s="38"/>
    </row>
    <row r="1134" spans="55:61">
      <c r="BC1134" s="38"/>
      <c r="BD1134" s="38"/>
      <c r="BE1134" s="38"/>
      <c r="BF1134" s="38"/>
      <c r="BG1134" s="38"/>
      <c r="BH1134" s="38"/>
      <c r="BI1134" s="38"/>
    </row>
    <row r="1135" spans="55:61">
      <c r="BC1135" s="38"/>
      <c r="BD1135" s="38"/>
      <c r="BE1135" s="38"/>
      <c r="BF1135" s="38"/>
      <c r="BG1135" s="38"/>
      <c r="BH1135" s="38"/>
      <c r="BI1135" s="38"/>
    </row>
    <row r="1136" spans="55:61">
      <c r="BC1136" s="38"/>
      <c r="BD1136" s="38"/>
      <c r="BE1136" s="38"/>
      <c r="BF1136" s="38"/>
      <c r="BG1136" s="38"/>
      <c r="BH1136" s="38"/>
      <c r="BI1136" s="38"/>
    </row>
    <row r="1137" spans="55:61">
      <c r="BC1137" s="38"/>
      <c r="BD1137" s="38"/>
      <c r="BE1137" s="38"/>
      <c r="BF1137" s="38"/>
      <c r="BG1137" s="38"/>
      <c r="BH1137" s="38"/>
      <c r="BI1137" s="38"/>
    </row>
    <row r="1138" spans="55:61">
      <c r="BC1138" s="38"/>
      <c r="BD1138" s="38"/>
      <c r="BE1138" s="38"/>
      <c r="BF1138" s="38"/>
      <c r="BG1138" s="38"/>
      <c r="BH1138" s="38"/>
      <c r="BI1138" s="38"/>
    </row>
    <row r="1139" spans="55:61">
      <c r="BC1139" s="38"/>
      <c r="BD1139" s="38"/>
      <c r="BE1139" s="38"/>
      <c r="BF1139" s="38"/>
      <c r="BG1139" s="38"/>
      <c r="BH1139" s="38"/>
      <c r="BI1139" s="38"/>
    </row>
    <row r="1140" spans="55:61">
      <c r="BC1140" s="38"/>
      <c r="BD1140" s="38"/>
      <c r="BE1140" s="38"/>
      <c r="BF1140" s="38"/>
      <c r="BG1140" s="38"/>
      <c r="BH1140" s="38"/>
      <c r="BI1140" s="38"/>
    </row>
    <row r="1141" spans="55:61">
      <c r="BC1141" s="38"/>
      <c r="BD1141" s="38"/>
      <c r="BE1141" s="38"/>
      <c r="BF1141" s="38"/>
      <c r="BG1141" s="38"/>
      <c r="BH1141" s="38"/>
      <c r="BI1141" s="38"/>
    </row>
    <row r="1142" spans="55:61">
      <c r="BC1142" s="38"/>
      <c r="BD1142" s="38"/>
      <c r="BE1142" s="38"/>
      <c r="BF1142" s="38"/>
      <c r="BG1142" s="38"/>
      <c r="BH1142" s="38"/>
      <c r="BI1142" s="38"/>
    </row>
    <row r="1143" spans="55:61">
      <c r="BC1143" s="38"/>
      <c r="BD1143" s="38"/>
      <c r="BE1143" s="38"/>
      <c r="BF1143" s="38"/>
      <c r="BG1143" s="38"/>
      <c r="BH1143" s="38"/>
      <c r="BI1143" s="38"/>
    </row>
    <row r="1144" spans="55:61">
      <c r="BC1144" s="38"/>
      <c r="BD1144" s="38"/>
      <c r="BE1144" s="38"/>
      <c r="BF1144" s="38"/>
      <c r="BG1144" s="38"/>
      <c r="BH1144" s="38"/>
      <c r="BI1144" s="38"/>
    </row>
    <row r="1145" spans="55:61">
      <c r="BC1145" s="38"/>
      <c r="BD1145" s="38"/>
      <c r="BE1145" s="38"/>
      <c r="BF1145" s="38"/>
      <c r="BG1145" s="38"/>
      <c r="BH1145" s="38"/>
      <c r="BI1145" s="38"/>
    </row>
    <row r="1146" spans="55:61">
      <c r="BC1146" s="38"/>
      <c r="BD1146" s="38"/>
      <c r="BE1146" s="38"/>
      <c r="BF1146" s="38"/>
      <c r="BG1146" s="38"/>
      <c r="BH1146" s="38"/>
      <c r="BI1146" s="38"/>
    </row>
    <row r="1147" spans="55:61">
      <c r="BC1147" s="38"/>
      <c r="BD1147" s="38"/>
      <c r="BE1147" s="38"/>
      <c r="BF1147" s="38"/>
      <c r="BG1147" s="38"/>
      <c r="BH1147" s="38"/>
      <c r="BI1147" s="38"/>
    </row>
    <row r="1148" spans="55:61">
      <c r="BC1148" s="38"/>
      <c r="BD1148" s="38"/>
      <c r="BE1148" s="38"/>
      <c r="BF1148" s="38"/>
      <c r="BG1148" s="38"/>
      <c r="BH1148" s="38"/>
      <c r="BI1148" s="38"/>
    </row>
    <row r="1149" spans="55:61">
      <c r="BC1149" s="38"/>
      <c r="BD1149" s="38"/>
      <c r="BE1149" s="38"/>
      <c r="BF1149" s="38"/>
      <c r="BG1149" s="38"/>
      <c r="BH1149" s="38"/>
      <c r="BI1149" s="38"/>
    </row>
    <row r="1150" spans="55:61">
      <c r="BC1150" s="38"/>
      <c r="BD1150" s="38"/>
      <c r="BE1150" s="38"/>
      <c r="BF1150" s="38"/>
      <c r="BG1150" s="38"/>
      <c r="BH1150" s="38"/>
      <c r="BI1150" s="38"/>
    </row>
    <row r="1151" spans="55:61">
      <c r="BC1151" s="38"/>
      <c r="BD1151" s="38"/>
      <c r="BE1151" s="38"/>
      <c r="BF1151" s="38"/>
      <c r="BG1151" s="38"/>
      <c r="BH1151" s="38"/>
      <c r="BI1151" s="38"/>
    </row>
    <row r="1152" spans="55:61">
      <c r="BC1152" s="38"/>
      <c r="BD1152" s="38"/>
      <c r="BE1152" s="38"/>
      <c r="BF1152" s="38"/>
      <c r="BG1152" s="38"/>
      <c r="BH1152" s="38"/>
      <c r="BI1152" s="38"/>
    </row>
    <row r="1153" spans="55:61">
      <c r="BC1153" s="38"/>
      <c r="BD1153" s="38"/>
      <c r="BE1153" s="38"/>
      <c r="BF1153" s="38"/>
      <c r="BG1153" s="38"/>
      <c r="BH1153" s="38"/>
      <c r="BI1153" s="38"/>
    </row>
    <row r="1154" spans="55:61">
      <c r="BC1154" s="38"/>
      <c r="BD1154" s="38"/>
      <c r="BE1154" s="38"/>
      <c r="BF1154" s="38"/>
      <c r="BG1154" s="38"/>
      <c r="BH1154" s="38"/>
      <c r="BI1154" s="38"/>
    </row>
    <row r="1155" spans="55:61">
      <c r="BC1155" s="38"/>
      <c r="BD1155" s="38"/>
      <c r="BE1155" s="38"/>
      <c r="BF1155" s="38"/>
      <c r="BG1155" s="38"/>
      <c r="BH1155" s="38"/>
      <c r="BI1155" s="38"/>
    </row>
    <row r="1156" spans="55:61">
      <c r="BC1156" s="38"/>
      <c r="BD1156" s="38"/>
      <c r="BE1156" s="38"/>
      <c r="BF1156" s="38"/>
      <c r="BG1156" s="38"/>
      <c r="BH1156" s="38"/>
      <c r="BI1156" s="38"/>
    </row>
    <row r="1157" spans="55:61">
      <c r="BC1157" s="38"/>
      <c r="BD1157" s="38"/>
      <c r="BE1157" s="38"/>
      <c r="BF1157" s="38"/>
      <c r="BG1157" s="38"/>
      <c r="BH1157" s="38"/>
      <c r="BI1157" s="38"/>
    </row>
    <row r="1158" spans="55:61">
      <c r="BC1158" s="38"/>
      <c r="BD1158" s="38"/>
      <c r="BE1158" s="38"/>
      <c r="BF1158" s="38"/>
      <c r="BG1158" s="38"/>
      <c r="BH1158" s="38"/>
      <c r="BI1158" s="38"/>
    </row>
    <row r="1159" spans="55:61">
      <c r="BC1159" s="38"/>
      <c r="BD1159" s="38"/>
      <c r="BE1159" s="38"/>
      <c r="BF1159" s="38"/>
      <c r="BG1159" s="38"/>
      <c r="BH1159" s="38"/>
      <c r="BI1159" s="38"/>
    </row>
    <row r="1160" spans="55:61">
      <c r="BC1160" s="38"/>
      <c r="BD1160" s="38"/>
      <c r="BE1160" s="38"/>
      <c r="BF1160" s="38"/>
      <c r="BG1160" s="38"/>
      <c r="BH1160" s="38"/>
      <c r="BI1160" s="38"/>
    </row>
    <row r="1161" spans="55:61">
      <c r="BC1161" s="38"/>
      <c r="BD1161" s="38"/>
      <c r="BE1161" s="38"/>
      <c r="BF1161" s="38"/>
      <c r="BG1161" s="38"/>
      <c r="BH1161" s="38"/>
      <c r="BI1161" s="38"/>
    </row>
    <row r="1162" spans="55:61">
      <c r="BC1162" s="38"/>
      <c r="BD1162" s="38"/>
      <c r="BE1162" s="38"/>
      <c r="BF1162" s="38"/>
      <c r="BG1162" s="38"/>
      <c r="BH1162" s="38"/>
      <c r="BI1162" s="38"/>
    </row>
    <row r="1163" spans="55:61">
      <c r="BC1163" s="38"/>
      <c r="BD1163" s="38"/>
      <c r="BE1163" s="38"/>
      <c r="BF1163" s="38"/>
      <c r="BG1163" s="38"/>
      <c r="BH1163" s="38"/>
      <c r="BI1163" s="38"/>
    </row>
    <row r="1164" spans="55:61">
      <c r="BC1164" s="38"/>
      <c r="BD1164" s="38"/>
      <c r="BE1164" s="38"/>
      <c r="BF1164" s="38"/>
      <c r="BG1164" s="38"/>
      <c r="BH1164" s="38"/>
      <c r="BI1164" s="38"/>
    </row>
    <row r="1165" spans="55:61">
      <c r="BC1165" s="38"/>
      <c r="BD1165" s="38"/>
      <c r="BE1165" s="38"/>
      <c r="BF1165" s="38"/>
      <c r="BG1165" s="38"/>
      <c r="BH1165" s="38"/>
      <c r="BI1165" s="38"/>
    </row>
    <row r="1166" spans="55:61">
      <c r="BC1166" s="38"/>
      <c r="BD1166" s="38"/>
      <c r="BE1166" s="38"/>
      <c r="BF1166" s="38"/>
      <c r="BG1166" s="38"/>
      <c r="BH1166" s="38"/>
      <c r="BI1166" s="38"/>
    </row>
    <row r="1167" spans="55:61">
      <c r="BC1167" s="38"/>
      <c r="BD1167" s="38"/>
      <c r="BE1167" s="38"/>
      <c r="BF1167" s="38"/>
      <c r="BG1167" s="38"/>
      <c r="BH1167" s="38"/>
      <c r="BI1167" s="38"/>
    </row>
    <row r="1168" spans="55:61">
      <c r="BC1168" s="38"/>
      <c r="BD1168" s="38"/>
      <c r="BE1168" s="38"/>
      <c r="BF1168" s="38"/>
      <c r="BG1168" s="38"/>
      <c r="BH1168" s="38"/>
      <c r="BI1168" s="38"/>
    </row>
    <row r="1169" spans="55:61">
      <c r="BC1169" s="38"/>
      <c r="BD1169" s="38"/>
      <c r="BE1169" s="38"/>
      <c r="BF1169" s="38"/>
      <c r="BG1169" s="38"/>
      <c r="BH1169" s="38"/>
      <c r="BI1169" s="38"/>
    </row>
    <row r="1170" spans="55:61">
      <c r="BC1170" s="38"/>
      <c r="BD1170" s="38"/>
      <c r="BE1170" s="38"/>
      <c r="BF1170" s="38"/>
      <c r="BG1170" s="38"/>
      <c r="BH1170" s="38"/>
      <c r="BI1170" s="38"/>
    </row>
    <row r="1171" spans="55:61">
      <c r="BC1171" s="38"/>
      <c r="BD1171" s="38"/>
      <c r="BE1171" s="38"/>
      <c r="BF1171" s="38"/>
      <c r="BG1171" s="38"/>
      <c r="BH1171" s="38"/>
      <c r="BI1171" s="38"/>
    </row>
    <row r="1172" spans="55:61">
      <c r="BC1172" s="38"/>
      <c r="BD1172" s="38"/>
      <c r="BE1172" s="38"/>
      <c r="BF1172" s="38"/>
      <c r="BG1172" s="38"/>
      <c r="BH1172" s="38"/>
      <c r="BI1172" s="38"/>
    </row>
    <row r="1173" spans="55:61">
      <c r="BC1173" s="38"/>
      <c r="BD1173" s="38"/>
      <c r="BE1173" s="38"/>
      <c r="BF1173" s="38"/>
      <c r="BG1173" s="38"/>
      <c r="BH1173" s="38"/>
      <c r="BI1173" s="38"/>
    </row>
    <row r="1174" spans="55:61">
      <c r="BC1174" s="38"/>
      <c r="BD1174" s="38"/>
      <c r="BE1174" s="38"/>
      <c r="BF1174" s="38"/>
      <c r="BG1174" s="38"/>
      <c r="BH1174" s="38"/>
      <c r="BI1174" s="38"/>
    </row>
    <row r="1175" spans="55:61">
      <c r="BC1175" s="38"/>
      <c r="BD1175" s="38"/>
      <c r="BE1175" s="38"/>
      <c r="BF1175" s="38"/>
      <c r="BG1175" s="38"/>
      <c r="BH1175" s="38"/>
      <c r="BI1175" s="38"/>
    </row>
    <row r="1176" spans="55:61">
      <c r="BC1176" s="38"/>
      <c r="BD1176" s="38"/>
      <c r="BE1176" s="38"/>
      <c r="BF1176" s="38"/>
      <c r="BG1176" s="38"/>
      <c r="BH1176" s="38"/>
      <c r="BI1176" s="38"/>
    </row>
    <row r="1177" spans="55:61">
      <c r="BC1177" s="38"/>
      <c r="BD1177" s="38"/>
      <c r="BE1177" s="38"/>
      <c r="BF1177" s="38"/>
      <c r="BG1177" s="38"/>
      <c r="BH1177" s="38"/>
      <c r="BI1177" s="38"/>
    </row>
    <row r="1178" spans="55:61">
      <c r="BC1178" s="38"/>
      <c r="BD1178" s="38"/>
      <c r="BE1178" s="38"/>
      <c r="BF1178" s="38"/>
      <c r="BG1178" s="38"/>
      <c r="BH1178" s="38"/>
      <c r="BI1178" s="38"/>
    </row>
    <row r="1179" spans="55:61">
      <c r="BC1179" s="38"/>
      <c r="BD1179" s="38"/>
      <c r="BE1179" s="38"/>
      <c r="BF1179" s="38"/>
      <c r="BG1179" s="38"/>
      <c r="BH1179" s="38"/>
      <c r="BI1179" s="38"/>
    </row>
    <row r="1180" spans="55:61">
      <c r="BC1180" s="38"/>
      <c r="BD1180" s="38"/>
      <c r="BE1180" s="38"/>
      <c r="BF1180" s="38"/>
      <c r="BG1180" s="38"/>
      <c r="BH1180" s="38"/>
      <c r="BI1180" s="38"/>
    </row>
    <row r="1181" spans="55:61">
      <c r="BC1181" s="38"/>
      <c r="BD1181" s="38"/>
      <c r="BE1181" s="38"/>
      <c r="BF1181" s="38"/>
      <c r="BG1181" s="38"/>
      <c r="BH1181" s="38"/>
      <c r="BI1181" s="38"/>
    </row>
    <row r="1182" spans="55:61">
      <c r="BC1182" s="38"/>
      <c r="BD1182" s="38"/>
      <c r="BE1182" s="38"/>
      <c r="BF1182" s="38"/>
      <c r="BG1182" s="38"/>
      <c r="BH1182" s="38"/>
      <c r="BI1182" s="38"/>
    </row>
    <row r="1183" spans="55:61">
      <c r="BC1183" s="38"/>
      <c r="BD1183" s="38"/>
      <c r="BE1183" s="38"/>
      <c r="BF1183" s="38"/>
      <c r="BG1183" s="38"/>
      <c r="BH1183" s="38"/>
      <c r="BI1183" s="38"/>
    </row>
    <row r="1184" spans="55:61">
      <c r="BC1184" s="38"/>
      <c r="BD1184" s="38"/>
      <c r="BE1184" s="38"/>
      <c r="BF1184" s="38"/>
      <c r="BG1184" s="38"/>
      <c r="BH1184" s="38"/>
      <c r="BI1184" s="38"/>
    </row>
    <row r="1185" spans="55:61">
      <c r="BC1185" s="38"/>
      <c r="BD1185" s="38"/>
      <c r="BE1185" s="38"/>
      <c r="BF1185" s="38"/>
      <c r="BG1185" s="38"/>
      <c r="BH1185" s="38"/>
      <c r="BI1185" s="38"/>
    </row>
    <row r="1186" spans="55:61">
      <c r="BC1186" s="38"/>
      <c r="BD1186" s="38"/>
      <c r="BE1186" s="38"/>
      <c r="BF1186" s="38"/>
      <c r="BG1186" s="38"/>
      <c r="BH1186" s="38"/>
      <c r="BI1186" s="38"/>
    </row>
    <row r="1187" spans="55:61">
      <c r="BC1187" s="38"/>
      <c r="BD1187" s="38"/>
      <c r="BE1187" s="38"/>
      <c r="BF1187" s="38"/>
      <c r="BG1187" s="38"/>
      <c r="BH1187" s="38"/>
      <c r="BI1187" s="38"/>
    </row>
    <row r="1188" spans="55:61">
      <c r="BC1188" s="38"/>
      <c r="BD1188" s="38"/>
      <c r="BE1188" s="38"/>
      <c r="BF1188" s="38"/>
      <c r="BG1188" s="38"/>
      <c r="BH1188" s="38"/>
      <c r="BI1188" s="38"/>
    </row>
    <row r="1189" spans="55:61">
      <c r="BC1189" s="38"/>
      <c r="BD1189" s="38"/>
      <c r="BE1189" s="38"/>
      <c r="BF1189" s="38"/>
      <c r="BG1189" s="38"/>
      <c r="BH1189" s="38"/>
      <c r="BI1189" s="38"/>
    </row>
    <row r="1190" spans="55:61">
      <c r="BC1190" s="38"/>
      <c r="BD1190" s="38"/>
      <c r="BE1190" s="38"/>
      <c r="BF1190" s="38"/>
      <c r="BG1190" s="38"/>
      <c r="BH1190" s="38"/>
      <c r="BI1190" s="38"/>
    </row>
    <row r="1191" spans="55:61">
      <c r="BC1191" s="38"/>
      <c r="BD1191" s="38"/>
      <c r="BE1191" s="38"/>
      <c r="BF1191" s="38"/>
      <c r="BG1191" s="38"/>
      <c r="BH1191" s="38"/>
      <c r="BI1191" s="38"/>
    </row>
    <row r="1192" spans="55:61">
      <c r="BC1192" s="38"/>
      <c r="BD1192" s="38"/>
      <c r="BE1192" s="38"/>
      <c r="BF1192" s="38"/>
      <c r="BG1192" s="38"/>
      <c r="BH1192" s="38"/>
      <c r="BI1192" s="38"/>
    </row>
    <row r="1193" spans="55:61">
      <c r="BC1193" s="38"/>
      <c r="BD1193" s="38"/>
      <c r="BE1193" s="38"/>
      <c r="BF1193" s="38"/>
      <c r="BG1193" s="38"/>
      <c r="BH1193" s="38"/>
      <c r="BI1193" s="38"/>
    </row>
    <row r="1194" spans="55:61">
      <c r="BC1194" s="38"/>
      <c r="BD1194" s="38"/>
      <c r="BE1194" s="38"/>
      <c r="BF1194" s="38"/>
      <c r="BG1194" s="38"/>
      <c r="BH1194" s="38"/>
      <c r="BI1194" s="38"/>
    </row>
    <row r="1195" spans="55:61">
      <c r="BC1195" s="38"/>
      <c r="BD1195" s="38"/>
      <c r="BE1195" s="38"/>
      <c r="BF1195" s="38"/>
      <c r="BG1195" s="38"/>
      <c r="BH1195" s="38"/>
      <c r="BI1195" s="38"/>
    </row>
    <row r="1196" spans="55:61">
      <c r="BC1196" s="38"/>
      <c r="BD1196" s="38"/>
      <c r="BE1196" s="38"/>
      <c r="BF1196" s="38"/>
      <c r="BG1196" s="38"/>
      <c r="BH1196" s="38"/>
      <c r="BI1196" s="38"/>
    </row>
    <row r="1197" spans="55:61">
      <c r="BC1197" s="38"/>
      <c r="BD1197" s="38"/>
      <c r="BE1197" s="38"/>
      <c r="BF1197" s="38"/>
      <c r="BG1197" s="38"/>
      <c r="BH1197" s="38"/>
      <c r="BI1197" s="38"/>
    </row>
    <row r="1198" spans="55:61">
      <c r="BC1198" s="38"/>
      <c r="BD1198" s="38"/>
      <c r="BE1198" s="38"/>
      <c r="BF1198" s="38"/>
      <c r="BG1198" s="38"/>
      <c r="BH1198" s="38"/>
      <c r="BI1198" s="38"/>
    </row>
    <row r="1199" spans="55:61">
      <c r="BC1199" s="38"/>
      <c r="BD1199" s="38"/>
      <c r="BE1199" s="38"/>
      <c r="BF1199" s="38"/>
      <c r="BG1199" s="38"/>
      <c r="BH1199" s="38"/>
      <c r="BI1199" s="38"/>
    </row>
    <row r="1200" spans="55:61">
      <c r="BC1200" s="38"/>
      <c r="BD1200" s="38"/>
      <c r="BE1200" s="38"/>
      <c r="BF1200" s="38"/>
      <c r="BG1200" s="38"/>
      <c r="BH1200" s="38"/>
      <c r="BI1200" s="38"/>
    </row>
    <row r="1201" spans="55:61">
      <c r="BC1201" s="38"/>
      <c r="BD1201" s="38"/>
      <c r="BE1201" s="38"/>
      <c r="BF1201" s="38"/>
      <c r="BG1201" s="38"/>
      <c r="BH1201" s="38"/>
      <c r="BI1201" s="38"/>
    </row>
    <row r="1202" spans="55:61">
      <c r="BC1202" s="38"/>
      <c r="BD1202" s="38"/>
      <c r="BE1202" s="38"/>
      <c r="BF1202" s="38"/>
      <c r="BG1202" s="38"/>
      <c r="BH1202" s="38"/>
      <c r="BI1202" s="38"/>
    </row>
    <row r="1203" spans="55:61">
      <c r="BC1203" s="38"/>
      <c r="BD1203" s="38"/>
      <c r="BE1203" s="38"/>
      <c r="BF1203" s="38"/>
      <c r="BG1203" s="38"/>
      <c r="BH1203" s="38"/>
      <c r="BI1203" s="38"/>
    </row>
    <row r="1204" spans="55:61">
      <c r="BC1204" s="38"/>
      <c r="BD1204" s="38"/>
      <c r="BE1204" s="38"/>
      <c r="BF1204" s="38"/>
      <c r="BG1204" s="38"/>
      <c r="BH1204" s="38"/>
      <c r="BI1204" s="38"/>
    </row>
    <row r="1205" spans="55:61">
      <c r="BC1205" s="38"/>
      <c r="BD1205" s="38"/>
      <c r="BE1205" s="38"/>
      <c r="BF1205" s="38"/>
      <c r="BG1205" s="38"/>
      <c r="BH1205" s="38"/>
      <c r="BI1205" s="38"/>
    </row>
    <row r="1206" spans="55:61">
      <c r="BC1206" s="38"/>
      <c r="BD1206" s="38"/>
      <c r="BE1206" s="38"/>
      <c r="BF1206" s="38"/>
      <c r="BG1206" s="38"/>
      <c r="BH1206" s="38"/>
      <c r="BI1206" s="38"/>
    </row>
    <row r="1207" spans="55:61">
      <c r="BC1207" s="38"/>
      <c r="BD1207" s="38"/>
      <c r="BE1207" s="38"/>
      <c r="BF1207" s="38"/>
      <c r="BG1207" s="38"/>
      <c r="BH1207" s="38"/>
      <c r="BI1207" s="38"/>
    </row>
    <row r="1208" spans="55:61">
      <c r="BC1208" s="38"/>
      <c r="BD1208" s="38"/>
      <c r="BE1208" s="38"/>
      <c r="BF1208" s="38"/>
      <c r="BG1208" s="38"/>
      <c r="BH1208" s="38"/>
      <c r="BI1208" s="38"/>
    </row>
    <row r="1209" spans="55:61">
      <c r="BC1209" s="38"/>
      <c r="BD1209" s="38"/>
      <c r="BE1209" s="38"/>
      <c r="BF1209" s="38"/>
      <c r="BG1209" s="38"/>
      <c r="BH1209" s="38"/>
      <c r="BI1209" s="38"/>
    </row>
    <row r="1210" spans="55:61">
      <c r="BC1210" s="38"/>
      <c r="BD1210" s="38"/>
      <c r="BE1210" s="38"/>
      <c r="BF1210" s="38"/>
      <c r="BG1210" s="38"/>
      <c r="BH1210" s="38"/>
      <c r="BI1210" s="38"/>
    </row>
    <row r="1211" spans="55:61">
      <c r="BC1211" s="38"/>
      <c r="BD1211" s="38"/>
      <c r="BE1211" s="38"/>
      <c r="BF1211" s="38"/>
      <c r="BG1211" s="38"/>
      <c r="BH1211" s="38"/>
      <c r="BI1211" s="38"/>
    </row>
    <row r="1212" spans="55:61">
      <c r="BC1212" s="38"/>
      <c r="BD1212" s="38"/>
      <c r="BE1212" s="38"/>
      <c r="BF1212" s="38"/>
      <c r="BG1212" s="38"/>
      <c r="BH1212" s="38"/>
      <c r="BI1212" s="38"/>
    </row>
    <row r="1213" spans="55:61">
      <c r="BC1213" s="38"/>
      <c r="BD1213" s="38"/>
      <c r="BE1213" s="38"/>
      <c r="BF1213" s="38"/>
      <c r="BG1213" s="38"/>
      <c r="BH1213" s="38"/>
      <c r="BI1213" s="38"/>
    </row>
    <row r="1214" spans="55:61">
      <c r="BC1214" s="38"/>
      <c r="BD1214" s="38"/>
      <c r="BE1214" s="38"/>
      <c r="BF1214" s="38"/>
      <c r="BG1214" s="38"/>
      <c r="BH1214" s="38"/>
      <c r="BI1214" s="38"/>
    </row>
    <row r="1215" spans="55:61">
      <c r="BC1215" s="38"/>
      <c r="BD1215" s="38"/>
      <c r="BE1215" s="38"/>
      <c r="BF1215" s="38"/>
      <c r="BG1215" s="38"/>
      <c r="BH1215" s="38"/>
      <c r="BI1215" s="38"/>
    </row>
    <row r="1216" spans="55:61">
      <c r="BC1216" s="38"/>
      <c r="BD1216" s="38"/>
      <c r="BE1216" s="38"/>
      <c r="BF1216" s="38"/>
      <c r="BG1216" s="38"/>
      <c r="BH1216" s="38"/>
      <c r="BI1216" s="38"/>
    </row>
    <row r="1217" spans="55:61">
      <c r="BC1217" s="38"/>
      <c r="BD1217" s="38"/>
      <c r="BE1217" s="38"/>
      <c r="BF1217" s="38"/>
      <c r="BG1217" s="38"/>
      <c r="BH1217" s="38"/>
      <c r="BI1217" s="38"/>
    </row>
    <row r="1218" spans="55:61">
      <c r="BC1218" s="38"/>
      <c r="BD1218" s="38"/>
      <c r="BE1218" s="38"/>
      <c r="BF1218" s="38"/>
      <c r="BG1218" s="38"/>
      <c r="BH1218" s="38"/>
      <c r="BI1218" s="38"/>
    </row>
    <row r="1219" spans="55:61">
      <c r="BC1219" s="38"/>
      <c r="BD1219" s="38"/>
      <c r="BE1219" s="38"/>
      <c r="BF1219" s="38"/>
      <c r="BG1219" s="38"/>
      <c r="BH1219" s="38"/>
      <c r="BI1219" s="38"/>
    </row>
    <row r="1220" spans="55:61">
      <c r="BC1220" s="38"/>
      <c r="BD1220" s="38"/>
      <c r="BE1220" s="38"/>
      <c r="BF1220" s="38"/>
      <c r="BG1220" s="38"/>
      <c r="BH1220" s="38"/>
      <c r="BI1220" s="38"/>
    </row>
    <row r="1221" spans="55:61">
      <c r="BC1221" s="38"/>
      <c r="BD1221" s="38"/>
      <c r="BE1221" s="38"/>
      <c r="BF1221" s="38"/>
      <c r="BG1221" s="38"/>
      <c r="BH1221" s="38"/>
      <c r="BI1221" s="38"/>
    </row>
    <row r="1222" spans="55:61">
      <c r="BC1222" s="38"/>
      <c r="BD1222" s="38"/>
      <c r="BE1222" s="38"/>
      <c r="BF1222" s="38"/>
      <c r="BG1222" s="38"/>
      <c r="BH1222" s="38"/>
      <c r="BI1222" s="38"/>
    </row>
    <row r="1223" spans="55:61">
      <c r="BC1223" s="38"/>
      <c r="BD1223" s="38"/>
      <c r="BE1223" s="38"/>
      <c r="BF1223" s="38"/>
      <c r="BG1223" s="38"/>
      <c r="BH1223" s="38"/>
      <c r="BI1223" s="38"/>
    </row>
    <row r="1224" spans="55:61">
      <c r="BC1224" s="38"/>
      <c r="BD1224" s="38"/>
      <c r="BE1224" s="38"/>
      <c r="BF1224" s="38"/>
      <c r="BG1224" s="38"/>
      <c r="BH1224" s="38"/>
      <c r="BI1224" s="38"/>
    </row>
    <row r="1225" spans="55:61">
      <c r="BC1225" s="38"/>
      <c r="BD1225" s="38"/>
      <c r="BE1225" s="38"/>
      <c r="BF1225" s="38"/>
      <c r="BG1225" s="38"/>
      <c r="BH1225" s="38"/>
      <c r="BI1225" s="38"/>
    </row>
    <row r="1226" spans="55:61">
      <c r="BC1226" s="38"/>
      <c r="BD1226" s="38"/>
      <c r="BE1226" s="38"/>
      <c r="BF1226" s="38"/>
      <c r="BG1226" s="38"/>
      <c r="BH1226" s="38"/>
      <c r="BI1226" s="38"/>
    </row>
    <row r="1227" spans="55:61">
      <c r="BC1227" s="38"/>
      <c r="BD1227" s="38"/>
      <c r="BE1227" s="38"/>
      <c r="BF1227" s="38"/>
      <c r="BG1227" s="38"/>
      <c r="BH1227" s="38"/>
      <c r="BI1227" s="38"/>
    </row>
    <row r="1228" spans="55:61">
      <c r="BC1228" s="38"/>
      <c r="BD1228" s="38"/>
      <c r="BE1228" s="38"/>
      <c r="BF1228" s="38"/>
      <c r="BG1228" s="38"/>
      <c r="BH1228" s="38"/>
      <c r="BI1228" s="38"/>
    </row>
    <row r="1229" spans="55:61">
      <c r="BC1229" s="38"/>
      <c r="BD1229" s="38"/>
      <c r="BE1229" s="38"/>
      <c r="BF1229" s="38"/>
      <c r="BG1229" s="38"/>
      <c r="BH1229" s="38"/>
      <c r="BI1229" s="38"/>
    </row>
    <row r="1230" spans="55:61">
      <c r="BC1230" s="38"/>
      <c r="BD1230" s="38"/>
      <c r="BE1230" s="38"/>
      <c r="BF1230" s="38"/>
      <c r="BG1230" s="38"/>
      <c r="BH1230" s="38"/>
      <c r="BI1230" s="38"/>
    </row>
    <row r="1231" spans="55:61">
      <c r="BC1231" s="38"/>
      <c r="BD1231" s="38"/>
      <c r="BE1231" s="38"/>
      <c r="BF1231" s="38"/>
      <c r="BG1231" s="38"/>
      <c r="BH1231" s="38"/>
      <c r="BI1231" s="38"/>
    </row>
    <row r="1232" spans="55:61">
      <c r="BC1232" s="38"/>
      <c r="BD1232" s="38"/>
      <c r="BE1232" s="38"/>
      <c r="BF1232" s="38"/>
      <c r="BG1232" s="38"/>
      <c r="BH1232" s="38"/>
      <c r="BI1232" s="38"/>
    </row>
    <row r="1233" spans="55:61">
      <c r="BC1233" s="38"/>
      <c r="BD1233" s="38"/>
      <c r="BE1233" s="38"/>
      <c r="BF1233" s="38"/>
      <c r="BG1233" s="38"/>
      <c r="BH1233" s="38"/>
      <c r="BI1233" s="38"/>
    </row>
    <row r="1234" spans="55:61">
      <c r="BC1234" s="38"/>
      <c r="BD1234" s="38"/>
      <c r="BE1234" s="38"/>
      <c r="BF1234" s="38"/>
      <c r="BG1234" s="38"/>
      <c r="BH1234" s="38"/>
      <c r="BI1234" s="38"/>
    </row>
    <row r="1235" spans="55:61">
      <c r="BC1235" s="38"/>
      <c r="BD1235" s="38"/>
      <c r="BE1235" s="38"/>
      <c r="BF1235" s="38"/>
      <c r="BG1235" s="38"/>
      <c r="BH1235" s="38"/>
      <c r="BI1235" s="38"/>
    </row>
    <row r="1236" spans="55:61">
      <c r="BC1236" s="38"/>
      <c r="BD1236" s="38"/>
      <c r="BE1236" s="38"/>
      <c r="BF1236" s="38"/>
      <c r="BG1236" s="38"/>
      <c r="BH1236" s="38"/>
      <c r="BI1236" s="38"/>
    </row>
    <row r="1237" spans="55:61">
      <c r="BC1237" s="38"/>
      <c r="BD1237" s="38"/>
      <c r="BE1237" s="38"/>
      <c r="BF1237" s="38"/>
      <c r="BG1237" s="38"/>
      <c r="BH1237" s="38"/>
      <c r="BI1237" s="38"/>
    </row>
    <row r="1238" spans="55:61">
      <c r="BC1238" s="38"/>
      <c r="BD1238" s="38"/>
      <c r="BE1238" s="38"/>
      <c r="BF1238" s="38"/>
      <c r="BG1238" s="38"/>
      <c r="BH1238" s="38"/>
      <c r="BI1238" s="38"/>
    </row>
    <row r="1239" spans="55:61">
      <c r="BC1239" s="38"/>
      <c r="BD1239" s="38"/>
      <c r="BE1239" s="38"/>
      <c r="BF1239" s="38"/>
      <c r="BG1239" s="38"/>
      <c r="BH1239" s="38"/>
      <c r="BI1239" s="38"/>
    </row>
    <row r="1240" spans="55:61">
      <c r="BC1240" s="38"/>
      <c r="BD1240" s="38"/>
      <c r="BE1240" s="38"/>
      <c r="BF1240" s="38"/>
      <c r="BG1240" s="38"/>
      <c r="BH1240" s="38"/>
      <c r="BI1240" s="38"/>
    </row>
    <row r="1241" spans="55:61">
      <c r="BC1241" s="38"/>
      <c r="BD1241" s="38"/>
      <c r="BE1241" s="38"/>
      <c r="BF1241" s="38"/>
      <c r="BG1241" s="38"/>
      <c r="BH1241" s="38"/>
      <c r="BI1241" s="38"/>
    </row>
    <row r="1242" spans="55:61">
      <c r="BC1242" s="38"/>
      <c r="BD1242" s="38"/>
      <c r="BE1242" s="38"/>
      <c r="BF1242" s="38"/>
      <c r="BG1242" s="38"/>
      <c r="BH1242" s="38"/>
      <c r="BI1242" s="38"/>
    </row>
    <row r="1243" spans="55:61">
      <c r="BC1243" s="38"/>
      <c r="BD1243" s="38"/>
      <c r="BE1243" s="38"/>
      <c r="BF1243" s="38"/>
      <c r="BG1243" s="38"/>
      <c r="BH1243" s="38"/>
      <c r="BI1243" s="38"/>
    </row>
    <row r="1244" spans="55:61">
      <c r="BC1244" s="38"/>
      <c r="BD1244" s="38"/>
      <c r="BE1244" s="38"/>
      <c r="BF1244" s="38"/>
      <c r="BG1244" s="38"/>
      <c r="BH1244" s="38"/>
      <c r="BI1244" s="38"/>
    </row>
    <row r="1245" spans="55:61">
      <c r="BC1245" s="38"/>
      <c r="BD1245" s="38"/>
      <c r="BE1245" s="38"/>
      <c r="BF1245" s="38"/>
      <c r="BG1245" s="38"/>
      <c r="BH1245" s="38"/>
      <c r="BI1245" s="38"/>
    </row>
    <row r="1246" spans="55:61">
      <c r="BC1246" s="38"/>
      <c r="BD1246" s="38"/>
      <c r="BE1246" s="38"/>
      <c r="BF1246" s="38"/>
      <c r="BG1246" s="38"/>
      <c r="BH1246" s="38"/>
      <c r="BI1246" s="38"/>
    </row>
    <row r="1247" spans="55:61">
      <c r="BC1247" s="38"/>
      <c r="BD1247" s="38"/>
      <c r="BE1247" s="38"/>
      <c r="BF1247" s="38"/>
      <c r="BG1247" s="38"/>
      <c r="BH1247" s="38"/>
      <c r="BI1247" s="38"/>
    </row>
    <row r="1248" spans="55:61">
      <c r="BC1248" s="38"/>
      <c r="BD1248" s="38"/>
      <c r="BE1248" s="38"/>
      <c r="BF1248" s="38"/>
      <c r="BG1248" s="38"/>
      <c r="BH1248" s="38"/>
      <c r="BI1248" s="38"/>
    </row>
    <row r="1249" spans="56:58">
      <c r="BD1249" s="39"/>
      <c r="BE1249" s="39"/>
      <c r="BF1249" s="39"/>
    </row>
    <row r="1250" spans="56:58">
      <c r="BD1250" s="39"/>
      <c r="BE1250" s="39"/>
      <c r="BF1250" s="39"/>
    </row>
    <row r="1251" spans="56:58">
      <c r="BD1251" s="39"/>
      <c r="BE1251" s="39"/>
      <c r="BF1251" s="39"/>
    </row>
    <row r="1252" spans="56:58">
      <c r="BD1252" s="39"/>
      <c r="BE1252" s="39"/>
      <c r="BF1252" s="39"/>
    </row>
    <row r="1253" spans="56:58">
      <c r="BD1253" s="39"/>
      <c r="BE1253" s="39"/>
      <c r="BF1253" s="39"/>
    </row>
    <row r="1254" spans="56:58">
      <c r="BD1254" s="39"/>
      <c r="BE1254" s="39"/>
      <c r="BF1254" s="39"/>
    </row>
    <row r="1255" spans="56:58">
      <c r="BD1255" s="39"/>
      <c r="BE1255" s="39"/>
      <c r="BF1255" s="39"/>
    </row>
    <row r="1256" spans="56:58">
      <c r="BD1256" s="39"/>
      <c r="BE1256" s="39"/>
      <c r="BF1256" s="39"/>
    </row>
    <row r="1257" spans="56:58">
      <c r="BD1257" s="39"/>
      <c r="BE1257" s="39"/>
      <c r="BF1257" s="39"/>
    </row>
    <row r="1258" spans="56:58">
      <c r="BD1258" s="39"/>
      <c r="BE1258" s="39"/>
      <c r="BF1258" s="39"/>
    </row>
    <row r="1259" spans="56:58">
      <c r="BD1259" s="39"/>
      <c r="BE1259" s="39"/>
      <c r="BF1259" s="39"/>
    </row>
    <row r="1260" spans="56:58">
      <c r="BD1260" s="39"/>
      <c r="BE1260" s="39"/>
      <c r="BF1260" s="39"/>
    </row>
    <row r="1261" spans="56:58">
      <c r="BD1261" s="39"/>
      <c r="BE1261" s="39"/>
      <c r="BF1261" s="39"/>
    </row>
    <row r="1262" spans="56:58">
      <c r="BD1262" s="39"/>
      <c r="BE1262" s="39"/>
      <c r="BF1262" s="39"/>
    </row>
    <row r="1263" spans="56:58">
      <c r="BD1263" s="39"/>
      <c r="BE1263" s="39"/>
      <c r="BF1263" s="39"/>
    </row>
    <row r="1264" spans="56:58">
      <c r="BD1264" s="39"/>
      <c r="BE1264" s="39"/>
      <c r="BF1264" s="39"/>
    </row>
    <row r="1265" spans="56:58">
      <c r="BD1265" s="39"/>
      <c r="BE1265" s="39"/>
      <c r="BF1265" s="39"/>
    </row>
    <row r="1266" spans="56:58">
      <c r="BD1266" s="39"/>
      <c r="BE1266" s="39"/>
      <c r="BF1266" s="39"/>
    </row>
    <row r="1267" spans="56:58">
      <c r="BD1267" s="39"/>
      <c r="BE1267" s="39"/>
      <c r="BF1267" s="39"/>
    </row>
    <row r="1268" spans="56:58">
      <c r="BD1268" s="39"/>
      <c r="BE1268" s="39"/>
      <c r="BF1268" s="39"/>
    </row>
    <row r="1269" spans="56:58">
      <c r="BD1269" s="39"/>
      <c r="BE1269" s="39"/>
      <c r="BF1269" s="39"/>
    </row>
    <row r="1270" spans="56:58">
      <c r="BD1270" s="38"/>
      <c r="BE1270" s="38"/>
      <c r="BF1270" s="38"/>
    </row>
  </sheetData>
  <customSheetViews>
    <customSheetView guid="{87A84E46-EB2B-49B6-9F62-419DCFE06020}" scale="70" hiddenRows="1" hiddenColumns="1" state="hidden">
      <pane xSplit="2" topLeftCell="C1" activePane="topRight" state="frozen"/>
      <selection pane="topRight" activeCell="M324" sqref="M324"/>
      <rowBreaks count="2" manualBreakCount="2">
        <brk id="113" max="61" man="1"/>
        <brk id="215" max="61" man="1"/>
      </rowBreaks>
      <pageMargins left="0" right="0" top="0" bottom="0" header="0" footer="0"/>
      <pageSetup paperSize="9" scale="46" fitToHeight="3" orientation="landscape" r:id="rId1"/>
      <headerFooter alignWithMargins="0">
        <oddFooter>&amp;L&amp;F&amp;C&amp;A&amp;R&amp;D</oddFooter>
      </headerFooter>
    </customSheetView>
    <customSheetView guid="{0470D6E3-C3CC-4741-B64A-9ACC19AEDBAD}" scale="70" showPageBreaks="1" printArea="1" hiddenRows="1" hiddenColumns="1" state="hidden">
      <pane xSplit="2" topLeftCell="C1" activePane="topRight" state="frozen"/>
      <selection pane="topRight" activeCell="M324" sqref="M324"/>
      <rowBreaks count="2" manualBreakCount="2">
        <brk id="113" max="61" man="1"/>
        <brk id="215" max="61" man="1"/>
      </rowBreaks>
      <pageMargins left="0" right="0" top="0" bottom="0" header="0" footer="0"/>
      <pageSetup paperSize="9" scale="46" fitToHeight="3" orientation="landscape" r:id="rId2"/>
      <headerFooter alignWithMargins="0">
        <oddFooter>&amp;L&amp;F&amp;C&amp;A&amp;R&amp;D</oddFooter>
      </headerFooter>
    </customSheetView>
  </customSheetViews>
  <mergeCells count="59">
    <mergeCell ref="A817:A818"/>
    <mergeCell ref="T817:T818"/>
    <mergeCell ref="AL817:AL818"/>
    <mergeCell ref="A716:A717"/>
    <mergeCell ref="T716:T717"/>
    <mergeCell ref="AL716:AL717"/>
    <mergeCell ref="A721:P721"/>
    <mergeCell ref="T721:AI721"/>
    <mergeCell ref="AL721:BA721"/>
    <mergeCell ref="A615:A616"/>
    <mergeCell ref="T615:T616"/>
    <mergeCell ref="AL615:AL616"/>
    <mergeCell ref="A620:P620"/>
    <mergeCell ref="T620:AI620"/>
    <mergeCell ref="AL620:BA620"/>
    <mergeCell ref="A514:A515"/>
    <mergeCell ref="T514:T515"/>
    <mergeCell ref="AL514:AL515"/>
    <mergeCell ref="A519:P519"/>
    <mergeCell ref="T519:AI519"/>
    <mergeCell ref="AL519:BA519"/>
    <mergeCell ref="A413:A414"/>
    <mergeCell ref="T413:T414"/>
    <mergeCell ref="AL413:AL414"/>
    <mergeCell ref="A418:P418"/>
    <mergeCell ref="T418:AI418"/>
    <mergeCell ref="AL418:BA418"/>
    <mergeCell ref="A312:A313"/>
    <mergeCell ref="T312:T313"/>
    <mergeCell ref="AL312:AL313"/>
    <mergeCell ref="A317:P317"/>
    <mergeCell ref="T317:AI317"/>
    <mergeCell ref="AL317:BA317"/>
    <mergeCell ref="A211:A212"/>
    <mergeCell ref="T211:T212"/>
    <mergeCell ref="AL211:AL212"/>
    <mergeCell ref="A216:P216"/>
    <mergeCell ref="T216:AI216"/>
    <mergeCell ref="AL216:BA216"/>
    <mergeCell ref="A110:A111"/>
    <mergeCell ref="T110:T111"/>
    <mergeCell ref="AL110:AL111"/>
    <mergeCell ref="A115:P115"/>
    <mergeCell ref="T115:AI115"/>
    <mergeCell ref="AL115:BA115"/>
    <mergeCell ref="A1:P1"/>
    <mergeCell ref="T1:AI1"/>
    <mergeCell ref="AL1:BA1"/>
    <mergeCell ref="A97:A98"/>
    <mergeCell ref="T97:T98"/>
    <mergeCell ref="AL97:AL98"/>
    <mergeCell ref="BC317:BJ317"/>
    <mergeCell ref="BC413:BC414"/>
    <mergeCell ref="BC1:BJ1"/>
    <mergeCell ref="BC97:BC98"/>
    <mergeCell ref="BC115:BJ115"/>
    <mergeCell ref="BC211:BC212"/>
    <mergeCell ref="BC216:BJ216"/>
    <mergeCell ref="BC312:BC313"/>
  </mergeCells>
  <pageMargins left="0" right="0" top="0" bottom="0" header="0" footer="0"/>
  <pageSetup paperSize="9" scale="46" fitToHeight="3" orientation="landscape" r:id="rId3"/>
  <headerFooter alignWithMargins="0">
    <oddFooter>&amp;L&amp;F&amp;C&amp;A&amp;R&amp;D</oddFooter>
  </headerFooter>
  <rowBreaks count="2" manualBreakCount="2">
    <brk id="113" max="61" man="1"/>
    <brk id="215" max="6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Rubber&amp;Adhesives - Clients</vt:lpstr>
      <vt:lpstr>SYNTHESE</vt:lpstr>
      <vt:lpstr>saisir mois pour recap</vt:lpstr>
      <vt:lpstr>Cosmetics-Personal care Clts</vt:lpstr>
      <vt:lpstr>'Cosmetics-Personal care Clts'!Zone_d_impression</vt:lpstr>
      <vt:lpstr>'Rubber&amp;Adhesives - Clients'!Zone_d_impression</vt:lpstr>
    </vt:vector>
  </TitlesOfParts>
  <Company>SAFIC-ALCAN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amMarias</dc:creator>
  <cp:lastModifiedBy>Jean-Philippe MICHEL</cp:lastModifiedBy>
  <cp:lastPrinted>2017-10-13T12:00:54Z</cp:lastPrinted>
  <dcterms:created xsi:type="dcterms:W3CDTF">2007-06-21T06:18:36Z</dcterms:created>
  <dcterms:modified xsi:type="dcterms:W3CDTF">2017-10-26T12:03:53Z</dcterms:modified>
</cp:coreProperties>
</file>