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S:\3 - P3 BI\"/>
    </mc:Choice>
  </mc:AlternateContent>
  <bookViews>
    <workbookView xWindow="0" yWindow="0" windowWidth="20490" windowHeight="7155"/>
  </bookViews>
  <sheets>
    <sheet name="Feuille CV" sheetId="2" r:id="rId1"/>
    <sheet name="Saisie" sheetId="1" r:id="rId2"/>
    <sheet name="Liste Etalon" sheetId="7" r:id="rId3"/>
    <sheet name="Bilan d'incertitude" sheetId="6" r:id="rId4"/>
    <sheet name="F13" sheetId="5" r:id="rId5"/>
  </sheets>
  <definedNames>
    <definedName name="_xlnm.Print_Area" localSheetId="0">'Feuille CV'!$A$1:$G$47</definedName>
  </definedNames>
  <calcPr calcId="152511"/>
</workbook>
</file>

<file path=xl/calcChain.xml><?xml version="1.0" encoding="utf-8"?>
<calcChain xmlns="http://schemas.openxmlformats.org/spreadsheetml/2006/main">
  <c r="K1" i="2" l="1"/>
  <c r="A20" i="1"/>
  <c r="A30" i="1"/>
  <c r="A8" i="2"/>
  <c r="G24" i="2"/>
  <c r="G23" i="2"/>
  <c r="H6" i="6"/>
  <c r="G6" i="6"/>
  <c r="F6" i="6"/>
  <c r="H15" i="6"/>
  <c r="G15" i="6"/>
  <c r="G16" i="6"/>
  <c r="F15" i="6"/>
  <c r="H13" i="6"/>
  <c r="H4" i="6"/>
  <c r="H12" i="6"/>
  <c r="H3" i="6"/>
  <c r="G12" i="6"/>
  <c r="G3" i="6"/>
  <c r="F12" i="6"/>
  <c r="F3" i="6"/>
  <c r="G13" i="6"/>
  <c r="G4" i="6"/>
  <c r="F13" i="6"/>
  <c r="F4" i="6"/>
  <c r="H14" i="6"/>
  <c r="G14" i="6"/>
  <c r="F14" i="6"/>
  <c r="A31" i="1"/>
  <c r="F8" i="7"/>
  <c r="F7" i="7"/>
  <c r="F6" i="7"/>
  <c r="F5" i="7"/>
  <c r="F4" i="7"/>
  <c r="F3" i="7"/>
  <c r="F2" i="7"/>
  <c r="D2" i="7"/>
  <c r="D8" i="7"/>
  <c r="D3" i="7"/>
  <c r="D4" i="7"/>
  <c r="D5" i="7"/>
  <c r="D6" i="7"/>
  <c r="D7" i="7"/>
  <c r="H16" i="6"/>
  <c r="H17" i="6"/>
  <c r="H31" i="1"/>
  <c r="G27" i="2"/>
  <c r="F16" i="6"/>
  <c r="F17" i="6"/>
  <c r="H29" i="1"/>
  <c r="G25" i="2"/>
  <c r="G17" i="6"/>
  <c r="H30" i="1"/>
  <c r="G26" i="2"/>
  <c r="G5" i="6"/>
  <c r="H5" i="6"/>
  <c r="F5" i="6"/>
  <c r="F7" i="6"/>
  <c r="F8" i="6"/>
  <c r="H19" i="1"/>
  <c r="G16" i="2"/>
  <c r="G11" i="1"/>
  <c r="A19" i="1"/>
  <c r="A29" i="1"/>
  <c r="G7" i="6"/>
  <c r="G8" i="6"/>
  <c r="H20" i="1"/>
  <c r="G17" i="2"/>
  <c r="G12" i="1"/>
  <c r="G13" i="1"/>
  <c r="A21" i="1"/>
  <c r="H7" i="6"/>
  <c r="H8" i="6"/>
  <c r="H21" i="1"/>
  <c r="G18" i="2"/>
  <c r="I2" i="2"/>
  <c r="J2" i="2"/>
  <c r="E31" i="1"/>
  <c r="G31" i="1"/>
  <c r="E30" i="1"/>
  <c r="G30" i="1"/>
  <c r="E29" i="1"/>
  <c r="G29" i="1"/>
  <c r="F31" i="1"/>
  <c r="F27" i="2"/>
  <c r="F29" i="1"/>
  <c r="F25" i="2"/>
  <c r="E21" i="1"/>
  <c r="F21" i="1"/>
  <c r="F18" i="2"/>
  <c r="E20" i="1"/>
  <c r="E17" i="2"/>
  <c r="E19" i="1"/>
  <c r="F19" i="1"/>
  <c r="F16" i="2"/>
  <c r="B27" i="1"/>
  <c r="B23" i="2"/>
  <c r="C27" i="1"/>
  <c r="C23" i="2"/>
  <c r="D27" i="1"/>
  <c r="D23" i="2"/>
  <c r="E27" i="1"/>
  <c r="E23" i="2"/>
  <c r="F27" i="1"/>
  <c r="A27" i="1"/>
  <c r="A23" i="2"/>
  <c r="F23" i="2"/>
  <c r="B14" i="2"/>
  <c r="C14" i="2"/>
  <c r="D14" i="2"/>
  <c r="E14" i="2"/>
  <c r="F14" i="2"/>
  <c r="A14" i="2"/>
  <c r="A26" i="2"/>
  <c r="B26" i="2"/>
  <c r="C26" i="2"/>
  <c r="D26" i="2"/>
  <c r="A27" i="2"/>
  <c r="B27" i="2"/>
  <c r="C27" i="2"/>
  <c r="D27" i="2"/>
  <c r="E27" i="2"/>
  <c r="B25" i="2"/>
  <c r="C25" i="2"/>
  <c r="D25" i="2"/>
  <c r="E25" i="2"/>
  <c r="A25" i="2"/>
  <c r="A17" i="2"/>
  <c r="B17" i="2"/>
  <c r="C17" i="2"/>
  <c r="D17" i="2"/>
  <c r="A18" i="2"/>
  <c r="B18" i="2"/>
  <c r="C18" i="2"/>
  <c r="D18" i="2"/>
  <c r="B16" i="2"/>
  <c r="C16" i="2"/>
  <c r="D16" i="2"/>
  <c r="A16" i="2"/>
  <c r="A18" i="1"/>
  <c r="B18" i="1"/>
  <c r="F18" i="1"/>
  <c r="D18" i="1"/>
  <c r="A15" i="2"/>
  <c r="C15" i="2"/>
  <c r="A2" i="2"/>
  <c r="G8" i="1"/>
  <c r="G7" i="1"/>
  <c r="C12" i="1"/>
  <c r="C10" i="1"/>
  <c r="C9" i="1"/>
  <c r="J1" i="2"/>
  <c r="A9" i="2"/>
  <c r="A28" i="1"/>
  <c r="D28" i="1"/>
  <c r="C28" i="1"/>
  <c r="B28" i="1"/>
  <c r="F28" i="1"/>
  <c r="G21" i="1"/>
  <c r="E18" i="2"/>
  <c r="F20" i="1"/>
  <c r="F17" i="2"/>
  <c r="G19" i="1"/>
  <c r="E16" i="2"/>
  <c r="G20" i="1"/>
  <c r="E26" i="2"/>
  <c r="E28" i="1"/>
  <c r="E18" i="1"/>
  <c r="F30" i="1"/>
  <c r="F26" i="2"/>
  <c r="C18" i="1"/>
  <c r="E15" i="2"/>
  <c r="D15" i="2"/>
  <c r="B15" i="2"/>
  <c r="F15" i="2"/>
  <c r="A24" i="2"/>
  <c r="D24" i="2"/>
  <c r="E24" i="2"/>
  <c r="B24" i="2"/>
  <c r="F24" i="2"/>
  <c r="C24" i="2"/>
  <c r="A7" i="5"/>
</calcChain>
</file>

<file path=xl/sharedStrings.xml><?xml version="1.0" encoding="utf-8"?>
<sst xmlns="http://schemas.openxmlformats.org/spreadsheetml/2006/main" count="140" uniqueCount="109">
  <si>
    <t>APPAREIL DE MESURE</t>
  </si>
  <si>
    <t>Unité</t>
  </si>
  <si>
    <t>Moyen Etalon</t>
  </si>
  <si>
    <t>Opérateur</t>
  </si>
  <si>
    <t>OUI</t>
  </si>
  <si>
    <t>N° CV :</t>
  </si>
  <si>
    <t>N° Métrologie :</t>
  </si>
  <si>
    <t>Unité :</t>
  </si>
  <si>
    <t>Min :</t>
  </si>
  <si>
    <t>Résolution :</t>
  </si>
  <si>
    <t>Ajustage ?? :</t>
  </si>
  <si>
    <t>Max :</t>
  </si>
  <si>
    <t>Lecture :</t>
  </si>
  <si>
    <t>EMT Fixe :</t>
  </si>
  <si>
    <t>EMT Variable :</t>
  </si>
  <si>
    <t>%Valeur Lue</t>
  </si>
  <si>
    <t>Avant Ajustage</t>
  </si>
  <si>
    <t>Autre unité</t>
  </si>
  <si>
    <t>Autre unité :</t>
  </si>
  <si>
    <t>Ecart</t>
  </si>
  <si>
    <r>
      <t>FORMULAIRE</t>
    </r>
    <r>
      <rPr>
        <sz val="6"/>
        <rFont val="Arial"/>
        <family val="2"/>
      </rPr>
      <t xml:space="preserve">
</t>
    </r>
    <r>
      <rPr>
        <sz val="12"/>
        <rFont val="Arial"/>
        <family val="2"/>
      </rPr>
      <t>FICHE DE VALIDATION</t>
    </r>
  </si>
  <si>
    <t>Date d'application : 23/02/2011</t>
  </si>
  <si>
    <t>Date de mise à jour :</t>
  </si>
  <si>
    <t>Page 2/4</t>
  </si>
  <si>
    <t>Désignation de la feuille de calcul :</t>
  </si>
  <si>
    <t>Conçue par :</t>
  </si>
  <si>
    <t>le :</t>
  </si>
  <si>
    <t>Principe de la feuille :</t>
  </si>
  <si>
    <t>Remplir les cases en jaune</t>
  </si>
  <si>
    <t>Méthode d'évaluation :</t>
  </si>
  <si>
    <t>Tests de fonctionnement réalisés à la mise en place</t>
  </si>
  <si>
    <t>Pièces jointes :</t>
  </si>
  <si>
    <t>/</t>
  </si>
  <si>
    <t>Validation des différentes versions :</t>
  </si>
  <si>
    <t>Date</t>
  </si>
  <si>
    <t>Version</t>
  </si>
  <si>
    <t>Objet de la modification</t>
  </si>
  <si>
    <t>Validation</t>
  </si>
  <si>
    <t>Visa</t>
  </si>
  <si>
    <t>CARACTÉRISTIQUES DE L'APPAREIL</t>
  </si>
  <si>
    <t>RÉSULTATS</t>
  </si>
  <si>
    <t>Ajustage</t>
  </si>
  <si>
    <t>NON</t>
  </si>
  <si>
    <t>Après Ajustage</t>
  </si>
  <si>
    <t>V1</t>
  </si>
  <si>
    <t>Solution</t>
  </si>
  <si>
    <t>mOsm/kg</t>
  </si>
  <si>
    <t>Valeur de référence</t>
  </si>
  <si>
    <t>Valeur de l'Objet Soumis à Etalonnage n°1</t>
  </si>
  <si>
    <t>Valeur de l'Objet Soumis à Etalonnage n°2</t>
  </si>
  <si>
    <t>Valeur de l'Objet Soumis à Etalonnage n°3</t>
  </si>
  <si>
    <t>Valeur Moyenne de l'Objet Soumis à Etalonnage</t>
  </si>
  <si>
    <t>Logiciel :</t>
  </si>
  <si>
    <t xml:space="preserve">Modifié par </t>
  </si>
  <si>
    <t>Osmolarité</t>
  </si>
  <si>
    <t>EMT</t>
  </si>
  <si>
    <t>A12695x1</t>
  </si>
  <si>
    <t>FR1213443</t>
  </si>
  <si>
    <t>Communication, reproduction, utilisation et traduction interdites, sauf autorisation écrite</t>
  </si>
  <si>
    <t>Page 3/3</t>
  </si>
  <si>
    <t>Référence : IVEC-0283</t>
  </si>
  <si>
    <t>Dumont Nicolas</t>
  </si>
  <si>
    <t>Page 3 à joindre dans le rapport TLM</t>
  </si>
  <si>
    <t>Création de la feuille</t>
  </si>
  <si>
    <t>N.DUMONT</t>
  </si>
  <si>
    <t>NA</t>
  </si>
  <si>
    <t>Etalon 1</t>
  </si>
  <si>
    <t>Etalon 2</t>
  </si>
  <si>
    <t>Etalon 3</t>
  </si>
  <si>
    <t>Source de l'incertitude</t>
  </si>
  <si>
    <t>Loi de probabilité</t>
  </si>
  <si>
    <t>Incertitude type</t>
  </si>
  <si>
    <t>U1</t>
  </si>
  <si>
    <t>Etalonnage</t>
  </si>
  <si>
    <t>Normale (k=2)</t>
  </si>
  <si>
    <t>Uétalonnage/2</t>
  </si>
  <si>
    <t>U2</t>
  </si>
  <si>
    <t>U3</t>
  </si>
  <si>
    <t>Rectangle</t>
  </si>
  <si>
    <t>résolution/2√3</t>
  </si>
  <si>
    <t>Résolution indicateur d'Osmolarité</t>
  </si>
  <si>
    <t>Ecart type</t>
  </si>
  <si>
    <t>Liste etalon</t>
  </si>
  <si>
    <t>69DCSE031</t>
  </si>
  <si>
    <t>1500 Osm/Kg H2O</t>
  </si>
  <si>
    <t>69DCSE032</t>
  </si>
  <si>
    <t>500 Osm/Kg H2O</t>
  </si>
  <si>
    <t>69DCSE034</t>
  </si>
  <si>
    <t>290 Osm/Kg H2O</t>
  </si>
  <si>
    <t>69DCSE035</t>
  </si>
  <si>
    <t>50 mOsm/Kg H2O</t>
  </si>
  <si>
    <t>69DCSE041</t>
  </si>
  <si>
    <t>100 mOsm/Kg H2O</t>
  </si>
  <si>
    <t>69DCSE056</t>
  </si>
  <si>
    <t>4000 mOsm/kg</t>
  </si>
  <si>
    <t>Concatener</t>
  </si>
  <si>
    <t>Incertitude d'étalonnage</t>
  </si>
  <si>
    <t>Valeur Vraie</t>
  </si>
  <si>
    <t>69DCSE049</t>
  </si>
  <si>
    <t>3000 mOsm/kg</t>
  </si>
  <si>
    <t>69DCSE056 - 4000 mOsm/kg</t>
  </si>
  <si>
    <t>69DCSE049 - 3000 mOsm/kg</t>
  </si>
  <si>
    <t>69DCSE032 - 500 Osm/Kg H2O</t>
  </si>
  <si>
    <t>Incertitude d'utilisation (k=2)</t>
  </si>
  <si>
    <t>Incertitude d'utilisation (k=2) arrondi</t>
  </si>
  <si>
    <t>Incertitude k=2</t>
  </si>
  <si>
    <t>Apres Ajustage</t>
  </si>
  <si>
    <t>Référence du document : IVEC-0282-A</t>
  </si>
  <si>
    <t xml:space="preserve">                 CERTIFICAT D'ETALONNAGE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</si>
</sst>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80" formatCode="General&quot; °C&quot;"/>
    <numFmt numFmtId="182" formatCode="0.0"/>
    <numFmt numFmtId="184" formatCode="0.000"/>
    <numFmt numFmtId="194" formatCode="d\ mmmm\ yyyy"/>
  </numFmts>
  <fonts count="20" x14ac:knownFonts="1">
    <font>
      <sz val="10"/>
      <name val="Arial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u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6"/>
      <name val="Arial"/>
      <family val="2"/>
    </font>
    <font>
      <sz val="9"/>
      <color indexed="8"/>
      <name val="Arial"/>
      <family val="2"/>
    </font>
    <font>
      <sz val="12"/>
      <name val="Helv"/>
    </font>
    <font>
      <sz val="10"/>
      <color indexed="12"/>
      <name val="Arial"/>
      <family val="2"/>
    </font>
    <font>
      <sz val="10"/>
      <name val="Wingdings"/>
      <charset val="2"/>
    </font>
    <font>
      <b/>
      <sz val="14"/>
      <name val="Arial"/>
      <family val="2"/>
    </font>
    <font>
      <b/>
      <sz val="16"/>
      <name val="Arial"/>
      <family val="2"/>
    </font>
    <font>
      <b/>
      <i/>
      <u/>
      <sz val="16"/>
      <name val="Arial"/>
      <family val="2"/>
    </font>
    <font>
      <sz val="16"/>
      <name val="Arial"/>
      <family val="2"/>
    </font>
    <font>
      <sz val="12"/>
      <name val="Times New Roman"/>
      <family val="1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16" fillId="0" borderId="0"/>
    <xf numFmtId="0" fontId="9" fillId="0" borderId="0"/>
  </cellStyleXfs>
  <cellXfs count="148">
    <xf numFmtId="0" fontId="0" fillId="0" borderId="0" xfId="0"/>
    <xf numFmtId="0" fontId="3" fillId="2" borderId="0" xfId="0" applyFont="1" applyFill="1" applyProtection="1"/>
    <xf numFmtId="0" fontId="3" fillId="2" borderId="0" xfId="0" applyFont="1" applyFill="1" applyAlignment="1" applyProtection="1">
      <alignment horizontal="center" vertical="center"/>
    </xf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right" vertical="center"/>
    </xf>
    <xf numFmtId="0" fontId="2" fillId="2" borderId="0" xfId="0" applyFont="1" applyFill="1" applyAlignment="1" applyProtection="1">
      <alignment horizontal="right"/>
    </xf>
    <xf numFmtId="0" fontId="2" fillId="2" borderId="0" xfId="0" applyFont="1" applyFill="1" applyProtection="1"/>
    <xf numFmtId="0" fontId="3" fillId="2" borderId="0" xfId="0" applyFont="1" applyFill="1" applyAlignment="1" applyProtection="1">
      <alignment horizontal="center"/>
    </xf>
    <xf numFmtId="0" fontId="3" fillId="2" borderId="0" xfId="0" applyFont="1" applyFill="1" applyAlignment="1" applyProtection="1">
      <alignment horizontal="left" vertical="center"/>
    </xf>
    <xf numFmtId="0" fontId="4" fillId="2" borderId="0" xfId="0" applyFont="1" applyFill="1" applyProtection="1"/>
    <xf numFmtId="182" fontId="3" fillId="2" borderId="0" xfId="0" applyNumberFormat="1" applyFont="1" applyFill="1" applyProtection="1"/>
    <xf numFmtId="0" fontId="3" fillId="2" borderId="0" xfId="0" applyFont="1" applyFill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left" vertical="center"/>
    </xf>
    <xf numFmtId="0" fontId="3" fillId="2" borderId="0" xfId="0" applyNumberFormat="1" applyFont="1" applyFill="1" applyBorder="1" applyAlignment="1" applyProtection="1">
      <alignment horizontal="left" vertical="center" wrapText="1"/>
    </xf>
    <xf numFmtId="182" fontId="3" fillId="2" borderId="0" xfId="0" applyNumberFormat="1" applyFont="1" applyFill="1" applyBorder="1" applyAlignment="1" applyProtection="1">
      <alignment horizontal="center" vertical="center" wrapText="1"/>
    </xf>
    <xf numFmtId="182" fontId="3" fillId="2" borderId="0" xfId="0" applyNumberFormat="1" applyFont="1" applyFill="1" applyBorder="1" applyAlignment="1" applyProtection="1">
      <alignment horizontal="center"/>
    </xf>
    <xf numFmtId="2" fontId="3" fillId="2" borderId="0" xfId="0" applyNumberFormat="1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left"/>
    </xf>
    <xf numFmtId="0" fontId="3" fillId="2" borderId="0" xfId="0" quotePrefix="1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184" fontId="3" fillId="2" borderId="0" xfId="0" applyNumberFormat="1" applyFont="1" applyFill="1" applyBorder="1" applyAlignment="1" applyProtection="1">
      <alignment horizontal="center" vertical="center"/>
    </xf>
    <xf numFmtId="10" fontId="3" fillId="2" borderId="0" xfId="0" applyNumberFormat="1" applyFont="1" applyFill="1" applyProtection="1"/>
    <xf numFmtId="0" fontId="2" fillId="0" borderId="1" xfId="0" applyFont="1" applyFill="1" applyBorder="1" applyProtection="1"/>
    <xf numFmtId="0" fontId="3" fillId="0" borderId="1" xfId="0" applyFont="1" applyFill="1" applyBorder="1" applyProtection="1"/>
    <xf numFmtId="0" fontId="3" fillId="0" borderId="0" xfId="0" applyFont="1" applyFill="1" applyBorder="1" applyProtection="1"/>
    <xf numFmtId="0" fontId="3" fillId="0" borderId="0" xfId="0" applyFont="1" applyFill="1" applyAlignment="1" applyProtection="1">
      <alignment horizontal="right" vertical="center"/>
    </xf>
    <xf numFmtId="0" fontId="2" fillId="0" borderId="0" xfId="0" applyFont="1" applyFill="1" applyAlignment="1" applyProtection="1">
      <alignment horizontal="left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Alignment="1" applyProtection="1">
      <alignment horizontal="right"/>
    </xf>
    <xf numFmtId="0" fontId="5" fillId="2" borderId="0" xfId="0" applyFont="1" applyFill="1" applyProtection="1"/>
    <xf numFmtId="0" fontId="3" fillId="0" borderId="0" xfId="0" applyFont="1" applyFill="1" applyAlignment="1" applyProtection="1">
      <alignment horizontal="left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right" wrapText="1"/>
    </xf>
    <xf numFmtId="0" fontId="3" fillId="5" borderId="1" xfId="0" applyFont="1" applyFill="1" applyBorder="1" applyProtection="1"/>
    <xf numFmtId="182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0" applyFont="1" applyFill="1" applyProtection="1"/>
    <xf numFmtId="0" fontId="15" fillId="2" borderId="0" xfId="0" applyFont="1" applyFill="1" applyProtection="1"/>
    <xf numFmtId="0" fontId="13" fillId="2" borderId="0" xfId="0" applyFont="1" applyFill="1" applyProtection="1"/>
    <xf numFmtId="0" fontId="15" fillId="2" borderId="0" xfId="0" applyFont="1" applyFill="1" applyAlignment="1" applyProtection="1">
      <alignment horizontal="center" vertical="center"/>
    </xf>
    <xf numFmtId="0" fontId="3" fillId="4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14" fontId="3" fillId="0" borderId="2" xfId="3" applyNumberFormat="1" applyFont="1" applyBorder="1" applyAlignment="1" applyProtection="1">
      <alignment horizontal="center" vertical="center"/>
      <protection locked="0"/>
    </xf>
    <xf numFmtId="0" fontId="3" fillId="0" borderId="1" xfId="3" applyFont="1" applyBorder="1" applyAlignment="1" applyProtection="1">
      <alignment horizontal="center" vertical="center"/>
      <protection locked="0"/>
    </xf>
    <xf numFmtId="14" fontId="3" fillId="0" borderId="3" xfId="3" applyNumberFormat="1" applyFont="1" applyBorder="1" applyAlignment="1" applyProtection="1">
      <alignment horizontal="center" vertical="center"/>
      <protection locked="0"/>
    </xf>
    <xf numFmtId="0" fontId="3" fillId="0" borderId="0" xfId="3" applyFont="1" applyProtection="1"/>
    <xf numFmtId="0" fontId="2" fillId="0" borderId="0" xfId="3" applyFont="1" applyProtection="1"/>
    <xf numFmtId="0" fontId="3" fillId="0" borderId="0" xfId="1" applyProtection="1"/>
    <xf numFmtId="0" fontId="3" fillId="4" borderId="0" xfId="3" applyFont="1" applyFill="1" applyProtection="1">
      <protection locked="0"/>
    </xf>
    <xf numFmtId="0" fontId="3" fillId="0" borderId="0" xfId="3" applyFont="1" applyAlignment="1" applyProtection="1">
      <alignment horizontal="right"/>
    </xf>
    <xf numFmtId="194" fontId="3" fillId="0" borderId="0" xfId="3" quotePrefix="1" applyNumberFormat="1" applyFont="1" applyAlignment="1" applyProtection="1">
      <alignment horizontal="left"/>
    </xf>
    <xf numFmtId="194" fontId="3" fillId="0" borderId="0" xfId="3" applyNumberFormat="1" applyFont="1" applyAlignment="1" applyProtection="1">
      <alignment horizontal="left"/>
    </xf>
    <xf numFmtId="0" fontId="3" fillId="0" borderId="0" xfId="3" applyFont="1" applyFill="1" applyProtection="1"/>
    <xf numFmtId="0" fontId="8" fillId="0" borderId="0" xfId="1" applyFont="1" applyBorder="1" applyAlignment="1" applyProtection="1"/>
    <xf numFmtId="0" fontId="1" fillId="0" borderId="0" xfId="3" applyFont="1" applyProtection="1"/>
    <xf numFmtId="0" fontId="3" fillId="0" borderId="0" xfId="3" applyFont="1" applyAlignment="1" applyProtection="1">
      <alignment horizontal="left"/>
    </xf>
    <xf numFmtId="0" fontId="3" fillId="0" borderId="0" xfId="3" applyFont="1" applyBorder="1" applyProtection="1"/>
    <xf numFmtId="0" fontId="10" fillId="0" borderId="0" xfId="3" applyFont="1" applyBorder="1" applyProtection="1"/>
    <xf numFmtId="0" fontId="3" fillId="0" borderId="0" xfId="1" applyBorder="1" applyProtection="1"/>
    <xf numFmtId="0" fontId="11" fillId="0" borderId="0" xfId="3" applyFont="1" applyProtection="1"/>
    <xf numFmtId="0" fontId="3" fillId="0" borderId="0" xfId="3" quotePrefix="1" applyFont="1" applyProtection="1"/>
    <xf numFmtId="0" fontId="3" fillId="0" borderId="1" xfId="3" applyFont="1" applyBorder="1" applyAlignment="1" applyProtection="1">
      <alignment horizontal="center"/>
    </xf>
    <xf numFmtId="0" fontId="3" fillId="0" borderId="0" xfId="1" applyAlignment="1" applyProtection="1">
      <alignment vertical="center"/>
    </xf>
    <xf numFmtId="0" fontId="3" fillId="0" borderId="1" xfId="3" quotePrefix="1" applyFont="1" applyBorder="1" applyAlignment="1" applyProtection="1">
      <alignment horizontal="center" vertical="center"/>
      <protection locked="0"/>
    </xf>
    <xf numFmtId="14" fontId="3" fillId="0" borderId="2" xfId="3" applyNumberFormat="1" applyFont="1" applyBorder="1" applyAlignment="1" applyProtection="1">
      <alignment horizontal="center"/>
      <protection locked="0"/>
    </xf>
    <xf numFmtId="0" fontId="3" fillId="0" borderId="1" xfId="3" quotePrefix="1" applyFont="1" applyBorder="1" applyAlignment="1" applyProtection="1">
      <alignment horizontal="center"/>
      <protection locked="0"/>
    </xf>
    <xf numFmtId="14" fontId="3" fillId="0" borderId="3" xfId="3" applyNumberFormat="1" applyFont="1" applyBorder="1" applyAlignment="1" applyProtection="1">
      <alignment horizontal="center"/>
      <protection locked="0"/>
    </xf>
    <xf numFmtId="0" fontId="3" fillId="0" borderId="1" xfId="3" applyFont="1" applyBorder="1" applyAlignment="1" applyProtection="1">
      <alignment horizontal="center"/>
      <protection locked="0"/>
    </xf>
    <xf numFmtId="0" fontId="3" fillId="0" borderId="0" xfId="0" applyFont="1" applyProtection="1"/>
    <xf numFmtId="180" fontId="3" fillId="0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182" fontId="3" fillId="0" borderId="0" xfId="0" applyNumberFormat="1" applyFont="1" applyFill="1" applyBorder="1" applyAlignment="1" applyProtection="1">
      <alignment horizontal="center" vertical="center" wrapText="1"/>
    </xf>
    <xf numFmtId="182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3" fillId="0" borderId="0" xfId="0" quotePrefix="1" applyFont="1" applyFill="1" applyBorder="1" applyAlignment="1" applyProtection="1">
      <alignment horizontal="center"/>
    </xf>
    <xf numFmtId="184" fontId="3" fillId="0" borderId="0" xfId="0" applyNumberFormat="1" applyFont="1" applyFill="1" applyBorder="1" applyAlignment="1" applyProtection="1">
      <alignment horizontal="center" vertical="center"/>
    </xf>
    <xf numFmtId="10" fontId="3" fillId="0" borderId="0" xfId="0" applyNumberFormat="1" applyFont="1" applyFill="1" applyProtection="1"/>
    <xf numFmtId="0" fontId="14" fillId="0" borderId="0" xfId="0" applyFont="1" applyFill="1" applyProtection="1"/>
    <xf numFmtId="0" fontId="15" fillId="0" borderId="0" xfId="0" applyFont="1" applyFill="1" applyProtection="1"/>
    <xf numFmtId="0" fontId="13" fillId="0" borderId="0" xfId="0" applyFont="1" applyFill="1" applyProtection="1"/>
    <xf numFmtId="0" fontId="15" fillId="0" borderId="0" xfId="0" applyFont="1" applyFill="1" applyAlignment="1" applyProtection="1">
      <alignment horizontal="center" vertical="center"/>
    </xf>
    <xf numFmtId="0" fontId="4" fillId="0" borderId="0" xfId="0" applyFont="1" applyFill="1" applyProtection="1"/>
    <xf numFmtId="0" fontId="2" fillId="0" borderId="0" xfId="0" applyFont="1" applyFill="1" applyProtection="1"/>
    <xf numFmtId="0" fontId="2" fillId="2" borderId="0" xfId="0" applyFont="1" applyFill="1" applyAlignment="1" applyProtection="1">
      <alignment horizontal="center"/>
    </xf>
    <xf numFmtId="0" fontId="12" fillId="0" borderId="0" xfId="0" applyFont="1" applyFill="1" applyAlignment="1" applyProtection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 wrapText="1"/>
    </xf>
    <xf numFmtId="0" fontId="3" fillId="2" borderId="0" xfId="0" applyFont="1" applyFill="1" applyBorder="1" applyProtection="1"/>
    <xf numFmtId="0" fontId="17" fillId="2" borderId="0" xfId="2" applyFont="1" applyFill="1" applyProtection="1"/>
    <xf numFmtId="0" fontId="18" fillId="2" borderId="13" xfId="2" applyFont="1" applyFill="1" applyBorder="1" applyAlignment="1" applyProtection="1">
      <alignment horizontal="center" vertical="center"/>
    </xf>
    <xf numFmtId="0" fontId="18" fillId="2" borderId="1" xfId="2" applyFont="1" applyFill="1" applyBorder="1" applyAlignment="1" applyProtection="1">
      <alignment horizontal="center" vertical="center"/>
    </xf>
    <xf numFmtId="0" fontId="18" fillId="2" borderId="1" xfId="2" applyFont="1" applyFill="1" applyBorder="1" applyAlignment="1" applyProtection="1">
      <alignment horizontal="left" vertical="center" wrapText="1"/>
      <protection locked="0"/>
    </xf>
    <xf numFmtId="0" fontId="17" fillId="2" borderId="1" xfId="2" applyFont="1" applyFill="1" applyBorder="1" applyAlignment="1" applyProtection="1">
      <alignment horizontal="center" vertical="center" wrapText="1"/>
      <protection locked="0"/>
    </xf>
    <xf numFmtId="0" fontId="17" fillId="2" borderId="0" xfId="2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Protection="1"/>
    <xf numFmtId="0" fontId="3" fillId="4" borderId="0" xfId="0" applyFont="1" applyFill="1" applyProtection="1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Protection="1"/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17" fillId="2" borderId="1" xfId="2" applyFont="1" applyFill="1" applyBorder="1" applyAlignment="1" applyProtection="1">
      <alignment vertical="center"/>
    </xf>
    <xf numFmtId="0" fontId="3" fillId="0" borderId="1" xfId="0" applyFont="1" applyBorder="1" applyAlignment="1">
      <alignment wrapText="1"/>
    </xf>
    <xf numFmtId="0" fontId="0" fillId="0" borderId="1" xfId="0" applyBorder="1"/>
    <xf numFmtId="0" fontId="3" fillId="6" borderId="1" xfId="0" applyFont="1" applyFill="1" applyBorder="1"/>
    <xf numFmtId="0" fontId="3" fillId="0" borderId="1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</xf>
    <xf numFmtId="0" fontId="19" fillId="0" borderId="1" xfId="0" applyNumberFormat="1" applyFont="1" applyFill="1" applyBorder="1" applyAlignment="1" applyProtection="1">
      <alignment horizontal="center" vertical="center" wrapText="1"/>
    </xf>
    <xf numFmtId="0" fontId="12" fillId="0" borderId="0" xfId="0" applyFont="1" applyFill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13" fillId="0" borderId="0" xfId="0" applyFont="1" applyFill="1" applyAlignment="1" applyProtection="1">
      <alignment horizontal="left" vertical="center"/>
    </xf>
    <xf numFmtId="0" fontId="3" fillId="2" borderId="0" xfId="0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center"/>
    </xf>
    <xf numFmtId="0" fontId="3" fillId="0" borderId="2" xfId="3" applyFont="1" applyBorder="1" applyAlignment="1" applyProtection="1">
      <alignment horizontal="center"/>
      <protection locked="0"/>
    </xf>
    <xf numFmtId="0" fontId="3" fillId="0" borderId="3" xfId="3" applyFont="1" applyBorder="1" applyAlignment="1" applyProtection="1">
      <alignment horizontal="center"/>
      <protection locked="0"/>
    </xf>
    <xf numFmtId="0" fontId="3" fillId="0" borderId="12" xfId="3" applyFont="1" applyBorder="1" applyAlignment="1" applyProtection="1">
      <alignment horizontal="center"/>
      <protection locked="0"/>
    </xf>
    <xf numFmtId="0" fontId="3" fillId="0" borderId="2" xfId="3" applyFont="1" applyBorder="1" applyAlignment="1" applyProtection="1">
      <alignment horizontal="center" vertical="center" wrapText="1"/>
      <protection locked="0"/>
    </xf>
    <xf numFmtId="0" fontId="3" fillId="0" borderId="3" xfId="3" applyFont="1" applyBorder="1" applyAlignment="1" applyProtection="1">
      <alignment horizontal="center" vertical="center" wrapText="1"/>
      <protection locked="0"/>
    </xf>
    <xf numFmtId="0" fontId="3" fillId="0" borderId="12" xfId="3" applyFont="1" applyBorder="1" applyAlignment="1" applyProtection="1">
      <alignment horizontal="center" vertical="center" wrapText="1"/>
      <protection locked="0"/>
    </xf>
    <xf numFmtId="0" fontId="3" fillId="0" borderId="2" xfId="3" applyFont="1" applyBorder="1" applyAlignment="1" applyProtection="1">
      <alignment horizontal="center"/>
    </xf>
    <xf numFmtId="0" fontId="3" fillId="0" borderId="3" xfId="3" applyFont="1" applyBorder="1" applyAlignment="1" applyProtection="1">
      <alignment horizontal="center"/>
    </xf>
    <xf numFmtId="0" fontId="3" fillId="0" borderId="12" xfId="3" applyFont="1" applyBorder="1" applyAlignment="1" applyProtection="1">
      <alignment horizontal="center"/>
    </xf>
    <xf numFmtId="0" fontId="3" fillId="0" borderId="2" xfId="3" applyFont="1" applyBorder="1" applyAlignment="1" applyProtection="1">
      <alignment horizontal="center" vertical="center"/>
      <protection locked="0"/>
    </xf>
    <xf numFmtId="0" fontId="3" fillId="0" borderId="12" xfId="3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 applyProtection="1">
      <alignment horizontal="center" vertical="center"/>
    </xf>
    <xf numFmtId="0" fontId="5" fillId="0" borderId="2" xfId="1" applyFont="1" applyBorder="1" applyAlignment="1" applyProtection="1">
      <alignment horizontal="center" vertical="center"/>
    </xf>
    <xf numFmtId="0" fontId="6" fillId="0" borderId="4" xfId="1" applyFont="1" applyBorder="1" applyAlignment="1" applyProtection="1">
      <alignment horizontal="center" vertical="center" wrapText="1"/>
    </xf>
    <xf numFmtId="0" fontId="6" fillId="0" borderId="5" xfId="1" applyFont="1" applyBorder="1" applyAlignment="1" applyProtection="1">
      <alignment horizontal="center" vertical="center"/>
    </xf>
    <xf numFmtId="0" fontId="6" fillId="0" borderId="6" xfId="1" applyFont="1" applyBorder="1" applyAlignment="1" applyProtection="1">
      <alignment horizontal="center" vertical="center"/>
    </xf>
    <xf numFmtId="0" fontId="6" fillId="0" borderId="7" xfId="1" applyFont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center" vertical="center"/>
    </xf>
    <xf numFmtId="0" fontId="6" fillId="0" borderId="8" xfId="1" applyFont="1" applyBorder="1" applyAlignment="1" applyProtection="1">
      <alignment horizontal="center" vertical="center"/>
    </xf>
    <xf numFmtId="0" fontId="8" fillId="0" borderId="4" xfId="1" applyFont="1" applyBorder="1" applyAlignment="1" applyProtection="1">
      <alignment horizontal="left"/>
    </xf>
    <xf numFmtId="0" fontId="8" fillId="0" borderId="6" xfId="1" applyFont="1" applyBorder="1" applyAlignment="1" applyProtection="1">
      <alignment horizontal="left"/>
    </xf>
    <xf numFmtId="0" fontId="8" fillId="0" borderId="7" xfId="1" applyFont="1" applyBorder="1" applyAlignment="1" applyProtection="1">
      <alignment horizontal="left"/>
    </xf>
    <xf numFmtId="0" fontId="8" fillId="0" borderId="8" xfId="1" applyFont="1" applyBorder="1" applyAlignment="1" applyProtection="1">
      <alignment horizontal="left"/>
    </xf>
    <xf numFmtId="0" fontId="3" fillId="0" borderId="9" xfId="1" applyFont="1" applyBorder="1" applyAlignment="1" applyProtection="1">
      <alignment horizontal="center" vertical="center"/>
    </xf>
    <xf numFmtId="0" fontId="3" fillId="0" borderId="10" xfId="1" applyFont="1" applyBorder="1" applyAlignment="1" applyProtection="1">
      <alignment horizontal="center" vertical="center"/>
    </xf>
    <xf numFmtId="0" fontId="8" fillId="0" borderId="9" xfId="1" applyFont="1" applyBorder="1" applyAlignment="1" applyProtection="1">
      <alignment horizontal="left"/>
    </xf>
    <xf numFmtId="0" fontId="8" fillId="0" borderId="11" xfId="1" applyFont="1" applyBorder="1" applyAlignment="1" applyProtection="1">
      <alignment horizontal="left"/>
    </xf>
  </cellXfs>
  <cellStyles count="4">
    <cellStyle name="Normal" xfId="0" builtinId="0"/>
    <cellStyle name="Normal 2" xfId="1"/>
    <cellStyle name="Normal_ETALONNAGE DPI510" xfId="2"/>
    <cellStyle name="Normal_PROPO" xfId="3"/>
  </cellStyles>
  <dxfs count="4"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lor theme="0"/>
      </font>
    </dxf>
    <dxf>
      <font>
        <condense val="0"/>
        <extend val="0"/>
        <color indexed="9"/>
      </font>
      <fill>
        <patternFill>
          <bgColor indexed="9"/>
        </patternFill>
      </fill>
      <border>
        <left/>
        <right/>
        <top/>
        <bottom/>
      </border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190500</xdr:colOff>
      <xdr:row>1</xdr:row>
      <xdr:rowOff>238125</xdr:rowOff>
    </xdr:to>
    <xdr:pic>
      <xdr:nvPicPr>
        <xdr:cNvPr id="1027" name="Image 1" descr="Logo trescal New-FB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71550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152400</xdr:rowOff>
    </xdr:from>
    <xdr:to>
      <xdr:col>1</xdr:col>
      <xdr:colOff>609600</xdr:colOff>
      <xdr:row>3</xdr:row>
      <xdr:rowOff>9525</xdr:rowOff>
    </xdr:to>
    <xdr:pic>
      <xdr:nvPicPr>
        <xdr:cNvPr id="5121" name="Image 1" descr="Logo trescal New-FB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52400"/>
          <a:ext cx="971550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"/>
  <sheetViews>
    <sheetView tabSelected="1" workbookViewId="0">
      <selection activeCell="J8" sqref="J8"/>
    </sheetView>
  </sheetViews>
  <sheetFormatPr baseColWidth="10" defaultRowHeight="12.75" x14ac:dyDescent="0.2"/>
  <cols>
    <col min="1" max="1" width="11.7109375" style="1" customWidth="1"/>
    <col min="2" max="4" width="15.5703125" style="1" customWidth="1"/>
    <col min="5" max="5" width="15.5703125" style="2" customWidth="1"/>
    <col min="6" max="6" width="15.5703125" style="1" customWidth="1"/>
    <col min="7" max="7" width="10.140625" style="1" customWidth="1"/>
    <col min="8" max="16384" width="11.42578125" style="1"/>
  </cols>
  <sheetData>
    <row r="1" spans="1:11" s="34" customFormat="1" ht="20.100000000000001" customHeight="1" x14ac:dyDescent="0.2">
      <c r="B1" s="118" t="s">
        <v>108</v>
      </c>
      <c r="C1" s="118"/>
      <c r="D1" s="118"/>
      <c r="E1" s="118"/>
      <c r="F1" s="118"/>
      <c r="G1" s="118"/>
      <c r="J1" s="34" t="str">
        <f>Saisie!F9</f>
        <v>NON</v>
      </c>
      <c r="K1" s="34" t="str">
        <f>CONCATENATE(Saisie!B4,"_",Saisie!B3)</f>
        <v>A12695x1_FR1213443</v>
      </c>
    </row>
    <row r="2" spans="1:11" s="34" customFormat="1" ht="20.100000000000001" customHeight="1" x14ac:dyDescent="0.2">
      <c r="A2" s="115" t="str">
        <f>"N° "&amp;Saisie!B3</f>
        <v>N° FR1213443</v>
      </c>
      <c r="B2" s="115"/>
      <c r="C2" s="115"/>
      <c r="D2" s="115"/>
      <c r="E2" s="115"/>
      <c r="F2" s="115"/>
      <c r="I2" s="31" t="str">
        <f>Saisie!A4</f>
        <v>N° Métrologie :</v>
      </c>
      <c r="J2" s="34" t="str">
        <f>Saisie!B4</f>
        <v>A12695x1</v>
      </c>
    </row>
    <row r="3" spans="1:11" s="34" customFormat="1" ht="20.100000000000001" customHeight="1" x14ac:dyDescent="0.2">
      <c r="A3" s="93"/>
      <c r="B3" s="93"/>
      <c r="C3" s="93"/>
      <c r="D3" s="93"/>
      <c r="E3" s="93"/>
      <c r="F3" s="93"/>
      <c r="H3" s="31"/>
    </row>
    <row r="4" spans="1:11" s="34" customFormat="1" ht="20.100000000000001" customHeight="1" x14ac:dyDescent="0.2">
      <c r="A4" s="93"/>
      <c r="B4" s="93"/>
      <c r="C4" s="93"/>
      <c r="D4" s="93"/>
      <c r="E4" s="93"/>
      <c r="F4" s="93"/>
      <c r="H4" s="31"/>
    </row>
    <row r="5" spans="1:11" s="34" customFormat="1" x14ac:dyDescent="0.2">
      <c r="A5" s="31"/>
      <c r="E5" s="36"/>
    </row>
    <row r="6" spans="1:11" ht="15.75" x14ac:dyDescent="0.25">
      <c r="A6" s="32" t="s">
        <v>39</v>
      </c>
    </row>
    <row r="8" spans="1:11" x14ac:dyDescent="0.2">
      <c r="A8" s="119" t="str">
        <f>"Plage d'utilisation : "&amp;Saisie!B9&amp;" à "&amp;Saisie!B10&amp;" " &amp;Saisie!G7</f>
        <v>Plage d'utilisation : 0 à 500 mOsm/kg</v>
      </c>
      <c r="B8" s="119"/>
      <c r="C8" s="119"/>
      <c r="D8" s="119"/>
    </row>
    <row r="9" spans="1:11" x14ac:dyDescent="0.2">
      <c r="A9" s="8" t="str">
        <f>"Résolution : "&amp;Saisie!F8&amp;" "&amp;Saisie!G7</f>
        <v>Résolution : 1 mOsm/kg</v>
      </c>
      <c r="B9" s="5"/>
      <c r="C9" s="92"/>
      <c r="D9" s="92"/>
    </row>
    <row r="10" spans="1:11" x14ac:dyDescent="0.2">
      <c r="A10" s="8"/>
      <c r="B10" s="5"/>
      <c r="C10" s="92"/>
      <c r="D10" s="92"/>
    </row>
    <row r="11" spans="1:11" x14ac:dyDescent="0.2">
      <c r="A11" s="8"/>
      <c r="B11" s="5"/>
    </row>
    <row r="12" spans="1:11" ht="15.75" x14ac:dyDescent="0.25">
      <c r="A12" s="32" t="s">
        <v>40</v>
      </c>
      <c r="C12" s="6"/>
      <c r="I12" s="4"/>
      <c r="J12" s="8"/>
    </row>
    <row r="13" spans="1:11" x14ac:dyDescent="0.2">
      <c r="A13" s="9"/>
      <c r="C13" s="6"/>
      <c r="H13" s="10"/>
      <c r="I13" s="4"/>
      <c r="J13" s="8"/>
    </row>
    <row r="14" spans="1:11" s="11" customFormat="1" ht="50.25" customHeight="1" x14ac:dyDescent="0.2">
      <c r="A14" s="12" t="str">
        <f>Saisie!A17</f>
        <v>Valeur de référence</v>
      </c>
      <c r="B14" s="12" t="str">
        <f>Saisie!B17</f>
        <v>Valeur de l'Objet Soumis à Etalonnage n°1</v>
      </c>
      <c r="C14" s="12" t="str">
        <f>Saisie!C17</f>
        <v>Valeur de l'Objet Soumis à Etalonnage n°2</v>
      </c>
      <c r="D14" s="12" t="str">
        <f>Saisie!D17</f>
        <v>Valeur de l'Objet Soumis à Etalonnage n°3</v>
      </c>
      <c r="E14" s="12" t="str">
        <f>Saisie!E17</f>
        <v>Valeur Moyenne de l'Objet Soumis à Etalonnage</v>
      </c>
      <c r="F14" s="12" t="str">
        <f>Saisie!F17</f>
        <v>Ecart</v>
      </c>
      <c r="G14" s="12" t="s">
        <v>105</v>
      </c>
      <c r="I14" s="4"/>
      <c r="J14" s="8"/>
    </row>
    <row r="15" spans="1:11" s="11" customFormat="1" ht="12.75" customHeight="1" x14ac:dyDescent="0.2">
      <c r="A15" s="12" t="str">
        <f>+Saisie!B7</f>
        <v>mOsm/kg</v>
      </c>
      <c r="B15" s="12" t="str">
        <f>A15</f>
        <v>mOsm/kg</v>
      </c>
      <c r="C15" s="12" t="str">
        <f>A15</f>
        <v>mOsm/kg</v>
      </c>
      <c r="D15" s="12" t="str">
        <f>A15</f>
        <v>mOsm/kg</v>
      </c>
      <c r="E15" s="12" t="str">
        <f>A15</f>
        <v>mOsm/kg</v>
      </c>
      <c r="F15" s="12" t="str">
        <f>B15</f>
        <v>mOsm/kg</v>
      </c>
      <c r="G15" s="12" t="s">
        <v>46</v>
      </c>
    </row>
    <row r="16" spans="1:11" s="11" customFormat="1" ht="24" customHeight="1" x14ac:dyDescent="0.2">
      <c r="A16" s="47">
        <f>+Saisie!A19</f>
        <v>2994</v>
      </c>
      <c r="B16" s="47">
        <f>+Saisie!B19</f>
        <v>101</v>
      </c>
      <c r="C16" s="47">
        <f>+Saisie!C19</f>
        <v>102</v>
      </c>
      <c r="D16" s="47">
        <f>+Saisie!D19</f>
        <v>102</v>
      </c>
      <c r="E16" s="47">
        <f>+Saisie!E19</f>
        <v>101.7</v>
      </c>
      <c r="F16" s="47">
        <f>+Saisie!F19</f>
        <v>-2892.3</v>
      </c>
      <c r="G16" s="47">
        <f>Saisie!H19</f>
        <v>35.950000000000003</v>
      </c>
      <c r="H16" s="14"/>
      <c r="I16" s="15"/>
      <c r="J16" s="14"/>
    </row>
    <row r="17" spans="1:13" s="11" customFormat="1" ht="24" customHeight="1" x14ac:dyDescent="0.2">
      <c r="A17" s="47">
        <f>+Saisie!A20</f>
        <v>499</v>
      </c>
      <c r="B17" s="47">
        <f>+Saisie!B20</f>
        <v>4000</v>
      </c>
      <c r="C17" s="47">
        <f>+Saisie!C20</f>
        <v>4000</v>
      </c>
      <c r="D17" s="47">
        <f>+Saisie!D20</f>
        <v>4000</v>
      </c>
      <c r="E17" s="47">
        <f>+Saisie!E20</f>
        <v>4000</v>
      </c>
      <c r="F17" s="47">
        <f>+Saisie!F20</f>
        <v>3501</v>
      </c>
      <c r="G17" s="47">
        <f>Saisie!H20</f>
        <v>6.02</v>
      </c>
      <c r="H17" s="14"/>
      <c r="I17" s="15"/>
      <c r="J17" s="14"/>
    </row>
    <row r="18" spans="1:13" s="3" customFormat="1" ht="24" customHeight="1" x14ac:dyDescent="0.2">
      <c r="A18" s="47">
        <f>+Saisie!A21</f>
        <v>3992</v>
      </c>
      <c r="B18" s="47">
        <f>+Saisie!B21</f>
        <v>500</v>
      </c>
      <c r="C18" s="47">
        <f>+Saisie!C21</f>
        <v>505</v>
      </c>
      <c r="D18" s="47">
        <f>+Saisie!D21</f>
        <v>505</v>
      </c>
      <c r="E18" s="47">
        <f>+Saisie!E21</f>
        <v>503.3</v>
      </c>
      <c r="F18" s="47">
        <f>+Saisie!F21</f>
        <v>-3488.7</v>
      </c>
      <c r="G18" s="47">
        <f>Saisie!H21</f>
        <v>48.25</v>
      </c>
      <c r="H18" s="14"/>
      <c r="I18" s="15"/>
      <c r="J18" s="14"/>
      <c r="K18" s="2"/>
      <c r="L18" s="2"/>
    </row>
    <row r="19" spans="1:13" ht="12.75" customHeight="1" x14ac:dyDescent="0.2">
      <c r="A19" s="16"/>
      <c r="B19" s="17"/>
      <c r="C19" s="17"/>
      <c r="D19" s="17"/>
      <c r="E19" s="13"/>
      <c r="F19" s="18"/>
      <c r="G19" s="13"/>
      <c r="H19" s="7"/>
      <c r="I19" s="7"/>
      <c r="J19" s="7"/>
      <c r="K19" s="7"/>
      <c r="L19" s="7"/>
    </row>
    <row r="20" spans="1:13" x14ac:dyDescent="0.2">
      <c r="A20" s="19"/>
      <c r="B20" s="20"/>
      <c r="C20" s="21"/>
      <c r="D20" s="21"/>
      <c r="E20" s="22"/>
      <c r="F20" s="23"/>
      <c r="I20" s="7"/>
      <c r="J20" s="7"/>
      <c r="K20" s="7"/>
      <c r="L20" s="7"/>
      <c r="M20" s="7"/>
    </row>
    <row r="21" spans="1:13" s="43" customFormat="1" ht="25.5" customHeight="1" x14ac:dyDescent="0.3">
      <c r="A21" s="42" t="s">
        <v>43</v>
      </c>
      <c r="C21" s="44"/>
      <c r="E21" s="45"/>
    </row>
    <row r="22" spans="1:13" ht="12.75" customHeight="1" x14ac:dyDescent="0.2">
      <c r="A22" s="9"/>
      <c r="C22" s="6"/>
    </row>
    <row r="23" spans="1:13" ht="50.1" customHeight="1" x14ac:dyDescent="0.2">
      <c r="A23" s="12" t="str">
        <f>Saisie!A27</f>
        <v>Valeur de référence</v>
      </c>
      <c r="B23" s="12" t="str">
        <f>Saisie!B27</f>
        <v>Valeur de l'Objet Soumis à Etalonnage n°1</v>
      </c>
      <c r="C23" s="12" t="str">
        <f>Saisie!C27</f>
        <v>Valeur de l'Objet Soumis à Etalonnage n°2</v>
      </c>
      <c r="D23" s="12" t="str">
        <f>Saisie!D27</f>
        <v>Valeur de l'Objet Soumis à Etalonnage n°3</v>
      </c>
      <c r="E23" s="12" t="str">
        <f>Saisie!E27</f>
        <v>Valeur Moyenne de l'Objet Soumis à Etalonnage</v>
      </c>
      <c r="F23" s="12" t="str">
        <f>Saisie!F27</f>
        <v>Ecart</v>
      </c>
      <c r="G23" s="12" t="str">
        <f>Saisie!H27</f>
        <v>Incertitude k=2</v>
      </c>
    </row>
    <row r="24" spans="1:13" ht="12.75" customHeight="1" x14ac:dyDescent="0.2">
      <c r="A24" s="12" t="str">
        <f>A15</f>
        <v>mOsm/kg</v>
      </c>
      <c r="B24" s="12" t="str">
        <f>A24</f>
        <v>mOsm/kg</v>
      </c>
      <c r="C24" s="12" t="str">
        <f>A24</f>
        <v>mOsm/kg</v>
      </c>
      <c r="D24" s="12" t="str">
        <f>A24</f>
        <v>mOsm/kg</v>
      </c>
      <c r="E24" s="12" t="str">
        <f>A24</f>
        <v>mOsm/kg</v>
      </c>
      <c r="F24" s="12" t="str">
        <f>B24</f>
        <v>mOsm/kg</v>
      </c>
      <c r="G24" s="12" t="str">
        <f>Saisie!H28</f>
        <v>mOsm/kg</v>
      </c>
    </row>
    <row r="25" spans="1:13" ht="25.5" customHeight="1" x14ac:dyDescent="0.2">
      <c r="A25" s="47">
        <f>+Saisie!A29</f>
        <v>2994</v>
      </c>
      <c r="B25" s="47">
        <f>+Saisie!B29</f>
        <v>52</v>
      </c>
      <c r="C25" s="47">
        <f>+Saisie!C29</f>
        <v>51</v>
      </c>
      <c r="D25" s="47">
        <f>+Saisie!D29</f>
        <v>52</v>
      </c>
      <c r="E25" s="47">
        <f>+Saisie!E29</f>
        <v>51.7</v>
      </c>
      <c r="F25" s="47">
        <f>+Saisie!F29</f>
        <v>-2942.3</v>
      </c>
      <c r="G25" s="47">
        <f>Saisie!H29</f>
        <v>35.950000000000003</v>
      </c>
    </row>
    <row r="26" spans="1:13" ht="25.5" customHeight="1" x14ac:dyDescent="0.2">
      <c r="A26" s="47">
        <f>+Saisie!A30</f>
        <v>499</v>
      </c>
      <c r="B26" s="47">
        <f>+Saisie!B30</f>
        <v>289</v>
      </c>
      <c r="C26" s="47">
        <f>+Saisie!C30</f>
        <v>290</v>
      </c>
      <c r="D26" s="47">
        <f>+Saisie!D30</f>
        <v>290</v>
      </c>
      <c r="E26" s="47">
        <f>+Saisie!E30</f>
        <v>289.7</v>
      </c>
      <c r="F26" s="47">
        <f>+Saisie!F30</f>
        <v>-209.3</v>
      </c>
      <c r="G26" s="47">
        <f>Saisie!H30</f>
        <v>6.13</v>
      </c>
    </row>
    <row r="27" spans="1:13" ht="25.5" customHeight="1" x14ac:dyDescent="0.2">
      <c r="A27" s="47">
        <f>+Saisie!A31</f>
        <v>3992</v>
      </c>
      <c r="B27" s="47">
        <f>+Saisie!B31</f>
        <v>500</v>
      </c>
      <c r="C27" s="47">
        <f>+Saisie!C31</f>
        <v>500</v>
      </c>
      <c r="D27" s="47">
        <f>+Saisie!D31</f>
        <v>501</v>
      </c>
      <c r="E27" s="47">
        <f>+Saisie!E31</f>
        <v>500.3</v>
      </c>
      <c r="F27" s="47">
        <f>+Saisie!F31</f>
        <v>-3491.7</v>
      </c>
      <c r="G27" s="47">
        <f>Saisie!H31</f>
        <v>47.92</v>
      </c>
    </row>
    <row r="28" spans="1:13" x14ac:dyDescent="0.2">
      <c r="A28" s="16"/>
      <c r="B28" s="41"/>
      <c r="C28" s="41"/>
      <c r="D28" s="41"/>
      <c r="E28" s="13"/>
      <c r="F28" s="2"/>
    </row>
    <row r="29" spans="1:13" x14ac:dyDescent="0.2">
      <c r="A29" s="19"/>
      <c r="B29" s="20"/>
      <c r="C29" s="21"/>
      <c r="D29" s="21"/>
      <c r="E29" s="22"/>
    </row>
    <row r="30" spans="1:13" ht="25.5" customHeight="1" x14ac:dyDescent="0.2"/>
    <row r="42" spans="1:6" ht="12.75" customHeight="1" x14ac:dyDescent="0.2">
      <c r="E42" s="1"/>
    </row>
    <row r="43" spans="1:6" x14ac:dyDescent="0.2">
      <c r="E43" s="1"/>
    </row>
    <row r="46" spans="1:6" s="34" customFormat="1" x14ac:dyDescent="0.2">
      <c r="A46" s="117" t="s">
        <v>107</v>
      </c>
      <c r="B46" s="117"/>
      <c r="C46" s="117"/>
      <c r="D46" s="117"/>
      <c r="E46" s="117"/>
      <c r="F46" s="95" t="s">
        <v>59</v>
      </c>
    </row>
    <row r="47" spans="1:6" s="34" customFormat="1" x14ac:dyDescent="0.2">
      <c r="A47" s="116" t="s">
        <v>58</v>
      </c>
      <c r="B47" s="116"/>
      <c r="C47" s="116"/>
      <c r="D47" s="116"/>
      <c r="E47" s="116"/>
      <c r="F47" s="96"/>
    </row>
    <row r="48" spans="1:6" s="34" customFormat="1" x14ac:dyDescent="0.2">
      <c r="E48" s="36"/>
    </row>
    <row r="49" spans="5:5" s="34" customFormat="1" x14ac:dyDescent="0.2">
      <c r="E49" s="36"/>
    </row>
    <row r="50" spans="5:5" s="34" customFormat="1" x14ac:dyDescent="0.2">
      <c r="E50" s="36"/>
    </row>
  </sheetData>
  <mergeCells count="5">
    <mergeCell ref="A2:F2"/>
    <mergeCell ref="A47:E47"/>
    <mergeCell ref="A46:E46"/>
    <mergeCell ref="B1:G1"/>
    <mergeCell ref="A8:D8"/>
  </mergeCells>
  <phoneticPr fontId="0" type="noConversion"/>
  <conditionalFormatting sqref="A13">
    <cfRule type="expression" dxfId="3" priority="45" stopIfTrue="1">
      <formula>$J$1="NON"</formula>
    </cfRule>
  </conditionalFormatting>
  <conditionalFormatting sqref="A21:F29 G23:G27">
    <cfRule type="expression" dxfId="2" priority="46" stopIfTrue="1">
      <formula>$J$1="non"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1"/>
  <sheetViews>
    <sheetView zoomScaleNormal="100" workbookViewId="0">
      <selection activeCell="G17" sqref="G17"/>
    </sheetView>
  </sheetViews>
  <sheetFormatPr baseColWidth="10" defaultRowHeight="12.75" x14ac:dyDescent="0.2"/>
  <cols>
    <col min="1" max="1" width="16" style="74" customWidth="1"/>
    <col min="2" max="2" width="14.42578125" style="74" customWidth="1"/>
    <col min="3" max="3" width="9.85546875" style="74" customWidth="1"/>
    <col min="4" max="4" width="16.42578125" style="74" customWidth="1"/>
    <col min="5" max="5" width="11.140625" style="74" customWidth="1"/>
    <col min="6" max="6" width="38.5703125" style="74" customWidth="1"/>
    <col min="7" max="7" width="10.5703125" style="74" customWidth="1"/>
    <col min="8" max="8" width="15.140625" style="74" customWidth="1"/>
    <col min="9" max="9" width="13.42578125" style="74" customWidth="1"/>
    <col min="10" max="10" width="12.28515625" style="74" customWidth="1"/>
    <col min="11" max="12" width="16.42578125" style="74" bestFit="1" customWidth="1"/>
    <col min="13" max="13" width="13.7109375" style="74" bestFit="1" customWidth="1"/>
    <col min="14" max="16384" width="11.42578125" style="74"/>
  </cols>
  <sheetData>
    <row r="1" spans="1:14" x14ac:dyDescent="0.2">
      <c r="A1" s="120" t="s">
        <v>0</v>
      </c>
      <c r="B1" s="120"/>
      <c r="C1" s="120"/>
      <c r="D1" s="120"/>
      <c r="E1" s="120"/>
      <c r="F1" s="120"/>
      <c r="G1" s="34"/>
      <c r="H1" s="34"/>
      <c r="I1" s="24" t="s">
        <v>1</v>
      </c>
      <c r="J1" s="24" t="s">
        <v>2</v>
      </c>
      <c r="K1" s="24" t="s">
        <v>41</v>
      </c>
      <c r="M1" s="103"/>
    </row>
    <row r="2" spans="1:14" x14ac:dyDescent="0.2">
      <c r="A2" s="34"/>
      <c r="B2" s="34"/>
      <c r="C2" s="34"/>
      <c r="D2" s="34"/>
      <c r="E2" s="34"/>
      <c r="F2" s="34"/>
      <c r="G2" s="34"/>
      <c r="H2" s="34"/>
      <c r="I2" s="25" t="s">
        <v>46</v>
      </c>
      <c r="J2" s="25" t="s">
        <v>45</v>
      </c>
      <c r="K2" s="25" t="s">
        <v>4</v>
      </c>
      <c r="L2" s="26"/>
      <c r="M2"/>
      <c r="N2"/>
    </row>
    <row r="3" spans="1:14" x14ac:dyDescent="0.2">
      <c r="A3" s="34" t="s">
        <v>5</v>
      </c>
      <c r="B3" s="29" t="s">
        <v>57</v>
      </c>
      <c r="C3" s="36"/>
      <c r="D3" s="36"/>
      <c r="E3" s="34"/>
      <c r="F3" s="26"/>
      <c r="G3" s="34"/>
      <c r="H3" s="27"/>
      <c r="I3" s="25"/>
      <c r="J3" s="25"/>
      <c r="K3" s="25" t="s">
        <v>42</v>
      </c>
      <c r="M3"/>
      <c r="N3"/>
    </row>
    <row r="4" spans="1:14" x14ac:dyDescent="0.2">
      <c r="A4" s="35" t="s">
        <v>6</v>
      </c>
      <c r="B4" s="29" t="s">
        <v>56</v>
      </c>
      <c r="C4" s="36"/>
      <c r="D4" s="36"/>
      <c r="E4" s="27"/>
      <c r="F4" s="75"/>
      <c r="G4" s="34"/>
      <c r="H4" s="76"/>
      <c r="I4" s="25" t="s">
        <v>17</v>
      </c>
      <c r="J4" s="40"/>
      <c r="K4" s="40"/>
      <c r="L4" s="26"/>
      <c r="M4"/>
      <c r="N4"/>
    </row>
    <row r="5" spans="1:14" x14ac:dyDescent="0.2">
      <c r="A5" s="34"/>
      <c r="B5" s="34"/>
      <c r="C5" s="36"/>
      <c r="D5" s="36"/>
      <c r="E5" s="27"/>
      <c r="F5" s="75"/>
      <c r="G5" s="34"/>
      <c r="H5" s="26"/>
      <c r="I5" s="34"/>
      <c r="J5" s="27"/>
      <c r="K5" s="35"/>
      <c r="M5"/>
      <c r="N5"/>
    </row>
    <row r="6" spans="1:14" x14ac:dyDescent="0.2">
      <c r="A6" s="34"/>
      <c r="B6" s="37"/>
      <c r="C6" s="36"/>
      <c r="D6" s="36"/>
      <c r="E6" s="27"/>
      <c r="F6" s="38"/>
      <c r="G6" s="34"/>
      <c r="H6" s="26"/>
      <c r="I6" s="34"/>
      <c r="J6" s="27"/>
      <c r="K6" s="35"/>
      <c r="L6" s="26"/>
      <c r="M6"/>
      <c r="N6"/>
    </row>
    <row r="7" spans="1:14" x14ac:dyDescent="0.2">
      <c r="A7" s="34" t="s">
        <v>7</v>
      </c>
      <c r="B7" s="29" t="s">
        <v>46</v>
      </c>
      <c r="C7" s="36"/>
      <c r="D7" s="36"/>
      <c r="E7" s="35" t="s">
        <v>9</v>
      </c>
      <c r="F7" s="29">
        <v>1</v>
      </c>
      <c r="G7" s="28" t="str">
        <f>IF($B$7="Autre unité",$B$8,$B$7)</f>
        <v>mOsm/kg</v>
      </c>
      <c r="H7" s="77"/>
      <c r="I7" s="34"/>
      <c r="J7" s="27"/>
      <c r="K7" s="35"/>
      <c r="M7"/>
      <c r="N7"/>
    </row>
    <row r="8" spans="1:14" x14ac:dyDescent="0.2">
      <c r="A8" s="34" t="s">
        <v>18</v>
      </c>
      <c r="B8" s="29"/>
      <c r="C8" s="36"/>
      <c r="D8" s="36"/>
      <c r="E8" s="35" t="s">
        <v>12</v>
      </c>
      <c r="F8" s="29">
        <v>1</v>
      </c>
      <c r="G8" s="28" t="str">
        <f>IF($B$7="Autre unité",$B$8,$B$7)</f>
        <v>mOsm/kg</v>
      </c>
      <c r="H8" s="26"/>
      <c r="I8" s="34"/>
      <c r="J8" s="27"/>
      <c r="K8" s="35"/>
      <c r="L8" s="26"/>
      <c r="M8"/>
      <c r="N8"/>
    </row>
    <row r="9" spans="1:14" x14ac:dyDescent="0.2">
      <c r="A9" s="34" t="s">
        <v>8</v>
      </c>
      <c r="B9" s="29">
        <v>0</v>
      </c>
      <c r="C9" s="28" t="str">
        <f>IF($B$7="Autre unité",$B$8,$B$7)</f>
        <v>mOsm/kg</v>
      </c>
      <c r="D9" s="36"/>
      <c r="E9" s="33" t="s">
        <v>10</v>
      </c>
      <c r="F9" s="30" t="s">
        <v>42</v>
      </c>
      <c r="G9" s="34"/>
      <c r="H9" s="34"/>
      <c r="I9" s="34"/>
      <c r="J9" s="27"/>
      <c r="K9" s="35"/>
      <c r="M9"/>
      <c r="N9"/>
    </row>
    <row r="10" spans="1:14" x14ac:dyDescent="0.2">
      <c r="A10" s="34" t="s">
        <v>11</v>
      </c>
      <c r="B10" s="29">
        <v>500</v>
      </c>
      <c r="C10" s="28" t="str">
        <f>IF($B$7="Autre unité",$B$8,$B$7)</f>
        <v>mOsm/kg</v>
      </c>
      <c r="D10" s="36"/>
      <c r="E10" s="34"/>
      <c r="F10" s="34"/>
      <c r="G10" s="34"/>
      <c r="H10" s="34"/>
      <c r="I10" s="34"/>
      <c r="J10" s="31"/>
      <c r="K10" s="34"/>
      <c r="L10" s="26"/>
      <c r="M10"/>
      <c r="N10"/>
    </row>
    <row r="11" spans="1:14" ht="13.5" customHeight="1" x14ac:dyDescent="0.2">
      <c r="A11" s="34"/>
      <c r="B11" s="37"/>
      <c r="C11" s="28"/>
      <c r="D11" s="36"/>
      <c r="E11" s="34" t="s">
        <v>66</v>
      </c>
      <c r="F11" s="104" t="s">
        <v>101</v>
      </c>
      <c r="G11" s="106">
        <f>IF(F11='Liste Etalon'!D2,'Liste Etalon'!A2,IF(F11='Liste Etalon'!D3,'Liste Etalon'!A3,IF(F11='Liste Etalon'!D4,'Liste Etalon'!A4,IF(F11='Liste Etalon'!D5,'Liste Etalon'!A5,IF(F11='Liste Etalon'!D6,'Liste Etalon'!A6,IF(Saisie!F11='Liste Etalon'!D7,'Liste Etalon'!A7,IF(F11='Liste Etalon'!D8,'Liste Etalon'!A8,"Mauvais étalon")))))))</f>
        <v>6</v>
      </c>
      <c r="H11" s="34"/>
      <c r="I11" s="34"/>
      <c r="J11" s="39"/>
      <c r="K11" s="33"/>
      <c r="L11" s="26"/>
      <c r="M11" s="26"/>
    </row>
    <row r="12" spans="1:14" x14ac:dyDescent="0.2">
      <c r="A12" s="34" t="s">
        <v>13</v>
      </c>
      <c r="B12" s="105" t="s">
        <v>65</v>
      </c>
      <c r="C12" s="28" t="str">
        <f>IF($B$7="Autre unité",$B$8,$B$7)</f>
        <v>mOsm/kg</v>
      </c>
      <c r="D12" s="36"/>
      <c r="E12" s="34" t="s">
        <v>67</v>
      </c>
      <c r="F12" s="104" t="s">
        <v>102</v>
      </c>
      <c r="G12" s="106">
        <f>IF(F12='Liste Etalon'!D2,'Liste Etalon'!A2,IF(F12='Liste Etalon'!D3,'Liste Etalon'!A3,IF(F12='Liste Etalon'!D4,'Liste Etalon'!A4,IF(F12='Liste Etalon'!D5,'Liste Etalon'!A5,IF(F12='Liste Etalon'!D6,'Liste Etalon'!A6,IF(Saisie!F12='Liste Etalon'!D7,'Liste Etalon'!A7,IF(F12='Liste Etalon'!D8,'Liste Etalon'!A8,"Mauvais étalon")))))))</f>
        <v>4</v>
      </c>
      <c r="H12" s="34"/>
      <c r="I12" s="34"/>
      <c r="J12" s="34"/>
      <c r="K12" s="34"/>
      <c r="L12" s="26"/>
      <c r="M12" s="26"/>
    </row>
    <row r="13" spans="1:14" x14ac:dyDescent="0.2">
      <c r="A13" s="34" t="s">
        <v>14</v>
      </c>
      <c r="B13" s="105" t="s">
        <v>65</v>
      </c>
      <c r="C13" s="28" t="s">
        <v>15</v>
      </c>
      <c r="D13" s="36"/>
      <c r="E13" s="34" t="s">
        <v>68</v>
      </c>
      <c r="F13" s="104" t="s">
        <v>100</v>
      </c>
      <c r="G13" s="106">
        <f>IF(F13='Liste Etalon'!D2,'Liste Etalon'!A2,IF(F13='Liste Etalon'!D3,'Liste Etalon'!A3,IF(F13='Liste Etalon'!D4,'Liste Etalon'!A4,IF(F13='Liste Etalon'!D5,'Liste Etalon'!A5,IF(F13='Liste Etalon'!D6,'Liste Etalon'!A6,IF(Saisie!F13='Liste Etalon'!D7,'Liste Etalon'!A7,IF(F13='Liste Etalon'!D8,'Liste Etalon'!A8,"Mauvais étalon")))))))</f>
        <v>7</v>
      </c>
      <c r="H13" s="34"/>
      <c r="I13" s="34"/>
      <c r="J13" s="34"/>
      <c r="K13" s="34"/>
      <c r="L13" s="26"/>
      <c r="M13" s="26"/>
    </row>
    <row r="14" spans="1:14" x14ac:dyDescent="0.2">
      <c r="A14" s="34"/>
      <c r="B14" s="34"/>
      <c r="C14" s="34"/>
      <c r="D14" s="34"/>
      <c r="E14" s="34"/>
      <c r="F14" s="34"/>
      <c r="G14" s="106"/>
      <c r="H14" s="34"/>
      <c r="I14" s="34"/>
      <c r="J14" s="34"/>
      <c r="K14" s="34"/>
      <c r="L14" s="26"/>
      <c r="M14" s="26"/>
    </row>
    <row r="15" spans="1:14" ht="20.25" x14ac:dyDescent="0.3">
      <c r="A15" s="86" t="s">
        <v>16</v>
      </c>
      <c r="B15" s="87"/>
      <c r="C15" s="88"/>
      <c r="D15" s="87"/>
      <c r="E15" s="89"/>
      <c r="F15" s="87"/>
      <c r="G15" s="34"/>
      <c r="H15" s="34"/>
      <c r="I15" s="34"/>
      <c r="J15" s="34"/>
      <c r="K15" s="34"/>
      <c r="L15" s="34"/>
      <c r="M15" s="34"/>
    </row>
    <row r="16" spans="1:14" x14ac:dyDescent="0.2">
      <c r="A16" s="90"/>
      <c r="B16" s="34"/>
      <c r="C16" s="91"/>
      <c r="D16" s="34"/>
      <c r="E16" s="36"/>
      <c r="F16" s="34"/>
      <c r="G16" s="34"/>
      <c r="H16" s="34"/>
      <c r="I16" s="34"/>
      <c r="J16" s="34"/>
      <c r="K16" s="34"/>
      <c r="L16" s="34"/>
      <c r="M16" s="34"/>
    </row>
    <row r="17" spans="1:8" ht="63.75" x14ac:dyDescent="0.2">
      <c r="A17" s="12" t="s">
        <v>47</v>
      </c>
      <c r="B17" s="12" t="s">
        <v>48</v>
      </c>
      <c r="C17" s="12" t="s">
        <v>49</v>
      </c>
      <c r="D17" s="12" t="s">
        <v>50</v>
      </c>
      <c r="E17" s="12" t="s">
        <v>51</v>
      </c>
      <c r="F17" s="12" t="s">
        <v>19</v>
      </c>
      <c r="G17" s="113" t="s">
        <v>55</v>
      </c>
      <c r="H17" s="12" t="s">
        <v>105</v>
      </c>
    </row>
    <row r="18" spans="1:8" x14ac:dyDescent="0.2">
      <c r="A18" s="12" t="str">
        <f>+B7</f>
        <v>mOsm/kg</v>
      </c>
      <c r="B18" s="12" t="str">
        <f>A18</f>
        <v>mOsm/kg</v>
      </c>
      <c r="C18" s="12" t="str">
        <f>A18</f>
        <v>mOsm/kg</v>
      </c>
      <c r="D18" s="12" t="str">
        <f>A18</f>
        <v>mOsm/kg</v>
      </c>
      <c r="E18" s="12" t="str">
        <f>A18</f>
        <v>mOsm/kg</v>
      </c>
      <c r="F18" s="12" t="str">
        <f>B18</f>
        <v>mOsm/kg</v>
      </c>
      <c r="G18" s="113" t="s">
        <v>46</v>
      </c>
      <c r="H18" s="12" t="s">
        <v>46</v>
      </c>
    </row>
    <row r="19" spans="1:8" x14ac:dyDescent="0.2">
      <c r="A19" s="112">
        <f>IF(G11=1,'Liste Etalon'!E2,IF(G11=2,'Liste Etalon'!E3,IF(G11=3,'Liste Etalon'!E4,IF(G11=4,'Liste Etalon'!E5,IF(G11=5,'Liste Etalon'!E6,IF(G11=6,'Liste Etalon'!E7,IF(G11=7,'Liste Etalon'!E8,"Mauvais étalon")))))))</f>
        <v>2994</v>
      </c>
      <c r="B19" s="46">
        <v>101</v>
      </c>
      <c r="C19" s="46">
        <v>102</v>
      </c>
      <c r="D19" s="46">
        <v>102</v>
      </c>
      <c r="E19" s="47">
        <f>ROUND(AVERAGE(B19:D19),1)</f>
        <v>101.7</v>
      </c>
      <c r="F19" s="47">
        <f>E19-A19</f>
        <v>-2892.3</v>
      </c>
      <c r="G19" s="114" t="e">
        <f>$B$12+$B$13*E19/100</f>
        <v>#VALUE!</v>
      </c>
      <c r="H19" s="47">
        <f>'Bilan d''incertitude'!F8</f>
        <v>35.950000000000003</v>
      </c>
    </row>
    <row r="20" spans="1:8" x14ac:dyDescent="0.2">
      <c r="A20" s="112">
        <f>IF(G12=1,'Liste Etalon'!E2,IF(G12=2,'Liste Etalon'!E3,IF(G12=3,'Liste Etalon'!E4,IF(G12=4,'Liste Etalon'!E5,IF(G12=5,'Liste Etalon'!E6,IF(G12=6,'Liste Etalon'!E7,IF(G12=7,'Liste Etalon'!E8,"Mauvais étalon")))))))</f>
        <v>499</v>
      </c>
      <c r="B20" s="46">
        <v>4000</v>
      </c>
      <c r="C20" s="46">
        <v>4000</v>
      </c>
      <c r="D20" s="46">
        <v>4000</v>
      </c>
      <c r="E20" s="47">
        <f>ROUND(AVERAGE(B20:D20),1)</f>
        <v>4000</v>
      </c>
      <c r="F20" s="47">
        <f>E20-A20</f>
        <v>3501</v>
      </c>
      <c r="G20" s="114" t="e">
        <f>$B$12+$B$13*E20/100</f>
        <v>#VALUE!</v>
      </c>
      <c r="H20" s="47">
        <f>'Bilan d''incertitude'!G8</f>
        <v>6.02</v>
      </c>
    </row>
    <row r="21" spans="1:8" x14ac:dyDescent="0.2">
      <c r="A21" s="112">
        <f>IF(G13=1,'Liste Etalon'!E2,IF(G13=2,'Liste Etalon'!E3,IF(G13=3,'Liste Etalon'!E4,IF(G13=4,'Liste Etalon'!E5,IF(G13=5,'Liste Etalon'!E6,IF(G13=6,'Liste Etalon'!E7,IF(G13=7,'Liste Etalon'!E8,"Mauvais étalon")))))))</f>
        <v>3992</v>
      </c>
      <c r="B21" s="46">
        <v>500</v>
      </c>
      <c r="C21" s="46">
        <v>505</v>
      </c>
      <c r="D21" s="46">
        <v>505</v>
      </c>
      <c r="E21" s="47">
        <f>ROUND(AVERAGE(B21:D21),1)</f>
        <v>503.3</v>
      </c>
      <c r="F21" s="47">
        <f>E21-A21</f>
        <v>-3488.7</v>
      </c>
      <c r="G21" s="114" t="e">
        <f>$B$12+$B$13*E21/100</f>
        <v>#VALUE!</v>
      </c>
      <c r="H21" s="47">
        <f>'Bilan d''incertitude'!H8</f>
        <v>48.25</v>
      </c>
    </row>
    <row r="22" spans="1:8" x14ac:dyDescent="0.2">
      <c r="A22" s="78"/>
      <c r="B22" s="79"/>
      <c r="C22" s="79"/>
      <c r="D22" s="79"/>
      <c r="E22" s="80"/>
      <c r="F22" s="81"/>
      <c r="G22" s="106"/>
    </row>
    <row r="23" spans="1:8" x14ac:dyDescent="0.2">
      <c r="A23" s="82"/>
      <c r="B23" s="83"/>
      <c r="C23" s="77"/>
      <c r="D23" s="77"/>
      <c r="E23" s="84"/>
      <c r="F23" s="85"/>
      <c r="G23" s="106"/>
    </row>
    <row r="24" spans="1:8" x14ac:dyDescent="0.2">
      <c r="A24" s="34"/>
      <c r="B24" s="34"/>
      <c r="C24" s="34"/>
      <c r="D24" s="34"/>
      <c r="E24" s="36"/>
      <c r="F24" s="77"/>
      <c r="G24" s="106"/>
    </row>
    <row r="25" spans="1:8" ht="20.25" x14ac:dyDescent="0.3">
      <c r="A25" s="86" t="s">
        <v>43</v>
      </c>
      <c r="B25" s="87"/>
      <c r="C25" s="88"/>
      <c r="D25" s="87"/>
      <c r="E25" s="89"/>
      <c r="F25" s="87"/>
      <c r="G25" s="106"/>
    </row>
    <row r="26" spans="1:8" x14ac:dyDescent="0.2">
      <c r="A26" s="90"/>
      <c r="B26" s="34"/>
      <c r="C26" s="91"/>
      <c r="D26" s="34"/>
      <c r="E26" s="36"/>
      <c r="F26" s="34"/>
      <c r="G26" s="106"/>
    </row>
    <row r="27" spans="1:8" ht="72" customHeight="1" x14ac:dyDescent="0.2">
      <c r="A27" s="12" t="str">
        <f t="shared" ref="A27:F27" si="0">A17</f>
        <v>Valeur de référence</v>
      </c>
      <c r="B27" s="12" t="str">
        <f t="shared" si="0"/>
        <v>Valeur de l'Objet Soumis à Etalonnage n°1</v>
      </c>
      <c r="C27" s="12" t="str">
        <f t="shared" si="0"/>
        <v>Valeur de l'Objet Soumis à Etalonnage n°2</v>
      </c>
      <c r="D27" s="12" t="str">
        <f t="shared" si="0"/>
        <v>Valeur de l'Objet Soumis à Etalonnage n°3</v>
      </c>
      <c r="E27" s="12" t="str">
        <f t="shared" si="0"/>
        <v>Valeur Moyenne de l'Objet Soumis à Etalonnage</v>
      </c>
      <c r="F27" s="12" t="str">
        <f t="shared" si="0"/>
        <v>Ecart</v>
      </c>
      <c r="G27" s="113" t="s">
        <v>55</v>
      </c>
      <c r="H27" s="12" t="s">
        <v>105</v>
      </c>
    </row>
    <row r="28" spans="1:8" x14ac:dyDescent="0.2">
      <c r="A28" s="12" t="str">
        <f>A18</f>
        <v>mOsm/kg</v>
      </c>
      <c r="B28" s="12" t="str">
        <f>A28</f>
        <v>mOsm/kg</v>
      </c>
      <c r="C28" s="12" t="str">
        <f>A28</f>
        <v>mOsm/kg</v>
      </c>
      <c r="D28" s="12" t="str">
        <f>A28</f>
        <v>mOsm/kg</v>
      </c>
      <c r="E28" s="12" t="str">
        <f>A28</f>
        <v>mOsm/kg</v>
      </c>
      <c r="F28" s="12" t="str">
        <f>B28</f>
        <v>mOsm/kg</v>
      </c>
      <c r="G28" s="113" t="s">
        <v>46</v>
      </c>
      <c r="H28" s="12" t="s">
        <v>46</v>
      </c>
    </row>
    <row r="29" spans="1:8" x14ac:dyDescent="0.2">
      <c r="A29" s="107">
        <f>A19</f>
        <v>2994</v>
      </c>
      <c r="B29" s="46">
        <v>52</v>
      </c>
      <c r="C29" s="46">
        <v>51</v>
      </c>
      <c r="D29" s="46">
        <v>52</v>
      </c>
      <c r="E29" s="47">
        <f>ROUND(AVERAGE(B29:D29),1)</f>
        <v>51.7</v>
      </c>
      <c r="F29" s="47">
        <f>E29-A29</f>
        <v>-2942.3</v>
      </c>
      <c r="G29" s="114" t="e">
        <f>$B$12+$B$13*E29/100</f>
        <v>#VALUE!</v>
      </c>
      <c r="H29" s="47">
        <f>'Bilan d''incertitude'!F17</f>
        <v>35.950000000000003</v>
      </c>
    </row>
    <row r="30" spans="1:8" x14ac:dyDescent="0.2">
      <c r="A30" s="107">
        <f>A20</f>
        <v>499</v>
      </c>
      <c r="B30" s="46">
        <v>289</v>
      </c>
      <c r="C30" s="46">
        <v>290</v>
      </c>
      <c r="D30" s="46">
        <v>290</v>
      </c>
      <c r="E30" s="47">
        <f>ROUND(AVERAGE(B30:D30),1)</f>
        <v>289.7</v>
      </c>
      <c r="F30" s="47">
        <f>E30-A30</f>
        <v>-209.3</v>
      </c>
      <c r="G30" s="114" t="e">
        <f>$B$12+$B$13*E30/100</f>
        <v>#VALUE!</v>
      </c>
      <c r="H30" s="47">
        <f>'Bilan d''incertitude'!G17</f>
        <v>6.13</v>
      </c>
    </row>
    <row r="31" spans="1:8" x14ac:dyDescent="0.2">
      <c r="A31" s="107">
        <f>A21</f>
        <v>3992</v>
      </c>
      <c r="B31" s="46">
        <v>500</v>
      </c>
      <c r="C31" s="46">
        <v>500</v>
      </c>
      <c r="D31" s="46">
        <v>501</v>
      </c>
      <c r="E31" s="47">
        <f>ROUND(AVERAGE(B31:D31),1)</f>
        <v>500.3</v>
      </c>
      <c r="F31" s="47">
        <f>E31-A31</f>
        <v>-3491.7</v>
      </c>
      <c r="G31" s="114" t="e">
        <f>$B$12+$B$13*E31/100</f>
        <v>#VALUE!</v>
      </c>
      <c r="H31" s="47">
        <f>'Bilan d''incertitude'!H17</f>
        <v>47.92</v>
      </c>
    </row>
  </sheetData>
  <mergeCells count="1">
    <mergeCell ref="A1:F1"/>
  </mergeCells>
  <phoneticPr fontId="0" type="noConversion"/>
  <conditionalFormatting sqref="A15:A16">
    <cfRule type="expression" dxfId="1" priority="1" stopIfTrue="1">
      <formula>$I$1="NON"</formula>
    </cfRule>
  </conditionalFormatting>
  <conditionalFormatting sqref="A25:F26 A28:F28">
    <cfRule type="expression" dxfId="0" priority="2" stopIfTrue="1">
      <formula>$I$1="non"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"/>
  <sheetViews>
    <sheetView workbookViewId="0">
      <selection activeCell="F4" sqref="F4"/>
    </sheetView>
  </sheetViews>
  <sheetFormatPr baseColWidth="10" defaultRowHeight="12.75" x14ac:dyDescent="0.2"/>
  <cols>
    <col min="3" max="3" width="16.42578125" customWidth="1"/>
    <col min="4" max="4" width="29.5703125" bestFit="1" customWidth="1"/>
    <col min="5" max="5" width="20.5703125" bestFit="1" customWidth="1"/>
  </cols>
  <sheetData>
    <row r="1" spans="1:6" x14ac:dyDescent="0.2">
      <c r="A1" s="74"/>
      <c r="B1" s="103" t="s">
        <v>82</v>
      </c>
      <c r="C1" s="74"/>
      <c r="D1" s="74" t="s">
        <v>95</v>
      </c>
      <c r="E1" s="94" t="s">
        <v>97</v>
      </c>
      <c r="F1" s="94" t="s">
        <v>96</v>
      </c>
    </row>
    <row r="2" spans="1:6" x14ac:dyDescent="0.2">
      <c r="A2" s="26">
        <v>1</v>
      </c>
      <c r="B2" t="s">
        <v>89</v>
      </c>
      <c r="C2" t="s">
        <v>90</v>
      </c>
      <c r="D2" s="74" t="str">
        <f>CONCATENATE(B2," - ",C2)</f>
        <v>69DCSE035 - 50 mOsm/Kg H2O</v>
      </c>
      <c r="E2">
        <v>54</v>
      </c>
      <c r="F2">
        <f>E2*8.2%</f>
        <v>4.427999999999999</v>
      </c>
    </row>
    <row r="3" spans="1:6" x14ac:dyDescent="0.2">
      <c r="A3" s="74">
        <v>2</v>
      </c>
      <c r="B3" t="s">
        <v>91</v>
      </c>
      <c r="C3" t="s">
        <v>92</v>
      </c>
      <c r="D3" s="74" t="str">
        <f t="shared" ref="D3:D7" si="0">CONCATENATE(B3," - ",C3)</f>
        <v>69DCSE041 - 100 mOsm/Kg H2O</v>
      </c>
      <c r="E3">
        <v>103</v>
      </c>
      <c r="F3">
        <f>E3*8.2%</f>
        <v>8.4459999999999997</v>
      </c>
    </row>
    <row r="4" spans="1:6" x14ac:dyDescent="0.2">
      <c r="A4" s="26">
        <v>3</v>
      </c>
      <c r="B4" t="s">
        <v>87</v>
      </c>
      <c r="C4" t="s">
        <v>88</v>
      </c>
      <c r="D4" s="74" t="str">
        <f t="shared" si="0"/>
        <v>69DCSE034 - 290 Osm/Kg H2O</v>
      </c>
      <c r="E4">
        <v>292</v>
      </c>
      <c r="F4">
        <f>E4*1.2%</f>
        <v>3.504</v>
      </c>
    </row>
    <row r="5" spans="1:6" x14ac:dyDescent="0.2">
      <c r="A5" s="74">
        <v>4</v>
      </c>
      <c r="B5" t="s">
        <v>85</v>
      </c>
      <c r="C5" t="s">
        <v>86</v>
      </c>
      <c r="D5" s="74" t="str">
        <f t="shared" si="0"/>
        <v>69DCSE032 - 500 Osm/Kg H2O</v>
      </c>
      <c r="E5">
        <v>499</v>
      </c>
      <c r="F5">
        <f>E5*1.2%</f>
        <v>5.9880000000000004</v>
      </c>
    </row>
    <row r="6" spans="1:6" x14ac:dyDescent="0.2">
      <c r="A6" s="26">
        <v>5</v>
      </c>
      <c r="B6" s="94" t="s">
        <v>83</v>
      </c>
      <c r="C6" t="s">
        <v>84</v>
      </c>
      <c r="D6" s="74" t="str">
        <f t="shared" si="0"/>
        <v>69DCSE031 - 1500 Osm/Kg H2O</v>
      </c>
      <c r="E6">
        <v>1493</v>
      </c>
      <c r="F6">
        <f>E6*1.2%</f>
        <v>17.916</v>
      </c>
    </row>
    <row r="7" spans="1:6" x14ac:dyDescent="0.2">
      <c r="A7" s="74">
        <v>6</v>
      </c>
      <c r="B7" t="s">
        <v>98</v>
      </c>
      <c r="C7" s="94" t="s">
        <v>99</v>
      </c>
      <c r="D7" s="74" t="str">
        <f t="shared" si="0"/>
        <v>69DCSE049 - 3000 mOsm/kg</v>
      </c>
      <c r="E7">
        <v>2994</v>
      </c>
      <c r="F7">
        <f>E7*1.2%</f>
        <v>35.927999999999997</v>
      </c>
    </row>
    <row r="8" spans="1:6" x14ac:dyDescent="0.2">
      <c r="A8" s="26">
        <v>7</v>
      </c>
      <c r="B8" t="s">
        <v>93</v>
      </c>
      <c r="C8" t="s">
        <v>94</v>
      </c>
      <c r="D8" s="74" t="str">
        <f>CONCATENATE(B8," - ",C8)</f>
        <v>69DCSE056 - 4000 mOsm/kg</v>
      </c>
      <c r="E8">
        <v>3992</v>
      </c>
      <c r="F8">
        <f>E8*1.2%</f>
        <v>47.904000000000003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7"/>
  <sheetViews>
    <sheetView workbookViewId="0">
      <selection activeCell="H7" sqref="H7"/>
    </sheetView>
  </sheetViews>
  <sheetFormatPr baseColWidth="10" defaultRowHeight="12.75" x14ac:dyDescent="0.2"/>
  <cols>
    <col min="2" max="2" width="3.85546875" bestFit="1" customWidth="1"/>
    <col min="3" max="3" width="16.85546875" bestFit="1" customWidth="1"/>
    <col min="4" max="4" width="13.140625" bestFit="1" customWidth="1"/>
    <col min="5" max="5" width="30.42578125" bestFit="1" customWidth="1"/>
    <col min="6" max="6" width="17.5703125" customWidth="1"/>
    <col min="7" max="7" width="16" customWidth="1"/>
    <col min="8" max="8" width="17.5703125" customWidth="1"/>
  </cols>
  <sheetData>
    <row r="2" spans="2:8" x14ac:dyDescent="0.2">
      <c r="C2" s="94" t="s">
        <v>16</v>
      </c>
    </row>
    <row r="3" spans="2:8" ht="38.25" x14ac:dyDescent="0.2">
      <c r="B3" s="97"/>
      <c r="C3" s="98" t="s">
        <v>69</v>
      </c>
      <c r="D3" s="98" t="s">
        <v>70</v>
      </c>
      <c r="E3" s="99" t="s">
        <v>71</v>
      </c>
      <c r="F3" s="109" t="str">
        <f>CONCATENATE(Saisie!E11," ",Saisie!F11)</f>
        <v>Etalon 1 69DCSE049 - 3000 mOsm/kg</v>
      </c>
      <c r="G3" s="109" t="str">
        <f>CONCATENATE(Saisie!E12," ",Saisie!F12)</f>
        <v>Etalon 2 69DCSE032 - 500 Osm/Kg H2O</v>
      </c>
      <c r="H3" s="109" t="str">
        <f>CONCATENATE(Saisie!E13," ",Saisie!F13)</f>
        <v>Etalon 3 69DCSE056 - 4000 mOsm/kg</v>
      </c>
    </row>
    <row r="4" spans="2:8" x14ac:dyDescent="0.2">
      <c r="B4" s="102" t="s">
        <v>72</v>
      </c>
      <c r="C4" s="100" t="s">
        <v>73</v>
      </c>
      <c r="D4" s="101" t="s">
        <v>74</v>
      </c>
      <c r="E4" s="101" t="s">
        <v>75</v>
      </c>
      <c r="F4" s="110">
        <f>VLOOKUP(Saisie!F11,'Liste Etalon'!D2:F8,3,FALSE)/2</f>
        <v>17.963999999999999</v>
      </c>
      <c r="G4" s="110">
        <f>VLOOKUP(Saisie!F12,'Liste Etalon'!D2:F8,3,FALSE)/2</f>
        <v>2.9940000000000002</v>
      </c>
      <c r="H4" s="110">
        <f>VLOOKUP(Saisie!F13,'Liste Etalon'!D2:F8,3,FALSE)/2</f>
        <v>23.952000000000002</v>
      </c>
    </row>
    <row r="5" spans="2:8" ht="24" x14ac:dyDescent="0.2">
      <c r="B5" s="102" t="s">
        <v>76</v>
      </c>
      <c r="C5" s="100" t="s">
        <v>80</v>
      </c>
      <c r="D5" s="101" t="s">
        <v>78</v>
      </c>
      <c r="E5" s="101" t="s">
        <v>79</v>
      </c>
      <c r="F5" s="110">
        <f>Saisie!$F$7/(2*SQRT(3))</f>
        <v>0.28867513459481292</v>
      </c>
      <c r="G5" s="110">
        <f>Saisie!$F$7/(2*SQRT(3))</f>
        <v>0.28867513459481292</v>
      </c>
      <c r="H5" s="110">
        <f>Saisie!$F$7/(2*SQRT(3))</f>
        <v>0.28867513459481292</v>
      </c>
    </row>
    <row r="6" spans="2:8" x14ac:dyDescent="0.2">
      <c r="B6" s="102" t="s">
        <v>77</v>
      </c>
      <c r="C6" s="100" t="s">
        <v>81</v>
      </c>
      <c r="D6" s="101"/>
      <c r="E6" s="101" t="s">
        <v>81</v>
      </c>
      <c r="F6" s="110">
        <f>STDEV(Saisie!B19:D19)</f>
        <v>0.57735026918962573</v>
      </c>
      <c r="G6" s="110">
        <f>STDEV(Saisie!B20:D20)</f>
        <v>0</v>
      </c>
      <c r="H6" s="110">
        <f>STDEV(Saisie!B21:D21)</f>
        <v>2.8867513459481287</v>
      </c>
    </row>
    <row r="7" spans="2:8" x14ac:dyDescent="0.2">
      <c r="E7" s="108" t="s">
        <v>103</v>
      </c>
      <c r="F7" s="110">
        <f>2*SQRT(SUMSQ(F4:F6))</f>
        <v>35.951187055042652</v>
      </c>
      <c r="G7" s="110">
        <f>2*SQRT(SUMSQ(G4:G6))</f>
        <v>6.0157690558509094</v>
      </c>
      <c r="H7" s="110">
        <f>2*SQRT(SUMSQ(H4:H6))</f>
        <v>48.254117779384046</v>
      </c>
    </row>
    <row r="8" spans="2:8" x14ac:dyDescent="0.2">
      <c r="E8" s="108" t="s">
        <v>104</v>
      </c>
      <c r="F8" s="111">
        <f>ROUND(F7,2)</f>
        <v>35.950000000000003</v>
      </c>
      <c r="G8" s="111">
        <f>ROUND(G7,2)</f>
        <v>6.02</v>
      </c>
      <c r="H8" s="111">
        <f>ROUND(H7,2)</f>
        <v>48.25</v>
      </c>
    </row>
    <row r="11" spans="2:8" x14ac:dyDescent="0.2">
      <c r="C11" s="94" t="s">
        <v>106</v>
      </c>
    </row>
    <row r="12" spans="2:8" ht="38.25" x14ac:dyDescent="0.2">
      <c r="B12" s="97"/>
      <c r="C12" s="98" t="s">
        <v>69</v>
      </c>
      <c r="D12" s="98" t="s">
        <v>70</v>
      </c>
      <c r="E12" s="99" t="s">
        <v>71</v>
      </c>
      <c r="F12" s="109" t="str">
        <f>CONCATENATE(Saisie!E11," ",Saisie!F11)</f>
        <v>Etalon 1 69DCSE049 - 3000 mOsm/kg</v>
      </c>
      <c r="G12" s="109" t="str">
        <f>CONCATENATE(Saisie!E12," ",Saisie!F12)</f>
        <v>Etalon 2 69DCSE032 - 500 Osm/Kg H2O</v>
      </c>
      <c r="H12" s="109" t="str">
        <f>CONCATENATE(Saisie!E13," ",Saisie!F13)</f>
        <v>Etalon 3 69DCSE056 - 4000 mOsm/kg</v>
      </c>
    </row>
    <row r="13" spans="2:8" x14ac:dyDescent="0.2">
      <c r="B13" s="102" t="s">
        <v>72</v>
      </c>
      <c r="C13" s="100" t="s">
        <v>73</v>
      </c>
      <c r="D13" s="101" t="s">
        <v>74</v>
      </c>
      <c r="E13" s="101" t="s">
        <v>75</v>
      </c>
      <c r="F13" s="110">
        <f>VLOOKUP(Saisie!F11,'Liste Etalon'!D2:F8,3,FALSE)/2</f>
        <v>17.963999999999999</v>
      </c>
      <c r="G13" s="110">
        <f>VLOOKUP(Saisie!F12,'Liste Etalon'!D2:F8,3,FALSE)/2</f>
        <v>2.9940000000000002</v>
      </c>
      <c r="H13" s="110">
        <f>VLOOKUP(Saisie!F13,'Liste Etalon'!D2:F8,3,FALSE)/2</f>
        <v>23.952000000000002</v>
      </c>
    </row>
    <row r="14" spans="2:8" ht="24" x14ac:dyDescent="0.2">
      <c r="B14" s="102" t="s">
        <v>76</v>
      </c>
      <c r="C14" s="100" t="s">
        <v>80</v>
      </c>
      <c r="D14" s="101" t="s">
        <v>78</v>
      </c>
      <c r="E14" s="101" t="s">
        <v>79</v>
      </c>
      <c r="F14" s="110">
        <f>Saisie!$F$7/(2*SQRT(3))</f>
        <v>0.28867513459481292</v>
      </c>
      <c r="G14" s="110">
        <f>Saisie!$F$7/(2*SQRT(3))</f>
        <v>0.28867513459481292</v>
      </c>
      <c r="H14" s="110">
        <f>Saisie!$F$7/(2*SQRT(3))</f>
        <v>0.28867513459481292</v>
      </c>
    </row>
    <row r="15" spans="2:8" x14ac:dyDescent="0.2">
      <c r="B15" s="102" t="s">
        <v>77</v>
      </c>
      <c r="C15" s="100" t="s">
        <v>81</v>
      </c>
      <c r="D15" s="101"/>
      <c r="E15" s="101" t="s">
        <v>81</v>
      </c>
      <c r="F15" s="110">
        <f>STDEV(Saisie!B29:D29)</f>
        <v>0.57735026918962584</v>
      </c>
      <c r="G15" s="110">
        <f>STDEV(Saisie!B30:D30)</f>
        <v>0.57735026918962584</v>
      </c>
      <c r="H15" s="110">
        <f>STDEV(Saisie!B31:D31)</f>
        <v>0.57735026918962584</v>
      </c>
    </row>
    <row r="16" spans="2:8" x14ac:dyDescent="0.2">
      <c r="E16" s="108" t="s">
        <v>103</v>
      </c>
      <c r="F16" s="110">
        <f>2*SQRT(SUMSQ(F13:F15))</f>
        <v>35.951187055042652</v>
      </c>
      <c r="G16" s="110">
        <f>2*SQRT(SUMSQ(G13:G15))</f>
        <v>6.1255865569483774</v>
      </c>
      <c r="H16" s="110">
        <f>2*SQRT(SUMSQ(H13:H15))</f>
        <v>47.921392745481299</v>
      </c>
    </row>
    <row r="17" spans="5:8" x14ac:dyDescent="0.2">
      <c r="E17" s="108" t="s">
        <v>104</v>
      </c>
      <c r="F17" s="111">
        <f>ROUND(F16,2)</f>
        <v>35.950000000000003</v>
      </c>
      <c r="G17" s="111">
        <f>ROUND(G16,2)</f>
        <v>6.13</v>
      </c>
      <c r="H17" s="111">
        <f>ROUND(H16,2)</f>
        <v>47.92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2"/>
  <sheetViews>
    <sheetView workbookViewId="0">
      <selection activeCell="G12" sqref="G12"/>
    </sheetView>
  </sheetViews>
  <sheetFormatPr baseColWidth="10" defaultColWidth="10.42578125" defaultRowHeight="12.75" x14ac:dyDescent="0.2"/>
  <cols>
    <col min="1" max="1" width="10.42578125" style="53"/>
    <col min="2" max="2" width="15.7109375" style="53" customWidth="1"/>
    <col min="3" max="3" width="10.42578125" style="53"/>
    <col min="4" max="4" width="17" style="53" bestFit="1" customWidth="1"/>
    <col min="5" max="8" width="10.42578125" style="53"/>
    <col min="9" max="9" width="21.28515625" style="53" customWidth="1"/>
    <col min="10" max="16384" width="10.42578125" style="53"/>
  </cols>
  <sheetData>
    <row r="1" spans="1:10" ht="16.5" customHeight="1" x14ac:dyDescent="0.2">
      <c r="A1" s="132"/>
      <c r="B1" s="133"/>
      <c r="C1" s="134" t="s">
        <v>20</v>
      </c>
      <c r="D1" s="135"/>
      <c r="E1" s="135"/>
      <c r="F1" s="135"/>
      <c r="G1" s="136"/>
      <c r="H1" s="140" t="s">
        <v>60</v>
      </c>
      <c r="I1" s="141"/>
      <c r="J1" s="59"/>
    </row>
    <row r="2" spans="1:10" ht="16.5" customHeight="1" x14ac:dyDescent="0.2">
      <c r="A2" s="132"/>
      <c r="B2" s="133"/>
      <c r="C2" s="137"/>
      <c r="D2" s="138"/>
      <c r="E2" s="138"/>
      <c r="F2" s="138"/>
      <c r="G2" s="139"/>
      <c r="H2" s="142" t="s">
        <v>21</v>
      </c>
      <c r="I2" s="143"/>
      <c r="J2" s="59"/>
    </row>
    <row r="3" spans="1:10" ht="16.5" customHeight="1" x14ac:dyDescent="0.2">
      <c r="A3" s="132"/>
      <c r="B3" s="133"/>
      <c r="C3" s="137"/>
      <c r="D3" s="138"/>
      <c r="E3" s="138"/>
      <c r="F3" s="138"/>
      <c r="G3" s="139"/>
      <c r="H3" s="142" t="s">
        <v>22</v>
      </c>
      <c r="I3" s="143"/>
      <c r="J3" s="59"/>
    </row>
    <row r="4" spans="1:10" ht="16.5" customHeight="1" x14ac:dyDescent="0.2">
      <c r="A4" s="132"/>
      <c r="B4" s="133"/>
      <c r="C4" s="144"/>
      <c r="D4" s="145"/>
      <c r="E4" s="145"/>
      <c r="F4" s="145"/>
      <c r="G4" s="145"/>
      <c r="H4" s="146" t="s">
        <v>23</v>
      </c>
      <c r="I4" s="147"/>
      <c r="J4" s="59"/>
    </row>
    <row r="5" spans="1:10" ht="15" customHeight="1" x14ac:dyDescent="0.2">
      <c r="A5" s="60" t="s">
        <v>24</v>
      </c>
      <c r="B5" s="51"/>
      <c r="C5" s="51"/>
      <c r="D5" s="51"/>
      <c r="E5" s="51"/>
      <c r="F5" s="61"/>
      <c r="H5" s="62"/>
      <c r="I5" s="63"/>
      <c r="J5" s="64"/>
    </row>
    <row r="6" spans="1:10" ht="15" customHeight="1" x14ac:dyDescent="0.2">
      <c r="A6" s="51"/>
      <c r="B6" s="51"/>
      <c r="C6" s="51"/>
      <c r="D6" s="51"/>
      <c r="E6" s="51"/>
      <c r="F6" s="51"/>
      <c r="G6" s="51"/>
      <c r="H6" s="51"/>
      <c r="I6" s="51"/>
    </row>
    <row r="7" spans="1:10" ht="15" customHeight="1" x14ac:dyDescent="0.2">
      <c r="A7" s="51" t="str">
        <f ca="1">"Identification : "&amp;B8&amp;"_"&amp;INDIRECT(ADDRESS(31+COUNTA(B32:B42),2,1,1,"F13"))&amp;"_"&amp;TEXT(INDIRECT(ADDRESS(31+COUNTA(B32:B42),1,1,1,"F13")),"jjmmaaaa")&amp;".xls"</f>
        <v>Identification : Osmolarité_V1_23032022.xls</v>
      </c>
      <c r="B7" s="52"/>
      <c r="D7" s="52"/>
      <c r="E7" s="51"/>
      <c r="F7" s="51"/>
      <c r="G7" s="51"/>
      <c r="H7" s="51"/>
      <c r="I7" s="51"/>
    </row>
    <row r="8" spans="1:10" ht="15" customHeight="1" x14ac:dyDescent="0.2">
      <c r="A8" s="51" t="s">
        <v>52</v>
      </c>
      <c r="B8" s="54" t="s">
        <v>54</v>
      </c>
      <c r="D8" s="51"/>
      <c r="E8" s="51"/>
      <c r="F8" s="51"/>
      <c r="G8" s="51"/>
      <c r="H8" s="51"/>
      <c r="I8" s="51"/>
    </row>
    <row r="9" spans="1:10" ht="15" customHeight="1" x14ac:dyDescent="0.2">
      <c r="A9" s="51" t="s">
        <v>25</v>
      </c>
      <c r="B9" s="51" t="s">
        <v>61</v>
      </c>
      <c r="C9" s="55" t="s">
        <v>26</v>
      </c>
      <c r="D9" s="56">
        <v>44643</v>
      </c>
      <c r="E9" s="57"/>
      <c r="F9" s="51"/>
      <c r="G9" s="51"/>
      <c r="H9" s="51"/>
      <c r="I9" s="51"/>
    </row>
    <row r="10" spans="1:10" ht="15" customHeight="1" x14ac:dyDescent="0.2">
      <c r="A10" s="51" t="s">
        <v>53</v>
      </c>
      <c r="B10" s="58"/>
      <c r="C10" s="55" t="s">
        <v>26</v>
      </c>
      <c r="D10" s="57"/>
      <c r="E10" s="57"/>
      <c r="F10" s="51"/>
      <c r="G10" s="51"/>
      <c r="H10" s="51"/>
      <c r="I10" s="51"/>
    </row>
    <row r="11" spans="1:10" ht="15" customHeight="1" x14ac:dyDescent="0.2">
      <c r="A11" s="51"/>
      <c r="B11" s="51"/>
      <c r="C11" s="55"/>
      <c r="D11" s="51"/>
      <c r="E11" s="51"/>
      <c r="F11" s="51"/>
      <c r="G11" s="51"/>
      <c r="H11" s="51"/>
      <c r="I11" s="51"/>
    </row>
    <row r="12" spans="1:10" ht="15" customHeight="1" x14ac:dyDescent="0.2">
      <c r="A12" s="60" t="s">
        <v>27</v>
      </c>
      <c r="B12" s="51"/>
      <c r="D12" s="51"/>
      <c r="E12" s="51"/>
      <c r="F12" s="51"/>
      <c r="G12" s="51"/>
      <c r="H12" s="51"/>
      <c r="I12" s="51"/>
    </row>
    <row r="13" spans="1:10" ht="15" customHeight="1" x14ac:dyDescent="0.2">
      <c r="A13" s="60"/>
      <c r="B13" s="61" t="s">
        <v>62</v>
      </c>
      <c r="C13" s="55"/>
      <c r="D13" s="51"/>
      <c r="E13" s="51"/>
      <c r="F13" s="51"/>
      <c r="G13" s="51"/>
      <c r="H13" s="51"/>
      <c r="I13" s="51"/>
    </row>
    <row r="14" spans="1:10" ht="15" customHeight="1" x14ac:dyDescent="0.2">
      <c r="A14" s="51"/>
      <c r="B14" s="51" t="s">
        <v>28</v>
      </c>
      <c r="C14" s="55"/>
      <c r="D14" s="51"/>
      <c r="E14" s="51"/>
      <c r="F14" s="51"/>
      <c r="G14" s="51"/>
      <c r="H14" s="51"/>
      <c r="I14" s="51"/>
    </row>
    <row r="15" spans="1:10" ht="15" customHeight="1" x14ac:dyDescent="0.2">
      <c r="A15" s="51"/>
      <c r="B15" s="51"/>
      <c r="C15" s="51"/>
      <c r="D15" s="51"/>
      <c r="E15" s="51"/>
      <c r="F15" s="51"/>
      <c r="G15" s="51"/>
      <c r="H15" s="51"/>
      <c r="I15" s="51"/>
    </row>
    <row r="16" spans="1:10" ht="15" customHeight="1" x14ac:dyDescent="0.2">
      <c r="A16" s="51"/>
      <c r="B16" s="51"/>
      <c r="C16" s="51"/>
      <c r="D16" s="51"/>
      <c r="F16" s="51"/>
      <c r="G16" s="51"/>
      <c r="H16" s="51"/>
      <c r="I16" s="51"/>
    </row>
    <row r="17" spans="1:10" ht="15" customHeight="1" x14ac:dyDescent="0.2">
      <c r="A17" s="51"/>
      <c r="B17" s="51"/>
      <c r="C17" s="51"/>
      <c r="D17" s="51"/>
      <c r="E17" s="51"/>
      <c r="F17" s="51"/>
      <c r="G17" s="51"/>
      <c r="H17" s="51"/>
      <c r="I17" s="51"/>
    </row>
    <row r="18" spans="1:10" ht="15" customHeight="1" x14ac:dyDescent="0.2">
      <c r="A18" s="60" t="s">
        <v>29</v>
      </c>
      <c r="B18" s="51"/>
      <c r="C18" s="51"/>
      <c r="D18" s="51"/>
      <c r="E18" s="51"/>
      <c r="F18" s="51"/>
      <c r="G18" s="51"/>
      <c r="H18" s="51"/>
      <c r="I18" s="51"/>
    </row>
    <row r="19" spans="1:10" ht="15" customHeight="1" x14ac:dyDescent="0.2">
      <c r="A19" s="51"/>
      <c r="B19" s="51" t="s">
        <v>30</v>
      </c>
      <c r="C19" s="51"/>
      <c r="D19" s="51"/>
      <c r="E19" s="51"/>
      <c r="F19" s="51"/>
      <c r="G19" s="51"/>
      <c r="H19" s="51"/>
      <c r="I19" s="51"/>
    </row>
    <row r="20" spans="1:10" ht="15" customHeight="1" x14ac:dyDescent="0.2">
      <c r="A20" s="65"/>
      <c r="B20" s="51"/>
      <c r="C20" s="51"/>
      <c r="D20" s="51"/>
      <c r="E20" s="51"/>
      <c r="F20" s="51"/>
      <c r="G20" s="51"/>
      <c r="H20" s="51"/>
      <c r="I20" s="51"/>
    </row>
    <row r="21" spans="1:10" ht="15" customHeight="1" x14ac:dyDescent="0.2">
      <c r="A21" s="51"/>
      <c r="B21" s="51"/>
      <c r="C21" s="51"/>
      <c r="D21" s="51"/>
      <c r="E21" s="51"/>
      <c r="F21" s="51"/>
      <c r="G21" s="51"/>
      <c r="H21" s="51"/>
      <c r="I21" s="51"/>
    </row>
    <row r="22" spans="1:10" ht="15" customHeight="1" x14ac:dyDescent="0.2">
      <c r="A22" s="65"/>
      <c r="B22" s="51"/>
      <c r="C22" s="51"/>
      <c r="D22" s="51"/>
      <c r="E22" s="51"/>
      <c r="F22" s="51"/>
      <c r="G22" s="51"/>
      <c r="H22" s="51"/>
      <c r="I22" s="51"/>
    </row>
    <row r="23" spans="1:10" ht="15" customHeight="1" x14ac:dyDescent="0.2">
      <c r="A23" s="60" t="s">
        <v>31</v>
      </c>
      <c r="B23" s="61"/>
      <c r="C23" s="61" t="s">
        <v>32</v>
      </c>
      <c r="D23" s="61"/>
      <c r="E23" s="61"/>
      <c r="F23" s="61"/>
      <c r="G23" s="61"/>
      <c r="H23" s="61"/>
      <c r="I23" s="61"/>
      <c r="J23" s="61"/>
    </row>
    <row r="24" spans="1:10" ht="15" customHeight="1" x14ac:dyDescent="0.2">
      <c r="A24" s="66"/>
      <c r="B24" s="51"/>
      <c r="C24" s="51"/>
      <c r="D24" s="51"/>
      <c r="E24" s="51"/>
      <c r="F24" s="51"/>
      <c r="G24" s="51"/>
      <c r="H24" s="51"/>
      <c r="I24" s="51"/>
    </row>
    <row r="25" spans="1:10" ht="15" customHeight="1" x14ac:dyDescent="0.2">
      <c r="A25" s="66"/>
      <c r="B25" s="51"/>
      <c r="C25" s="51"/>
      <c r="D25" s="51"/>
      <c r="E25" s="51"/>
      <c r="F25" s="51"/>
      <c r="G25" s="51"/>
      <c r="H25" s="51"/>
      <c r="I25" s="51"/>
    </row>
    <row r="26" spans="1:10" ht="15" customHeight="1" x14ac:dyDescent="0.2">
      <c r="A26" s="51"/>
      <c r="B26" s="51"/>
      <c r="C26" s="51"/>
      <c r="D26" s="51"/>
      <c r="E26" s="51"/>
      <c r="F26" s="51"/>
      <c r="G26" s="51"/>
      <c r="H26" s="51"/>
      <c r="I26" s="51"/>
    </row>
    <row r="27" spans="1:10" ht="15" customHeight="1" x14ac:dyDescent="0.2">
      <c r="A27" s="51"/>
      <c r="B27" s="51"/>
      <c r="C27" s="51"/>
      <c r="D27" s="51"/>
      <c r="E27" s="51"/>
      <c r="F27" s="51"/>
      <c r="G27" s="51"/>
      <c r="H27" s="51"/>
      <c r="I27" s="51"/>
    </row>
    <row r="28" spans="1:10" ht="15" customHeight="1" x14ac:dyDescent="0.2">
      <c r="A28" s="60" t="s">
        <v>33</v>
      </c>
      <c r="B28" s="51"/>
      <c r="C28" s="51"/>
      <c r="D28" s="51"/>
      <c r="E28" s="51"/>
      <c r="F28" s="51"/>
      <c r="G28" s="51"/>
      <c r="H28" s="51"/>
      <c r="I28" s="51"/>
    </row>
    <row r="29" spans="1:10" ht="15" customHeight="1" x14ac:dyDescent="0.2">
      <c r="A29" s="60"/>
      <c r="B29" s="51"/>
      <c r="C29" s="51"/>
      <c r="D29" s="51"/>
      <c r="E29" s="51"/>
      <c r="F29" s="51"/>
      <c r="G29" s="51"/>
      <c r="H29" s="51"/>
      <c r="I29" s="51"/>
    </row>
    <row r="30" spans="1:10" ht="15" customHeight="1" x14ac:dyDescent="0.2">
      <c r="A30" s="51"/>
      <c r="B30" s="51"/>
      <c r="C30" s="51"/>
      <c r="D30" s="51"/>
      <c r="E30" s="51"/>
      <c r="F30" s="51"/>
      <c r="G30" s="51"/>
      <c r="H30" s="51"/>
      <c r="I30" s="51"/>
    </row>
    <row r="31" spans="1:10" ht="15" customHeight="1" x14ac:dyDescent="0.2">
      <c r="A31" s="67" t="s">
        <v>34</v>
      </c>
      <c r="B31" s="67" t="s">
        <v>35</v>
      </c>
      <c r="C31" s="127" t="s">
        <v>36</v>
      </c>
      <c r="D31" s="128"/>
      <c r="E31" s="129"/>
      <c r="F31" s="127" t="s">
        <v>3</v>
      </c>
      <c r="G31" s="129"/>
      <c r="H31" s="67" t="s">
        <v>37</v>
      </c>
      <c r="I31" s="67" t="s">
        <v>38</v>
      </c>
    </row>
    <row r="32" spans="1:10" s="68" customFormat="1" ht="26.25" customHeight="1" x14ac:dyDescent="0.2">
      <c r="A32" s="48">
        <v>44643</v>
      </c>
      <c r="B32" s="69" t="s">
        <v>44</v>
      </c>
      <c r="C32" s="124" t="s">
        <v>63</v>
      </c>
      <c r="D32" s="125"/>
      <c r="E32" s="126"/>
      <c r="F32" s="130" t="s">
        <v>64</v>
      </c>
      <c r="G32" s="131"/>
      <c r="H32" s="50"/>
      <c r="I32" s="49"/>
    </row>
    <row r="33" spans="1:9" ht="38.25" customHeight="1" x14ac:dyDescent="0.2">
      <c r="A33" s="48"/>
      <c r="B33" s="49"/>
      <c r="C33" s="124"/>
      <c r="D33" s="125"/>
      <c r="E33" s="126"/>
      <c r="F33" s="130"/>
      <c r="G33" s="131"/>
      <c r="H33" s="50"/>
      <c r="I33" s="49"/>
    </row>
    <row r="34" spans="1:9" ht="26.25" customHeight="1" x14ac:dyDescent="0.2">
      <c r="A34" s="70"/>
      <c r="B34" s="71"/>
      <c r="C34" s="121"/>
      <c r="D34" s="122"/>
      <c r="E34" s="123"/>
      <c r="F34" s="121"/>
      <c r="G34" s="123"/>
      <c r="H34" s="72"/>
      <c r="I34" s="73"/>
    </row>
    <row r="35" spans="1:9" ht="26.25" customHeight="1" x14ac:dyDescent="0.2">
      <c r="A35" s="70"/>
      <c r="B35" s="71"/>
      <c r="C35" s="121"/>
      <c r="D35" s="122"/>
      <c r="E35" s="123"/>
      <c r="F35" s="121"/>
      <c r="G35" s="123"/>
      <c r="H35" s="72"/>
      <c r="I35" s="73"/>
    </row>
    <row r="36" spans="1:9" ht="26.25" customHeight="1" x14ac:dyDescent="0.2">
      <c r="A36" s="70"/>
      <c r="B36" s="71"/>
      <c r="C36" s="121"/>
      <c r="D36" s="122"/>
      <c r="E36" s="123"/>
      <c r="F36" s="121"/>
      <c r="G36" s="123"/>
      <c r="H36" s="72"/>
      <c r="I36" s="73"/>
    </row>
    <row r="37" spans="1:9" ht="26.25" customHeight="1" x14ac:dyDescent="0.2">
      <c r="A37" s="70"/>
      <c r="B37" s="71"/>
      <c r="C37" s="121"/>
      <c r="D37" s="122"/>
      <c r="E37" s="123"/>
      <c r="F37" s="121"/>
      <c r="G37" s="123"/>
      <c r="H37" s="72"/>
      <c r="I37" s="73"/>
    </row>
    <row r="38" spans="1:9" ht="26.25" customHeight="1" x14ac:dyDescent="0.2">
      <c r="A38" s="70"/>
      <c r="B38" s="71"/>
      <c r="C38" s="121"/>
      <c r="D38" s="122"/>
      <c r="E38" s="123"/>
      <c r="F38" s="121"/>
      <c r="G38" s="123"/>
      <c r="H38" s="72"/>
      <c r="I38" s="73"/>
    </row>
    <row r="39" spans="1:9" ht="26.25" customHeight="1" x14ac:dyDescent="0.2">
      <c r="A39" s="70"/>
      <c r="B39" s="71"/>
      <c r="C39" s="121"/>
      <c r="D39" s="122"/>
      <c r="E39" s="123"/>
      <c r="F39" s="121"/>
      <c r="G39" s="123"/>
      <c r="H39" s="72"/>
      <c r="I39" s="73"/>
    </row>
    <row r="40" spans="1:9" ht="26.25" customHeight="1" x14ac:dyDescent="0.2">
      <c r="A40" s="70"/>
      <c r="B40" s="71"/>
      <c r="C40" s="121"/>
      <c r="D40" s="122"/>
      <c r="E40" s="123"/>
      <c r="F40" s="121"/>
      <c r="G40" s="123"/>
      <c r="H40" s="72"/>
      <c r="I40" s="73"/>
    </row>
    <row r="41" spans="1:9" ht="26.25" customHeight="1" x14ac:dyDescent="0.2">
      <c r="A41" s="70"/>
      <c r="B41" s="71"/>
      <c r="C41" s="121"/>
      <c r="D41" s="122"/>
      <c r="E41" s="123"/>
      <c r="F41" s="121"/>
      <c r="G41" s="123"/>
      <c r="H41" s="72"/>
      <c r="I41" s="73"/>
    </row>
    <row r="42" spans="1:9" ht="26.25" customHeight="1" x14ac:dyDescent="0.2">
      <c r="A42" s="70"/>
      <c r="B42" s="71"/>
      <c r="C42" s="121"/>
      <c r="D42" s="122"/>
      <c r="E42" s="123"/>
      <c r="F42" s="121"/>
      <c r="G42" s="123"/>
      <c r="H42" s="72"/>
      <c r="I42" s="73"/>
    </row>
  </sheetData>
  <sheetCalcPr fullCalcOnLoad="1"/>
  <sheetProtection formatRows="0"/>
  <mergeCells count="31">
    <mergeCell ref="A1:B4"/>
    <mergeCell ref="C1:G3"/>
    <mergeCell ref="H1:I1"/>
    <mergeCell ref="H2:I2"/>
    <mergeCell ref="H3:I3"/>
    <mergeCell ref="C4:G4"/>
    <mergeCell ref="H4:I4"/>
    <mergeCell ref="C32:E32"/>
    <mergeCell ref="C31:E31"/>
    <mergeCell ref="C33:E33"/>
    <mergeCell ref="C34:E34"/>
    <mergeCell ref="F34:G34"/>
    <mergeCell ref="C35:E35"/>
    <mergeCell ref="F35:G35"/>
    <mergeCell ref="F31:G31"/>
    <mergeCell ref="F32:G32"/>
    <mergeCell ref="F33:G33"/>
    <mergeCell ref="C36:E36"/>
    <mergeCell ref="F36:G36"/>
    <mergeCell ref="C37:E37"/>
    <mergeCell ref="F37:G37"/>
    <mergeCell ref="C38:E38"/>
    <mergeCell ref="F38:G38"/>
    <mergeCell ref="C42:E42"/>
    <mergeCell ref="F42:G42"/>
    <mergeCell ref="C39:E39"/>
    <mergeCell ref="F39:G39"/>
    <mergeCell ref="C40:E40"/>
    <mergeCell ref="F40:G40"/>
    <mergeCell ref="C41:E41"/>
    <mergeCell ref="F41:G4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Feuille CV</vt:lpstr>
      <vt:lpstr>Saisie</vt:lpstr>
      <vt:lpstr>Liste Etalon</vt:lpstr>
      <vt:lpstr>Bilan d'incertitude</vt:lpstr>
      <vt:lpstr>F13</vt:lpstr>
      <vt:lpstr>'Feuille CV'!Zone_d_impression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DUMONT Nicolas</cp:lastModifiedBy>
  <cp:lastPrinted>2022-03-23T16:06:15Z</cp:lastPrinted>
  <dcterms:created xsi:type="dcterms:W3CDTF">1996-10-21T11:03:58Z</dcterms:created>
  <dcterms:modified xsi:type="dcterms:W3CDTF">2022-03-24T08:21:45Z</dcterms:modified>
</cp:coreProperties>
</file>