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60" windowWidth="28035" windowHeight="12015" activeTab="1"/>
  </bookViews>
  <sheets>
    <sheet name="35h00" sheetId="23" r:id="rId1"/>
    <sheet name="38h30 a finir" sheetId="24" r:id="rId2"/>
    <sheet name="MODE D'EMPLOI" sheetId="2" r:id="rId3"/>
  </sheets>
  <calcPr calcId="125725"/>
</workbook>
</file>

<file path=xl/calcChain.xml><?xml version="1.0" encoding="utf-8"?>
<calcChain xmlns="http://schemas.openxmlformats.org/spreadsheetml/2006/main">
  <c r="AH425" i="24"/>
  <c r="AH424" s="1"/>
  <c r="AH423" s="1"/>
  <c r="AH422" s="1"/>
  <c r="AH421" s="1"/>
  <c r="AH420" s="1"/>
  <c r="AH419" s="1"/>
  <c r="Y421" s="1"/>
  <c r="U425"/>
  <c r="AF425" s="1"/>
  <c r="AF424" s="1"/>
  <c r="AF423" s="1"/>
  <c r="AF422" s="1"/>
  <c r="AF421" s="1"/>
  <c r="AF420" s="1"/>
  <c r="AF419" s="1"/>
  <c r="W421" s="1"/>
  <c r="M425"/>
  <c r="K425"/>
  <c r="E425"/>
  <c r="G425" s="1"/>
  <c r="AK424"/>
  <c r="K424"/>
  <c r="M424" s="1"/>
  <c r="E424"/>
  <c r="G424" s="1"/>
  <c r="AK423"/>
  <c r="K423"/>
  <c r="M423" s="1"/>
  <c r="G423"/>
  <c r="E423"/>
  <c r="AK422"/>
  <c r="K422"/>
  <c r="M422" s="1"/>
  <c r="E422"/>
  <c r="G422" s="1"/>
  <c r="AK421"/>
  <c r="K421"/>
  <c r="M421" s="1"/>
  <c r="E421"/>
  <c r="G421" s="1"/>
  <c r="AK420"/>
  <c r="K420"/>
  <c r="M420" s="1"/>
  <c r="E420"/>
  <c r="G420" s="1"/>
  <c r="S420" s="1"/>
  <c r="T420" s="1"/>
  <c r="AK419"/>
  <c r="K419"/>
  <c r="M419" s="1"/>
  <c r="S419" s="1"/>
  <c r="E419"/>
  <c r="G419" s="1"/>
  <c r="U417"/>
  <c r="AH417" s="1"/>
  <c r="AH416" s="1"/>
  <c r="K417"/>
  <c r="M417" s="1"/>
  <c r="E417"/>
  <c r="G417" s="1"/>
  <c r="AK416"/>
  <c r="K416"/>
  <c r="M416" s="1"/>
  <c r="E416"/>
  <c r="G416" s="1"/>
  <c r="AK415"/>
  <c r="K415"/>
  <c r="M415" s="1"/>
  <c r="E415"/>
  <c r="G415" s="1"/>
  <c r="S415" s="1"/>
  <c r="T415" s="1"/>
  <c r="AK414"/>
  <c r="K414"/>
  <c r="M414" s="1"/>
  <c r="E414"/>
  <c r="G414" s="1"/>
  <c r="S414" s="1"/>
  <c r="T414" s="1"/>
  <c r="AK413"/>
  <c r="K413"/>
  <c r="M413" s="1"/>
  <c r="S413" s="1"/>
  <c r="T413" s="1"/>
  <c r="E413"/>
  <c r="G413" s="1"/>
  <c r="AK412"/>
  <c r="K412"/>
  <c r="M412" s="1"/>
  <c r="E412"/>
  <c r="G412" s="1"/>
  <c r="S412" s="1"/>
  <c r="T412" s="1"/>
  <c r="AK411"/>
  <c r="K411"/>
  <c r="M411" s="1"/>
  <c r="E411"/>
  <c r="G411" s="1"/>
  <c r="U409"/>
  <c r="AF409" s="1"/>
  <c r="K409"/>
  <c r="M409" s="1"/>
  <c r="G409"/>
  <c r="E409"/>
  <c r="AK408"/>
  <c r="K408"/>
  <c r="M408" s="1"/>
  <c r="E408"/>
  <c r="G408" s="1"/>
  <c r="AK407"/>
  <c r="K407"/>
  <c r="M407" s="1"/>
  <c r="E407"/>
  <c r="G407" s="1"/>
  <c r="S407" s="1"/>
  <c r="T407" s="1"/>
  <c r="AK406"/>
  <c r="M406"/>
  <c r="K406"/>
  <c r="E406"/>
  <c r="G406" s="1"/>
  <c r="AK405"/>
  <c r="K405"/>
  <c r="M405" s="1"/>
  <c r="E405"/>
  <c r="G405" s="1"/>
  <c r="AK404"/>
  <c r="K404"/>
  <c r="M404" s="1"/>
  <c r="E404"/>
  <c r="G404" s="1"/>
  <c r="AK403"/>
  <c r="K403"/>
  <c r="M403" s="1"/>
  <c r="E403"/>
  <c r="G403" s="1"/>
  <c r="U401"/>
  <c r="K401"/>
  <c r="M401" s="1"/>
  <c r="E401"/>
  <c r="G401" s="1"/>
  <c r="S401" s="1"/>
  <c r="T401" s="1"/>
  <c r="AK400"/>
  <c r="K400"/>
  <c r="M400" s="1"/>
  <c r="E400"/>
  <c r="G400" s="1"/>
  <c r="S400" s="1"/>
  <c r="T400" s="1"/>
  <c r="AK399"/>
  <c r="K399"/>
  <c r="M399" s="1"/>
  <c r="S399" s="1"/>
  <c r="T399" s="1"/>
  <c r="E399"/>
  <c r="G399" s="1"/>
  <c r="AK398"/>
  <c r="K398"/>
  <c r="M398" s="1"/>
  <c r="S398" s="1"/>
  <c r="T398" s="1"/>
  <c r="E398"/>
  <c r="G398" s="1"/>
  <c r="AK397"/>
  <c r="K397"/>
  <c r="M397" s="1"/>
  <c r="G397"/>
  <c r="S397" s="1"/>
  <c r="T397" s="1"/>
  <c r="E397"/>
  <c r="AK396"/>
  <c r="K396"/>
  <c r="M396" s="1"/>
  <c r="E396"/>
  <c r="G396" s="1"/>
  <c r="AK395"/>
  <c r="K395"/>
  <c r="M395" s="1"/>
  <c r="E395"/>
  <c r="G395" s="1"/>
  <c r="S395" s="1"/>
  <c r="T395" s="1"/>
  <c r="AH393"/>
  <c r="AH392" s="1"/>
  <c r="AH391" s="1"/>
  <c r="AH390" s="1"/>
  <c r="AH389" s="1"/>
  <c r="AH388" s="1"/>
  <c r="AH387" s="1"/>
  <c r="Y389" s="1"/>
  <c r="AF393"/>
  <c r="AF392" s="1"/>
  <c r="AF391" s="1"/>
  <c r="AF390" s="1"/>
  <c r="AF389" s="1"/>
  <c r="AF388" s="1"/>
  <c r="AF387" s="1"/>
  <c r="W389" s="1"/>
  <c r="U393"/>
  <c r="K393"/>
  <c r="M393" s="1"/>
  <c r="E393"/>
  <c r="G393" s="1"/>
  <c r="AK392"/>
  <c r="K392"/>
  <c r="M392" s="1"/>
  <c r="E392"/>
  <c r="G392" s="1"/>
  <c r="S392" s="1"/>
  <c r="T392" s="1"/>
  <c r="AK391"/>
  <c r="M391"/>
  <c r="K391"/>
  <c r="E391"/>
  <c r="G391" s="1"/>
  <c r="AK390"/>
  <c r="K390"/>
  <c r="M390" s="1"/>
  <c r="S390" s="1"/>
  <c r="T390" s="1"/>
  <c r="E390"/>
  <c r="G390" s="1"/>
  <c r="AK389"/>
  <c r="M389"/>
  <c r="K389"/>
  <c r="E389"/>
  <c r="G389" s="1"/>
  <c r="AK388"/>
  <c r="K388"/>
  <c r="M388" s="1"/>
  <c r="E388"/>
  <c r="G388" s="1"/>
  <c r="AK387"/>
  <c r="K387"/>
  <c r="M387" s="1"/>
  <c r="E387"/>
  <c r="G387" s="1"/>
  <c r="U385"/>
  <c r="AH385" s="1"/>
  <c r="AH384" s="1"/>
  <c r="K385"/>
  <c r="M385" s="1"/>
  <c r="E385"/>
  <c r="G385" s="1"/>
  <c r="S385" s="1"/>
  <c r="T385" s="1"/>
  <c r="AK384"/>
  <c r="K384"/>
  <c r="M384" s="1"/>
  <c r="E384"/>
  <c r="G384" s="1"/>
  <c r="AK383"/>
  <c r="K383"/>
  <c r="M383" s="1"/>
  <c r="E383"/>
  <c r="G383" s="1"/>
  <c r="AK382"/>
  <c r="K382"/>
  <c r="M382" s="1"/>
  <c r="E382"/>
  <c r="G382" s="1"/>
  <c r="AK381"/>
  <c r="K381"/>
  <c r="M381" s="1"/>
  <c r="E381"/>
  <c r="G381" s="1"/>
  <c r="AK380"/>
  <c r="K380"/>
  <c r="M380" s="1"/>
  <c r="E380"/>
  <c r="G380" s="1"/>
  <c r="AK379"/>
  <c r="K379"/>
  <c r="M379" s="1"/>
  <c r="S379" s="1"/>
  <c r="E379"/>
  <c r="G379" s="1"/>
  <c r="U377"/>
  <c r="AF377" s="1"/>
  <c r="K377"/>
  <c r="M377" s="1"/>
  <c r="E377"/>
  <c r="G377" s="1"/>
  <c r="AK376"/>
  <c r="M376"/>
  <c r="K376"/>
  <c r="G376"/>
  <c r="E376"/>
  <c r="AK375"/>
  <c r="K375"/>
  <c r="M375" s="1"/>
  <c r="G375"/>
  <c r="E375"/>
  <c r="AK374"/>
  <c r="K374"/>
  <c r="M374" s="1"/>
  <c r="E374"/>
  <c r="G374" s="1"/>
  <c r="AK373"/>
  <c r="M373"/>
  <c r="K373"/>
  <c r="E373"/>
  <c r="G373" s="1"/>
  <c r="AK372"/>
  <c r="M372"/>
  <c r="K372"/>
  <c r="G372"/>
  <c r="E372"/>
  <c r="AK371"/>
  <c r="K371"/>
  <c r="M371" s="1"/>
  <c r="G371"/>
  <c r="E371"/>
  <c r="U369"/>
  <c r="K369"/>
  <c r="M369" s="1"/>
  <c r="E369"/>
  <c r="G369" s="1"/>
  <c r="AK368"/>
  <c r="S368"/>
  <c r="T368" s="1"/>
  <c r="K368"/>
  <c r="M368" s="1"/>
  <c r="E368"/>
  <c r="G368" s="1"/>
  <c r="AK367"/>
  <c r="K367"/>
  <c r="M367" s="1"/>
  <c r="S367" s="1"/>
  <c r="T367" s="1"/>
  <c r="E367"/>
  <c r="G367" s="1"/>
  <c r="AK366"/>
  <c r="K366"/>
  <c r="M366" s="1"/>
  <c r="E366"/>
  <c r="G366" s="1"/>
  <c r="AK365"/>
  <c r="K365"/>
  <c r="M365" s="1"/>
  <c r="E365"/>
  <c r="G365" s="1"/>
  <c r="S365" s="1"/>
  <c r="T365" s="1"/>
  <c r="AK364"/>
  <c r="K364"/>
  <c r="M364" s="1"/>
  <c r="E364"/>
  <c r="G364" s="1"/>
  <c r="AK363"/>
  <c r="K363"/>
  <c r="M363" s="1"/>
  <c r="G363"/>
  <c r="E363"/>
  <c r="U361"/>
  <c r="K361"/>
  <c r="M361" s="1"/>
  <c r="E361"/>
  <c r="G361" s="1"/>
  <c r="AK360"/>
  <c r="K360"/>
  <c r="M360" s="1"/>
  <c r="E360"/>
  <c r="G360" s="1"/>
  <c r="AK359"/>
  <c r="K359"/>
  <c r="M359" s="1"/>
  <c r="E359"/>
  <c r="G359" s="1"/>
  <c r="AK358"/>
  <c r="K358"/>
  <c r="M358" s="1"/>
  <c r="E358"/>
  <c r="G358" s="1"/>
  <c r="AK357"/>
  <c r="K357"/>
  <c r="M357" s="1"/>
  <c r="G357"/>
  <c r="E357"/>
  <c r="AK356"/>
  <c r="K356"/>
  <c r="M356" s="1"/>
  <c r="E356"/>
  <c r="G356" s="1"/>
  <c r="AK355"/>
  <c r="K355"/>
  <c r="M355" s="1"/>
  <c r="E355"/>
  <c r="G355" s="1"/>
  <c r="U353"/>
  <c r="K353"/>
  <c r="M353" s="1"/>
  <c r="E353"/>
  <c r="G353" s="1"/>
  <c r="AK352"/>
  <c r="K352"/>
  <c r="M352" s="1"/>
  <c r="E352"/>
  <c r="G352" s="1"/>
  <c r="AK351"/>
  <c r="K351"/>
  <c r="M351" s="1"/>
  <c r="E351"/>
  <c r="G351" s="1"/>
  <c r="AK350"/>
  <c r="K350"/>
  <c r="M350" s="1"/>
  <c r="E350"/>
  <c r="G350" s="1"/>
  <c r="S350" s="1"/>
  <c r="T350" s="1"/>
  <c r="AK349"/>
  <c r="K349"/>
  <c r="M349" s="1"/>
  <c r="S349" s="1"/>
  <c r="T349" s="1"/>
  <c r="E349"/>
  <c r="G349" s="1"/>
  <c r="AK348"/>
  <c r="K348"/>
  <c r="M348" s="1"/>
  <c r="E348"/>
  <c r="G348" s="1"/>
  <c r="AK347"/>
  <c r="M347"/>
  <c r="S347" s="1"/>
  <c r="K347"/>
  <c r="E347"/>
  <c r="G347" s="1"/>
  <c r="U345"/>
  <c r="AF345" s="1"/>
  <c r="M345"/>
  <c r="K345"/>
  <c r="G345"/>
  <c r="E345"/>
  <c r="AK344"/>
  <c r="K344"/>
  <c r="M344" s="1"/>
  <c r="E344"/>
  <c r="G344" s="1"/>
  <c r="AK343"/>
  <c r="K343"/>
  <c r="M343" s="1"/>
  <c r="E343"/>
  <c r="G343" s="1"/>
  <c r="AK342"/>
  <c r="K342"/>
  <c r="M342" s="1"/>
  <c r="E342"/>
  <c r="G342" s="1"/>
  <c r="AK341"/>
  <c r="M341"/>
  <c r="K341"/>
  <c r="E341"/>
  <c r="G341" s="1"/>
  <c r="S341" s="1"/>
  <c r="T341" s="1"/>
  <c r="AK340"/>
  <c r="M340"/>
  <c r="K340"/>
  <c r="G340"/>
  <c r="E340"/>
  <c r="AK339"/>
  <c r="K339"/>
  <c r="M339" s="1"/>
  <c r="G339"/>
  <c r="S339" s="1"/>
  <c r="E339"/>
  <c r="U337"/>
  <c r="K337"/>
  <c r="M337" s="1"/>
  <c r="E337"/>
  <c r="G337" s="1"/>
  <c r="AK336"/>
  <c r="K336"/>
  <c r="M336" s="1"/>
  <c r="E336"/>
  <c r="G336" s="1"/>
  <c r="AK335"/>
  <c r="K335"/>
  <c r="M335" s="1"/>
  <c r="S335" s="1"/>
  <c r="T335" s="1"/>
  <c r="E335"/>
  <c r="G335" s="1"/>
  <c r="AK334"/>
  <c r="M334"/>
  <c r="K334"/>
  <c r="E334"/>
  <c r="G334" s="1"/>
  <c r="AK333"/>
  <c r="K333"/>
  <c r="M333" s="1"/>
  <c r="E333"/>
  <c r="G333" s="1"/>
  <c r="AK332"/>
  <c r="K332"/>
  <c r="M332" s="1"/>
  <c r="E332"/>
  <c r="G332" s="1"/>
  <c r="AK331"/>
  <c r="K331"/>
  <c r="M331" s="1"/>
  <c r="E331"/>
  <c r="G331" s="1"/>
  <c r="U329"/>
  <c r="AF329" s="1"/>
  <c r="AF328" s="1"/>
  <c r="AF327" s="1"/>
  <c r="AF326" s="1"/>
  <c r="AF325" s="1"/>
  <c r="AF324" s="1"/>
  <c r="AF323" s="1"/>
  <c r="W325" s="1"/>
  <c r="K329"/>
  <c r="M329" s="1"/>
  <c r="E329"/>
  <c r="G329" s="1"/>
  <c r="AK328"/>
  <c r="K328"/>
  <c r="M328" s="1"/>
  <c r="E328"/>
  <c r="G328" s="1"/>
  <c r="AK327"/>
  <c r="M327"/>
  <c r="K327"/>
  <c r="G327"/>
  <c r="E327"/>
  <c r="AK326"/>
  <c r="K326"/>
  <c r="M326" s="1"/>
  <c r="E326"/>
  <c r="G326" s="1"/>
  <c r="AK325"/>
  <c r="K325"/>
  <c r="M325" s="1"/>
  <c r="E325"/>
  <c r="G325" s="1"/>
  <c r="AK324"/>
  <c r="K324"/>
  <c r="M324" s="1"/>
  <c r="E324"/>
  <c r="G324" s="1"/>
  <c r="AK323"/>
  <c r="K323"/>
  <c r="M323" s="1"/>
  <c r="S323" s="1"/>
  <c r="E323"/>
  <c r="G323" s="1"/>
  <c r="U321"/>
  <c r="AH321" s="1"/>
  <c r="K321"/>
  <c r="M321" s="1"/>
  <c r="G321"/>
  <c r="S321" s="1"/>
  <c r="T321" s="1"/>
  <c r="E321"/>
  <c r="AK320"/>
  <c r="K320"/>
  <c r="M320" s="1"/>
  <c r="E320"/>
  <c r="G320" s="1"/>
  <c r="S320" s="1"/>
  <c r="T320" s="1"/>
  <c r="AK319"/>
  <c r="K319"/>
  <c r="M319" s="1"/>
  <c r="E319"/>
  <c r="G319" s="1"/>
  <c r="AK318"/>
  <c r="K318"/>
  <c r="M318" s="1"/>
  <c r="G318"/>
  <c r="E318"/>
  <c r="AK317"/>
  <c r="K317"/>
  <c r="M317" s="1"/>
  <c r="S317" s="1"/>
  <c r="T317" s="1"/>
  <c r="E317"/>
  <c r="G317" s="1"/>
  <c r="AK316"/>
  <c r="K316"/>
  <c r="M316" s="1"/>
  <c r="S316" s="1"/>
  <c r="T316" s="1"/>
  <c r="E316"/>
  <c r="G316" s="1"/>
  <c r="AK315"/>
  <c r="K315"/>
  <c r="M315" s="1"/>
  <c r="E315"/>
  <c r="G315" s="1"/>
  <c r="U313"/>
  <c r="AF313" s="1"/>
  <c r="K313"/>
  <c r="M313" s="1"/>
  <c r="E313"/>
  <c r="G313" s="1"/>
  <c r="AK312"/>
  <c r="M312"/>
  <c r="K312"/>
  <c r="E312"/>
  <c r="G312" s="1"/>
  <c r="AK311"/>
  <c r="K311"/>
  <c r="M311" s="1"/>
  <c r="E311"/>
  <c r="G311" s="1"/>
  <c r="AK310"/>
  <c r="K310"/>
  <c r="M310" s="1"/>
  <c r="E310"/>
  <c r="G310" s="1"/>
  <c r="AK309"/>
  <c r="K309"/>
  <c r="M309" s="1"/>
  <c r="E309"/>
  <c r="G309" s="1"/>
  <c r="AK308"/>
  <c r="K308"/>
  <c r="M308" s="1"/>
  <c r="G308"/>
  <c r="E308"/>
  <c r="AK307"/>
  <c r="K307"/>
  <c r="M307" s="1"/>
  <c r="E307"/>
  <c r="G307" s="1"/>
  <c r="U305"/>
  <c r="K305"/>
  <c r="M305" s="1"/>
  <c r="E305"/>
  <c r="G305" s="1"/>
  <c r="S305" s="1"/>
  <c r="T305" s="1"/>
  <c r="AK304"/>
  <c r="K304"/>
  <c r="M304" s="1"/>
  <c r="E304"/>
  <c r="G304" s="1"/>
  <c r="AK303"/>
  <c r="M303"/>
  <c r="S303" s="1"/>
  <c r="T303" s="1"/>
  <c r="K303"/>
  <c r="E303"/>
  <c r="G303" s="1"/>
  <c r="AK302"/>
  <c r="M302"/>
  <c r="S302" s="1"/>
  <c r="T302" s="1"/>
  <c r="K302"/>
  <c r="E302"/>
  <c r="G302" s="1"/>
  <c r="AK301"/>
  <c r="K301"/>
  <c r="M301" s="1"/>
  <c r="E301"/>
  <c r="G301" s="1"/>
  <c r="AK300"/>
  <c r="K300"/>
  <c r="M300" s="1"/>
  <c r="E300"/>
  <c r="G300" s="1"/>
  <c r="AK299"/>
  <c r="K299"/>
  <c r="M299" s="1"/>
  <c r="G299"/>
  <c r="E299"/>
  <c r="U297"/>
  <c r="AF297" s="1"/>
  <c r="AF296" s="1"/>
  <c r="AF295" s="1"/>
  <c r="AF294" s="1"/>
  <c r="AF293" s="1"/>
  <c r="AF292" s="1"/>
  <c r="AF291" s="1"/>
  <c r="W293" s="1"/>
  <c r="K297"/>
  <c r="M297" s="1"/>
  <c r="E297"/>
  <c r="G297" s="1"/>
  <c r="AK296"/>
  <c r="K296"/>
  <c r="M296" s="1"/>
  <c r="E296"/>
  <c r="G296" s="1"/>
  <c r="S296" s="1"/>
  <c r="T296" s="1"/>
  <c r="AK295"/>
  <c r="K295"/>
  <c r="M295" s="1"/>
  <c r="E295"/>
  <c r="G295" s="1"/>
  <c r="AK294"/>
  <c r="M294"/>
  <c r="K294"/>
  <c r="E294"/>
  <c r="G294" s="1"/>
  <c r="AK293"/>
  <c r="M293"/>
  <c r="K293"/>
  <c r="E293"/>
  <c r="G293" s="1"/>
  <c r="AK292"/>
  <c r="K292"/>
  <c r="M292" s="1"/>
  <c r="G292"/>
  <c r="E292"/>
  <c r="AK291"/>
  <c r="K291"/>
  <c r="M291" s="1"/>
  <c r="E291"/>
  <c r="G291" s="1"/>
  <c r="U289"/>
  <c r="AH289" s="1"/>
  <c r="AH288" s="1"/>
  <c r="K289"/>
  <c r="M289" s="1"/>
  <c r="E289"/>
  <c r="G289" s="1"/>
  <c r="S289" s="1"/>
  <c r="T289" s="1"/>
  <c r="AK288"/>
  <c r="K288"/>
  <c r="M288" s="1"/>
  <c r="E288"/>
  <c r="G288" s="1"/>
  <c r="AK287"/>
  <c r="K287"/>
  <c r="M287" s="1"/>
  <c r="E287"/>
  <c r="G287" s="1"/>
  <c r="AK286"/>
  <c r="K286"/>
  <c r="M286" s="1"/>
  <c r="E286"/>
  <c r="G286" s="1"/>
  <c r="AK285"/>
  <c r="K285"/>
  <c r="M285" s="1"/>
  <c r="E285"/>
  <c r="G285" s="1"/>
  <c r="AK284"/>
  <c r="K284"/>
  <c r="M284" s="1"/>
  <c r="E284"/>
  <c r="G284" s="1"/>
  <c r="S284" s="1"/>
  <c r="T284" s="1"/>
  <c r="AK283"/>
  <c r="M283"/>
  <c r="K283"/>
  <c r="E283"/>
  <c r="G283" s="1"/>
  <c r="S283" s="1"/>
  <c r="U281"/>
  <c r="K281"/>
  <c r="M281" s="1"/>
  <c r="E281"/>
  <c r="G281" s="1"/>
  <c r="S281" s="1"/>
  <c r="T281" s="1"/>
  <c r="AK280"/>
  <c r="K280"/>
  <c r="M280" s="1"/>
  <c r="S280" s="1"/>
  <c r="T280" s="1"/>
  <c r="E280"/>
  <c r="G280" s="1"/>
  <c r="AK279"/>
  <c r="K279"/>
  <c r="M279" s="1"/>
  <c r="G279"/>
  <c r="E279"/>
  <c r="AK278"/>
  <c r="K278"/>
  <c r="M278" s="1"/>
  <c r="E278"/>
  <c r="G278" s="1"/>
  <c r="AK277"/>
  <c r="K277"/>
  <c r="M277" s="1"/>
  <c r="E277"/>
  <c r="G277" s="1"/>
  <c r="AK276"/>
  <c r="K276"/>
  <c r="M276" s="1"/>
  <c r="E276"/>
  <c r="G276" s="1"/>
  <c r="AK275"/>
  <c r="K275"/>
  <c r="M275" s="1"/>
  <c r="E275"/>
  <c r="G275" s="1"/>
  <c r="S275" s="1"/>
  <c r="U273"/>
  <c r="M273"/>
  <c r="K273"/>
  <c r="E273"/>
  <c r="G273" s="1"/>
  <c r="AK272"/>
  <c r="K272"/>
  <c r="M272" s="1"/>
  <c r="E272"/>
  <c r="G272" s="1"/>
  <c r="AK271"/>
  <c r="M271"/>
  <c r="K271"/>
  <c r="E271"/>
  <c r="G271" s="1"/>
  <c r="AK270"/>
  <c r="K270"/>
  <c r="M270" s="1"/>
  <c r="E270"/>
  <c r="G270" s="1"/>
  <c r="AK269"/>
  <c r="K269"/>
  <c r="M269" s="1"/>
  <c r="G269"/>
  <c r="S269" s="1"/>
  <c r="T269" s="1"/>
  <c r="E269"/>
  <c r="AK268"/>
  <c r="K268"/>
  <c r="M268" s="1"/>
  <c r="E268"/>
  <c r="G268" s="1"/>
  <c r="AK267"/>
  <c r="K267"/>
  <c r="M267" s="1"/>
  <c r="E267"/>
  <c r="G267" s="1"/>
  <c r="AH265"/>
  <c r="AH264" s="1"/>
  <c r="AH263" s="1"/>
  <c r="AH262" s="1"/>
  <c r="AH261" s="1"/>
  <c r="AH260" s="1"/>
  <c r="AH259" s="1"/>
  <c r="Y261" s="1"/>
  <c r="AF265"/>
  <c r="AF264" s="1"/>
  <c r="AF263" s="1"/>
  <c r="AF262" s="1"/>
  <c r="AF261" s="1"/>
  <c r="AF260" s="1"/>
  <c r="AF259" s="1"/>
  <c r="W261" s="1"/>
  <c r="U265"/>
  <c r="K265"/>
  <c r="M265" s="1"/>
  <c r="E265"/>
  <c r="G265" s="1"/>
  <c r="AK264"/>
  <c r="K264"/>
  <c r="M264" s="1"/>
  <c r="G264"/>
  <c r="S264" s="1"/>
  <c r="T264" s="1"/>
  <c r="E264"/>
  <c r="AK263"/>
  <c r="K263"/>
  <c r="M263" s="1"/>
  <c r="E263"/>
  <c r="G263" s="1"/>
  <c r="AK262"/>
  <c r="K262"/>
  <c r="M262" s="1"/>
  <c r="E262"/>
  <c r="G262" s="1"/>
  <c r="AK261"/>
  <c r="K261"/>
  <c r="M261" s="1"/>
  <c r="E261"/>
  <c r="G261" s="1"/>
  <c r="S261" s="1"/>
  <c r="T261" s="1"/>
  <c r="AK260"/>
  <c r="M260"/>
  <c r="K260"/>
  <c r="E260"/>
  <c r="G260" s="1"/>
  <c r="AK259"/>
  <c r="M259"/>
  <c r="K259"/>
  <c r="E259"/>
  <c r="G259" s="1"/>
  <c r="U257"/>
  <c r="AF257" s="1"/>
  <c r="K257"/>
  <c r="M257" s="1"/>
  <c r="E257"/>
  <c r="G257" s="1"/>
  <c r="AK256"/>
  <c r="K256"/>
  <c r="M256" s="1"/>
  <c r="E256"/>
  <c r="G256" s="1"/>
  <c r="AK255"/>
  <c r="K255"/>
  <c r="M255" s="1"/>
  <c r="E255"/>
  <c r="G255" s="1"/>
  <c r="AK254"/>
  <c r="K254"/>
  <c r="M254" s="1"/>
  <c r="E254"/>
  <c r="G254" s="1"/>
  <c r="S254" s="1"/>
  <c r="T254" s="1"/>
  <c r="AK253"/>
  <c r="K253"/>
  <c r="M253" s="1"/>
  <c r="E253"/>
  <c r="G253" s="1"/>
  <c r="AK252"/>
  <c r="K252"/>
  <c r="M252" s="1"/>
  <c r="E252"/>
  <c r="G252" s="1"/>
  <c r="AK251"/>
  <c r="M251"/>
  <c r="K251"/>
  <c r="E251"/>
  <c r="G251" s="1"/>
  <c r="U249"/>
  <c r="K249"/>
  <c r="M249" s="1"/>
  <c r="E249"/>
  <c r="G249" s="1"/>
  <c r="AK248"/>
  <c r="K248"/>
  <c r="M248" s="1"/>
  <c r="G248"/>
  <c r="E248"/>
  <c r="AK247"/>
  <c r="K247"/>
  <c r="M247" s="1"/>
  <c r="G247"/>
  <c r="E247"/>
  <c r="AK246"/>
  <c r="K246"/>
  <c r="M246" s="1"/>
  <c r="E246"/>
  <c r="G246" s="1"/>
  <c r="AK245"/>
  <c r="K245"/>
  <c r="M245" s="1"/>
  <c r="E245"/>
  <c r="G245" s="1"/>
  <c r="AK244"/>
  <c r="K244"/>
  <c r="M244" s="1"/>
  <c r="E244"/>
  <c r="G244" s="1"/>
  <c r="AK243"/>
  <c r="K243"/>
  <c r="M243" s="1"/>
  <c r="E243"/>
  <c r="G243" s="1"/>
  <c r="S243" s="1"/>
  <c r="T243" s="1"/>
  <c r="AF241"/>
  <c r="AF240" s="1"/>
  <c r="AF239" s="1"/>
  <c r="U241"/>
  <c r="K241"/>
  <c r="M241" s="1"/>
  <c r="E241"/>
  <c r="G241" s="1"/>
  <c r="AK240"/>
  <c r="K240"/>
  <c r="M240" s="1"/>
  <c r="E240"/>
  <c r="G240" s="1"/>
  <c r="S240" s="1"/>
  <c r="T240" s="1"/>
  <c r="AK239"/>
  <c r="K239"/>
  <c r="M239" s="1"/>
  <c r="E239"/>
  <c r="G239" s="1"/>
  <c r="AK238"/>
  <c r="K238"/>
  <c r="M238" s="1"/>
  <c r="E238"/>
  <c r="G238" s="1"/>
  <c r="AK237"/>
  <c r="K237"/>
  <c r="M237" s="1"/>
  <c r="E237"/>
  <c r="G237" s="1"/>
  <c r="AK236"/>
  <c r="K236"/>
  <c r="M236" s="1"/>
  <c r="E236"/>
  <c r="G236" s="1"/>
  <c r="AK235"/>
  <c r="K235"/>
  <c r="M235" s="1"/>
  <c r="E235"/>
  <c r="G235" s="1"/>
  <c r="AH233"/>
  <c r="U233"/>
  <c r="AF233" s="1"/>
  <c r="AF232" s="1"/>
  <c r="AF231" s="1"/>
  <c r="AF230" s="1"/>
  <c r="K233"/>
  <c r="M233" s="1"/>
  <c r="E233"/>
  <c r="G233" s="1"/>
  <c r="AK232"/>
  <c r="K232"/>
  <c r="M232" s="1"/>
  <c r="E232"/>
  <c r="G232" s="1"/>
  <c r="S232" s="1"/>
  <c r="T232" s="1"/>
  <c r="AK231"/>
  <c r="K231"/>
  <c r="M231" s="1"/>
  <c r="E231"/>
  <c r="G231" s="1"/>
  <c r="AK230"/>
  <c r="M230"/>
  <c r="K230"/>
  <c r="E230"/>
  <c r="G230" s="1"/>
  <c r="S230" s="1"/>
  <c r="T230" s="1"/>
  <c r="AK229"/>
  <c r="K229"/>
  <c r="M229" s="1"/>
  <c r="E229"/>
  <c r="G229" s="1"/>
  <c r="AK228"/>
  <c r="K228"/>
  <c r="M228" s="1"/>
  <c r="E228"/>
  <c r="G228" s="1"/>
  <c r="AK227"/>
  <c r="M227"/>
  <c r="K227"/>
  <c r="E227"/>
  <c r="G227" s="1"/>
  <c r="U225"/>
  <c r="AH225" s="1"/>
  <c r="AH224" s="1"/>
  <c r="K225"/>
  <c r="M225" s="1"/>
  <c r="E225"/>
  <c r="G225" s="1"/>
  <c r="AK224"/>
  <c r="K224"/>
  <c r="M224" s="1"/>
  <c r="E224"/>
  <c r="G224" s="1"/>
  <c r="AK223"/>
  <c r="K223"/>
  <c r="M223" s="1"/>
  <c r="E223"/>
  <c r="G223" s="1"/>
  <c r="S223" s="1"/>
  <c r="T223" s="1"/>
  <c r="AK222"/>
  <c r="K222"/>
  <c r="M222" s="1"/>
  <c r="E222"/>
  <c r="G222" s="1"/>
  <c r="AK221"/>
  <c r="K221"/>
  <c r="M221" s="1"/>
  <c r="E221"/>
  <c r="G221" s="1"/>
  <c r="AK220"/>
  <c r="K220"/>
  <c r="M220" s="1"/>
  <c r="E220"/>
  <c r="G220" s="1"/>
  <c r="S220" s="1"/>
  <c r="T220" s="1"/>
  <c r="AK219"/>
  <c r="K219"/>
  <c r="M219" s="1"/>
  <c r="G219"/>
  <c r="E219"/>
  <c r="U217"/>
  <c r="K217"/>
  <c r="M217" s="1"/>
  <c r="G217"/>
  <c r="E217"/>
  <c r="AK216"/>
  <c r="K216"/>
  <c r="M216" s="1"/>
  <c r="E216"/>
  <c r="G216" s="1"/>
  <c r="AK215"/>
  <c r="K215"/>
  <c r="M215" s="1"/>
  <c r="E215"/>
  <c r="G215" s="1"/>
  <c r="S215" s="1"/>
  <c r="T215" s="1"/>
  <c r="AK214"/>
  <c r="K214"/>
  <c r="M214" s="1"/>
  <c r="G214"/>
  <c r="E214"/>
  <c r="AK213"/>
  <c r="K213"/>
  <c r="M213" s="1"/>
  <c r="E213"/>
  <c r="G213" s="1"/>
  <c r="AK212"/>
  <c r="K212"/>
  <c r="M212" s="1"/>
  <c r="E212"/>
  <c r="G212" s="1"/>
  <c r="AK211"/>
  <c r="K211"/>
  <c r="M211" s="1"/>
  <c r="E211"/>
  <c r="G211" s="1"/>
  <c r="S211" s="1"/>
  <c r="T211" s="1"/>
  <c r="U209"/>
  <c r="AF209" s="1"/>
  <c r="AF208" s="1"/>
  <c r="AF207" s="1"/>
  <c r="K209"/>
  <c r="M209" s="1"/>
  <c r="E209"/>
  <c r="G209" s="1"/>
  <c r="AK208"/>
  <c r="K208"/>
  <c r="M208" s="1"/>
  <c r="E208"/>
  <c r="G208" s="1"/>
  <c r="AK207"/>
  <c r="K207"/>
  <c r="M207" s="1"/>
  <c r="S207" s="1"/>
  <c r="T207" s="1"/>
  <c r="E207"/>
  <c r="G207" s="1"/>
  <c r="AK206"/>
  <c r="K206"/>
  <c r="M206" s="1"/>
  <c r="E206"/>
  <c r="G206" s="1"/>
  <c r="S206" s="1"/>
  <c r="T206" s="1"/>
  <c r="AK205"/>
  <c r="K205"/>
  <c r="M205" s="1"/>
  <c r="E205"/>
  <c r="G205" s="1"/>
  <c r="S205" s="1"/>
  <c r="T205" s="1"/>
  <c r="AK204"/>
  <c r="K204"/>
  <c r="M204" s="1"/>
  <c r="E204"/>
  <c r="G204" s="1"/>
  <c r="AK203"/>
  <c r="K203"/>
  <c r="M203" s="1"/>
  <c r="E203"/>
  <c r="G203" s="1"/>
  <c r="U201"/>
  <c r="K201"/>
  <c r="M201" s="1"/>
  <c r="E201"/>
  <c r="G201" s="1"/>
  <c r="AK200"/>
  <c r="K200"/>
  <c r="M200" s="1"/>
  <c r="E200"/>
  <c r="G200" s="1"/>
  <c r="AK199"/>
  <c r="K199"/>
  <c r="M199" s="1"/>
  <c r="G199"/>
  <c r="E199"/>
  <c r="AK198"/>
  <c r="K198"/>
  <c r="M198" s="1"/>
  <c r="E198"/>
  <c r="G198" s="1"/>
  <c r="AK197"/>
  <c r="K197"/>
  <c r="M197" s="1"/>
  <c r="G197"/>
  <c r="E197"/>
  <c r="AK196"/>
  <c r="K196"/>
  <c r="M196" s="1"/>
  <c r="E196"/>
  <c r="G196" s="1"/>
  <c r="AK195"/>
  <c r="K195"/>
  <c r="M195" s="1"/>
  <c r="E195"/>
  <c r="G195" s="1"/>
  <c r="AH193"/>
  <c r="AH192" s="1"/>
  <c r="U193"/>
  <c r="K193"/>
  <c r="M193" s="1"/>
  <c r="E193"/>
  <c r="G193" s="1"/>
  <c r="AK192"/>
  <c r="K192"/>
  <c r="M192" s="1"/>
  <c r="S192" s="1"/>
  <c r="T192" s="1"/>
  <c r="E192"/>
  <c r="G192" s="1"/>
  <c r="AK191"/>
  <c r="K191"/>
  <c r="M191" s="1"/>
  <c r="G191"/>
  <c r="E191"/>
  <c r="AK190"/>
  <c r="K190"/>
  <c r="M190" s="1"/>
  <c r="G190"/>
  <c r="E190"/>
  <c r="AK189"/>
  <c r="M189"/>
  <c r="K189"/>
  <c r="E189"/>
  <c r="G189" s="1"/>
  <c r="AK188"/>
  <c r="K188"/>
  <c r="M188" s="1"/>
  <c r="E188"/>
  <c r="G188" s="1"/>
  <c r="AK187"/>
  <c r="K187"/>
  <c r="M187" s="1"/>
  <c r="E187"/>
  <c r="G187" s="1"/>
  <c r="S187" s="1"/>
  <c r="U185"/>
  <c r="AF185" s="1"/>
  <c r="M185"/>
  <c r="K185"/>
  <c r="E185"/>
  <c r="G185" s="1"/>
  <c r="AK184"/>
  <c r="K184"/>
  <c r="M184" s="1"/>
  <c r="E184"/>
  <c r="G184" s="1"/>
  <c r="S184" s="1"/>
  <c r="T184" s="1"/>
  <c r="AK183"/>
  <c r="K183"/>
  <c r="M183" s="1"/>
  <c r="E183"/>
  <c r="G183" s="1"/>
  <c r="AK182"/>
  <c r="K182"/>
  <c r="M182" s="1"/>
  <c r="E182"/>
  <c r="G182" s="1"/>
  <c r="AK181"/>
  <c r="K181"/>
  <c r="M181" s="1"/>
  <c r="E181"/>
  <c r="G181" s="1"/>
  <c r="S181" s="1"/>
  <c r="T181" s="1"/>
  <c r="AK180"/>
  <c r="K180"/>
  <c r="M180" s="1"/>
  <c r="E180"/>
  <c r="G180" s="1"/>
  <c r="AK179"/>
  <c r="K179"/>
  <c r="M179" s="1"/>
  <c r="E179"/>
  <c r="G179" s="1"/>
  <c r="AF177"/>
  <c r="U177"/>
  <c r="AH177" s="1"/>
  <c r="AH176" s="1"/>
  <c r="AH175" s="1"/>
  <c r="AH174" s="1"/>
  <c r="AH173" s="1"/>
  <c r="AH172" s="1"/>
  <c r="AH171" s="1"/>
  <c r="Y173" s="1"/>
  <c r="K177"/>
  <c r="M177" s="1"/>
  <c r="E177"/>
  <c r="G177" s="1"/>
  <c r="AK176"/>
  <c r="K176"/>
  <c r="M176" s="1"/>
  <c r="E176"/>
  <c r="G176" s="1"/>
  <c r="S176" s="1"/>
  <c r="T176" s="1"/>
  <c r="AK175"/>
  <c r="K175"/>
  <c r="M175" s="1"/>
  <c r="E175"/>
  <c r="G175" s="1"/>
  <c r="AK174"/>
  <c r="M174"/>
  <c r="K174"/>
  <c r="E174"/>
  <c r="G174" s="1"/>
  <c r="S174" s="1"/>
  <c r="T174" s="1"/>
  <c r="AK173"/>
  <c r="K173"/>
  <c r="M173" s="1"/>
  <c r="E173"/>
  <c r="G173" s="1"/>
  <c r="AK172"/>
  <c r="K172"/>
  <c r="M172" s="1"/>
  <c r="S172" s="1"/>
  <c r="T172" s="1"/>
  <c r="E172"/>
  <c r="G172" s="1"/>
  <c r="AK171"/>
  <c r="K171"/>
  <c r="M171" s="1"/>
  <c r="E171"/>
  <c r="G171" s="1"/>
  <c r="U169"/>
  <c r="AF169" s="1"/>
  <c r="K169"/>
  <c r="M169" s="1"/>
  <c r="E169"/>
  <c r="G169" s="1"/>
  <c r="AK168"/>
  <c r="K168"/>
  <c r="M168" s="1"/>
  <c r="E168"/>
  <c r="G168" s="1"/>
  <c r="AK167"/>
  <c r="K167"/>
  <c r="M167" s="1"/>
  <c r="G167"/>
  <c r="S167" s="1"/>
  <c r="T167" s="1"/>
  <c r="E167"/>
  <c r="AK166"/>
  <c r="K166"/>
  <c r="M166" s="1"/>
  <c r="E166"/>
  <c r="G166" s="1"/>
  <c r="S166" s="1"/>
  <c r="T166" s="1"/>
  <c r="AK165"/>
  <c r="K165"/>
  <c r="M165" s="1"/>
  <c r="E165"/>
  <c r="G165" s="1"/>
  <c r="AK164"/>
  <c r="K164"/>
  <c r="M164" s="1"/>
  <c r="E164"/>
  <c r="G164" s="1"/>
  <c r="AK163"/>
  <c r="M163"/>
  <c r="K163"/>
  <c r="E163"/>
  <c r="G163" s="1"/>
  <c r="U161"/>
  <c r="K161"/>
  <c r="M161" s="1"/>
  <c r="E161"/>
  <c r="G161" s="1"/>
  <c r="AK160"/>
  <c r="K160"/>
  <c r="M160" s="1"/>
  <c r="E160"/>
  <c r="G160" s="1"/>
  <c r="AK159"/>
  <c r="K159"/>
  <c r="M159" s="1"/>
  <c r="E159"/>
  <c r="G159" s="1"/>
  <c r="AK158"/>
  <c r="K158"/>
  <c r="M158" s="1"/>
  <c r="E158"/>
  <c r="G158" s="1"/>
  <c r="AK157"/>
  <c r="K157"/>
  <c r="M157" s="1"/>
  <c r="S157" s="1"/>
  <c r="T157" s="1"/>
  <c r="E157"/>
  <c r="G157" s="1"/>
  <c r="AK156"/>
  <c r="K156"/>
  <c r="M156" s="1"/>
  <c r="G156"/>
  <c r="E156"/>
  <c r="AK155"/>
  <c r="K155"/>
  <c r="M155" s="1"/>
  <c r="G155"/>
  <c r="S155" s="1"/>
  <c r="E155"/>
  <c r="U153"/>
  <c r="AF153" s="1"/>
  <c r="K153"/>
  <c r="M153" s="1"/>
  <c r="E153"/>
  <c r="G153" s="1"/>
  <c r="AK152"/>
  <c r="K152"/>
  <c r="M152" s="1"/>
  <c r="E152"/>
  <c r="G152" s="1"/>
  <c r="S152" s="1"/>
  <c r="T152" s="1"/>
  <c r="AK151"/>
  <c r="K151"/>
  <c r="M151" s="1"/>
  <c r="E151"/>
  <c r="G151" s="1"/>
  <c r="AK150"/>
  <c r="K150"/>
  <c r="M150" s="1"/>
  <c r="E150"/>
  <c r="G150" s="1"/>
  <c r="AK149"/>
  <c r="K149"/>
  <c r="M149" s="1"/>
  <c r="G149"/>
  <c r="E149"/>
  <c r="AK148"/>
  <c r="K148"/>
  <c r="M148" s="1"/>
  <c r="E148"/>
  <c r="G148" s="1"/>
  <c r="AK147"/>
  <c r="K147"/>
  <c r="M147" s="1"/>
  <c r="G147"/>
  <c r="E147"/>
  <c r="U145"/>
  <c r="K145"/>
  <c r="M145" s="1"/>
  <c r="E145"/>
  <c r="G145" s="1"/>
  <c r="AK144"/>
  <c r="K144"/>
  <c r="M144" s="1"/>
  <c r="E144"/>
  <c r="G144" s="1"/>
  <c r="S144" s="1"/>
  <c r="T144" s="1"/>
  <c r="AK143"/>
  <c r="K143"/>
  <c r="M143" s="1"/>
  <c r="E143"/>
  <c r="G143" s="1"/>
  <c r="AK142"/>
  <c r="K142"/>
  <c r="M142" s="1"/>
  <c r="E142"/>
  <c r="G142" s="1"/>
  <c r="AK141"/>
  <c r="K141"/>
  <c r="M141" s="1"/>
  <c r="G141"/>
  <c r="E141"/>
  <c r="AK140"/>
  <c r="M140"/>
  <c r="K140"/>
  <c r="E140"/>
  <c r="G140" s="1"/>
  <c r="AK139"/>
  <c r="M139"/>
  <c r="K139"/>
  <c r="E139"/>
  <c r="G139" s="1"/>
  <c r="U137"/>
  <c r="AF137" s="1"/>
  <c r="K137"/>
  <c r="M137" s="1"/>
  <c r="G137"/>
  <c r="E137"/>
  <c r="AK136"/>
  <c r="K136"/>
  <c r="M136" s="1"/>
  <c r="E136"/>
  <c r="G136" s="1"/>
  <c r="AK135"/>
  <c r="K135"/>
  <c r="M135" s="1"/>
  <c r="E135"/>
  <c r="G135" s="1"/>
  <c r="S135" s="1"/>
  <c r="T135" s="1"/>
  <c r="AK134"/>
  <c r="K134"/>
  <c r="M134" s="1"/>
  <c r="E134"/>
  <c r="G134" s="1"/>
  <c r="S134" s="1"/>
  <c r="T134" s="1"/>
  <c r="AK133"/>
  <c r="K133"/>
  <c r="M133" s="1"/>
  <c r="E133"/>
  <c r="G133" s="1"/>
  <c r="AK132"/>
  <c r="K132"/>
  <c r="M132" s="1"/>
  <c r="E132"/>
  <c r="G132" s="1"/>
  <c r="AK131"/>
  <c r="K131"/>
  <c r="M131" s="1"/>
  <c r="S131" s="1"/>
  <c r="E131"/>
  <c r="G131" s="1"/>
  <c r="U129"/>
  <c r="K129"/>
  <c r="M129" s="1"/>
  <c r="G129"/>
  <c r="S129" s="1"/>
  <c r="T129" s="1"/>
  <c r="E129"/>
  <c r="AK128"/>
  <c r="K128"/>
  <c r="M128" s="1"/>
  <c r="E128"/>
  <c r="G128" s="1"/>
  <c r="AK127"/>
  <c r="K127"/>
  <c r="M127" s="1"/>
  <c r="G127"/>
  <c r="E127"/>
  <c r="AK126"/>
  <c r="K126"/>
  <c r="M126" s="1"/>
  <c r="G126"/>
  <c r="E126"/>
  <c r="AK125"/>
  <c r="M125"/>
  <c r="K125"/>
  <c r="E125"/>
  <c r="G125" s="1"/>
  <c r="AK124"/>
  <c r="K124"/>
  <c r="M124" s="1"/>
  <c r="E124"/>
  <c r="G124" s="1"/>
  <c r="AK123"/>
  <c r="K123"/>
  <c r="M123" s="1"/>
  <c r="E123"/>
  <c r="G123" s="1"/>
  <c r="S123" s="1"/>
  <c r="U121"/>
  <c r="AF121" s="1"/>
  <c r="M121"/>
  <c r="K121"/>
  <c r="E121"/>
  <c r="G121" s="1"/>
  <c r="AK120"/>
  <c r="K120"/>
  <c r="M120" s="1"/>
  <c r="E120"/>
  <c r="G120" s="1"/>
  <c r="S120" s="1"/>
  <c r="T120" s="1"/>
  <c r="AK119"/>
  <c r="K119"/>
  <c r="M119" s="1"/>
  <c r="E119"/>
  <c r="G119" s="1"/>
  <c r="AK118"/>
  <c r="K118"/>
  <c r="M118" s="1"/>
  <c r="E118"/>
  <c r="G118" s="1"/>
  <c r="AK117"/>
  <c r="K117"/>
  <c r="M117" s="1"/>
  <c r="E117"/>
  <c r="G117" s="1"/>
  <c r="S117" s="1"/>
  <c r="T117" s="1"/>
  <c r="AK116"/>
  <c r="K116"/>
  <c r="M116" s="1"/>
  <c r="E116"/>
  <c r="G116" s="1"/>
  <c r="AK115"/>
  <c r="K115"/>
  <c r="M115" s="1"/>
  <c r="E115"/>
  <c r="G115" s="1"/>
  <c r="AH113"/>
  <c r="AH112" s="1"/>
  <c r="AH111" s="1"/>
  <c r="AH110" s="1"/>
  <c r="AH109" s="1"/>
  <c r="AH108" s="1"/>
  <c r="AH107" s="1"/>
  <c r="Y109" s="1"/>
  <c r="AF113"/>
  <c r="AF112" s="1"/>
  <c r="AF111" s="1"/>
  <c r="AF110" s="1"/>
  <c r="AF109" s="1"/>
  <c r="AF108" s="1"/>
  <c r="AF107" s="1"/>
  <c r="W109" s="1"/>
  <c r="U113"/>
  <c r="K113"/>
  <c r="M113" s="1"/>
  <c r="E113"/>
  <c r="G113" s="1"/>
  <c r="AK112"/>
  <c r="K112"/>
  <c r="M112" s="1"/>
  <c r="E112"/>
  <c r="G112" s="1"/>
  <c r="S112" s="1"/>
  <c r="T112" s="1"/>
  <c r="AK111"/>
  <c r="K111"/>
  <c r="M111" s="1"/>
  <c r="E111"/>
  <c r="G111" s="1"/>
  <c r="AK110"/>
  <c r="K110"/>
  <c r="M110" s="1"/>
  <c r="E110"/>
  <c r="G110" s="1"/>
  <c r="AK109"/>
  <c r="K109"/>
  <c r="M109" s="1"/>
  <c r="E109"/>
  <c r="G109" s="1"/>
  <c r="S109" s="1"/>
  <c r="T109" s="1"/>
  <c r="AK108"/>
  <c r="K108"/>
  <c r="M108" s="1"/>
  <c r="S108" s="1"/>
  <c r="T108" s="1"/>
  <c r="E108"/>
  <c r="G108" s="1"/>
  <c r="AK107"/>
  <c r="K107"/>
  <c r="M107" s="1"/>
  <c r="E107"/>
  <c r="G107" s="1"/>
  <c r="U105"/>
  <c r="AF105" s="1"/>
  <c r="K105"/>
  <c r="M105" s="1"/>
  <c r="E105"/>
  <c r="G105" s="1"/>
  <c r="AK104"/>
  <c r="AF104"/>
  <c r="AF103" s="1"/>
  <c r="K104"/>
  <c r="M104" s="1"/>
  <c r="E104"/>
  <c r="G104" s="1"/>
  <c r="AK103"/>
  <c r="K103"/>
  <c r="M103" s="1"/>
  <c r="G103"/>
  <c r="S103" s="1"/>
  <c r="T103" s="1"/>
  <c r="E103"/>
  <c r="AK102"/>
  <c r="AF102"/>
  <c r="K102"/>
  <c r="M102" s="1"/>
  <c r="E102"/>
  <c r="G102" s="1"/>
  <c r="AK101"/>
  <c r="AF101"/>
  <c r="AF100" s="1"/>
  <c r="AF99" s="1"/>
  <c r="W101" s="1"/>
  <c r="K101"/>
  <c r="M101" s="1"/>
  <c r="E101"/>
  <c r="G101" s="1"/>
  <c r="AK100"/>
  <c r="K100"/>
  <c r="M100" s="1"/>
  <c r="E100"/>
  <c r="G100" s="1"/>
  <c r="AK99"/>
  <c r="K99"/>
  <c r="M99" s="1"/>
  <c r="E99"/>
  <c r="G99" s="1"/>
  <c r="U97"/>
  <c r="K97"/>
  <c r="M97" s="1"/>
  <c r="E97"/>
  <c r="G97" s="1"/>
  <c r="S97" s="1"/>
  <c r="T97" s="1"/>
  <c r="AK96"/>
  <c r="K96"/>
  <c r="M96" s="1"/>
  <c r="S96" s="1"/>
  <c r="T96" s="1"/>
  <c r="E96"/>
  <c r="G96" s="1"/>
  <c r="AK95"/>
  <c r="K95"/>
  <c r="M95" s="1"/>
  <c r="E95"/>
  <c r="G95" s="1"/>
  <c r="AK94"/>
  <c r="K94"/>
  <c r="M94" s="1"/>
  <c r="E94"/>
  <c r="G94" s="1"/>
  <c r="AK93"/>
  <c r="K93"/>
  <c r="M93" s="1"/>
  <c r="E93"/>
  <c r="G93" s="1"/>
  <c r="AK92"/>
  <c r="K92"/>
  <c r="M92" s="1"/>
  <c r="E92"/>
  <c r="G92" s="1"/>
  <c r="AK91"/>
  <c r="K91"/>
  <c r="M91" s="1"/>
  <c r="E91"/>
  <c r="G91" s="1"/>
  <c r="S91" s="1"/>
  <c r="U89"/>
  <c r="AF89" s="1"/>
  <c r="K89"/>
  <c r="M89" s="1"/>
  <c r="E89"/>
  <c r="G89" s="1"/>
  <c r="AK88"/>
  <c r="K88"/>
  <c r="M88" s="1"/>
  <c r="G88"/>
  <c r="E88"/>
  <c r="AK87"/>
  <c r="K87"/>
  <c r="M87" s="1"/>
  <c r="E87"/>
  <c r="G87" s="1"/>
  <c r="AK86"/>
  <c r="K86"/>
  <c r="M86" s="1"/>
  <c r="E86"/>
  <c r="G86" s="1"/>
  <c r="AK85"/>
  <c r="K85"/>
  <c r="M85" s="1"/>
  <c r="E85"/>
  <c r="G85" s="1"/>
  <c r="S85" s="1"/>
  <c r="T85" s="1"/>
  <c r="AK84"/>
  <c r="K84"/>
  <c r="M84" s="1"/>
  <c r="E84"/>
  <c r="G84" s="1"/>
  <c r="AK83"/>
  <c r="K83"/>
  <c r="M83" s="1"/>
  <c r="E83"/>
  <c r="G83" s="1"/>
  <c r="AH81"/>
  <c r="AH80" s="1"/>
  <c r="AH79" s="1"/>
  <c r="AH78" s="1"/>
  <c r="AH77" s="1"/>
  <c r="AH76" s="1"/>
  <c r="AH75" s="1"/>
  <c r="Y77" s="1"/>
  <c r="U81"/>
  <c r="AF81" s="1"/>
  <c r="K81"/>
  <c r="M81" s="1"/>
  <c r="E81"/>
  <c r="G81" s="1"/>
  <c r="AK80"/>
  <c r="K80"/>
  <c r="M80" s="1"/>
  <c r="E80"/>
  <c r="G80" s="1"/>
  <c r="S80" s="1"/>
  <c r="T80" s="1"/>
  <c r="AK79"/>
  <c r="K79"/>
  <c r="M79" s="1"/>
  <c r="E79"/>
  <c r="G79" s="1"/>
  <c r="AK78"/>
  <c r="K78"/>
  <c r="M78" s="1"/>
  <c r="E78"/>
  <c r="G78" s="1"/>
  <c r="AK77"/>
  <c r="K77"/>
  <c r="M77" s="1"/>
  <c r="G77"/>
  <c r="E77"/>
  <c r="AK76"/>
  <c r="M76"/>
  <c r="K76"/>
  <c r="E76"/>
  <c r="G76" s="1"/>
  <c r="AK75"/>
  <c r="M75"/>
  <c r="K75"/>
  <c r="E75"/>
  <c r="G75" s="1"/>
  <c r="U73"/>
  <c r="AF73" s="1"/>
  <c r="K73"/>
  <c r="M73" s="1"/>
  <c r="G73"/>
  <c r="E73"/>
  <c r="AK72"/>
  <c r="AF72"/>
  <c r="AF71" s="1"/>
  <c r="AF70" s="1"/>
  <c r="AF69" s="1"/>
  <c r="AF68" s="1"/>
  <c r="AF67" s="1"/>
  <c r="W69" s="1"/>
  <c r="K72"/>
  <c r="M72" s="1"/>
  <c r="E72"/>
  <c r="G72" s="1"/>
  <c r="AK71"/>
  <c r="K71"/>
  <c r="M71" s="1"/>
  <c r="E71"/>
  <c r="G71" s="1"/>
  <c r="AK70"/>
  <c r="K70"/>
  <c r="M70" s="1"/>
  <c r="G70"/>
  <c r="E70"/>
  <c r="AK69"/>
  <c r="K69"/>
  <c r="M69" s="1"/>
  <c r="E69"/>
  <c r="G69" s="1"/>
  <c r="AK68"/>
  <c r="K68"/>
  <c r="M68" s="1"/>
  <c r="E68"/>
  <c r="G68" s="1"/>
  <c r="AK67"/>
  <c r="K67"/>
  <c r="M67" s="1"/>
  <c r="E67"/>
  <c r="G67" s="1"/>
  <c r="S67" s="1"/>
  <c r="U65"/>
  <c r="K65"/>
  <c r="M65" s="1"/>
  <c r="E65"/>
  <c r="G65" s="1"/>
  <c r="AK64"/>
  <c r="M64"/>
  <c r="K64"/>
  <c r="G64"/>
  <c r="E64"/>
  <c r="AK63"/>
  <c r="K63"/>
  <c r="M63" s="1"/>
  <c r="G63"/>
  <c r="E63"/>
  <c r="AK62"/>
  <c r="K62"/>
  <c r="M62" s="1"/>
  <c r="E62"/>
  <c r="G62" s="1"/>
  <c r="AK61"/>
  <c r="M61"/>
  <c r="K61"/>
  <c r="E61"/>
  <c r="G61" s="1"/>
  <c r="AK60"/>
  <c r="K60"/>
  <c r="M60" s="1"/>
  <c r="E60"/>
  <c r="G60" s="1"/>
  <c r="AK59"/>
  <c r="K59"/>
  <c r="M59" s="1"/>
  <c r="E59"/>
  <c r="G59" s="1"/>
  <c r="S59" s="1"/>
  <c r="U57"/>
  <c r="AF57" s="1"/>
  <c r="AF56" s="1"/>
  <c r="K57"/>
  <c r="M57" s="1"/>
  <c r="E57"/>
  <c r="G57" s="1"/>
  <c r="AK56"/>
  <c r="K56"/>
  <c r="M56" s="1"/>
  <c r="G56"/>
  <c r="E56"/>
  <c r="AK55"/>
  <c r="K55"/>
  <c r="M55" s="1"/>
  <c r="S55" s="1"/>
  <c r="T55" s="1"/>
  <c r="E55"/>
  <c r="G55" s="1"/>
  <c r="AK54"/>
  <c r="K54"/>
  <c r="M54" s="1"/>
  <c r="E54"/>
  <c r="G54" s="1"/>
  <c r="AK53"/>
  <c r="K53"/>
  <c r="M53" s="1"/>
  <c r="E53"/>
  <c r="G53" s="1"/>
  <c r="AK52"/>
  <c r="K52"/>
  <c r="M52" s="1"/>
  <c r="S52" s="1"/>
  <c r="T52" s="1"/>
  <c r="E52"/>
  <c r="G52" s="1"/>
  <c r="AK51"/>
  <c r="K51"/>
  <c r="M51" s="1"/>
  <c r="E51"/>
  <c r="G51" s="1"/>
  <c r="AF49"/>
  <c r="U49"/>
  <c r="AH49" s="1"/>
  <c r="M49"/>
  <c r="K49"/>
  <c r="G49"/>
  <c r="S49" s="1"/>
  <c r="T49" s="1"/>
  <c r="E49"/>
  <c r="AK48"/>
  <c r="AF48"/>
  <c r="AF47" s="1"/>
  <c r="AF46" s="1"/>
  <c r="AF45" s="1"/>
  <c r="AF44" s="1"/>
  <c r="AF43" s="1"/>
  <c r="W45" s="1"/>
  <c r="K48"/>
  <c r="M48" s="1"/>
  <c r="G48"/>
  <c r="E48"/>
  <c r="AK47"/>
  <c r="K47"/>
  <c r="M47" s="1"/>
  <c r="E47"/>
  <c r="G47" s="1"/>
  <c r="AK46"/>
  <c r="M46"/>
  <c r="K46"/>
  <c r="G46"/>
  <c r="E46"/>
  <c r="AK45"/>
  <c r="K45"/>
  <c r="M45" s="1"/>
  <c r="G45"/>
  <c r="E45"/>
  <c r="AK44"/>
  <c r="K44"/>
  <c r="M44" s="1"/>
  <c r="E44"/>
  <c r="G44" s="1"/>
  <c r="AK43"/>
  <c r="K43"/>
  <c r="M43" s="1"/>
  <c r="S43" s="1"/>
  <c r="T43" s="1"/>
  <c r="E43"/>
  <c r="G43" s="1"/>
  <c r="AH41"/>
  <c r="AH40" s="1"/>
  <c r="U41"/>
  <c r="K41"/>
  <c r="M41" s="1"/>
  <c r="E41"/>
  <c r="G41" s="1"/>
  <c r="AK40"/>
  <c r="K40"/>
  <c r="M40" s="1"/>
  <c r="E40"/>
  <c r="G40" s="1"/>
  <c r="AK39"/>
  <c r="K39"/>
  <c r="M39" s="1"/>
  <c r="E39"/>
  <c r="G39" s="1"/>
  <c r="S39" s="1"/>
  <c r="T39" s="1"/>
  <c r="AK38"/>
  <c r="K38"/>
  <c r="M38" s="1"/>
  <c r="E38"/>
  <c r="G38" s="1"/>
  <c r="AK37"/>
  <c r="K37"/>
  <c r="M37" s="1"/>
  <c r="E37"/>
  <c r="G37" s="1"/>
  <c r="AK36"/>
  <c r="K36"/>
  <c r="M36" s="1"/>
  <c r="E36"/>
  <c r="G36" s="1"/>
  <c r="AK35"/>
  <c r="K35"/>
  <c r="M35" s="1"/>
  <c r="G35"/>
  <c r="E35"/>
  <c r="U33"/>
  <c r="K33"/>
  <c r="M33" s="1"/>
  <c r="G33"/>
  <c r="E33"/>
  <c r="AK32"/>
  <c r="K32"/>
  <c r="M32" s="1"/>
  <c r="E32"/>
  <c r="G32" s="1"/>
  <c r="AK31"/>
  <c r="K31"/>
  <c r="M31" s="1"/>
  <c r="E31"/>
  <c r="G31" s="1"/>
  <c r="AK30"/>
  <c r="M30"/>
  <c r="K30"/>
  <c r="G30"/>
  <c r="E30"/>
  <c r="AK29"/>
  <c r="K29"/>
  <c r="M29" s="1"/>
  <c r="E29"/>
  <c r="G29" s="1"/>
  <c r="AK28"/>
  <c r="K28"/>
  <c r="M28" s="1"/>
  <c r="E28"/>
  <c r="G28" s="1"/>
  <c r="AK27"/>
  <c r="K27"/>
  <c r="M27" s="1"/>
  <c r="E27"/>
  <c r="G27" s="1"/>
  <c r="S27" s="1"/>
  <c r="AF25"/>
  <c r="AF24" s="1"/>
  <c r="AF23" s="1"/>
  <c r="U25"/>
  <c r="K25"/>
  <c r="M25" s="1"/>
  <c r="E25"/>
  <c r="G25" s="1"/>
  <c r="AK24"/>
  <c r="K24"/>
  <c r="M24" s="1"/>
  <c r="E24"/>
  <c r="G24" s="1"/>
  <c r="S24" s="1"/>
  <c r="T24" s="1"/>
  <c r="AK23"/>
  <c r="M23"/>
  <c r="K23"/>
  <c r="E23"/>
  <c r="G23" s="1"/>
  <c r="AK22"/>
  <c r="M22"/>
  <c r="K22"/>
  <c r="E22"/>
  <c r="G22" s="1"/>
  <c r="AK21"/>
  <c r="K21"/>
  <c r="M21" s="1"/>
  <c r="E21"/>
  <c r="G21" s="1"/>
  <c r="AK20"/>
  <c r="M20"/>
  <c r="K20"/>
  <c r="E20"/>
  <c r="G20" s="1"/>
  <c r="AK19"/>
  <c r="K19"/>
  <c r="M19" s="1"/>
  <c r="E19"/>
  <c r="G19" s="1"/>
  <c r="U17"/>
  <c r="AH17" s="1"/>
  <c r="AH16" s="1"/>
  <c r="AH15" s="1"/>
  <c r="AH14" s="1"/>
  <c r="AH13" s="1"/>
  <c r="AH12" s="1"/>
  <c r="AH11" s="1"/>
  <c r="Y13" s="1"/>
  <c r="M17"/>
  <c r="K17"/>
  <c r="E17"/>
  <c r="G17" s="1"/>
  <c r="AK16"/>
  <c r="K16"/>
  <c r="M16" s="1"/>
  <c r="E16"/>
  <c r="G16" s="1"/>
  <c r="AK15"/>
  <c r="K15"/>
  <c r="M15" s="1"/>
  <c r="E15"/>
  <c r="G15" s="1"/>
  <c r="AK14"/>
  <c r="K14"/>
  <c r="M14" s="1"/>
  <c r="E14"/>
  <c r="G14" s="1"/>
  <c r="AK13"/>
  <c r="K13"/>
  <c r="M13" s="1"/>
  <c r="G13"/>
  <c r="E13"/>
  <c r="AK12"/>
  <c r="K12"/>
  <c r="M12" s="1"/>
  <c r="E12"/>
  <c r="G12" s="1"/>
  <c r="AK11"/>
  <c r="K11"/>
  <c r="M11" s="1"/>
  <c r="E11"/>
  <c r="G11" s="1"/>
  <c r="U9"/>
  <c r="K9"/>
  <c r="M9" s="1"/>
  <c r="E9"/>
  <c r="G9" s="1"/>
  <c r="S9" s="1"/>
  <c r="T9" s="1"/>
  <c r="AK8"/>
  <c r="K8"/>
  <c r="M8" s="1"/>
  <c r="E8"/>
  <c r="G8" s="1"/>
  <c r="AK7"/>
  <c r="K7"/>
  <c r="M7" s="1"/>
  <c r="G7"/>
  <c r="E7"/>
  <c r="AK6"/>
  <c r="K6"/>
  <c r="M6" s="1"/>
  <c r="G6"/>
  <c r="E6"/>
  <c r="AK5"/>
  <c r="K5"/>
  <c r="M5" s="1"/>
  <c r="E5"/>
  <c r="G5" s="1"/>
  <c r="AK4"/>
  <c r="K4"/>
  <c r="M4" s="1"/>
  <c r="E4"/>
  <c r="G4" s="1"/>
  <c r="A4"/>
  <c r="A5" s="1"/>
  <c r="A6" s="1"/>
  <c r="A7" s="1"/>
  <c r="A8" s="1"/>
  <c r="A9" s="1"/>
  <c r="A11" s="1"/>
  <c r="A12" s="1"/>
  <c r="A13" s="1"/>
  <c r="A14" s="1"/>
  <c r="A15" s="1"/>
  <c r="A16" s="1"/>
  <c r="A17" s="1"/>
  <c r="A19" s="1"/>
  <c r="A20" s="1"/>
  <c r="A21" s="1"/>
  <c r="A22" s="1"/>
  <c r="A23" s="1"/>
  <c r="A24" s="1"/>
  <c r="A25" s="1"/>
  <c r="A27" s="1"/>
  <c r="A28" s="1"/>
  <c r="A29" s="1"/>
  <c r="A30" s="1"/>
  <c r="A31" s="1"/>
  <c r="A32" s="1"/>
  <c r="A33" s="1"/>
  <c r="A35" s="1"/>
  <c r="A36" s="1"/>
  <c r="A37" s="1"/>
  <c r="A38" s="1"/>
  <c r="A39" s="1"/>
  <c r="A40" s="1"/>
  <c r="A41" s="1"/>
  <c r="A43" s="1"/>
  <c r="A44" s="1"/>
  <c r="A45" s="1"/>
  <c r="A46" s="1"/>
  <c r="A47" s="1"/>
  <c r="A48" s="1"/>
  <c r="A49" s="1"/>
  <c r="A51" s="1"/>
  <c r="A52" s="1"/>
  <c r="A53" s="1"/>
  <c r="A54" s="1"/>
  <c r="A55" s="1"/>
  <c r="A56" s="1"/>
  <c r="A57" s="1"/>
  <c r="A59" s="1"/>
  <c r="A60" s="1"/>
  <c r="A61" s="1"/>
  <c r="A62" s="1"/>
  <c r="A63" s="1"/>
  <c r="A64" s="1"/>
  <c r="A65" s="1"/>
  <c r="A67" s="1"/>
  <c r="A68" s="1"/>
  <c r="A69" s="1"/>
  <c r="A70" s="1"/>
  <c r="A71" s="1"/>
  <c r="A72" s="1"/>
  <c r="A73" s="1"/>
  <c r="A75" s="1"/>
  <c r="A76" s="1"/>
  <c r="A77" s="1"/>
  <c r="A78" s="1"/>
  <c r="A79" s="1"/>
  <c r="A80" s="1"/>
  <c r="A81" s="1"/>
  <c r="A83" s="1"/>
  <c r="A84" s="1"/>
  <c r="A85" s="1"/>
  <c r="A86" s="1"/>
  <c r="A87" s="1"/>
  <c r="A88" s="1"/>
  <c r="A89" s="1"/>
  <c r="A91" s="1"/>
  <c r="A92" s="1"/>
  <c r="A93" s="1"/>
  <c r="A94" s="1"/>
  <c r="A95" s="1"/>
  <c r="A96" s="1"/>
  <c r="A97" s="1"/>
  <c r="A99" s="1"/>
  <c r="A100" s="1"/>
  <c r="A101" s="1"/>
  <c r="A102" s="1"/>
  <c r="A103" s="1"/>
  <c r="A104" s="1"/>
  <c r="A105" s="1"/>
  <c r="A107" s="1"/>
  <c r="A108" s="1"/>
  <c r="A109" s="1"/>
  <c r="A110" s="1"/>
  <c r="A111" s="1"/>
  <c r="A112" s="1"/>
  <c r="A113" s="1"/>
  <c r="A115" s="1"/>
  <c r="A116" s="1"/>
  <c r="A117" s="1"/>
  <c r="A118" s="1"/>
  <c r="A119" s="1"/>
  <c r="A120" s="1"/>
  <c r="A121" s="1"/>
  <c r="A123" s="1"/>
  <c r="A124" s="1"/>
  <c r="A125" s="1"/>
  <c r="A126" s="1"/>
  <c r="A127" s="1"/>
  <c r="A128" s="1"/>
  <c r="A129" s="1"/>
  <c r="A131" s="1"/>
  <c r="A132" s="1"/>
  <c r="A133" s="1"/>
  <c r="A134" s="1"/>
  <c r="A135" s="1"/>
  <c r="A136" s="1"/>
  <c r="A137" s="1"/>
  <c r="A139" s="1"/>
  <c r="A140" s="1"/>
  <c r="A141" s="1"/>
  <c r="A142" s="1"/>
  <c r="A143" s="1"/>
  <c r="A144" s="1"/>
  <c r="A145" s="1"/>
  <c r="A147" s="1"/>
  <c r="A148" s="1"/>
  <c r="A149" s="1"/>
  <c r="A150" s="1"/>
  <c r="A151" s="1"/>
  <c r="A152" s="1"/>
  <c r="A153" s="1"/>
  <c r="A155" s="1"/>
  <c r="A156" s="1"/>
  <c r="A157" s="1"/>
  <c r="A158" s="1"/>
  <c r="A159" s="1"/>
  <c r="A160" s="1"/>
  <c r="A161" s="1"/>
  <c r="A163" s="1"/>
  <c r="A164" s="1"/>
  <c r="A165" s="1"/>
  <c r="A166" s="1"/>
  <c r="A167" s="1"/>
  <c r="A168" s="1"/>
  <c r="A169" s="1"/>
  <c r="A171" s="1"/>
  <c r="A172" s="1"/>
  <c r="A173" s="1"/>
  <c r="A174" s="1"/>
  <c r="A175" s="1"/>
  <c r="A176" s="1"/>
  <c r="A177" s="1"/>
  <c r="A179" s="1"/>
  <c r="A180" s="1"/>
  <c r="A181" s="1"/>
  <c r="A182" s="1"/>
  <c r="A183" s="1"/>
  <c r="A184" s="1"/>
  <c r="A185" s="1"/>
  <c r="A187" s="1"/>
  <c r="A188" s="1"/>
  <c r="A189" s="1"/>
  <c r="A190" s="1"/>
  <c r="A191" s="1"/>
  <c r="A192" s="1"/>
  <c r="A193" s="1"/>
  <c r="A195" s="1"/>
  <c r="A196" s="1"/>
  <c r="A197" s="1"/>
  <c r="A198" s="1"/>
  <c r="A199" s="1"/>
  <c r="A200" s="1"/>
  <c r="A201" s="1"/>
  <c r="A203" s="1"/>
  <c r="A204" s="1"/>
  <c r="A205" s="1"/>
  <c r="A206" s="1"/>
  <c r="A207" s="1"/>
  <c r="A208" s="1"/>
  <c r="A209" s="1"/>
  <c r="A211" s="1"/>
  <c r="A212" s="1"/>
  <c r="A213" s="1"/>
  <c r="A214" s="1"/>
  <c r="A215" s="1"/>
  <c r="A216" s="1"/>
  <c r="A217" s="1"/>
  <c r="A219" s="1"/>
  <c r="A220" s="1"/>
  <c r="A221" s="1"/>
  <c r="A222" s="1"/>
  <c r="A223" s="1"/>
  <c r="A224" s="1"/>
  <c r="A225" s="1"/>
  <c r="A227" s="1"/>
  <c r="A228" s="1"/>
  <c r="A229" s="1"/>
  <c r="A230" s="1"/>
  <c r="A231" s="1"/>
  <c r="A232" s="1"/>
  <c r="A233" s="1"/>
  <c r="A235" s="1"/>
  <c r="A236" s="1"/>
  <c r="A237" s="1"/>
  <c r="A238" s="1"/>
  <c r="A239" s="1"/>
  <c r="A240" s="1"/>
  <c r="A241" s="1"/>
  <c r="A243" s="1"/>
  <c r="A244" s="1"/>
  <c r="A245" s="1"/>
  <c r="A246" s="1"/>
  <c r="A247" s="1"/>
  <c r="A248" s="1"/>
  <c r="A249" s="1"/>
  <c r="A251" s="1"/>
  <c r="A252" s="1"/>
  <c r="A253" s="1"/>
  <c r="A254" s="1"/>
  <c r="A255" s="1"/>
  <c r="A256" s="1"/>
  <c r="A257" s="1"/>
  <c r="A259" s="1"/>
  <c r="A260" s="1"/>
  <c r="A261" s="1"/>
  <c r="A262" s="1"/>
  <c r="A263" s="1"/>
  <c r="A264" s="1"/>
  <c r="A265" s="1"/>
  <c r="A267" s="1"/>
  <c r="A268" s="1"/>
  <c r="A269" s="1"/>
  <c r="A270" s="1"/>
  <c r="A271" s="1"/>
  <c r="A272" s="1"/>
  <c r="A273" s="1"/>
  <c r="A275" s="1"/>
  <c r="A276" s="1"/>
  <c r="A277" s="1"/>
  <c r="A278" s="1"/>
  <c r="A279" s="1"/>
  <c r="A280" s="1"/>
  <c r="A281" s="1"/>
  <c r="A283" s="1"/>
  <c r="A284" s="1"/>
  <c r="A285" s="1"/>
  <c r="A286" s="1"/>
  <c r="A287" s="1"/>
  <c r="A288" s="1"/>
  <c r="A289" s="1"/>
  <c r="A291" s="1"/>
  <c r="A292" s="1"/>
  <c r="A293" s="1"/>
  <c r="A294" s="1"/>
  <c r="A295" s="1"/>
  <c r="A296" s="1"/>
  <c r="A297" s="1"/>
  <c r="A299" s="1"/>
  <c r="A300" s="1"/>
  <c r="A301" s="1"/>
  <c r="A302" s="1"/>
  <c r="A303" s="1"/>
  <c r="A304" s="1"/>
  <c r="A305" s="1"/>
  <c r="A307" s="1"/>
  <c r="A308" s="1"/>
  <c r="A309" s="1"/>
  <c r="A310" s="1"/>
  <c r="A311" s="1"/>
  <c r="A312" s="1"/>
  <c r="A313" s="1"/>
  <c r="A315" s="1"/>
  <c r="A316" s="1"/>
  <c r="A317" s="1"/>
  <c r="A318" s="1"/>
  <c r="A319" s="1"/>
  <c r="A320" s="1"/>
  <c r="A321" s="1"/>
  <c r="A323" s="1"/>
  <c r="A324" s="1"/>
  <c r="A325" s="1"/>
  <c r="A326" s="1"/>
  <c r="A327" s="1"/>
  <c r="A328" s="1"/>
  <c r="A329" s="1"/>
  <c r="A331" s="1"/>
  <c r="A332" s="1"/>
  <c r="A333" s="1"/>
  <c r="A334" s="1"/>
  <c r="A335" s="1"/>
  <c r="A336" s="1"/>
  <c r="A337" s="1"/>
  <c r="A339" s="1"/>
  <c r="A340" s="1"/>
  <c r="A341" s="1"/>
  <c r="A342" s="1"/>
  <c r="A343" s="1"/>
  <c r="A344" s="1"/>
  <c r="A345" s="1"/>
  <c r="A347" s="1"/>
  <c r="A348" s="1"/>
  <c r="A349" s="1"/>
  <c r="A350" s="1"/>
  <c r="A351" s="1"/>
  <c r="A352" s="1"/>
  <c r="A353" s="1"/>
  <c r="A355" s="1"/>
  <c r="A356" s="1"/>
  <c r="A357" s="1"/>
  <c r="A358" s="1"/>
  <c r="A359" s="1"/>
  <c r="A360" s="1"/>
  <c r="A361" s="1"/>
  <c r="A363" s="1"/>
  <c r="A364" s="1"/>
  <c r="A365" s="1"/>
  <c r="A366" s="1"/>
  <c r="A367" s="1"/>
  <c r="A368" s="1"/>
  <c r="A369" s="1"/>
  <c r="A371" s="1"/>
  <c r="A372" s="1"/>
  <c r="A373" s="1"/>
  <c r="A374" s="1"/>
  <c r="A375" s="1"/>
  <c r="A376" s="1"/>
  <c r="A377" s="1"/>
  <c r="A379" s="1"/>
  <c r="A380" s="1"/>
  <c r="A381" s="1"/>
  <c r="A382" s="1"/>
  <c r="A383" s="1"/>
  <c r="A384" s="1"/>
  <c r="A385" s="1"/>
  <c r="A387" s="1"/>
  <c r="A388" s="1"/>
  <c r="A389" s="1"/>
  <c r="A390" s="1"/>
  <c r="A391" s="1"/>
  <c r="A392" s="1"/>
  <c r="A393" s="1"/>
  <c r="A395" s="1"/>
  <c r="A396" s="1"/>
  <c r="A397" s="1"/>
  <c r="A398" s="1"/>
  <c r="A399" s="1"/>
  <c r="A400" s="1"/>
  <c r="A401" s="1"/>
  <c r="A403" s="1"/>
  <c r="A404" s="1"/>
  <c r="A405" s="1"/>
  <c r="A406" s="1"/>
  <c r="A407" s="1"/>
  <c r="A408" s="1"/>
  <c r="A409" s="1"/>
  <c r="A411" s="1"/>
  <c r="A412" s="1"/>
  <c r="A413" s="1"/>
  <c r="A414" s="1"/>
  <c r="A415" s="1"/>
  <c r="A416" s="1"/>
  <c r="A417" s="1"/>
  <c r="A419" s="1"/>
  <c r="A420" s="1"/>
  <c r="A421" s="1"/>
  <c r="A422" s="1"/>
  <c r="A423" s="1"/>
  <c r="A424" s="1"/>
  <c r="A425" s="1"/>
  <c r="AK3"/>
  <c r="K3"/>
  <c r="M3" s="1"/>
  <c r="E3"/>
  <c r="G3" s="1"/>
  <c r="Y421" i="23"/>
  <c r="X421"/>
  <c r="W421"/>
  <c r="Y413"/>
  <c r="X413"/>
  <c r="W413"/>
  <c r="Y405"/>
  <c r="X405"/>
  <c r="W405"/>
  <c r="Y397"/>
  <c r="X397"/>
  <c r="W397"/>
  <c r="Y389"/>
  <c r="X389"/>
  <c r="W389"/>
  <c r="Y381"/>
  <c r="X381"/>
  <c r="W381"/>
  <c r="Y373"/>
  <c r="X373"/>
  <c r="W373"/>
  <c r="Y365"/>
  <c r="X365"/>
  <c r="W365"/>
  <c r="Y357"/>
  <c r="X357"/>
  <c r="W357"/>
  <c r="Y349"/>
  <c r="X349"/>
  <c r="W349"/>
  <c r="Y341"/>
  <c r="X341"/>
  <c r="W341"/>
  <c r="Y333"/>
  <c r="X333"/>
  <c r="W333"/>
  <c r="Y325"/>
  <c r="X325"/>
  <c r="W325"/>
  <c r="Y317"/>
  <c r="X317"/>
  <c r="W317"/>
  <c r="Y309"/>
  <c r="X309"/>
  <c r="W309"/>
  <c r="Y301"/>
  <c r="X301"/>
  <c r="W301"/>
  <c r="Y293"/>
  <c r="X293"/>
  <c r="W293"/>
  <c r="Y285"/>
  <c r="X285"/>
  <c r="W285"/>
  <c r="Y277"/>
  <c r="X277"/>
  <c r="W277"/>
  <c r="Y269"/>
  <c r="X269"/>
  <c r="W269"/>
  <c r="Y261"/>
  <c r="X261"/>
  <c r="W261"/>
  <c r="Y253"/>
  <c r="X253"/>
  <c r="W253"/>
  <c r="Y245"/>
  <c r="X245"/>
  <c r="W245"/>
  <c r="Y237"/>
  <c r="X237"/>
  <c r="W237"/>
  <c r="Y229"/>
  <c r="X229"/>
  <c r="W229"/>
  <c r="Y221"/>
  <c r="X221"/>
  <c r="W221"/>
  <c r="Y213"/>
  <c r="X213"/>
  <c r="W213"/>
  <c r="Y205"/>
  <c r="X205"/>
  <c r="W205"/>
  <c r="Y197"/>
  <c r="X197"/>
  <c r="W197"/>
  <c r="Y189"/>
  <c r="X189"/>
  <c r="W189"/>
  <c r="Y181"/>
  <c r="X181"/>
  <c r="W181"/>
  <c r="Y173"/>
  <c r="X173"/>
  <c r="W173"/>
  <c r="Y165"/>
  <c r="X165"/>
  <c r="W165"/>
  <c r="Y157"/>
  <c r="X157"/>
  <c r="W157"/>
  <c r="Y149"/>
  <c r="X149"/>
  <c r="W149"/>
  <c r="Y141"/>
  <c r="X141"/>
  <c r="W141"/>
  <c r="Y133"/>
  <c r="X133"/>
  <c r="W133"/>
  <c r="Y125"/>
  <c r="X125"/>
  <c r="W125"/>
  <c r="Y117"/>
  <c r="X117"/>
  <c r="W117"/>
  <c r="Y109"/>
  <c r="X109"/>
  <c r="W109"/>
  <c r="Y101"/>
  <c r="X101"/>
  <c r="W101"/>
  <c r="Y93"/>
  <c r="X93"/>
  <c r="W93"/>
  <c r="Y85"/>
  <c r="X85"/>
  <c r="W85"/>
  <c r="Y77"/>
  <c r="X77"/>
  <c r="W77"/>
  <c r="Y69"/>
  <c r="X69"/>
  <c r="W69"/>
  <c r="Y55"/>
  <c r="Y53"/>
  <c r="X53"/>
  <c r="X55" s="1"/>
  <c r="W53"/>
  <c r="W55" s="1"/>
  <c r="Y47"/>
  <c r="W47"/>
  <c r="Y45"/>
  <c r="X45"/>
  <c r="X47" s="1"/>
  <c r="W45"/>
  <c r="Y39"/>
  <c r="Y37"/>
  <c r="X37"/>
  <c r="X39" s="1"/>
  <c r="W37"/>
  <c r="W39" s="1"/>
  <c r="Y31"/>
  <c r="Y29"/>
  <c r="X29"/>
  <c r="X31" s="1"/>
  <c r="W29"/>
  <c r="W31" s="1"/>
  <c r="Y23"/>
  <c r="AC21" s="1"/>
  <c r="AC22" s="1"/>
  <c r="Y21"/>
  <c r="X21"/>
  <c r="X23" s="1"/>
  <c r="W21"/>
  <c r="W23" s="1"/>
  <c r="U425"/>
  <c r="U417"/>
  <c r="U409"/>
  <c r="U401"/>
  <c r="U393"/>
  <c r="U385"/>
  <c r="U377"/>
  <c r="U369"/>
  <c r="U361"/>
  <c r="U353"/>
  <c r="U345"/>
  <c r="U337"/>
  <c r="U329"/>
  <c r="U321"/>
  <c r="U313"/>
  <c r="U305"/>
  <c r="U297"/>
  <c r="U289"/>
  <c r="U281"/>
  <c r="U273"/>
  <c r="U265"/>
  <c r="U257"/>
  <c r="U249"/>
  <c r="U241"/>
  <c r="U233"/>
  <c r="U225"/>
  <c r="U217"/>
  <c r="U209"/>
  <c r="U201"/>
  <c r="U193"/>
  <c r="U185"/>
  <c r="U177"/>
  <c r="U169"/>
  <c r="U161"/>
  <c r="U153"/>
  <c r="U145"/>
  <c r="U137"/>
  <c r="U129"/>
  <c r="U121"/>
  <c r="U113"/>
  <c r="U105"/>
  <c r="U97"/>
  <c r="U89"/>
  <c r="U81"/>
  <c r="U73"/>
  <c r="U65"/>
  <c r="U57"/>
  <c r="U49"/>
  <c r="U41"/>
  <c r="U33"/>
  <c r="U25"/>
  <c r="AB15"/>
  <c r="AB14"/>
  <c r="AC13"/>
  <c r="AC14" s="1"/>
  <c r="E11"/>
  <c r="G11" s="1"/>
  <c r="K11"/>
  <c r="M11"/>
  <c r="E12"/>
  <c r="G12" s="1"/>
  <c r="K12"/>
  <c r="M12"/>
  <c r="E13"/>
  <c r="G13" s="1"/>
  <c r="K13"/>
  <c r="M13"/>
  <c r="E14"/>
  <c r="G14" s="1"/>
  <c r="K14"/>
  <c r="M14"/>
  <c r="E15"/>
  <c r="G15" s="1"/>
  <c r="K15"/>
  <c r="M15"/>
  <c r="E16"/>
  <c r="G16" s="1"/>
  <c r="K16"/>
  <c r="M16"/>
  <c r="E17"/>
  <c r="G17" s="1"/>
  <c r="K17"/>
  <c r="M17"/>
  <c r="E19"/>
  <c r="G19" s="1"/>
  <c r="K19"/>
  <c r="M19"/>
  <c r="E20"/>
  <c r="G20" s="1"/>
  <c r="K20"/>
  <c r="M20"/>
  <c r="E21"/>
  <c r="G21" s="1"/>
  <c r="K21"/>
  <c r="M21"/>
  <c r="E22"/>
  <c r="G22" s="1"/>
  <c r="K22"/>
  <c r="M22"/>
  <c r="E23"/>
  <c r="G23" s="1"/>
  <c r="K23"/>
  <c r="M23"/>
  <c r="E24"/>
  <c r="G24" s="1"/>
  <c r="K24"/>
  <c r="M24"/>
  <c r="E25"/>
  <c r="G25" s="1"/>
  <c r="K25"/>
  <c r="M25"/>
  <c r="T425"/>
  <c r="T424"/>
  <c r="T423"/>
  <c r="T422"/>
  <c r="T421"/>
  <c r="T420"/>
  <c r="T419"/>
  <c r="T417"/>
  <c r="T416"/>
  <c r="T415"/>
  <c r="T414"/>
  <c r="T413"/>
  <c r="T412"/>
  <c r="T411"/>
  <c r="T409"/>
  <c r="T408"/>
  <c r="T407"/>
  <c r="T406"/>
  <c r="T405"/>
  <c r="T404"/>
  <c r="T403"/>
  <c r="T401"/>
  <c r="T400"/>
  <c r="T399"/>
  <c r="T398"/>
  <c r="T397"/>
  <c r="T396"/>
  <c r="T395"/>
  <c r="T393"/>
  <c r="T392"/>
  <c r="T391"/>
  <c r="T390"/>
  <c r="T389"/>
  <c r="T388"/>
  <c r="T387"/>
  <c r="T385"/>
  <c r="T384"/>
  <c r="T383"/>
  <c r="T382"/>
  <c r="T381"/>
  <c r="T380"/>
  <c r="T379"/>
  <c r="T376"/>
  <c r="T375"/>
  <c r="T374"/>
  <c r="T373"/>
  <c r="T372"/>
  <c r="T371"/>
  <c r="T369"/>
  <c r="T368"/>
  <c r="T367"/>
  <c r="T366"/>
  <c r="T365"/>
  <c r="T364"/>
  <c r="T363"/>
  <c r="T361"/>
  <c r="T360"/>
  <c r="T359"/>
  <c r="T358"/>
  <c r="T357"/>
  <c r="T356"/>
  <c r="T355"/>
  <c r="T353"/>
  <c r="T352"/>
  <c r="T351"/>
  <c r="T350"/>
  <c r="T349"/>
  <c r="T348"/>
  <c r="T347"/>
  <c r="T345"/>
  <c r="T344"/>
  <c r="T343"/>
  <c r="T342"/>
  <c r="T341"/>
  <c r="T340"/>
  <c r="T339"/>
  <c r="T337"/>
  <c r="T336"/>
  <c r="T335"/>
  <c r="T334"/>
  <c r="T333"/>
  <c r="T332"/>
  <c r="T331"/>
  <c r="T329"/>
  <c r="T328"/>
  <c r="T327"/>
  <c r="T326"/>
  <c r="T325"/>
  <c r="T324"/>
  <c r="T323"/>
  <c r="T321"/>
  <c r="T320"/>
  <c r="T319"/>
  <c r="T318"/>
  <c r="T317"/>
  <c r="T316"/>
  <c r="T315"/>
  <c r="T313"/>
  <c r="T312"/>
  <c r="T311"/>
  <c r="T310"/>
  <c r="T309"/>
  <c r="T308"/>
  <c r="T307"/>
  <c r="T305"/>
  <c r="T304"/>
  <c r="T303"/>
  <c r="T302"/>
  <c r="T301"/>
  <c r="T300"/>
  <c r="T299"/>
  <c r="T297"/>
  <c r="T296"/>
  <c r="T295"/>
  <c r="T294"/>
  <c r="T293"/>
  <c r="T292"/>
  <c r="T291"/>
  <c r="T289"/>
  <c r="T288"/>
  <c r="T287"/>
  <c r="T286"/>
  <c r="T285"/>
  <c r="T284"/>
  <c r="T283"/>
  <c r="T281"/>
  <c r="T280"/>
  <c r="T279"/>
  <c r="T278"/>
  <c r="T277"/>
  <c r="T276"/>
  <c r="T275"/>
  <c r="T273"/>
  <c r="T272"/>
  <c r="T271"/>
  <c r="T270"/>
  <c r="T269"/>
  <c r="T268"/>
  <c r="T267"/>
  <c r="T265"/>
  <c r="T264"/>
  <c r="T263"/>
  <c r="T262"/>
  <c r="T261"/>
  <c r="T260"/>
  <c r="T259"/>
  <c r="T257"/>
  <c r="T256"/>
  <c r="T255"/>
  <c r="T254"/>
  <c r="T253"/>
  <c r="T252"/>
  <c r="T251"/>
  <c r="T249"/>
  <c r="T248"/>
  <c r="T247"/>
  <c r="T246"/>
  <c r="T245"/>
  <c r="T244"/>
  <c r="T243"/>
  <c r="T241"/>
  <c r="T240"/>
  <c r="T239"/>
  <c r="T238"/>
  <c r="T237"/>
  <c r="T236"/>
  <c r="T235"/>
  <c r="T233"/>
  <c r="T232"/>
  <c r="T231"/>
  <c r="T230"/>
  <c r="T229"/>
  <c r="T228"/>
  <c r="T227"/>
  <c r="T225"/>
  <c r="T224"/>
  <c r="T223"/>
  <c r="T222"/>
  <c r="T221"/>
  <c r="T220"/>
  <c r="T219"/>
  <c r="T217"/>
  <c r="T216"/>
  <c r="T215"/>
  <c r="T214"/>
  <c r="T213"/>
  <c r="T212"/>
  <c r="T211"/>
  <c r="T209"/>
  <c r="T208"/>
  <c r="T207"/>
  <c r="T206"/>
  <c r="T205"/>
  <c r="T204"/>
  <c r="T203"/>
  <c r="T201"/>
  <c r="T200"/>
  <c r="T199"/>
  <c r="T198"/>
  <c r="T197"/>
  <c r="T196"/>
  <c r="T195"/>
  <c r="T193"/>
  <c r="T192"/>
  <c r="T191"/>
  <c r="T190"/>
  <c r="T189"/>
  <c r="T188"/>
  <c r="T187"/>
  <c r="T185"/>
  <c r="T184"/>
  <c r="T183"/>
  <c r="T182"/>
  <c r="T181"/>
  <c r="T180"/>
  <c r="T179"/>
  <c r="T177"/>
  <c r="T176"/>
  <c r="T175"/>
  <c r="T174"/>
  <c r="T173"/>
  <c r="T172"/>
  <c r="T171"/>
  <c r="T169"/>
  <c r="T168"/>
  <c r="T167"/>
  <c r="T166"/>
  <c r="T165"/>
  <c r="T164"/>
  <c r="T163"/>
  <c r="T161"/>
  <c r="T160"/>
  <c r="T159"/>
  <c r="T158"/>
  <c r="T157"/>
  <c r="T156"/>
  <c r="T155"/>
  <c r="T153"/>
  <c r="T152"/>
  <c r="T151"/>
  <c r="T150"/>
  <c r="T149"/>
  <c r="T148"/>
  <c r="T147"/>
  <c r="T145"/>
  <c r="T144"/>
  <c r="T143"/>
  <c r="T142"/>
  <c r="T141"/>
  <c r="T140"/>
  <c r="T139"/>
  <c r="T137"/>
  <c r="T136"/>
  <c r="T135"/>
  <c r="T134"/>
  <c r="T133"/>
  <c r="T132"/>
  <c r="T131"/>
  <c r="T129"/>
  <c r="T128"/>
  <c r="T127"/>
  <c r="T126"/>
  <c r="T125"/>
  <c r="T124"/>
  <c r="T123"/>
  <c r="T121"/>
  <c r="T120"/>
  <c r="T119"/>
  <c r="T118"/>
  <c r="T117"/>
  <c r="T116"/>
  <c r="T115"/>
  <c r="T113"/>
  <c r="T112"/>
  <c r="T111"/>
  <c r="T110"/>
  <c r="T109"/>
  <c r="T108"/>
  <c r="T107"/>
  <c r="T105"/>
  <c r="T104"/>
  <c r="T103"/>
  <c r="T102"/>
  <c r="T101"/>
  <c r="T100"/>
  <c r="T99"/>
  <c r="T97"/>
  <c r="T96"/>
  <c r="T95"/>
  <c r="T94"/>
  <c r="T93"/>
  <c r="T92"/>
  <c r="T91"/>
  <c r="T89"/>
  <c r="T88"/>
  <c r="T87"/>
  <c r="T86"/>
  <c r="T85"/>
  <c r="T84"/>
  <c r="T83"/>
  <c r="T81"/>
  <c r="T80"/>
  <c r="T79"/>
  <c r="T78"/>
  <c r="T77"/>
  <c r="T76"/>
  <c r="T75"/>
  <c r="T73"/>
  <c r="T72"/>
  <c r="T71"/>
  <c r="T70"/>
  <c r="T69"/>
  <c r="T68"/>
  <c r="T67"/>
  <c r="T65"/>
  <c r="T57"/>
  <c r="T56"/>
  <c r="T55"/>
  <c r="T54"/>
  <c r="T53"/>
  <c r="T52"/>
  <c r="T51"/>
  <c r="T49"/>
  <c r="T48"/>
  <c r="T47"/>
  <c r="T46"/>
  <c r="T45"/>
  <c r="T44"/>
  <c r="T43"/>
  <c r="T41"/>
  <c r="T40"/>
  <c r="T39"/>
  <c r="T38"/>
  <c r="T37"/>
  <c r="T36"/>
  <c r="T35"/>
  <c r="T33"/>
  <c r="T32"/>
  <c r="T31"/>
  <c r="T30"/>
  <c r="T29"/>
  <c r="T28"/>
  <c r="T27"/>
  <c r="T9"/>
  <c r="A5"/>
  <c r="A6" s="1"/>
  <c r="A7" s="1"/>
  <c r="A8" s="1"/>
  <c r="A9" s="1"/>
  <c r="A11" s="1"/>
  <c r="A12" s="1"/>
  <c r="A13" s="1"/>
  <c r="A14" s="1"/>
  <c r="A15" s="1"/>
  <c r="A16" s="1"/>
  <c r="A17" s="1"/>
  <c r="A19" s="1"/>
  <c r="A20" s="1"/>
  <c r="A21" s="1"/>
  <c r="A22" s="1"/>
  <c r="A23" s="1"/>
  <c r="A24" s="1"/>
  <c r="A25" s="1"/>
  <c r="A27" s="1"/>
  <c r="A28" s="1"/>
  <c r="A29" s="1"/>
  <c r="A30" s="1"/>
  <c r="A31" s="1"/>
  <c r="A32" s="1"/>
  <c r="A33" s="1"/>
  <c r="A35" s="1"/>
  <c r="A36" s="1"/>
  <c r="A37" s="1"/>
  <c r="A38" s="1"/>
  <c r="A39" s="1"/>
  <c r="A40" s="1"/>
  <c r="A41" s="1"/>
  <c r="A4"/>
  <c r="AI424"/>
  <c r="AI423"/>
  <c r="AI422"/>
  <c r="AI421"/>
  <c r="AI420"/>
  <c r="AI419"/>
  <c r="AI416"/>
  <c r="AI415"/>
  <c r="AI414"/>
  <c r="AI413"/>
  <c r="AI412"/>
  <c r="AI411"/>
  <c r="AI408"/>
  <c r="AI407"/>
  <c r="AI406"/>
  <c r="AI405"/>
  <c r="AI404"/>
  <c r="AI403"/>
  <c r="AI400"/>
  <c r="AI399"/>
  <c r="AI398"/>
  <c r="AI397"/>
  <c r="AI396"/>
  <c r="AI395"/>
  <c r="AI392"/>
  <c r="AI391"/>
  <c r="AI390"/>
  <c r="AI389"/>
  <c r="AI388"/>
  <c r="AI387"/>
  <c r="AI384"/>
  <c r="AI383"/>
  <c r="AI382"/>
  <c r="AI381"/>
  <c r="AI380"/>
  <c r="AI379"/>
  <c r="AI376"/>
  <c r="AI375"/>
  <c r="AI374"/>
  <c r="AI373"/>
  <c r="AI372"/>
  <c r="AI371"/>
  <c r="AI368"/>
  <c r="AI367"/>
  <c r="AI366"/>
  <c r="AI365"/>
  <c r="AI364"/>
  <c r="AI363"/>
  <c r="AI360"/>
  <c r="AI359"/>
  <c r="AI358"/>
  <c r="AI357"/>
  <c r="AI356"/>
  <c r="AI355"/>
  <c r="AI352"/>
  <c r="AI351"/>
  <c r="AI350"/>
  <c r="AI349"/>
  <c r="AI348"/>
  <c r="AI347"/>
  <c r="AI344"/>
  <c r="AI343"/>
  <c r="AI342"/>
  <c r="AI341"/>
  <c r="AI340"/>
  <c r="AI339"/>
  <c r="AI336"/>
  <c r="AI335"/>
  <c r="AI334"/>
  <c r="AI333"/>
  <c r="AI332"/>
  <c r="AI331"/>
  <c r="AI328"/>
  <c r="AI327"/>
  <c r="AI326"/>
  <c r="AI325"/>
  <c r="AI324"/>
  <c r="AI323"/>
  <c r="AI320"/>
  <c r="AI319"/>
  <c r="AI318"/>
  <c r="AI317"/>
  <c r="AI316"/>
  <c r="AI315"/>
  <c r="AI312"/>
  <c r="AI311"/>
  <c r="AI310"/>
  <c r="AI309"/>
  <c r="AI308"/>
  <c r="AI307"/>
  <c r="AI304"/>
  <c r="AI303"/>
  <c r="AI302"/>
  <c r="AI301"/>
  <c r="AI300"/>
  <c r="AI299"/>
  <c r="AI296"/>
  <c r="AI295"/>
  <c r="AI294"/>
  <c r="AI293"/>
  <c r="AI292"/>
  <c r="AI291"/>
  <c r="AI288"/>
  <c r="AI287"/>
  <c r="AI286"/>
  <c r="AI285"/>
  <c r="AI284"/>
  <c r="AI283"/>
  <c r="AI280"/>
  <c r="AI279"/>
  <c r="AI278"/>
  <c r="AI277"/>
  <c r="AI276"/>
  <c r="AI275"/>
  <c r="AI272"/>
  <c r="AI271"/>
  <c r="AI270"/>
  <c r="AI269"/>
  <c r="AI268"/>
  <c r="AI267"/>
  <c r="AI264"/>
  <c r="AI263"/>
  <c r="AI262"/>
  <c r="AI261"/>
  <c r="AI260"/>
  <c r="AI259"/>
  <c r="AI256"/>
  <c r="AI255"/>
  <c r="AI254"/>
  <c r="AI253"/>
  <c r="AI252"/>
  <c r="AI251"/>
  <c r="AI248"/>
  <c r="AI247"/>
  <c r="AI246"/>
  <c r="AI245"/>
  <c r="AI244"/>
  <c r="AI243"/>
  <c r="AI240"/>
  <c r="AI239"/>
  <c r="AI238"/>
  <c r="AI237"/>
  <c r="AI236"/>
  <c r="AI235"/>
  <c r="AI232"/>
  <c r="AI231"/>
  <c r="AI230"/>
  <c r="AI229"/>
  <c r="AI228"/>
  <c r="AI227"/>
  <c r="AI224"/>
  <c r="AI223"/>
  <c r="AI222"/>
  <c r="AI221"/>
  <c r="AI220"/>
  <c r="AI219"/>
  <c r="AI216"/>
  <c r="AI215"/>
  <c r="AI214"/>
  <c r="AI213"/>
  <c r="AI212"/>
  <c r="AI211"/>
  <c r="AI208"/>
  <c r="AI207"/>
  <c r="AI206"/>
  <c r="AI205"/>
  <c r="AI204"/>
  <c r="AI203"/>
  <c r="AI200"/>
  <c r="AI199"/>
  <c r="AI198"/>
  <c r="AI197"/>
  <c r="AI196"/>
  <c r="AI195"/>
  <c r="AI192"/>
  <c r="AI191"/>
  <c r="AI190"/>
  <c r="AI189"/>
  <c r="AI188"/>
  <c r="AI187"/>
  <c r="AI184"/>
  <c r="AI183"/>
  <c r="AI182"/>
  <c r="AI181"/>
  <c r="AI180"/>
  <c r="AI179"/>
  <c r="AI176"/>
  <c r="AI175"/>
  <c r="AI174"/>
  <c r="AI173"/>
  <c r="AI172"/>
  <c r="AI171"/>
  <c r="AI168"/>
  <c r="AI167"/>
  <c r="AI166"/>
  <c r="AI165"/>
  <c r="AI164"/>
  <c r="AI163"/>
  <c r="AI160"/>
  <c r="AI159"/>
  <c r="AI158"/>
  <c r="AI157"/>
  <c r="AI156"/>
  <c r="AI155"/>
  <c r="AI152"/>
  <c r="AI151"/>
  <c r="AI150"/>
  <c r="AI149"/>
  <c r="AI148"/>
  <c r="AI147"/>
  <c r="AI144"/>
  <c r="AI143"/>
  <c r="AI142"/>
  <c r="AI141"/>
  <c r="AI140"/>
  <c r="AI139"/>
  <c r="AI136"/>
  <c r="AI135"/>
  <c r="AI134"/>
  <c r="AI133"/>
  <c r="AI132"/>
  <c r="AI131"/>
  <c r="AI128"/>
  <c r="AI127"/>
  <c r="AI126"/>
  <c r="AI125"/>
  <c r="AI124"/>
  <c r="AI123"/>
  <c r="AI120"/>
  <c r="AI119"/>
  <c r="AI118"/>
  <c r="AI117"/>
  <c r="AI116"/>
  <c r="AI115"/>
  <c r="AI112"/>
  <c r="AI111"/>
  <c r="AI110"/>
  <c r="AI109"/>
  <c r="AI108"/>
  <c r="AI107"/>
  <c r="AI104"/>
  <c r="AI103"/>
  <c r="AI102"/>
  <c r="AI101"/>
  <c r="AI100"/>
  <c r="AI99"/>
  <c r="AI96"/>
  <c r="AI95"/>
  <c r="AI94"/>
  <c r="AI93"/>
  <c r="AI92"/>
  <c r="AI91"/>
  <c r="AI88"/>
  <c r="AI87"/>
  <c r="AI86"/>
  <c r="AI85"/>
  <c r="AI84"/>
  <c r="AI83"/>
  <c r="AI80"/>
  <c r="AI79"/>
  <c r="AI78"/>
  <c r="AI77"/>
  <c r="AI76"/>
  <c r="AI75"/>
  <c r="AI72"/>
  <c r="AI71"/>
  <c r="AI70"/>
  <c r="AI69"/>
  <c r="AI68"/>
  <c r="AI67"/>
  <c r="AI64"/>
  <c r="AI63"/>
  <c r="AI62"/>
  <c r="AI61"/>
  <c r="AI60"/>
  <c r="AI59"/>
  <c r="AI56"/>
  <c r="AI55"/>
  <c r="AI54"/>
  <c r="AI53"/>
  <c r="AI52"/>
  <c r="AI51"/>
  <c r="AI48"/>
  <c r="AI47"/>
  <c r="AI46"/>
  <c r="AI45"/>
  <c r="AI44"/>
  <c r="AI43"/>
  <c r="AI40"/>
  <c r="AI39"/>
  <c r="AI38"/>
  <c r="AI37"/>
  <c r="AI36"/>
  <c r="AI35"/>
  <c r="AI32"/>
  <c r="AI31"/>
  <c r="AI30"/>
  <c r="AI29"/>
  <c r="AI28"/>
  <c r="AI27"/>
  <c r="AI24"/>
  <c r="AI23"/>
  <c r="AI22"/>
  <c r="AI21"/>
  <c r="AI20"/>
  <c r="AI19"/>
  <c r="AI16"/>
  <c r="AI15"/>
  <c r="AI14"/>
  <c r="AI13"/>
  <c r="AI12"/>
  <c r="AI11"/>
  <c r="AI8"/>
  <c r="AI7"/>
  <c r="AI6"/>
  <c r="AI5"/>
  <c r="AI4"/>
  <c r="AI3"/>
  <c r="AF9" i="24" l="1"/>
  <c r="AF8" s="1"/>
  <c r="AF7" s="1"/>
  <c r="AF6" s="1"/>
  <c r="AF5" s="1"/>
  <c r="S36"/>
  <c r="T36" s="1"/>
  <c r="S71"/>
  <c r="T71" s="1"/>
  <c r="S73"/>
  <c r="T73" s="1"/>
  <c r="S95"/>
  <c r="T95" s="1"/>
  <c r="S102"/>
  <c r="T102" s="1"/>
  <c r="S113"/>
  <c r="T113" s="1"/>
  <c r="S128"/>
  <c r="T128" s="1"/>
  <c r="S149"/>
  <c r="T149" s="1"/>
  <c r="S199"/>
  <c r="T199" s="1"/>
  <c r="S225"/>
  <c r="T225" s="1"/>
  <c r="S237"/>
  <c r="T237" s="1"/>
  <c r="S247"/>
  <c r="T247" s="1"/>
  <c r="S256"/>
  <c r="T256" s="1"/>
  <c r="S278"/>
  <c r="T278" s="1"/>
  <c r="S343"/>
  <c r="T343" s="1"/>
  <c r="S359"/>
  <c r="T359" s="1"/>
  <c r="S381"/>
  <c r="T381" s="1"/>
  <c r="AF17"/>
  <c r="AF16" s="1"/>
  <c r="AF15" s="1"/>
  <c r="AF14" s="1"/>
  <c r="AF13" s="1"/>
  <c r="AF12" s="1"/>
  <c r="AF11" s="1"/>
  <c r="W13" s="1"/>
  <c r="S20"/>
  <c r="T20" s="1"/>
  <c r="S21"/>
  <c r="T21" s="1"/>
  <c r="S46"/>
  <c r="T46" s="1"/>
  <c r="S56"/>
  <c r="T56" s="1"/>
  <c r="S61"/>
  <c r="T61" s="1"/>
  <c r="S76"/>
  <c r="T76" s="1"/>
  <c r="S93"/>
  <c r="T93" s="1"/>
  <c r="AH105"/>
  <c r="AH104" s="1"/>
  <c r="AH103" s="1"/>
  <c r="AH102" s="1"/>
  <c r="AH101" s="1"/>
  <c r="AH100" s="1"/>
  <c r="AH99" s="1"/>
  <c r="Y101" s="1"/>
  <c r="S125"/>
  <c r="T125" s="1"/>
  <c r="S132"/>
  <c r="T132" s="1"/>
  <c r="S140"/>
  <c r="T140" s="1"/>
  <c r="S163"/>
  <c r="T163" s="1"/>
  <c r="AH169"/>
  <c r="AH168" s="1"/>
  <c r="AF176"/>
  <c r="AF175" s="1"/>
  <c r="AF174" s="1"/>
  <c r="AF173" s="1"/>
  <c r="AF172" s="1"/>
  <c r="AF171" s="1"/>
  <c r="W173" s="1"/>
  <c r="S189"/>
  <c r="T189" s="1"/>
  <c r="S195"/>
  <c r="T195" s="1"/>
  <c r="S204"/>
  <c r="T204" s="1"/>
  <c r="S238"/>
  <c r="T238" s="1"/>
  <c r="S239"/>
  <c r="T239" s="1"/>
  <c r="S251"/>
  <c r="S252"/>
  <c r="T252" s="1"/>
  <c r="S257"/>
  <c r="T257" s="1"/>
  <c r="S272"/>
  <c r="T272" s="1"/>
  <c r="S287"/>
  <c r="T287" s="1"/>
  <c r="S301"/>
  <c r="T301" s="1"/>
  <c r="S318"/>
  <c r="T318" s="1"/>
  <c r="S327"/>
  <c r="T327" s="1"/>
  <c r="S328"/>
  <c r="T328" s="1"/>
  <c r="S334"/>
  <c r="T334" s="1"/>
  <c r="S363"/>
  <c r="S371"/>
  <c r="T371" s="1"/>
  <c r="S375"/>
  <c r="T375" s="1"/>
  <c r="S376"/>
  <c r="T376" s="1"/>
  <c r="S383"/>
  <c r="T383" s="1"/>
  <c r="S417"/>
  <c r="T417" s="1"/>
  <c r="S99"/>
  <c r="S175"/>
  <c r="T175" s="1"/>
  <c r="S4"/>
  <c r="T4" s="1"/>
  <c r="S19"/>
  <c r="T19" s="1"/>
  <c r="S32"/>
  <c r="T32" s="1"/>
  <c r="S70"/>
  <c r="T70" s="1"/>
  <c r="S77"/>
  <c r="T77" s="1"/>
  <c r="S88"/>
  <c r="T88" s="1"/>
  <c r="S105"/>
  <c r="T105" s="1"/>
  <c r="S127"/>
  <c r="T127" s="1"/>
  <c r="S137"/>
  <c r="T137" s="1"/>
  <c r="S141"/>
  <c r="T141" s="1"/>
  <c r="S161"/>
  <c r="T161" s="1"/>
  <c r="S169"/>
  <c r="T169" s="1"/>
  <c r="S191"/>
  <c r="T191" s="1"/>
  <c r="S198"/>
  <c r="T198" s="1"/>
  <c r="S216"/>
  <c r="T216" s="1"/>
  <c r="S248"/>
  <c r="T248" s="1"/>
  <c r="S277"/>
  <c r="T277" s="1"/>
  <c r="S279"/>
  <c r="T279" s="1"/>
  <c r="S351"/>
  <c r="T351" s="1"/>
  <c r="S358"/>
  <c r="T358" s="1"/>
  <c r="S366"/>
  <c r="T366" s="1"/>
  <c r="S423"/>
  <c r="T423" s="1"/>
  <c r="S424"/>
  <c r="T424" s="1"/>
  <c r="S22"/>
  <c r="T22" s="1"/>
  <c r="S23"/>
  <c r="T23" s="1"/>
  <c r="S38"/>
  <c r="T38" s="1"/>
  <c r="AH48"/>
  <c r="AH47" s="1"/>
  <c r="AH46" s="1"/>
  <c r="AH45" s="1"/>
  <c r="AH44" s="1"/>
  <c r="AH43" s="1"/>
  <c r="Y45" s="1"/>
  <c r="S159"/>
  <c r="T159" s="1"/>
  <c r="S160"/>
  <c r="T160" s="1"/>
  <c r="S173"/>
  <c r="T173" s="1"/>
  <c r="S224"/>
  <c r="T224" s="1"/>
  <c r="S229"/>
  <c r="T229" s="1"/>
  <c r="S231"/>
  <c r="T231" s="1"/>
  <c r="S236"/>
  <c r="T236" s="1"/>
  <c r="S245"/>
  <c r="T245" s="1"/>
  <c r="S260"/>
  <c r="T260" s="1"/>
  <c r="S294"/>
  <c r="T294" s="1"/>
  <c r="S295"/>
  <c r="T295" s="1"/>
  <c r="S297"/>
  <c r="T297" s="1"/>
  <c r="S304"/>
  <c r="T304" s="1"/>
  <c r="S337"/>
  <c r="T337" s="1"/>
  <c r="S393"/>
  <c r="T393" s="1"/>
  <c r="S44"/>
  <c r="T44" s="1"/>
  <c r="S47"/>
  <c r="T47" s="1"/>
  <c r="S228"/>
  <c r="T228" s="1"/>
  <c r="S344"/>
  <c r="T344" s="1"/>
  <c r="S196"/>
  <c r="T196" s="1"/>
  <c r="S17"/>
  <c r="T17" s="1"/>
  <c r="S35"/>
  <c r="U35" s="1"/>
  <c r="Z37" s="1"/>
  <c r="S40"/>
  <c r="T40" s="1"/>
  <c r="S64"/>
  <c r="T64" s="1"/>
  <c r="S110"/>
  <c r="T110" s="1"/>
  <c r="S111"/>
  <c r="T111" s="1"/>
  <c r="AF136"/>
  <c r="AF135" s="1"/>
  <c r="AF134" s="1"/>
  <c r="AF133" s="1"/>
  <c r="AF132" s="1"/>
  <c r="AF131" s="1"/>
  <c r="W133" s="1"/>
  <c r="AH145"/>
  <c r="AH144" s="1"/>
  <c r="AH143" s="1"/>
  <c r="AH142" s="1"/>
  <c r="AH141" s="1"/>
  <c r="AH140" s="1"/>
  <c r="AH139" s="1"/>
  <c r="Y141" s="1"/>
  <c r="S177"/>
  <c r="T177" s="1"/>
  <c r="AH201"/>
  <c r="AH200" s="1"/>
  <c r="AH199" s="1"/>
  <c r="AH198" s="1"/>
  <c r="AH197" s="1"/>
  <c r="AH196" s="1"/>
  <c r="AH195" s="1"/>
  <c r="Y197" s="1"/>
  <c r="S219"/>
  <c r="S227"/>
  <c r="AF256"/>
  <c r="AF255" s="1"/>
  <c r="AF254" s="1"/>
  <c r="AF253" s="1"/>
  <c r="AF252" s="1"/>
  <c r="AF251" s="1"/>
  <c r="W253" s="1"/>
  <c r="S265"/>
  <c r="T265" s="1"/>
  <c r="S292"/>
  <c r="T292" s="1"/>
  <c r="AH297"/>
  <c r="AH296" s="1"/>
  <c r="AH295" s="1"/>
  <c r="AH294" s="1"/>
  <c r="AH293" s="1"/>
  <c r="AH292" s="1"/>
  <c r="AH291" s="1"/>
  <c r="Y293" s="1"/>
  <c r="S309"/>
  <c r="T309" s="1"/>
  <c r="S312"/>
  <c r="T312" s="1"/>
  <c r="S324"/>
  <c r="T324" s="1"/>
  <c r="AH329"/>
  <c r="AH328" s="1"/>
  <c r="AH327" s="1"/>
  <c r="AH326" s="1"/>
  <c r="AH325" s="1"/>
  <c r="AH324" s="1"/>
  <c r="AH323" s="1"/>
  <c r="Y325" s="1"/>
  <c r="AH361"/>
  <c r="AH360" s="1"/>
  <c r="AH359" s="1"/>
  <c r="AH358" s="1"/>
  <c r="AH357" s="1"/>
  <c r="AH356" s="1"/>
  <c r="AH355" s="1"/>
  <c r="Y357" s="1"/>
  <c r="S391"/>
  <c r="T391" s="1"/>
  <c r="S411"/>
  <c r="T411" s="1"/>
  <c r="S425"/>
  <c r="T425" s="1"/>
  <c r="S5"/>
  <c r="T5" s="1"/>
  <c r="S8"/>
  <c r="T8" s="1"/>
  <c r="S11"/>
  <c r="S12"/>
  <c r="T12" s="1"/>
  <c r="S14"/>
  <c r="T14" s="1"/>
  <c r="S15"/>
  <c r="T15" s="1"/>
  <c r="S37"/>
  <c r="T37" s="1"/>
  <c r="S41"/>
  <c r="T41" s="1"/>
  <c r="AF55"/>
  <c r="AF54" s="1"/>
  <c r="AF53" s="1"/>
  <c r="AF52" s="1"/>
  <c r="AF51" s="1"/>
  <c r="W53" s="1"/>
  <c r="S78"/>
  <c r="T78" s="1"/>
  <c r="S79"/>
  <c r="T79" s="1"/>
  <c r="AF80"/>
  <c r="AF79" s="1"/>
  <c r="AF78" s="1"/>
  <c r="AF77" s="1"/>
  <c r="AF76" s="1"/>
  <c r="AF75" s="1"/>
  <c r="W77" s="1"/>
  <c r="AH137"/>
  <c r="S145"/>
  <c r="T145" s="1"/>
  <c r="AF145"/>
  <c r="AF144" s="1"/>
  <c r="AF143" s="1"/>
  <c r="AF142" s="1"/>
  <c r="AF141" s="1"/>
  <c r="AF140" s="1"/>
  <c r="AF139" s="1"/>
  <c r="W141" s="1"/>
  <c r="S164"/>
  <c r="T164" s="1"/>
  <c r="S201"/>
  <c r="T201" s="1"/>
  <c r="AF201"/>
  <c r="AF200" s="1"/>
  <c r="AF199" s="1"/>
  <c r="AF198" s="1"/>
  <c r="AF197" s="1"/>
  <c r="AF196" s="1"/>
  <c r="AF195" s="1"/>
  <c r="W197" s="1"/>
  <c r="S208"/>
  <c r="T208" s="1"/>
  <c r="AF229"/>
  <c r="AF228" s="1"/>
  <c r="AF227" s="1"/>
  <c r="W229" s="1"/>
  <c r="AH232"/>
  <c r="AH231" s="1"/>
  <c r="AH230" s="1"/>
  <c r="AH229" s="1"/>
  <c r="AH228" s="1"/>
  <c r="AH227" s="1"/>
  <c r="Y229" s="1"/>
  <c r="S241"/>
  <c r="T241" s="1"/>
  <c r="AH257"/>
  <c r="AH256" s="1"/>
  <c r="AH255" s="1"/>
  <c r="AH254" s="1"/>
  <c r="AH253" s="1"/>
  <c r="AH252" s="1"/>
  <c r="AH251" s="1"/>
  <c r="Y253" s="1"/>
  <c r="S270"/>
  <c r="T270" s="1"/>
  <c r="S307"/>
  <c r="T307" s="1"/>
  <c r="S329"/>
  <c r="T329" s="1"/>
  <c r="S352"/>
  <c r="T352" s="1"/>
  <c r="S355"/>
  <c r="T355" s="1"/>
  <c r="S361"/>
  <c r="T361" s="1"/>
  <c r="AF361"/>
  <c r="AF360" s="1"/>
  <c r="AF359" s="1"/>
  <c r="AF358" s="1"/>
  <c r="AF357" s="1"/>
  <c r="AF356" s="1"/>
  <c r="AF355" s="1"/>
  <c r="W357" s="1"/>
  <c r="S380"/>
  <c r="T380" s="1"/>
  <c r="S382"/>
  <c r="T382" s="1"/>
  <c r="S384"/>
  <c r="T384" s="1"/>
  <c r="S387"/>
  <c r="S408"/>
  <c r="T408" s="1"/>
  <c r="S3"/>
  <c r="T3" s="1"/>
  <c r="S25"/>
  <c r="T25" s="1"/>
  <c r="S29"/>
  <c r="T29" s="1"/>
  <c r="S53"/>
  <c r="T53" s="1"/>
  <c r="S68"/>
  <c r="T68" s="1"/>
  <c r="AH73"/>
  <c r="AH72" s="1"/>
  <c r="AH71" s="1"/>
  <c r="AH70" s="1"/>
  <c r="AH69" s="1"/>
  <c r="AH68" s="1"/>
  <c r="AH67" s="1"/>
  <c r="Y69" s="1"/>
  <c r="S81"/>
  <c r="T81" s="1"/>
  <c r="S100"/>
  <c r="T100" s="1"/>
  <c r="AH136"/>
  <c r="AH135" s="1"/>
  <c r="AH134" s="1"/>
  <c r="AH133" s="1"/>
  <c r="AH132" s="1"/>
  <c r="AH131" s="1"/>
  <c r="Y133" s="1"/>
  <c r="S142"/>
  <c r="T142" s="1"/>
  <c r="S143"/>
  <c r="T143" s="1"/>
  <c r="AF168"/>
  <c r="AF167" s="1"/>
  <c r="AF166" s="1"/>
  <c r="AF165" s="1"/>
  <c r="AF164" s="1"/>
  <c r="AF163" s="1"/>
  <c r="W165" s="1"/>
  <c r="S193"/>
  <c r="T193" s="1"/>
  <c r="S213"/>
  <c r="T213" s="1"/>
  <c r="S221"/>
  <c r="T221" s="1"/>
  <c r="S233"/>
  <c r="T233" s="1"/>
  <c r="S262"/>
  <c r="T262" s="1"/>
  <c r="S263"/>
  <c r="T263" s="1"/>
  <c r="S291"/>
  <c r="T291" s="1"/>
  <c r="S315"/>
  <c r="S319"/>
  <c r="T319" s="1"/>
  <c r="S326"/>
  <c r="T326" s="1"/>
  <c r="S332"/>
  <c r="T332" s="1"/>
  <c r="S336"/>
  <c r="T336" s="1"/>
  <c r="S356"/>
  <c r="T356" s="1"/>
  <c r="S364"/>
  <c r="T364" s="1"/>
  <c r="S388"/>
  <c r="T388" s="1"/>
  <c r="S403"/>
  <c r="T403" s="1"/>
  <c r="S422"/>
  <c r="T422" s="1"/>
  <c r="AH9"/>
  <c r="AH8" s="1"/>
  <c r="AH7" s="1"/>
  <c r="AH6" s="1"/>
  <c r="AH5" s="1"/>
  <c r="T67"/>
  <c r="T315"/>
  <c r="T11"/>
  <c r="U19"/>
  <c r="Z21" s="1"/>
  <c r="T59"/>
  <c r="T123"/>
  <c r="T27"/>
  <c r="T91"/>
  <c r="T251"/>
  <c r="T347"/>
  <c r="S6"/>
  <c r="T6" s="1"/>
  <c r="S7"/>
  <c r="T7" s="1"/>
  <c r="S57"/>
  <c r="T57" s="1"/>
  <c r="T187"/>
  <c r="T155"/>
  <c r="T219"/>
  <c r="T227"/>
  <c r="S13"/>
  <c r="T13" s="1"/>
  <c r="S16"/>
  <c r="T16" s="1"/>
  <c r="S54"/>
  <c r="T54" s="1"/>
  <c r="S69"/>
  <c r="T69" s="1"/>
  <c r="AH65"/>
  <c r="AH64" s="1"/>
  <c r="T283"/>
  <c r="AH56"/>
  <c r="AH55" s="1"/>
  <c r="AH54" s="1"/>
  <c r="AH53" s="1"/>
  <c r="AH52" s="1"/>
  <c r="AH51" s="1"/>
  <c r="Y53" s="1"/>
  <c r="T363"/>
  <c r="AF401"/>
  <c r="AF400" s="1"/>
  <c r="AF399" s="1"/>
  <c r="AF398" s="1"/>
  <c r="AF397" s="1"/>
  <c r="AF396" s="1"/>
  <c r="AF395" s="1"/>
  <c r="W397" s="1"/>
  <c r="AH401"/>
  <c r="AH400" s="1"/>
  <c r="AH399" s="1"/>
  <c r="AH398" s="1"/>
  <c r="AH397" s="1"/>
  <c r="AH396" s="1"/>
  <c r="AH395" s="1"/>
  <c r="Y397" s="1"/>
  <c r="AF41"/>
  <c r="AF40" s="1"/>
  <c r="AF39" s="1"/>
  <c r="AF38" s="1"/>
  <c r="AF37" s="1"/>
  <c r="AF36" s="1"/>
  <c r="AF35" s="1"/>
  <c r="W37" s="1"/>
  <c r="AH39"/>
  <c r="AH38" s="1"/>
  <c r="AH37" s="1"/>
  <c r="AH36" s="1"/>
  <c r="AH35" s="1"/>
  <c r="Y37" s="1"/>
  <c r="AH241"/>
  <c r="AH240" s="1"/>
  <c r="AH239" s="1"/>
  <c r="AH238" s="1"/>
  <c r="AH237" s="1"/>
  <c r="AH236" s="1"/>
  <c r="AH235" s="1"/>
  <c r="Y237" s="1"/>
  <c r="AF238"/>
  <c r="AF237" s="1"/>
  <c r="AF236" s="1"/>
  <c r="AF235" s="1"/>
  <c r="W237" s="1"/>
  <c r="AF321"/>
  <c r="AF320" s="1"/>
  <c r="AF319" s="1"/>
  <c r="AF318" s="1"/>
  <c r="AF317" s="1"/>
  <c r="AF316" s="1"/>
  <c r="AF315" s="1"/>
  <c r="W317" s="1"/>
  <c r="AH320"/>
  <c r="AH319" s="1"/>
  <c r="AH318" s="1"/>
  <c r="AH317" s="1"/>
  <c r="AH316" s="1"/>
  <c r="AH315" s="1"/>
  <c r="Y317" s="1"/>
  <c r="T323"/>
  <c r="T339"/>
  <c r="AF353"/>
  <c r="AH353"/>
  <c r="AH352" s="1"/>
  <c r="AH351" s="1"/>
  <c r="AH350" s="1"/>
  <c r="AH349" s="1"/>
  <c r="AH348" s="1"/>
  <c r="AH347" s="1"/>
  <c r="Y349" s="1"/>
  <c r="AF352"/>
  <c r="AF351" s="1"/>
  <c r="AF350" s="1"/>
  <c r="AF349" s="1"/>
  <c r="AF348" s="1"/>
  <c r="AF347" s="1"/>
  <c r="W349" s="1"/>
  <c r="T379"/>
  <c r="S33"/>
  <c r="T33" s="1"/>
  <c r="S45"/>
  <c r="T45" s="1"/>
  <c r="S60"/>
  <c r="T60" s="1"/>
  <c r="S72"/>
  <c r="T72" s="1"/>
  <c r="S86"/>
  <c r="T86" s="1"/>
  <c r="S104"/>
  <c r="T104" s="1"/>
  <c r="S136"/>
  <c r="T136" s="1"/>
  <c r="S182"/>
  <c r="T182" s="1"/>
  <c r="S31"/>
  <c r="T31" s="1"/>
  <c r="S63"/>
  <c r="T63" s="1"/>
  <c r="S83"/>
  <c r="S124"/>
  <c r="T124" s="1"/>
  <c r="S151"/>
  <c r="T151" s="1"/>
  <c r="S156"/>
  <c r="T156" s="1"/>
  <c r="S183"/>
  <c r="T183" s="1"/>
  <c r="S188"/>
  <c r="T188" s="1"/>
  <c r="S197"/>
  <c r="T197" s="1"/>
  <c r="S200"/>
  <c r="T200" s="1"/>
  <c r="S249"/>
  <c r="T249" s="1"/>
  <c r="S255"/>
  <c r="T255" s="1"/>
  <c r="S348"/>
  <c r="T348" s="1"/>
  <c r="S369"/>
  <c r="T369" s="1"/>
  <c r="S51"/>
  <c r="S75"/>
  <c r="S89"/>
  <c r="T89" s="1"/>
  <c r="S94"/>
  <c r="T94" s="1"/>
  <c r="S107"/>
  <c r="S121"/>
  <c r="T121" s="1"/>
  <c r="S126"/>
  <c r="T126" s="1"/>
  <c r="S139"/>
  <c r="S153"/>
  <c r="T153" s="1"/>
  <c r="S158"/>
  <c r="T158" s="1"/>
  <c r="S171"/>
  <c r="S185"/>
  <c r="T185" s="1"/>
  <c r="S190"/>
  <c r="T190" s="1"/>
  <c r="S212"/>
  <c r="T212" s="1"/>
  <c r="S217"/>
  <c r="T217" s="1"/>
  <c r="S268"/>
  <c r="T268" s="1"/>
  <c r="S300"/>
  <c r="T300" s="1"/>
  <c r="S331"/>
  <c r="AH33"/>
  <c r="AH32" s="1"/>
  <c r="AH31" s="1"/>
  <c r="AH30" s="1"/>
  <c r="AH29" s="1"/>
  <c r="AH28" s="1"/>
  <c r="AH27" s="1"/>
  <c r="Y29" s="1"/>
  <c r="T99"/>
  <c r="T131"/>
  <c r="AF305"/>
  <c r="AF304" s="1"/>
  <c r="AF303" s="1"/>
  <c r="AF302" s="1"/>
  <c r="AF301" s="1"/>
  <c r="AF300" s="1"/>
  <c r="AF299" s="1"/>
  <c r="W301" s="1"/>
  <c r="AH305"/>
  <c r="AH304" s="1"/>
  <c r="AH303" s="1"/>
  <c r="AH302" s="1"/>
  <c r="AH301" s="1"/>
  <c r="AH300" s="1"/>
  <c r="AH299" s="1"/>
  <c r="Y301" s="1"/>
  <c r="T419"/>
  <c r="AF97"/>
  <c r="AF96" s="1"/>
  <c r="AF95" s="1"/>
  <c r="AF94" s="1"/>
  <c r="AF93" s="1"/>
  <c r="AF92" s="1"/>
  <c r="AF91" s="1"/>
  <c r="W93" s="1"/>
  <c r="AH97"/>
  <c r="AH96" s="1"/>
  <c r="AH95" s="1"/>
  <c r="AH94" s="1"/>
  <c r="AH93" s="1"/>
  <c r="AH92" s="1"/>
  <c r="AH91" s="1"/>
  <c r="Y93" s="1"/>
  <c r="AF129"/>
  <c r="AH129"/>
  <c r="AF128"/>
  <c r="AF127" s="1"/>
  <c r="AF126" s="1"/>
  <c r="AF125" s="1"/>
  <c r="AF124" s="1"/>
  <c r="AF123" s="1"/>
  <c r="W125" s="1"/>
  <c r="AF161"/>
  <c r="AH161"/>
  <c r="AH160" s="1"/>
  <c r="AH159" s="1"/>
  <c r="AH158" s="1"/>
  <c r="AH157" s="1"/>
  <c r="AH156" s="1"/>
  <c r="AH155" s="1"/>
  <c r="Y157" s="1"/>
  <c r="AF160"/>
  <c r="AF159" s="1"/>
  <c r="AF158" s="1"/>
  <c r="AF157" s="1"/>
  <c r="AF156" s="1"/>
  <c r="AF155" s="1"/>
  <c r="W157" s="1"/>
  <c r="AH273"/>
  <c r="AH272" s="1"/>
  <c r="AH271" s="1"/>
  <c r="AH270" s="1"/>
  <c r="AH269" s="1"/>
  <c r="AH268" s="1"/>
  <c r="AH267" s="1"/>
  <c r="Y269" s="1"/>
  <c r="AF273"/>
  <c r="AF272" s="1"/>
  <c r="AF271" s="1"/>
  <c r="AF270" s="1"/>
  <c r="AF269" s="1"/>
  <c r="AF268" s="1"/>
  <c r="AF267" s="1"/>
  <c r="W269" s="1"/>
  <c r="AH89"/>
  <c r="AH88" s="1"/>
  <c r="AH87" s="1"/>
  <c r="AH86" s="1"/>
  <c r="AH85" s="1"/>
  <c r="AH84" s="1"/>
  <c r="AH83" s="1"/>
  <c r="Y85" s="1"/>
  <c r="AF88"/>
  <c r="AF87" s="1"/>
  <c r="AF86" s="1"/>
  <c r="AF85" s="1"/>
  <c r="AF84" s="1"/>
  <c r="AF83" s="1"/>
  <c r="W85" s="1"/>
  <c r="AH121"/>
  <c r="AH120" s="1"/>
  <c r="AH119" s="1"/>
  <c r="AH118" s="1"/>
  <c r="AH117" s="1"/>
  <c r="AH116" s="1"/>
  <c r="AH115" s="1"/>
  <c r="Y117" s="1"/>
  <c r="AF120"/>
  <c r="AF119" s="1"/>
  <c r="AF118" s="1"/>
  <c r="AF117" s="1"/>
  <c r="AF116" s="1"/>
  <c r="AF115" s="1"/>
  <c r="W117" s="1"/>
  <c r="AH153"/>
  <c r="AH152" s="1"/>
  <c r="AH151" s="1"/>
  <c r="AH150" s="1"/>
  <c r="AH149" s="1"/>
  <c r="AH148" s="1"/>
  <c r="AH147" s="1"/>
  <c r="Y149" s="1"/>
  <c r="AF152"/>
  <c r="AF151" s="1"/>
  <c r="AF150" s="1"/>
  <c r="AF149" s="1"/>
  <c r="AF148" s="1"/>
  <c r="AF147" s="1"/>
  <c r="W149" s="1"/>
  <c r="AH185"/>
  <c r="AH184" s="1"/>
  <c r="AH183" s="1"/>
  <c r="AH182" s="1"/>
  <c r="AH181" s="1"/>
  <c r="AH180" s="1"/>
  <c r="AH179" s="1"/>
  <c r="Y181" s="1"/>
  <c r="AF184"/>
  <c r="AF183" s="1"/>
  <c r="AF182" s="1"/>
  <c r="AF181" s="1"/>
  <c r="AF180" s="1"/>
  <c r="AF179" s="1"/>
  <c r="W181" s="1"/>
  <c r="AH209"/>
  <c r="AH208" s="1"/>
  <c r="AH207" s="1"/>
  <c r="AH206" s="1"/>
  <c r="AH205" s="1"/>
  <c r="AH204" s="1"/>
  <c r="AH203" s="1"/>
  <c r="Y205" s="1"/>
  <c r="AF206"/>
  <c r="AF205" s="1"/>
  <c r="AF204" s="1"/>
  <c r="AF203" s="1"/>
  <c r="W205" s="1"/>
  <c r="AH217"/>
  <c r="AH216" s="1"/>
  <c r="AH215" s="1"/>
  <c r="AH214" s="1"/>
  <c r="AH213" s="1"/>
  <c r="AH212" s="1"/>
  <c r="AH211" s="1"/>
  <c r="Y213" s="1"/>
  <c r="AF217"/>
  <c r="AF216" s="1"/>
  <c r="AF215" s="1"/>
  <c r="AF214" s="1"/>
  <c r="AF213" s="1"/>
  <c r="AF212" s="1"/>
  <c r="AF211" s="1"/>
  <c r="W213" s="1"/>
  <c r="T275"/>
  <c r="T387"/>
  <c r="S28"/>
  <c r="T28" s="1"/>
  <c r="S65"/>
  <c r="T65" s="1"/>
  <c r="S118"/>
  <c r="T118" s="1"/>
  <c r="S150"/>
  <c r="T150" s="1"/>
  <c r="S168"/>
  <c r="T168" s="1"/>
  <c r="S48"/>
  <c r="T48" s="1"/>
  <c r="AH63"/>
  <c r="AH62" s="1"/>
  <c r="AH61" s="1"/>
  <c r="AH60" s="1"/>
  <c r="AH59" s="1"/>
  <c r="Y61" s="1"/>
  <c r="S87"/>
  <c r="T87" s="1"/>
  <c r="S92"/>
  <c r="T92" s="1"/>
  <c r="S101"/>
  <c r="T101" s="1"/>
  <c r="S115"/>
  <c r="S119"/>
  <c r="T119" s="1"/>
  <c r="S133"/>
  <c r="T133" s="1"/>
  <c r="S147"/>
  <c r="S165"/>
  <c r="T165" s="1"/>
  <c r="S179"/>
  <c r="S209"/>
  <c r="T209" s="1"/>
  <c r="S222"/>
  <c r="T222" s="1"/>
  <c r="S244"/>
  <c r="S286"/>
  <c r="T286" s="1"/>
  <c r="AF22"/>
  <c r="AF21" s="1"/>
  <c r="AF20" s="1"/>
  <c r="AF19" s="1"/>
  <c r="W21" s="1"/>
  <c r="AH25"/>
  <c r="AH24" s="1"/>
  <c r="AH23" s="1"/>
  <c r="AH22" s="1"/>
  <c r="AH21" s="1"/>
  <c r="AH20" s="1"/>
  <c r="AH19" s="1"/>
  <c r="Y21" s="1"/>
  <c r="S30"/>
  <c r="T30" s="1"/>
  <c r="AF33"/>
  <c r="AF32" s="1"/>
  <c r="AF31" s="1"/>
  <c r="AF30" s="1"/>
  <c r="AF29" s="1"/>
  <c r="AF28" s="1"/>
  <c r="AF27" s="1"/>
  <c r="W29" s="1"/>
  <c r="AH57"/>
  <c r="S62"/>
  <c r="T62" s="1"/>
  <c r="AF65"/>
  <c r="AF64" s="1"/>
  <c r="AF63" s="1"/>
  <c r="AF62" s="1"/>
  <c r="AF61" s="1"/>
  <c r="AF60" s="1"/>
  <c r="AF59" s="1"/>
  <c r="W61" s="1"/>
  <c r="S84"/>
  <c r="T84" s="1"/>
  <c r="S116"/>
  <c r="T116" s="1"/>
  <c r="AH128"/>
  <c r="AH127" s="1"/>
  <c r="AH126" s="1"/>
  <c r="AH125" s="1"/>
  <c r="AH124" s="1"/>
  <c r="AH123" s="1"/>
  <c r="Y125" s="1"/>
  <c r="S148"/>
  <c r="T148" s="1"/>
  <c r="S180"/>
  <c r="T180" s="1"/>
  <c r="AF193"/>
  <c r="AF192" s="1"/>
  <c r="AF191" s="1"/>
  <c r="AF190" s="1"/>
  <c r="AF189" s="1"/>
  <c r="AF188" s="1"/>
  <c r="AF187" s="1"/>
  <c r="W189" s="1"/>
  <c r="AH191"/>
  <c r="AH190" s="1"/>
  <c r="AH189" s="1"/>
  <c r="AH188" s="1"/>
  <c r="AH187" s="1"/>
  <c r="Y189" s="1"/>
  <c r="AF225"/>
  <c r="AF224" s="1"/>
  <c r="AF223" s="1"/>
  <c r="AF222" s="1"/>
  <c r="AF221" s="1"/>
  <c r="AF220" s="1"/>
  <c r="AF219" s="1"/>
  <c r="W221" s="1"/>
  <c r="AH223"/>
  <c r="AH222" s="1"/>
  <c r="AH221" s="1"/>
  <c r="AH220" s="1"/>
  <c r="AH219" s="1"/>
  <c r="Y221" s="1"/>
  <c r="AF249"/>
  <c r="AF248" s="1"/>
  <c r="AF247" s="1"/>
  <c r="AF246" s="1"/>
  <c r="AF245" s="1"/>
  <c r="AF244" s="1"/>
  <c r="AF243" s="1"/>
  <c r="W245" s="1"/>
  <c r="AH249"/>
  <c r="AH248" s="1"/>
  <c r="AH247" s="1"/>
  <c r="AH246" s="1"/>
  <c r="AH245" s="1"/>
  <c r="AH244" s="1"/>
  <c r="AH243" s="1"/>
  <c r="Y245" s="1"/>
  <c r="AF281"/>
  <c r="AF280" s="1"/>
  <c r="AF279" s="1"/>
  <c r="AF278" s="1"/>
  <c r="AF277" s="1"/>
  <c r="AF276" s="1"/>
  <c r="AF275" s="1"/>
  <c r="W277" s="1"/>
  <c r="AH281"/>
  <c r="AH280" s="1"/>
  <c r="AH279" s="1"/>
  <c r="AH278" s="1"/>
  <c r="AH277" s="1"/>
  <c r="AH276" s="1"/>
  <c r="AH275" s="1"/>
  <c r="Y277" s="1"/>
  <c r="AF289"/>
  <c r="AF288" s="1"/>
  <c r="AF287" s="1"/>
  <c r="AF286" s="1"/>
  <c r="AF285" s="1"/>
  <c r="AF284" s="1"/>
  <c r="AF283" s="1"/>
  <c r="W285" s="1"/>
  <c r="AH287"/>
  <c r="AH286" s="1"/>
  <c r="AH285" s="1"/>
  <c r="AH284" s="1"/>
  <c r="AH283" s="1"/>
  <c r="Y285" s="1"/>
  <c r="AF369"/>
  <c r="AF368" s="1"/>
  <c r="AF367" s="1"/>
  <c r="AF366" s="1"/>
  <c r="AF365" s="1"/>
  <c r="AF364" s="1"/>
  <c r="AF363" s="1"/>
  <c r="W365" s="1"/>
  <c r="AH369"/>
  <c r="AH368" s="1"/>
  <c r="AH367" s="1"/>
  <c r="AH366" s="1"/>
  <c r="AH365" s="1"/>
  <c r="AH364" s="1"/>
  <c r="AH363" s="1"/>
  <c r="Y365" s="1"/>
  <c r="AF417"/>
  <c r="AF416" s="1"/>
  <c r="AF415" s="1"/>
  <c r="AF414" s="1"/>
  <c r="AF413" s="1"/>
  <c r="AF412" s="1"/>
  <c r="AF411" s="1"/>
  <c r="W413" s="1"/>
  <c r="AH415"/>
  <c r="AH414" s="1"/>
  <c r="AH413" s="1"/>
  <c r="AH412" s="1"/>
  <c r="AH411" s="1"/>
  <c r="Y413" s="1"/>
  <c r="AH167"/>
  <c r="AH166" s="1"/>
  <c r="AH165" s="1"/>
  <c r="AH164" s="1"/>
  <c r="AH163" s="1"/>
  <c r="Y165" s="1"/>
  <c r="S203"/>
  <c r="S235"/>
  <c r="S253"/>
  <c r="T253" s="1"/>
  <c r="S267"/>
  <c r="S271"/>
  <c r="T271" s="1"/>
  <c r="S276"/>
  <c r="T276" s="1"/>
  <c r="S285"/>
  <c r="T285" s="1"/>
  <c r="S288"/>
  <c r="T288" s="1"/>
  <c r="S299"/>
  <c r="S311"/>
  <c r="T311" s="1"/>
  <c r="S333"/>
  <c r="T333" s="1"/>
  <c r="S353"/>
  <c r="T353" s="1"/>
  <c r="S360"/>
  <c r="T360" s="1"/>
  <c r="S396"/>
  <c r="S405"/>
  <c r="T405" s="1"/>
  <c r="S416"/>
  <c r="T416" s="1"/>
  <c r="AF337"/>
  <c r="AF336" s="1"/>
  <c r="AF335" s="1"/>
  <c r="AF334" s="1"/>
  <c r="AF333" s="1"/>
  <c r="AF332" s="1"/>
  <c r="AF331" s="1"/>
  <c r="W333" s="1"/>
  <c r="AH337"/>
  <c r="AH336" s="1"/>
  <c r="AH335" s="1"/>
  <c r="AH334" s="1"/>
  <c r="AH333" s="1"/>
  <c r="AH332" s="1"/>
  <c r="AH331" s="1"/>
  <c r="Y333" s="1"/>
  <c r="AF385"/>
  <c r="AF384" s="1"/>
  <c r="AF383" s="1"/>
  <c r="AF382" s="1"/>
  <c r="AF381" s="1"/>
  <c r="AF380" s="1"/>
  <c r="AF379" s="1"/>
  <c r="W381" s="1"/>
  <c r="AH383"/>
  <c r="AH382" s="1"/>
  <c r="AH381" s="1"/>
  <c r="AH380" s="1"/>
  <c r="AH379" s="1"/>
  <c r="Y381" s="1"/>
  <c r="S214"/>
  <c r="T214" s="1"/>
  <c r="S246"/>
  <c r="T246" s="1"/>
  <c r="S259"/>
  <c r="S273"/>
  <c r="T273" s="1"/>
  <c r="S373"/>
  <c r="T373" s="1"/>
  <c r="S310"/>
  <c r="T310" s="1"/>
  <c r="S342"/>
  <c r="T342" s="1"/>
  <c r="S374"/>
  <c r="T374" s="1"/>
  <c r="S406"/>
  <c r="T406" s="1"/>
  <c r="AH313"/>
  <c r="AH312" s="1"/>
  <c r="AH311" s="1"/>
  <c r="AH310" s="1"/>
  <c r="AH309" s="1"/>
  <c r="AH308" s="1"/>
  <c r="AH307" s="1"/>
  <c r="Y309" s="1"/>
  <c r="AF312"/>
  <c r="AF311" s="1"/>
  <c r="AF310" s="1"/>
  <c r="AF309" s="1"/>
  <c r="AF308" s="1"/>
  <c r="AF307" s="1"/>
  <c r="W309" s="1"/>
  <c r="AH345"/>
  <c r="AH344" s="1"/>
  <c r="AH343" s="1"/>
  <c r="AH342" s="1"/>
  <c r="AH341" s="1"/>
  <c r="AH340" s="1"/>
  <c r="AH339" s="1"/>
  <c r="Y341" s="1"/>
  <c r="AF344"/>
  <c r="AF343" s="1"/>
  <c r="AF342" s="1"/>
  <c r="AF341" s="1"/>
  <c r="AF340" s="1"/>
  <c r="AF339" s="1"/>
  <c r="W341" s="1"/>
  <c r="AH377"/>
  <c r="AH376" s="1"/>
  <c r="AH375" s="1"/>
  <c r="AH374" s="1"/>
  <c r="AH373" s="1"/>
  <c r="AH372" s="1"/>
  <c r="AH371" s="1"/>
  <c r="Y373" s="1"/>
  <c r="AF376"/>
  <c r="AF375" s="1"/>
  <c r="AF374"/>
  <c r="AF373" s="1"/>
  <c r="AF372" s="1"/>
  <c r="AF371" s="1"/>
  <c r="W373" s="1"/>
  <c r="AH409"/>
  <c r="AH408" s="1"/>
  <c r="AH407" s="1"/>
  <c r="AH406" s="1"/>
  <c r="AH405" s="1"/>
  <c r="AH404" s="1"/>
  <c r="AH403" s="1"/>
  <c r="Y405" s="1"/>
  <c r="AF408"/>
  <c r="AF407" s="1"/>
  <c r="AF406" s="1"/>
  <c r="AF405" s="1"/>
  <c r="AF404" s="1"/>
  <c r="AF403" s="1"/>
  <c r="W405" s="1"/>
  <c r="S293"/>
  <c r="T293" s="1"/>
  <c r="S308"/>
  <c r="T308" s="1"/>
  <c r="S313"/>
  <c r="T313" s="1"/>
  <c r="S325"/>
  <c r="T325" s="1"/>
  <c r="S340"/>
  <c r="T340" s="1"/>
  <c r="S345"/>
  <c r="T345" s="1"/>
  <c r="S357"/>
  <c r="T357" s="1"/>
  <c r="S372"/>
  <c r="T372" s="1"/>
  <c r="S377"/>
  <c r="T377" s="1"/>
  <c r="S389"/>
  <c r="T389" s="1"/>
  <c r="S404"/>
  <c r="T404" s="1"/>
  <c r="S409"/>
  <c r="T409" s="1"/>
  <c r="S421"/>
  <c r="T421" s="1"/>
  <c r="A43" i="23"/>
  <c r="A44" s="1"/>
  <c r="A45" s="1"/>
  <c r="A46" s="1"/>
  <c r="A47" s="1"/>
  <c r="A48" s="1"/>
  <c r="A49" s="1"/>
  <c r="A51" s="1"/>
  <c r="A52" s="1"/>
  <c r="A53" s="1"/>
  <c r="A54" s="1"/>
  <c r="A55" s="1"/>
  <c r="A56" s="1"/>
  <c r="A57" s="1"/>
  <c r="A59" s="1"/>
  <c r="A60" s="1"/>
  <c r="A61" s="1"/>
  <c r="A62" s="1"/>
  <c r="A63" s="1"/>
  <c r="A64" s="1"/>
  <c r="A65" s="1"/>
  <c r="A67" s="1"/>
  <c r="A68" s="1"/>
  <c r="A69" s="1"/>
  <c r="A70" s="1"/>
  <c r="A71" s="1"/>
  <c r="A72" s="1"/>
  <c r="A73" s="1"/>
  <c r="A75" s="1"/>
  <c r="A76" s="1"/>
  <c r="A77" s="1"/>
  <c r="A78" s="1"/>
  <c r="A79" s="1"/>
  <c r="A80" s="1"/>
  <c r="A81" s="1"/>
  <c r="A83" s="1"/>
  <c r="A84" s="1"/>
  <c r="A85" s="1"/>
  <c r="A86" s="1"/>
  <c r="A87" s="1"/>
  <c r="A88" s="1"/>
  <c r="A89" s="1"/>
  <c r="A91" s="1"/>
  <c r="A92" s="1"/>
  <c r="A93" s="1"/>
  <c r="A94" s="1"/>
  <c r="A95" s="1"/>
  <c r="A96" s="1"/>
  <c r="A97" s="1"/>
  <c r="A99" s="1"/>
  <c r="A100" s="1"/>
  <c r="A101" s="1"/>
  <c r="A102" s="1"/>
  <c r="A103" s="1"/>
  <c r="A104" s="1"/>
  <c r="A105" s="1"/>
  <c r="A107" s="1"/>
  <c r="A108" s="1"/>
  <c r="A109" s="1"/>
  <c r="A110" s="1"/>
  <c r="A111" s="1"/>
  <c r="A112" s="1"/>
  <c r="A113" s="1"/>
  <c r="A115" s="1"/>
  <c r="A116" s="1"/>
  <c r="A117" s="1"/>
  <c r="A118" s="1"/>
  <c r="A119" s="1"/>
  <c r="A120" s="1"/>
  <c r="A121" s="1"/>
  <c r="A123" s="1"/>
  <c r="A124" s="1"/>
  <c r="A125" s="1"/>
  <c r="A126" s="1"/>
  <c r="A127" s="1"/>
  <c r="A128" s="1"/>
  <c r="A129" s="1"/>
  <c r="A131" s="1"/>
  <c r="A132" s="1"/>
  <c r="A133" s="1"/>
  <c r="A134" s="1"/>
  <c r="A135" s="1"/>
  <c r="A136" s="1"/>
  <c r="A137" s="1"/>
  <c r="A139" s="1"/>
  <c r="A140" s="1"/>
  <c r="A141" s="1"/>
  <c r="A142" s="1"/>
  <c r="A143" s="1"/>
  <c r="A144" s="1"/>
  <c r="A145" s="1"/>
  <c r="A147" s="1"/>
  <c r="A148" s="1"/>
  <c r="A149" s="1"/>
  <c r="A150" s="1"/>
  <c r="A151" s="1"/>
  <c r="A152" s="1"/>
  <c r="A153" s="1"/>
  <c r="A155" s="1"/>
  <c r="A156" s="1"/>
  <c r="A157" s="1"/>
  <c r="A158" s="1"/>
  <c r="A159" s="1"/>
  <c r="A160" s="1"/>
  <c r="A161" s="1"/>
  <c r="A163" s="1"/>
  <c r="A164" s="1"/>
  <c r="A165" s="1"/>
  <c r="A166" s="1"/>
  <c r="A167" s="1"/>
  <c r="A168" s="1"/>
  <c r="A169" s="1"/>
  <c r="A171" s="1"/>
  <c r="A172" s="1"/>
  <c r="A173" s="1"/>
  <c r="A174" s="1"/>
  <c r="A175" s="1"/>
  <c r="A176" s="1"/>
  <c r="A177" s="1"/>
  <c r="A179" s="1"/>
  <c r="A180" s="1"/>
  <c r="A181" s="1"/>
  <c r="A182" s="1"/>
  <c r="A183" s="1"/>
  <c r="A184" s="1"/>
  <c r="A185" s="1"/>
  <c r="A187" s="1"/>
  <c r="A188" s="1"/>
  <c r="A189" s="1"/>
  <c r="A190" s="1"/>
  <c r="A191" s="1"/>
  <c r="A192" s="1"/>
  <c r="A193" s="1"/>
  <c r="A195" s="1"/>
  <c r="A196" s="1"/>
  <c r="A197" s="1"/>
  <c r="A198" s="1"/>
  <c r="A199" s="1"/>
  <c r="A200" s="1"/>
  <c r="A201" s="1"/>
  <c r="A203" s="1"/>
  <c r="A204" s="1"/>
  <c r="A205" s="1"/>
  <c r="A206" s="1"/>
  <c r="A207" s="1"/>
  <c r="A208" s="1"/>
  <c r="A209" s="1"/>
  <c r="A211" s="1"/>
  <c r="A212" s="1"/>
  <c r="A213" s="1"/>
  <c r="A214" s="1"/>
  <c r="A215" s="1"/>
  <c r="A216" s="1"/>
  <c r="A217" s="1"/>
  <c r="A219" s="1"/>
  <c r="A220" s="1"/>
  <c r="A221" s="1"/>
  <c r="A222" s="1"/>
  <c r="A223" s="1"/>
  <c r="A224" s="1"/>
  <c r="A225" s="1"/>
  <c r="A227" s="1"/>
  <c r="A228" s="1"/>
  <c r="A229" s="1"/>
  <c r="A230" s="1"/>
  <c r="A231" s="1"/>
  <c r="A232" s="1"/>
  <c r="A233" s="1"/>
  <c r="A235" s="1"/>
  <c r="A236" s="1"/>
  <c r="A237" s="1"/>
  <c r="A238" s="1"/>
  <c r="A239" s="1"/>
  <c r="A240" s="1"/>
  <c r="A241" s="1"/>
  <c r="A243" s="1"/>
  <c r="A244" s="1"/>
  <c r="A245" s="1"/>
  <c r="A246" s="1"/>
  <c r="A247" s="1"/>
  <c r="A248" s="1"/>
  <c r="A249" s="1"/>
  <c r="A251" s="1"/>
  <c r="A252" s="1"/>
  <c r="A253" s="1"/>
  <c r="A254" s="1"/>
  <c r="A255" s="1"/>
  <c r="A256" s="1"/>
  <c r="A257" s="1"/>
  <c r="A259" s="1"/>
  <c r="A260" s="1"/>
  <c r="A261" s="1"/>
  <c r="A262" s="1"/>
  <c r="A263" s="1"/>
  <c r="A264" s="1"/>
  <c r="A265" s="1"/>
  <c r="A267" s="1"/>
  <c r="A268" s="1"/>
  <c r="A269" s="1"/>
  <c r="A270" s="1"/>
  <c r="A271" s="1"/>
  <c r="A272" s="1"/>
  <c r="A273" s="1"/>
  <c r="A275" s="1"/>
  <c r="A276" s="1"/>
  <c r="A277" s="1"/>
  <c r="A278" s="1"/>
  <c r="A279" s="1"/>
  <c r="A280" s="1"/>
  <c r="A281" s="1"/>
  <c r="A283" s="1"/>
  <c r="A284" s="1"/>
  <c r="A285" s="1"/>
  <c r="A286" s="1"/>
  <c r="A287" s="1"/>
  <c r="A288" s="1"/>
  <c r="A289" s="1"/>
  <c r="A291" s="1"/>
  <c r="A292" s="1"/>
  <c r="A293" s="1"/>
  <c r="A294" s="1"/>
  <c r="A295" s="1"/>
  <c r="A296" s="1"/>
  <c r="A297" s="1"/>
  <c r="A299" s="1"/>
  <c r="A300" s="1"/>
  <c r="A301" s="1"/>
  <c r="A302" s="1"/>
  <c r="A303" s="1"/>
  <c r="A304" s="1"/>
  <c r="A305" s="1"/>
  <c r="A307" s="1"/>
  <c r="A308" s="1"/>
  <c r="A309" s="1"/>
  <c r="A310" s="1"/>
  <c r="A311" s="1"/>
  <c r="A312" s="1"/>
  <c r="A313" s="1"/>
  <c r="A315" s="1"/>
  <c r="A316" s="1"/>
  <c r="A317" s="1"/>
  <c r="A318" s="1"/>
  <c r="A319" s="1"/>
  <c r="A320" s="1"/>
  <c r="A321" s="1"/>
  <c r="A323" s="1"/>
  <c r="A324" s="1"/>
  <c r="A325" s="1"/>
  <c r="A326" s="1"/>
  <c r="A327" s="1"/>
  <c r="A328" s="1"/>
  <c r="A329" s="1"/>
  <c r="A331" s="1"/>
  <c r="A332" s="1"/>
  <c r="A333" s="1"/>
  <c r="A334" s="1"/>
  <c r="A335" s="1"/>
  <c r="A336" s="1"/>
  <c r="A337" s="1"/>
  <c r="A339" s="1"/>
  <c r="A340" s="1"/>
  <c r="A341" s="1"/>
  <c r="A342" s="1"/>
  <c r="A343" s="1"/>
  <c r="A344" s="1"/>
  <c r="A345" s="1"/>
  <c r="A347" s="1"/>
  <c r="A348" s="1"/>
  <c r="A349" s="1"/>
  <c r="A350" s="1"/>
  <c r="A351" s="1"/>
  <c r="A352" s="1"/>
  <c r="A353" s="1"/>
  <c r="A355" s="1"/>
  <c r="A356" s="1"/>
  <c r="A357" s="1"/>
  <c r="A358" s="1"/>
  <c r="A359" s="1"/>
  <c r="A360" s="1"/>
  <c r="A361" s="1"/>
  <c r="A363" s="1"/>
  <c r="A364" s="1"/>
  <c r="A365" s="1"/>
  <c r="A366" s="1"/>
  <c r="A367" s="1"/>
  <c r="A368" s="1"/>
  <c r="A369" s="1"/>
  <c r="A371" s="1"/>
  <c r="A372" s="1"/>
  <c r="A373" s="1"/>
  <c r="A374" s="1"/>
  <c r="A375" s="1"/>
  <c r="A376" s="1"/>
  <c r="A377" s="1"/>
  <c r="A379" s="1"/>
  <c r="A380" s="1"/>
  <c r="A381" s="1"/>
  <c r="A382" s="1"/>
  <c r="A383" s="1"/>
  <c r="A384" s="1"/>
  <c r="A385" s="1"/>
  <c r="A387" s="1"/>
  <c r="A388" s="1"/>
  <c r="A389" s="1"/>
  <c r="A390" s="1"/>
  <c r="A391" s="1"/>
  <c r="A392" s="1"/>
  <c r="A393" s="1"/>
  <c r="A395" s="1"/>
  <c r="A396" s="1"/>
  <c r="A397" s="1"/>
  <c r="A398" s="1"/>
  <c r="A399" s="1"/>
  <c r="A400" s="1"/>
  <c r="A401" s="1"/>
  <c r="A403" s="1"/>
  <c r="A404" s="1"/>
  <c r="A405" s="1"/>
  <c r="A406" s="1"/>
  <c r="A407" s="1"/>
  <c r="A408" s="1"/>
  <c r="A409" s="1"/>
  <c r="A411" s="1"/>
  <c r="A412" s="1"/>
  <c r="A413" s="1"/>
  <c r="A414" s="1"/>
  <c r="A415" s="1"/>
  <c r="A416" s="1"/>
  <c r="A417" s="1"/>
  <c r="A419" s="1"/>
  <c r="A420" s="1"/>
  <c r="A421" s="1"/>
  <c r="A422" s="1"/>
  <c r="A423" s="1"/>
  <c r="A424" s="1"/>
  <c r="A425" s="1"/>
  <c r="U9"/>
  <c r="U17"/>
  <c r="K425"/>
  <c r="M425" s="1"/>
  <c r="E425"/>
  <c r="G425" s="1"/>
  <c r="K424"/>
  <c r="M424" s="1"/>
  <c r="E424"/>
  <c r="G424" s="1"/>
  <c r="K423"/>
  <c r="M423" s="1"/>
  <c r="E423"/>
  <c r="G423" s="1"/>
  <c r="K422"/>
  <c r="M422" s="1"/>
  <c r="E422"/>
  <c r="G422" s="1"/>
  <c r="K421"/>
  <c r="M421" s="1"/>
  <c r="E421"/>
  <c r="G421" s="1"/>
  <c r="K420"/>
  <c r="M420" s="1"/>
  <c r="E420"/>
  <c r="G420" s="1"/>
  <c r="K419"/>
  <c r="M419" s="1"/>
  <c r="E419"/>
  <c r="G419" s="1"/>
  <c r="K417"/>
  <c r="M417" s="1"/>
  <c r="E417"/>
  <c r="G417" s="1"/>
  <c r="K416"/>
  <c r="M416" s="1"/>
  <c r="E416"/>
  <c r="G416" s="1"/>
  <c r="K415"/>
  <c r="M415" s="1"/>
  <c r="E415"/>
  <c r="G415" s="1"/>
  <c r="K414"/>
  <c r="M414" s="1"/>
  <c r="E414"/>
  <c r="G414" s="1"/>
  <c r="K413"/>
  <c r="M413" s="1"/>
  <c r="E413"/>
  <c r="G413" s="1"/>
  <c r="K412"/>
  <c r="M412" s="1"/>
  <c r="E412"/>
  <c r="G412" s="1"/>
  <c r="K411"/>
  <c r="M411" s="1"/>
  <c r="E411"/>
  <c r="G411" s="1"/>
  <c r="K409"/>
  <c r="M409" s="1"/>
  <c r="E409"/>
  <c r="G409" s="1"/>
  <c r="K408"/>
  <c r="M408" s="1"/>
  <c r="E408"/>
  <c r="G408" s="1"/>
  <c r="K407"/>
  <c r="M407" s="1"/>
  <c r="E407"/>
  <c r="G407" s="1"/>
  <c r="K406"/>
  <c r="M406" s="1"/>
  <c r="E406"/>
  <c r="G406" s="1"/>
  <c r="K405"/>
  <c r="M405" s="1"/>
  <c r="E405"/>
  <c r="G405" s="1"/>
  <c r="K404"/>
  <c r="M404" s="1"/>
  <c r="E404"/>
  <c r="G404" s="1"/>
  <c r="K403"/>
  <c r="M403" s="1"/>
  <c r="E403"/>
  <c r="G403" s="1"/>
  <c r="K401"/>
  <c r="M401" s="1"/>
  <c r="E401"/>
  <c r="G401" s="1"/>
  <c r="K400"/>
  <c r="M400" s="1"/>
  <c r="E400"/>
  <c r="G400" s="1"/>
  <c r="K399"/>
  <c r="M399" s="1"/>
  <c r="E399"/>
  <c r="G399" s="1"/>
  <c r="K398"/>
  <c r="M398" s="1"/>
  <c r="E398"/>
  <c r="G398" s="1"/>
  <c r="K397"/>
  <c r="M397" s="1"/>
  <c r="E397"/>
  <c r="G397" s="1"/>
  <c r="K396"/>
  <c r="M396" s="1"/>
  <c r="E396"/>
  <c r="G396" s="1"/>
  <c r="K395"/>
  <c r="M395" s="1"/>
  <c r="E395"/>
  <c r="G395" s="1"/>
  <c r="K393"/>
  <c r="M393" s="1"/>
  <c r="E393"/>
  <c r="G393" s="1"/>
  <c r="K392"/>
  <c r="M392" s="1"/>
  <c r="E392"/>
  <c r="G392" s="1"/>
  <c r="K391"/>
  <c r="M391" s="1"/>
  <c r="E391"/>
  <c r="G391" s="1"/>
  <c r="K390"/>
  <c r="M390" s="1"/>
  <c r="E390"/>
  <c r="G390" s="1"/>
  <c r="K389"/>
  <c r="M389" s="1"/>
  <c r="E389"/>
  <c r="G389" s="1"/>
  <c r="K388"/>
  <c r="M388" s="1"/>
  <c r="E388"/>
  <c r="G388" s="1"/>
  <c r="K387"/>
  <c r="M387" s="1"/>
  <c r="E387"/>
  <c r="G387" s="1"/>
  <c r="K385"/>
  <c r="M385" s="1"/>
  <c r="E385"/>
  <c r="G385" s="1"/>
  <c r="K384"/>
  <c r="M384" s="1"/>
  <c r="E384"/>
  <c r="G384" s="1"/>
  <c r="K383"/>
  <c r="M383" s="1"/>
  <c r="E383"/>
  <c r="G383" s="1"/>
  <c r="K382"/>
  <c r="M382" s="1"/>
  <c r="E382"/>
  <c r="G382" s="1"/>
  <c r="K381"/>
  <c r="M381" s="1"/>
  <c r="E381"/>
  <c r="G381" s="1"/>
  <c r="K380"/>
  <c r="M380" s="1"/>
  <c r="E380"/>
  <c r="G380" s="1"/>
  <c r="K379"/>
  <c r="M379" s="1"/>
  <c r="E379"/>
  <c r="G379" s="1"/>
  <c r="K377"/>
  <c r="M377" s="1"/>
  <c r="E377"/>
  <c r="G377" s="1"/>
  <c r="K376"/>
  <c r="M376" s="1"/>
  <c r="E376"/>
  <c r="G376" s="1"/>
  <c r="K375"/>
  <c r="M375" s="1"/>
  <c r="E375"/>
  <c r="G375" s="1"/>
  <c r="K374"/>
  <c r="M374" s="1"/>
  <c r="E374"/>
  <c r="G374" s="1"/>
  <c r="K373"/>
  <c r="M373" s="1"/>
  <c r="E373"/>
  <c r="G373" s="1"/>
  <c r="K372"/>
  <c r="M372" s="1"/>
  <c r="E372"/>
  <c r="G372" s="1"/>
  <c r="K371"/>
  <c r="M371" s="1"/>
  <c r="E371"/>
  <c r="G371" s="1"/>
  <c r="K369"/>
  <c r="M369" s="1"/>
  <c r="E369"/>
  <c r="G369" s="1"/>
  <c r="K368"/>
  <c r="M368" s="1"/>
  <c r="E368"/>
  <c r="G368" s="1"/>
  <c r="K367"/>
  <c r="M367" s="1"/>
  <c r="E367"/>
  <c r="G367" s="1"/>
  <c r="K366"/>
  <c r="M366" s="1"/>
  <c r="E366"/>
  <c r="G366" s="1"/>
  <c r="K365"/>
  <c r="M365" s="1"/>
  <c r="E365"/>
  <c r="G365" s="1"/>
  <c r="K364"/>
  <c r="M364" s="1"/>
  <c r="E364"/>
  <c r="G364" s="1"/>
  <c r="K363"/>
  <c r="M363" s="1"/>
  <c r="E363"/>
  <c r="G363" s="1"/>
  <c r="K361"/>
  <c r="M361" s="1"/>
  <c r="E361"/>
  <c r="G361" s="1"/>
  <c r="K360"/>
  <c r="M360" s="1"/>
  <c r="E360"/>
  <c r="G360" s="1"/>
  <c r="K359"/>
  <c r="M359" s="1"/>
  <c r="E359"/>
  <c r="G359" s="1"/>
  <c r="K358"/>
  <c r="M358" s="1"/>
  <c r="E358"/>
  <c r="G358" s="1"/>
  <c r="K357"/>
  <c r="M357" s="1"/>
  <c r="E357"/>
  <c r="G357" s="1"/>
  <c r="K356"/>
  <c r="M356" s="1"/>
  <c r="E356"/>
  <c r="G356" s="1"/>
  <c r="K355"/>
  <c r="M355" s="1"/>
  <c r="E355"/>
  <c r="G355" s="1"/>
  <c r="K353"/>
  <c r="M353" s="1"/>
  <c r="E353"/>
  <c r="G353" s="1"/>
  <c r="K352"/>
  <c r="M352" s="1"/>
  <c r="E352"/>
  <c r="G352" s="1"/>
  <c r="K351"/>
  <c r="M351" s="1"/>
  <c r="E351"/>
  <c r="G351" s="1"/>
  <c r="K350"/>
  <c r="M350" s="1"/>
  <c r="E350"/>
  <c r="G350" s="1"/>
  <c r="K349"/>
  <c r="M349" s="1"/>
  <c r="E349"/>
  <c r="G349" s="1"/>
  <c r="K348"/>
  <c r="M348" s="1"/>
  <c r="E348"/>
  <c r="G348" s="1"/>
  <c r="K347"/>
  <c r="M347" s="1"/>
  <c r="E347"/>
  <c r="G347" s="1"/>
  <c r="K345"/>
  <c r="M345" s="1"/>
  <c r="E345"/>
  <c r="G345" s="1"/>
  <c r="K344"/>
  <c r="M344" s="1"/>
  <c r="E344"/>
  <c r="G344" s="1"/>
  <c r="K343"/>
  <c r="M343" s="1"/>
  <c r="E343"/>
  <c r="G343" s="1"/>
  <c r="K342"/>
  <c r="M342" s="1"/>
  <c r="E342"/>
  <c r="G342" s="1"/>
  <c r="K341"/>
  <c r="M341" s="1"/>
  <c r="E341"/>
  <c r="G341" s="1"/>
  <c r="K340"/>
  <c r="M340" s="1"/>
  <c r="E340"/>
  <c r="G340" s="1"/>
  <c r="K339"/>
  <c r="M339" s="1"/>
  <c r="S339" s="1"/>
  <c r="E339"/>
  <c r="G339" s="1"/>
  <c r="K337"/>
  <c r="M337" s="1"/>
  <c r="E337"/>
  <c r="G337" s="1"/>
  <c r="K336"/>
  <c r="M336" s="1"/>
  <c r="E336"/>
  <c r="G336" s="1"/>
  <c r="K335"/>
  <c r="M335" s="1"/>
  <c r="E335"/>
  <c r="G335" s="1"/>
  <c r="K334"/>
  <c r="M334" s="1"/>
  <c r="E334"/>
  <c r="G334" s="1"/>
  <c r="K333"/>
  <c r="M333" s="1"/>
  <c r="E333"/>
  <c r="G333" s="1"/>
  <c r="K332"/>
  <c r="M332" s="1"/>
  <c r="E332"/>
  <c r="G332" s="1"/>
  <c r="K331"/>
  <c r="M331" s="1"/>
  <c r="E331"/>
  <c r="G331" s="1"/>
  <c r="K329"/>
  <c r="M329" s="1"/>
  <c r="E329"/>
  <c r="G329" s="1"/>
  <c r="K328"/>
  <c r="M328" s="1"/>
  <c r="E328"/>
  <c r="G328" s="1"/>
  <c r="K327"/>
  <c r="M327" s="1"/>
  <c r="E327"/>
  <c r="G327" s="1"/>
  <c r="K326"/>
  <c r="M326" s="1"/>
  <c r="E326"/>
  <c r="G326" s="1"/>
  <c r="K325"/>
  <c r="M325" s="1"/>
  <c r="E325"/>
  <c r="G325" s="1"/>
  <c r="K324"/>
  <c r="M324" s="1"/>
  <c r="E324"/>
  <c r="G324" s="1"/>
  <c r="K323"/>
  <c r="M323" s="1"/>
  <c r="E323"/>
  <c r="G323" s="1"/>
  <c r="K321"/>
  <c r="M321" s="1"/>
  <c r="E321"/>
  <c r="G321" s="1"/>
  <c r="K320"/>
  <c r="M320" s="1"/>
  <c r="E320"/>
  <c r="G320" s="1"/>
  <c r="K319"/>
  <c r="M319" s="1"/>
  <c r="E319"/>
  <c r="G319" s="1"/>
  <c r="K318"/>
  <c r="M318" s="1"/>
  <c r="E318"/>
  <c r="G318" s="1"/>
  <c r="K317"/>
  <c r="M317" s="1"/>
  <c r="E317"/>
  <c r="G317" s="1"/>
  <c r="K316"/>
  <c r="M316" s="1"/>
  <c r="E316"/>
  <c r="G316" s="1"/>
  <c r="K315"/>
  <c r="M315" s="1"/>
  <c r="E315"/>
  <c r="G315" s="1"/>
  <c r="K313"/>
  <c r="M313" s="1"/>
  <c r="E313"/>
  <c r="G313" s="1"/>
  <c r="K312"/>
  <c r="M312" s="1"/>
  <c r="E312"/>
  <c r="G312" s="1"/>
  <c r="K311"/>
  <c r="M311" s="1"/>
  <c r="E311"/>
  <c r="G311" s="1"/>
  <c r="K310"/>
  <c r="M310" s="1"/>
  <c r="E310"/>
  <c r="G310" s="1"/>
  <c r="K309"/>
  <c r="M309" s="1"/>
  <c r="E309"/>
  <c r="G309" s="1"/>
  <c r="K308"/>
  <c r="M308" s="1"/>
  <c r="E308"/>
  <c r="G308" s="1"/>
  <c r="K307"/>
  <c r="M307" s="1"/>
  <c r="E307"/>
  <c r="G307" s="1"/>
  <c r="K305"/>
  <c r="M305" s="1"/>
  <c r="E305"/>
  <c r="G305" s="1"/>
  <c r="K304"/>
  <c r="M304" s="1"/>
  <c r="E304"/>
  <c r="G304" s="1"/>
  <c r="K303"/>
  <c r="M303" s="1"/>
  <c r="E303"/>
  <c r="G303" s="1"/>
  <c r="K302"/>
  <c r="M302" s="1"/>
  <c r="E302"/>
  <c r="G302" s="1"/>
  <c r="K301"/>
  <c r="M301" s="1"/>
  <c r="E301"/>
  <c r="G301" s="1"/>
  <c r="K300"/>
  <c r="M300" s="1"/>
  <c r="E300"/>
  <c r="G300" s="1"/>
  <c r="K299"/>
  <c r="M299" s="1"/>
  <c r="E299"/>
  <c r="G299" s="1"/>
  <c r="K297"/>
  <c r="M297" s="1"/>
  <c r="E297"/>
  <c r="G297" s="1"/>
  <c r="K296"/>
  <c r="M296" s="1"/>
  <c r="E296"/>
  <c r="G296" s="1"/>
  <c r="K295"/>
  <c r="M295" s="1"/>
  <c r="E295"/>
  <c r="G295" s="1"/>
  <c r="K294"/>
  <c r="M294" s="1"/>
  <c r="E294"/>
  <c r="G294" s="1"/>
  <c r="K293"/>
  <c r="M293" s="1"/>
  <c r="E293"/>
  <c r="G293" s="1"/>
  <c r="K292"/>
  <c r="M292" s="1"/>
  <c r="E292"/>
  <c r="G292" s="1"/>
  <c r="K291"/>
  <c r="M291" s="1"/>
  <c r="E291"/>
  <c r="G291" s="1"/>
  <c r="K289"/>
  <c r="M289" s="1"/>
  <c r="E289"/>
  <c r="G289" s="1"/>
  <c r="K288"/>
  <c r="M288" s="1"/>
  <c r="E288"/>
  <c r="G288" s="1"/>
  <c r="K287"/>
  <c r="M287" s="1"/>
  <c r="E287"/>
  <c r="G287" s="1"/>
  <c r="K286"/>
  <c r="M286" s="1"/>
  <c r="E286"/>
  <c r="G286" s="1"/>
  <c r="K285"/>
  <c r="M285" s="1"/>
  <c r="E285"/>
  <c r="G285" s="1"/>
  <c r="K284"/>
  <c r="M284" s="1"/>
  <c r="E284"/>
  <c r="G284" s="1"/>
  <c r="K283"/>
  <c r="M283" s="1"/>
  <c r="E283"/>
  <c r="G283" s="1"/>
  <c r="K281"/>
  <c r="M281" s="1"/>
  <c r="E281"/>
  <c r="G281" s="1"/>
  <c r="K280"/>
  <c r="M280" s="1"/>
  <c r="E280"/>
  <c r="G280" s="1"/>
  <c r="K279"/>
  <c r="M279" s="1"/>
  <c r="E279"/>
  <c r="G279" s="1"/>
  <c r="K278"/>
  <c r="M278" s="1"/>
  <c r="E278"/>
  <c r="G278" s="1"/>
  <c r="K277"/>
  <c r="M277" s="1"/>
  <c r="E277"/>
  <c r="G277" s="1"/>
  <c r="K276"/>
  <c r="M276" s="1"/>
  <c r="E276"/>
  <c r="G276" s="1"/>
  <c r="K275"/>
  <c r="M275" s="1"/>
  <c r="E275"/>
  <c r="G275" s="1"/>
  <c r="K273"/>
  <c r="M273" s="1"/>
  <c r="E273"/>
  <c r="G273" s="1"/>
  <c r="K272"/>
  <c r="M272" s="1"/>
  <c r="E272"/>
  <c r="G272" s="1"/>
  <c r="K271"/>
  <c r="M271" s="1"/>
  <c r="E271"/>
  <c r="G271" s="1"/>
  <c r="K270"/>
  <c r="M270" s="1"/>
  <c r="E270"/>
  <c r="G270" s="1"/>
  <c r="K269"/>
  <c r="M269" s="1"/>
  <c r="E269"/>
  <c r="G269" s="1"/>
  <c r="K268"/>
  <c r="M268" s="1"/>
  <c r="E268"/>
  <c r="G268" s="1"/>
  <c r="K267"/>
  <c r="M267" s="1"/>
  <c r="E267"/>
  <c r="G267" s="1"/>
  <c r="K265"/>
  <c r="M265" s="1"/>
  <c r="E265"/>
  <c r="G265" s="1"/>
  <c r="K264"/>
  <c r="M264" s="1"/>
  <c r="E264"/>
  <c r="G264" s="1"/>
  <c r="K263"/>
  <c r="M263" s="1"/>
  <c r="E263"/>
  <c r="G263" s="1"/>
  <c r="K262"/>
  <c r="M262" s="1"/>
  <c r="E262"/>
  <c r="G262" s="1"/>
  <c r="K261"/>
  <c r="M261" s="1"/>
  <c r="E261"/>
  <c r="G261" s="1"/>
  <c r="K260"/>
  <c r="M260" s="1"/>
  <c r="E260"/>
  <c r="G260" s="1"/>
  <c r="K259"/>
  <c r="M259" s="1"/>
  <c r="E259"/>
  <c r="G259" s="1"/>
  <c r="K257"/>
  <c r="M257" s="1"/>
  <c r="E257"/>
  <c r="G257" s="1"/>
  <c r="K256"/>
  <c r="M256" s="1"/>
  <c r="E256"/>
  <c r="G256" s="1"/>
  <c r="K255"/>
  <c r="M255" s="1"/>
  <c r="E255"/>
  <c r="G255" s="1"/>
  <c r="K254"/>
  <c r="M254" s="1"/>
  <c r="E254"/>
  <c r="G254" s="1"/>
  <c r="K253"/>
  <c r="M253" s="1"/>
  <c r="E253"/>
  <c r="G253" s="1"/>
  <c r="M252"/>
  <c r="K252"/>
  <c r="E252"/>
  <c r="G252" s="1"/>
  <c r="K251"/>
  <c r="M251" s="1"/>
  <c r="E251"/>
  <c r="G251" s="1"/>
  <c r="K249"/>
  <c r="M249" s="1"/>
  <c r="E249"/>
  <c r="G249" s="1"/>
  <c r="K248"/>
  <c r="M248" s="1"/>
  <c r="E248"/>
  <c r="G248" s="1"/>
  <c r="K247"/>
  <c r="M247" s="1"/>
  <c r="E247"/>
  <c r="G247" s="1"/>
  <c r="K246"/>
  <c r="M246" s="1"/>
  <c r="E246"/>
  <c r="G246" s="1"/>
  <c r="K245"/>
  <c r="M245" s="1"/>
  <c r="E245"/>
  <c r="G245" s="1"/>
  <c r="K244"/>
  <c r="M244" s="1"/>
  <c r="E244"/>
  <c r="G244" s="1"/>
  <c r="K243"/>
  <c r="M243" s="1"/>
  <c r="E243"/>
  <c r="G243" s="1"/>
  <c r="K241"/>
  <c r="M241" s="1"/>
  <c r="E241"/>
  <c r="G241" s="1"/>
  <c r="K240"/>
  <c r="M240" s="1"/>
  <c r="G240"/>
  <c r="E240"/>
  <c r="K239"/>
  <c r="M239" s="1"/>
  <c r="E239"/>
  <c r="G239" s="1"/>
  <c r="K238"/>
  <c r="M238" s="1"/>
  <c r="E238"/>
  <c r="G238" s="1"/>
  <c r="K237"/>
  <c r="M237" s="1"/>
  <c r="E237"/>
  <c r="G237" s="1"/>
  <c r="K236"/>
  <c r="M236" s="1"/>
  <c r="E236"/>
  <c r="G236" s="1"/>
  <c r="K235"/>
  <c r="M235" s="1"/>
  <c r="E235"/>
  <c r="G235" s="1"/>
  <c r="K233"/>
  <c r="M233" s="1"/>
  <c r="E233"/>
  <c r="G233" s="1"/>
  <c r="K232"/>
  <c r="M232" s="1"/>
  <c r="E232"/>
  <c r="G232" s="1"/>
  <c r="K231"/>
  <c r="M231" s="1"/>
  <c r="E231"/>
  <c r="G231" s="1"/>
  <c r="K230"/>
  <c r="M230" s="1"/>
  <c r="E230"/>
  <c r="G230" s="1"/>
  <c r="K229"/>
  <c r="M229" s="1"/>
  <c r="E229"/>
  <c r="G229" s="1"/>
  <c r="K228"/>
  <c r="M228" s="1"/>
  <c r="E228"/>
  <c r="G228" s="1"/>
  <c r="K227"/>
  <c r="M227" s="1"/>
  <c r="E227"/>
  <c r="G227" s="1"/>
  <c r="K225"/>
  <c r="M225" s="1"/>
  <c r="E225"/>
  <c r="G225" s="1"/>
  <c r="K224"/>
  <c r="M224" s="1"/>
  <c r="E224"/>
  <c r="G224" s="1"/>
  <c r="K223"/>
  <c r="M223" s="1"/>
  <c r="E223"/>
  <c r="G223" s="1"/>
  <c r="K222"/>
  <c r="M222" s="1"/>
  <c r="E222"/>
  <c r="G222" s="1"/>
  <c r="K221"/>
  <c r="M221" s="1"/>
  <c r="E221"/>
  <c r="G221" s="1"/>
  <c r="K220"/>
  <c r="M220" s="1"/>
  <c r="E220"/>
  <c r="G220" s="1"/>
  <c r="K219"/>
  <c r="M219" s="1"/>
  <c r="E219"/>
  <c r="G219" s="1"/>
  <c r="K217"/>
  <c r="M217" s="1"/>
  <c r="E217"/>
  <c r="G217" s="1"/>
  <c r="K216"/>
  <c r="M216" s="1"/>
  <c r="E216"/>
  <c r="G216" s="1"/>
  <c r="K215"/>
  <c r="M215" s="1"/>
  <c r="E215"/>
  <c r="G215" s="1"/>
  <c r="K214"/>
  <c r="M214" s="1"/>
  <c r="E214"/>
  <c r="G214" s="1"/>
  <c r="K213"/>
  <c r="M213" s="1"/>
  <c r="E213"/>
  <c r="G213" s="1"/>
  <c r="K212"/>
  <c r="M212" s="1"/>
  <c r="E212"/>
  <c r="G212" s="1"/>
  <c r="K211"/>
  <c r="M211" s="1"/>
  <c r="E211"/>
  <c r="G211" s="1"/>
  <c r="K209"/>
  <c r="M209" s="1"/>
  <c r="E209"/>
  <c r="G209" s="1"/>
  <c r="K208"/>
  <c r="M208" s="1"/>
  <c r="E208"/>
  <c r="G208" s="1"/>
  <c r="K207"/>
  <c r="M207" s="1"/>
  <c r="E207"/>
  <c r="G207" s="1"/>
  <c r="K206"/>
  <c r="M206" s="1"/>
  <c r="E206"/>
  <c r="G206" s="1"/>
  <c r="K205"/>
  <c r="M205" s="1"/>
  <c r="E205"/>
  <c r="G205" s="1"/>
  <c r="K204"/>
  <c r="M204" s="1"/>
  <c r="E204"/>
  <c r="G204" s="1"/>
  <c r="K203"/>
  <c r="M203" s="1"/>
  <c r="E203"/>
  <c r="G203" s="1"/>
  <c r="K201"/>
  <c r="M201" s="1"/>
  <c r="E201"/>
  <c r="G201" s="1"/>
  <c r="K200"/>
  <c r="M200" s="1"/>
  <c r="E200"/>
  <c r="G200" s="1"/>
  <c r="K199"/>
  <c r="M199" s="1"/>
  <c r="E199"/>
  <c r="G199" s="1"/>
  <c r="K198"/>
  <c r="M198" s="1"/>
  <c r="E198"/>
  <c r="G198" s="1"/>
  <c r="K197"/>
  <c r="M197" s="1"/>
  <c r="E197"/>
  <c r="G197" s="1"/>
  <c r="K196"/>
  <c r="M196" s="1"/>
  <c r="E196"/>
  <c r="G196" s="1"/>
  <c r="K195"/>
  <c r="M195" s="1"/>
  <c r="E195"/>
  <c r="G195" s="1"/>
  <c r="K193"/>
  <c r="M193" s="1"/>
  <c r="E193"/>
  <c r="G193" s="1"/>
  <c r="K192"/>
  <c r="M192" s="1"/>
  <c r="E192"/>
  <c r="G192" s="1"/>
  <c r="K191"/>
  <c r="M191" s="1"/>
  <c r="E191"/>
  <c r="G191" s="1"/>
  <c r="K190"/>
  <c r="M190" s="1"/>
  <c r="S190" s="1"/>
  <c r="E190"/>
  <c r="G190" s="1"/>
  <c r="K189"/>
  <c r="M189" s="1"/>
  <c r="E189"/>
  <c r="G189" s="1"/>
  <c r="K188"/>
  <c r="M188" s="1"/>
  <c r="E188"/>
  <c r="G188" s="1"/>
  <c r="K187"/>
  <c r="M187" s="1"/>
  <c r="E187"/>
  <c r="G187" s="1"/>
  <c r="K185"/>
  <c r="M185" s="1"/>
  <c r="E185"/>
  <c r="G185" s="1"/>
  <c r="K184"/>
  <c r="M184" s="1"/>
  <c r="E184"/>
  <c r="G184" s="1"/>
  <c r="K183"/>
  <c r="M183" s="1"/>
  <c r="E183"/>
  <c r="G183" s="1"/>
  <c r="K182"/>
  <c r="M182" s="1"/>
  <c r="E182"/>
  <c r="G182" s="1"/>
  <c r="K181"/>
  <c r="M181" s="1"/>
  <c r="E181"/>
  <c r="G181" s="1"/>
  <c r="K180"/>
  <c r="M180" s="1"/>
  <c r="E180"/>
  <c r="G180" s="1"/>
  <c r="K179"/>
  <c r="M179" s="1"/>
  <c r="E179"/>
  <c r="G179" s="1"/>
  <c r="K177"/>
  <c r="M177" s="1"/>
  <c r="E177"/>
  <c r="G177" s="1"/>
  <c r="K176"/>
  <c r="M176" s="1"/>
  <c r="E176"/>
  <c r="G176" s="1"/>
  <c r="K175"/>
  <c r="M175" s="1"/>
  <c r="E175"/>
  <c r="G175" s="1"/>
  <c r="K174"/>
  <c r="M174" s="1"/>
  <c r="E174"/>
  <c r="G174" s="1"/>
  <c r="K173"/>
  <c r="M173" s="1"/>
  <c r="E173"/>
  <c r="G173" s="1"/>
  <c r="K172"/>
  <c r="M172" s="1"/>
  <c r="E172"/>
  <c r="G172" s="1"/>
  <c r="K171"/>
  <c r="M171" s="1"/>
  <c r="E171"/>
  <c r="G171" s="1"/>
  <c r="K169"/>
  <c r="M169" s="1"/>
  <c r="E169"/>
  <c r="G169" s="1"/>
  <c r="K168"/>
  <c r="M168" s="1"/>
  <c r="E168"/>
  <c r="G168" s="1"/>
  <c r="K167"/>
  <c r="M167" s="1"/>
  <c r="E167"/>
  <c r="G167" s="1"/>
  <c r="K166"/>
  <c r="M166" s="1"/>
  <c r="E166"/>
  <c r="G166" s="1"/>
  <c r="K165"/>
  <c r="M165" s="1"/>
  <c r="E165"/>
  <c r="G165" s="1"/>
  <c r="K164"/>
  <c r="M164" s="1"/>
  <c r="E164"/>
  <c r="G164" s="1"/>
  <c r="K163"/>
  <c r="M163" s="1"/>
  <c r="E163"/>
  <c r="G163" s="1"/>
  <c r="K161"/>
  <c r="M161" s="1"/>
  <c r="E161"/>
  <c r="G161" s="1"/>
  <c r="K160"/>
  <c r="M160" s="1"/>
  <c r="E160"/>
  <c r="G160" s="1"/>
  <c r="K159"/>
  <c r="M159" s="1"/>
  <c r="E159"/>
  <c r="G159" s="1"/>
  <c r="K158"/>
  <c r="M158" s="1"/>
  <c r="E158"/>
  <c r="G158" s="1"/>
  <c r="K157"/>
  <c r="M157" s="1"/>
  <c r="E157"/>
  <c r="G157" s="1"/>
  <c r="K156"/>
  <c r="M156" s="1"/>
  <c r="E156"/>
  <c r="G156" s="1"/>
  <c r="K155"/>
  <c r="M155" s="1"/>
  <c r="E155"/>
  <c r="G155" s="1"/>
  <c r="K153"/>
  <c r="M153" s="1"/>
  <c r="E153"/>
  <c r="G153" s="1"/>
  <c r="K152"/>
  <c r="M152" s="1"/>
  <c r="E152"/>
  <c r="G152" s="1"/>
  <c r="K151"/>
  <c r="M151" s="1"/>
  <c r="E151"/>
  <c r="G151" s="1"/>
  <c r="K150"/>
  <c r="M150" s="1"/>
  <c r="E150"/>
  <c r="G150" s="1"/>
  <c r="K149"/>
  <c r="M149" s="1"/>
  <c r="E149"/>
  <c r="G149" s="1"/>
  <c r="K148"/>
  <c r="M148" s="1"/>
  <c r="E148"/>
  <c r="G148" s="1"/>
  <c r="K147"/>
  <c r="M147" s="1"/>
  <c r="E147"/>
  <c r="G147" s="1"/>
  <c r="K145"/>
  <c r="M145" s="1"/>
  <c r="E145"/>
  <c r="G145" s="1"/>
  <c r="K144"/>
  <c r="M144" s="1"/>
  <c r="E144"/>
  <c r="G144" s="1"/>
  <c r="K143"/>
  <c r="M143" s="1"/>
  <c r="E143"/>
  <c r="G143" s="1"/>
  <c r="K142"/>
  <c r="M142" s="1"/>
  <c r="E142"/>
  <c r="G142" s="1"/>
  <c r="K141"/>
  <c r="M141" s="1"/>
  <c r="E141"/>
  <c r="G141" s="1"/>
  <c r="K140"/>
  <c r="M140" s="1"/>
  <c r="E140"/>
  <c r="G140" s="1"/>
  <c r="K139"/>
  <c r="M139" s="1"/>
  <c r="E139"/>
  <c r="G139" s="1"/>
  <c r="K137"/>
  <c r="M137" s="1"/>
  <c r="E137"/>
  <c r="G137" s="1"/>
  <c r="K136"/>
  <c r="M136" s="1"/>
  <c r="E136"/>
  <c r="G136" s="1"/>
  <c r="K135"/>
  <c r="M135" s="1"/>
  <c r="E135"/>
  <c r="G135" s="1"/>
  <c r="K134"/>
  <c r="M134" s="1"/>
  <c r="E134"/>
  <c r="G134" s="1"/>
  <c r="K133"/>
  <c r="M133" s="1"/>
  <c r="E133"/>
  <c r="G133" s="1"/>
  <c r="K132"/>
  <c r="M132" s="1"/>
  <c r="E132"/>
  <c r="G132" s="1"/>
  <c r="K131"/>
  <c r="M131" s="1"/>
  <c r="G131"/>
  <c r="E131"/>
  <c r="K129"/>
  <c r="M129" s="1"/>
  <c r="E129"/>
  <c r="G129" s="1"/>
  <c r="K128"/>
  <c r="M128" s="1"/>
  <c r="E128"/>
  <c r="G128" s="1"/>
  <c r="K127"/>
  <c r="M127" s="1"/>
  <c r="E127"/>
  <c r="G127" s="1"/>
  <c r="K126"/>
  <c r="M126" s="1"/>
  <c r="E126"/>
  <c r="G126" s="1"/>
  <c r="K125"/>
  <c r="M125" s="1"/>
  <c r="E125"/>
  <c r="G125" s="1"/>
  <c r="K124"/>
  <c r="M124" s="1"/>
  <c r="E124"/>
  <c r="G124" s="1"/>
  <c r="K123"/>
  <c r="M123" s="1"/>
  <c r="E123"/>
  <c r="G123" s="1"/>
  <c r="K121"/>
  <c r="M121" s="1"/>
  <c r="E121"/>
  <c r="G121" s="1"/>
  <c r="K120"/>
  <c r="M120" s="1"/>
  <c r="E120"/>
  <c r="G120" s="1"/>
  <c r="K119"/>
  <c r="M119" s="1"/>
  <c r="E119"/>
  <c r="G119" s="1"/>
  <c r="K118"/>
  <c r="M118" s="1"/>
  <c r="E118"/>
  <c r="G118" s="1"/>
  <c r="K117"/>
  <c r="M117" s="1"/>
  <c r="E117"/>
  <c r="G117" s="1"/>
  <c r="K116"/>
  <c r="M116" s="1"/>
  <c r="E116"/>
  <c r="G116" s="1"/>
  <c r="K115"/>
  <c r="M115" s="1"/>
  <c r="E115"/>
  <c r="G115" s="1"/>
  <c r="K113"/>
  <c r="M113" s="1"/>
  <c r="E113"/>
  <c r="G113" s="1"/>
  <c r="K112"/>
  <c r="M112" s="1"/>
  <c r="E112"/>
  <c r="G112" s="1"/>
  <c r="K111"/>
  <c r="M111" s="1"/>
  <c r="E111"/>
  <c r="G111" s="1"/>
  <c r="K110"/>
  <c r="M110" s="1"/>
  <c r="E110"/>
  <c r="G110" s="1"/>
  <c r="K109"/>
  <c r="M109" s="1"/>
  <c r="E109"/>
  <c r="G109" s="1"/>
  <c r="K108"/>
  <c r="M108" s="1"/>
  <c r="E108"/>
  <c r="G108" s="1"/>
  <c r="K107"/>
  <c r="M107" s="1"/>
  <c r="E107"/>
  <c r="G107" s="1"/>
  <c r="K105"/>
  <c r="M105" s="1"/>
  <c r="E105"/>
  <c r="G105" s="1"/>
  <c r="K104"/>
  <c r="M104" s="1"/>
  <c r="E104"/>
  <c r="G104" s="1"/>
  <c r="K103"/>
  <c r="M103" s="1"/>
  <c r="E103"/>
  <c r="G103" s="1"/>
  <c r="K102"/>
  <c r="M102" s="1"/>
  <c r="E102"/>
  <c r="G102" s="1"/>
  <c r="K101"/>
  <c r="M101" s="1"/>
  <c r="E101"/>
  <c r="G101" s="1"/>
  <c r="K100"/>
  <c r="M100" s="1"/>
  <c r="E100"/>
  <c r="G100" s="1"/>
  <c r="K99"/>
  <c r="M99" s="1"/>
  <c r="E99"/>
  <c r="G99" s="1"/>
  <c r="K97"/>
  <c r="M97" s="1"/>
  <c r="E97"/>
  <c r="G97" s="1"/>
  <c r="K96"/>
  <c r="M96" s="1"/>
  <c r="E96"/>
  <c r="G96" s="1"/>
  <c r="K95"/>
  <c r="M95" s="1"/>
  <c r="E95"/>
  <c r="G95" s="1"/>
  <c r="K94"/>
  <c r="M94" s="1"/>
  <c r="E94"/>
  <c r="G94" s="1"/>
  <c r="K93"/>
  <c r="M93" s="1"/>
  <c r="E93"/>
  <c r="G93" s="1"/>
  <c r="K92"/>
  <c r="M92" s="1"/>
  <c r="E92"/>
  <c r="G92" s="1"/>
  <c r="K91"/>
  <c r="M91" s="1"/>
  <c r="E91"/>
  <c r="G91" s="1"/>
  <c r="K89"/>
  <c r="M89" s="1"/>
  <c r="E89"/>
  <c r="G89" s="1"/>
  <c r="K88"/>
  <c r="M88" s="1"/>
  <c r="E88"/>
  <c r="G88" s="1"/>
  <c r="K87"/>
  <c r="M87" s="1"/>
  <c r="E87"/>
  <c r="G87" s="1"/>
  <c r="K86"/>
  <c r="M86" s="1"/>
  <c r="E86"/>
  <c r="G86" s="1"/>
  <c r="K85"/>
  <c r="M85" s="1"/>
  <c r="E85"/>
  <c r="G85" s="1"/>
  <c r="K84"/>
  <c r="M84" s="1"/>
  <c r="E84"/>
  <c r="G84" s="1"/>
  <c r="K83"/>
  <c r="M83" s="1"/>
  <c r="E83"/>
  <c r="G83" s="1"/>
  <c r="K81"/>
  <c r="M81" s="1"/>
  <c r="E81"/>
  <c r="G81" s="1"/>
  <c r="K80"/>
  <c r="M80" s="1"/>
  <c r="E80"/>
  <c r="G80" s="1"/>
  <c r="K79"/>
  <c r="M79" s="1"/>
  <c r="E79"/>
  <c r="G79" s="1"/>
  <c r="K78"/>
  <c r="M78" s="1"/>
  <c r="E78"/>
  <c r="G78" s="1"/>
  <c r="K77"/>
  <c r="M77" s="1"/>
  <c r="E77"/>
  <c r="G77" s="1"/>
  <c r="K76"/>
  <c r="M76" s="1"/>
  <c r="E76"/>
  <c r="G76" s="1"/>
  <c r="K75"/>
  <c r="M75" s="1"/>
  <c r="E75"/>
  <c r="G75" s="1"/>
  <c r="K73"/>
  <c r="M73" s="1"/>
  <c r="E73"/>
  <c r="G73" s="1"/>
  <c r="K72"/>
  <c r="M72" s="1"/>
  <c r="E72"/>
  <c r="G72" s="1"/>
  <c r="K71"/>
  <c r="M71" s="1"/>
  <c r="E71"/>
  <c r="G71" s="1"/>
  <c r="K70"/>
  <c r="M70" s="1"/>
  <c r="E70"/>
  <c r="G70" s="1"/>
  <c r="K69"/>
  <c r="M69" s="1"/>
  <c r="E69"/>
  <c r="G69" s="1"/>
  <c r="K68"/>
  <c r="M68" s="1"/>
  <c r="E68"/>
  <c r="G68" s="1"/>
  <c r="K67"/>
  <c r="M67" s="1"/>
  <c r="E67"/>
  <c r="G67" s="1"/>
  <c r="K65"/>
  <c r="M65" s="1"/>
  <c r="E65"/>
  <c r="G65" s="1"/>
  <c r="K64"/>
  <c r="M64" s="1"/>
  <c r="E64"/>
  <c r="G64" s="1"/>
  <c r="K63"/>
  <c r="M63" s="1"/>
  <c r="E63"/>
  <c r="G63" s="1"/>
  <c r="K62"/>
  <c r="M62" s="1"/>
  <c r="E62"/>
  <c r="G62" s="1"/>
  <c r="K61"/>
  <c r="M61" s="1"/>
  <c r="E61"/>
  <c r="G61" s="1"/>
  <c r="K60"/>
  <c r="M60" s="1"/>
  <c r="E60"/>
  <c r="G60" s="1"/>
  <c r="K59"/>
  <c r="M59" s="1"/>
  <c r="E59"/>
  <c r="G59" s="1"/>
  <c r="M57"/>
  <c r="K57"/>
  <c r="E57"/>
  <c r="G57" s="1"/>
  <c r="K56"/>
  <c r="M56" s="1"/>
  <c r="G56"/>
  <c r="E56"/>
  <c r="K55"/>
  <c r="M55" s="1"/>
  <c r="E55"/>
  <c r="G55" s="1"/>
  <c r="K54"/>
  <c r="M54" s="1"/>
  <c r="E54"/>
  <c r="G54" s="1"/>
  <c r="K53"/>
  <c r="M53" s="1"/>
  <c r="E53"/>
  <c r="G53" s="1"/>
  <c r="K52"/>
  <c r="M52" s="1"/>
  <c r="E52"/>
  <c r="G52" s="1"/>
  <c r="K51"/>
  <c r="M51" s="1"/>
  <c r="E51"/>
  <c r="G51" s="1"/>
  <c r="K49"/>
  <c r="M49" s="1"/>
  <c r="E49"/>
  <c r="G49" s="1"/>
  <c r="K48"/>
  <c r="M48" s="1"/>
  <c r="E48"/>
  <c r="G48" s="1"/>
  <c r="K47"/>
  <c r="M47" s="1"/>
  <c r="E47"/>
  <c r="G47" s="1"/>
  <c r="K46"/>
  <c r="M46" s="1"/>
  <c r="E46"/>
  <c r="G46" s="1"/>
  <c r="K45"/>
  <c r="M45" s="1"/>
  <c r="E45"/>
  <c r="G45" s="1"/>
  <c r="K44"/>
  <c r="M44" s="1"/>
  <c r="E44"/>
  <c r="G44" s="1"/>
  <c r="K43"/>
  <c r="M43" s="1"/>
  <c r="E43"/>
  <c r="G43" s="1"/>
  <c r="K41"/>
  <c r="M41" s="1"/>
  <c r="E41"/>
  <c r="G41" s="1"/>
  <c r="K40"/>
  <c r="M40" s="1"/>
  <c r="E40"/>
  <c r="G40" s="1"/>
  <c r="K39"/>
  <c r="M39" s="1"/>
  <c r="E39"/>
  <c r="G39" s="1"/>
  <c r="K38"/>
  <c r="M38" s="1"/>
  <c r="E38"/>
  <c r="G38" s="1"/>
  <c r="K37"/>
  <c r="M37" s="1"/>
  <c r="E37"/>
  <c r="G37" s="1"/>
  <c r="K36"/>
  <c r="M36" s="1"/>
  <c r="E36"/>
  <c r="G36" s="1"/>
  <c r="K35"/>
  <c r="M35" s="1"/>
  <c r="E35"/>
  <c r="G35" s="1"/>
  <c r="K33"/>
  <c r="M33" s="1"/>
  <c r="E33"/>
  <c r="G33" s="1"/>
  <c r="K32"/>
  <c r="M32" s="1"/>
  <c r="E32"/>
  <c r="G32" s="1"/>
  <c r="K31"/>
  <c r="M31" s="1"/>
  <c r="E31"/>
  <c r="G31" s="1"/>
  <c r="K30"/>
  <c r="M30" s="1"/>
  <c r="E30"/>
  <c r="G30" s="1"/>
  <c r="M29"/>
  <c r="K29"/>
  <c r="E29"/>
  <c r="G29" s="1"/>
  <c r="K28"/>
  <c r="M28" s="1"/>
  <c r="E28"/>
  <c r="G28" s="1"/>
  <c r="K27"/>
  <c r="M27" s="1"/>
  <c r="E27"/>
  <c r="G27" s="1"/>
  <c r="K9"/>
  <c r="M9" s="1"/>
  <c r="E9"/>
  <c r="G9" s="1"/>
  <c r="K8"/>
  <c r="M8" s="1"/>
  <c r="E8"/>
  <c r="G8" s="1"/>
  <c r="K7"/>
  <c r="M7" s="1"/>
  <c r="E7"/>
  <c r="G7" s="1"/>
  <c r="K6"/>
  <c r="M6" s="1"/>
  <c r="E6"/>
  <c r="G6" s="1"/>
  <c r="K5"/>
  <c r="M5" s="1"/>
  <c r="E5"/>
  <c r="G5" s="1"/>
  <c r="K4"/>
  <c r="M4" s="1"/>
  <c r="E4"/>
  <c r="G4" s="1"/>
  <c r="K3"/>
  <c r="M3" s="1"/>
  <c r="E3"/>
  <c r="G3" s="1"/>
  <c r="U379" i="24" l="1"/>
  <c r="Z381" s="1"/>
  <c r="U43"/>
  <c r="Z45" s="1"/>
  <c r="U227"/>
  <c r="Z229" s="1"/>
  <c r="T35"/>
  <c r="U131"/>
  <c r="Z133" s="1"/>
  <c r="U315"/>
  <c r="Z317" s="1"/>
  <c r="U195"/>
  <c r="Z197" s="1"/>
  <c r="U211"/>
  <c r="Z213" s="1"/>
  <c r="U323"/>
  <c r="Z325" s="1"/>
  <c r="U155"/>
  <c r="Z157" s="1"/>
  <c r="U275"/>
  <c r="Z277" s="1"/>
  <c r="T396"/>
  <c r="U395"/>
  <c r="Z397" s="1"/>
  <c r="T203"/>
  <c r="U203"/>
  <c r="Z205" s="1"/>
  <c r="T171"/>
  <c r="U171"/>
  <c r="Z173" s="1"/>
  <c r="T179"/>
  <c r="U179"/>
  <c r="Z181" s="1"/>
  <c r="T107"/>
  <c r="U107"/>
  <c r="Z109" s="1"/>
  <c r="T259"/>
  <c r="U259"/>
  <c r="Z261" s="1"/>
  <c r="U267"/>
  <c r="Z269" s="1"/>
  <c r="T267"/>
  <c r="T139"/>
  <c r="U139"/>
  <c r="Z141" s="1"/>
  <c r="T83"/>
  <c r="U83"/>
  <c r="Z85" s="1"/>
  <c r="U291"/>
  <c r="Z293" s="1"/>
  <c r="U99"/>
  <c r="Z101" s="1"/>
  <c r="U187"/>
  <c r="Z189" s="1"/>
  <c r="U347"/>
  <c r="Z349" s="1"/>
  <c r="U91"/>
  <c r="Z93" s="1"/>
  <c r="U11"/>
  <c r="Z13" s="1"/>
  <c r="U371"/>
  <c r="Z373" s="1"/>
  <c r="U339"/>
  <c r="Z341" s="1"/>
  <c r="U411"/>
  <c r="Z413" s="1"/>
  <c r="U219"/>
  <c r="Z221" s="1"/>
  <c r="U123"/>
  <c r="Z125" s="1"/>
  <c r="U67"/>
  <c r="Z69" s="1"/>
  <c r="U387"/>
  <c r="Z389" s="1"/>
  <c r="U419"/>
  <c r="Z421" s="1"/>
  <c r="U403"/>
  <c r="Z405" s="1"/>
  <c r="U283"/>
  <c r="Z285" s="1"/>
  <c r="U251"/>
  <c r="Z253" s="1"/>
  <c r="U27"/>
  <c r="Z29" s="1"/>
  <c r="U3"/>
  <c r="T299"/>
  <c r="U299"/>
  <c r="Z301" s="1"/>
  <c r="T147"/>
  <c r="U147"/>
  <c r="Z149" s="1"/>
  <c r="T235"/>
  <c r="U235"/>
  <c r="Z237" s="1"/>
  <c r="T244"/>
  <c r="U243"/>
  <c r="Z245" s="1"/>
  <c r="T115"/>
  <c r="U115"/>
  <c r="Z117" s="1"/>
  <c r="T331"/>
  <c r="U331"/>
  <c r="Z333" s="1"/>
  <c r="T75"/>
  <c r="U75"/>
  <c r="Z77" s="1"/>
  <c r="T51"/>
  <c r="U51"/>
  <c r="Z53" s="1"/>
  <c r="U163"/>
  <c r="Z165" s="1"/>
  <c r="U307"/>
  <c r="Z309" s="1"/>
  <c r="U363"/>
  <c r="Z365" s="1"/>
  <c r="U355"/>
  <c r="Z357" s="1"/>
  <c r="U59"/>
  <c r="Z61" s="1"/>
  <c r="AE33" i="23"/>
  <c r="AE32" s="1"/>
  <c r="AE31" s="1"/>
  <c r="AE30" s="1"/>
  <c r="AE29" s="1"/>
  <c r="AE28" s="1"/>
  <c r="AE27" s="1"/>
  <c r="AF33"/>
  <c r="AF32"/>
  <c r="AF31" s="1"/>
  <c r="AF30" s="1"/>
  <c r="AF29" s="1"/>
  <c r="AF28" s="1"/>
  <c r="AF27" s="1"/>
  <c r="AF65"/>
  <c r="AF64" s="1"/>
  <c r="AF63" s="1"/>
  <c r="AF62" s="1"/>
  <c r="AF61" s="1"/>
  <c r="AE65"/>
  <c r="AE64" s="1"/>
  <c r="AE63" s="1"/>
  <c r="AE62" s="1"/>
  <c r="AE61" s="1"/>
  <c r="AF97"/>
  <c r="AF96"/>
  <c r="AF95" s="1"/>
  <c r="AF94" s="1"/>
  <c r="AF93" s="1"/>
  <c r="AF92" s="1"/>
  <c r="AF91" s="1"/>
  <c r="AE97"/>
  <c r="AE96" s="1"/>
  <c r="AE95" s="1"/>
  <c r="AE94" s="1"/>
  <c r="AE93" s="1"/>
  <c r="AE92" s="1"/>
  <c r="AE91" s="1"/>
  <c r="AE129"/>
  <c r="AE128" s="1"/>
  <c r="AE127" s="1"/>
  <c r="AE126" s="1"/>
  <c r="AE125" s="1"/>
  <c r="AE124" s="1"/>
  <c r="AE123" s="1"/>
  <c r="AF129"/>
  <c r="AF128"/>
  <c r="AF127" s="1"/>
  <c r="AF126" s="1"/>
  <c r="AF125" s="1"/>
  <c r="AF124" s="1"/>
  <c r="AF123" s="1"/>
  <c r="AE161"/>
  <c r="AE160" s="1"/>
  <c r="AE159" s="1"/>
  <c r="AE158" s="1"/>
  <c r="AE157" s="1"/>
  <c r="AE156" s="1"/>
  <c r="AE155" s="1"/>
  <c r="AF161"/>
  <c r="AF160"/>
  <c r="AF159" s="1"/>
  <c r="AF158" s="1"/>
  <c r="AF157" s="1"/>
  <c r="AF156" s="1"/>
  <c r="AF155" s="1"/>
  <c r="AF193"/>
  <c r="AE193"/>
  <c r="AE192" s="1"/>
  <c r="AE191" s="1"/>
  <c r="AE190" s="1"/>
  <c r="AE189" s="1"/>
  <c r="AE188" s="1"/>
  <c r="AE187" s="1"/>
  <c r="AF192"/>
  <c r="AF191" s="1"/>
  <c r="AF190" s="1"/>
  <c r="AF189" s="1"/>
  <c r="AF188" s="1"/>
  <c r="AF187" s="1"/>
  <c r="AF225"/>
  <c r="AF224"/>
  <c r="AF223" s="1"/>
  <c r="AF222" s="1"/>
  <c r="AF221" s="1"/>
  <c r="AF220" s="1"/>
  <c r="AF219" s="1"/>
  <c r="AE225"/>
  <c r="AE224" s="1"/>
  <c r="AE223" s="1"/>
  <c r="AE222" s="1"/>
  <c r="AE221" s="1"/>
  <c r="AE220" s="1"/>
  <c r="AE219" s="1"/>
  <c r="AF257"/>
  <c r="AF256" s="1"/>
  <c r="AF255" s="1"/>
  <c r="AF254" s="1"/>
  <c r="AF253" s="1"/>
  <c r="AF252" s="1"/>
  <c r="AF251" s="1"/>
  <c r="AE257"/>
  <c r="AE256" s="1"/>
  <c r="AE255" s="1"/>
  <c r="AE254" s="1"/>
  <c r="AE253" s="1"/>
  <c r="AE252" s="1"/>
  <c r="AE251" s="1"/>
  <c r="AF289"/>
  <c r="AF288" s="1"/>
  <c r="AF287" s="1"/>
  <c r="AF286" s="1"/>
  <c r="AF285" s="1"/>
  <c r="AF284" s="1"/>
  <c r="AF283" s="1"/>
  <c r="AE289"/>
  <c r="AE288" s="1"/>
  <c r="AE287" s="1"/>
  <c r="AE286" s="1"/>
  <c r="AE285" s="1"/>
  <c r="AE284" s="1"/>
  <c r="AE283" s="1"/>
  <c r="AE321"/>
  <c r="AE320" s="1"/>
  <c r="AE319" s="1"/>
  <c r="AE318" s="1"/>
  <c r="AE317" s="1"/>
  <c r="AE316" s="1"/>
  <c r="AE315" s="1"/>
  <c r="AF321"/>
  <c r="AF320" s="1"/>
  <c r="AF319" s="1"/>
  <c r="AF318" s="1"/>
  <c r="AF317" s="1"/>
  <c r="AF316" s="1"/>
  <c r="AF315" s="1"/>
  <c r="AE353"/>
  <c r="AE352" s="1"/>
  <c r="AE351" s="1"/>
  <c r="AE350" s="1"/>
  <c r="AE349" s="1"/>
  <c r="AE348" s="1"/>
  <c r="AE347" s="1"/>
  <c r="AF353"/>
  <c r="AF352" s="1"/>
  <c r="AF351" s="1"/>
  <c r="AF350" s="1"/>
  <c r="AF349" s="1"/>
  <c r="AF348" s="1"/>
  <c r="AF347" s="1"/>
  <c r="AE385"/>
  <c r="AE384" s="1"/>
  <c r="AE383" s="1"/>
  <c r="AE382" s="1"/>
  <c r="AE381" s="1"/>
  <c r="AE380" s="1"/>
  <c r="AE379" s="1"/>
  <c r="AF385"/>
  <c r="AF384" s="1"/>
  <c r="AF383" s="1"/>
  <c r="AF382" s="1"/>
  <c r="AF381" s="1"/>
  <c r="AF380" s="1"/>
  <c r="AF379" s="1"/>
  <c r="AE417"/>
  <c r="AF417"/>
  <c r="AF416" s="1"/>
  <c r="AF415" s="1"/>
  <c r="AF414" s="1"/>
  <c r="AF413" s="1"/>
  <c r="AF412" s="1"/>
  <c r="AF411" s="1"/>
  <c r="AE416"/>
  <c r="AE415" s="1"/>
  <c r="AE414" s="1"/>
  <c r="AE413" s="1"/>
  <c r="AE412" s="1"/>
  <c r="AE411" s="1"/>
  <c r="AE25"/>
  <c r="AE24" s="1"/>
  <c r="AE23" s="1"/>
  <c r="AE22" s="1"/>
  <c r="AE21" s="1"/>
  <c r="AF25"/>
  <c r="AF24" s="1"/>
  <c r="AF23" s="1"/>
  <c r="AF22" s="1"/>
  <c r="AF21" s="1"/>
  <c r="AE57"/>
  <c r="AF57"/>
  <c r="AF56"/>
  <c r="AF55" s="1"/>
  <c r="AF54" s="1"/>
  <c r="AF53" s="1"/>
  <c r="AF52" s="1"/>
  <c r="AF51" s="1"/>
  <c r="AE55"/>
  <c r="AE54" s="1"/>
  <c r="AE53" s="1"/>
  <c r="AE52" s="1"/>
  <c r="AE51" s="1"/>
  <c r="AE56"/>
  <c r="AE89"/>
  <c r="AF88"/>
  <c r="AF87" s="1"/>
  <c r="AF86" s="1"/>
  <c r="AF85" s="1"/>
  <c r="AF84" s="1"/>
  <c r="AF83" s="1"/>
  <c r="AE87"/>
  <c r="AE86" s="1"/>
  <c r="AE85" s="1"/>
  <c r="AE84" s="1"/>
  <c r="AE83" s="1"/>
  <c r="AF89"/>
  <c r="AE88"/>
  <c r="AF120"/>
  <c r="AF119" s="1"/>
  <c r="AF118" s="1"/>
  <c r="AF117" s="1"/>
  <c r="AF116" s="1"/>
  <c r="AF115" s="1"/>
  <c r="AE121"/>
  <c r="AE120" s="1"/>
  <c r="AE119" s="1"/>
  <c r="AE118" s="1"/>
  <c r="AE117" s="1"/>
  <c r="AE116" s="1"/>
  <c r="AE115" s="1"/>
  <c r="AF121"/>
  <c r="AE153"/>
  <c r="AF153"/>
  <c r="AF152" s="1"/>
  <c r="AF151" s="1"/>
  <c r="AF150" s="1"/>
  <c r="AF149" s="1"/>
  <c r="AF148" s="1"/>
  <c r="AF147" s="1"/>
  <c r="AE152"/>
  <c r="AE151" s="1"/>
  <c r="AE150" s="1"/>
  <c r="AE149" s="1"/>
  <c r="AE148" s="1"/>
  <c r="AE147" s="1"/>
  <c r="AE185"/>
  <c r="AF185"/>
  <c r="AF184" s="1"/>
  <c r="AF183" s="1"/>
  <c r="AF182" s="1"/>
  <c r="AF181" s="1"/>
  <c r="AF180" s="1"/>
  <c r="AF179" s="1"/>
  <c r="AE183"/>
  <c r="AE182" s="1"/>
  <c r="AE181" s="1"/>
  <c r="AE180" s="1"/>
  <c r="AE179" s="1"/>
  <c r="AE184"/>
  <c r="AE217"/>
  <c r="AF217"/>
  <c r="AF216" s="1"/>
  <c r="AF215" s="1"/>
  <c r="AF214" s="1"/>
  <c r="AF213" s="1"/>
  <c r="AF212" s="1"/>
  <c r="AF211" s="1"/>
  <c r="AE216"/>
  <c r="AE215" s="1"/>
  <c r="AE214" s="1"/>
  <c r="AE213" s="1"/>
  <c r="AE212" s="1"/>
  <c r="AE211" s="1"/>
  <c r="AE249"/>
  <c r="AF249"/>
  <c r="AF248" s="1"/>
  <c r="AF247" s="1"/>
  <c r="AF246" s="1"/>
  <c r="AF245" s="1"/>
  <c r="AF244" s="1"/>
  <c r="AF243" s="1"/>
  <c r="AE248"/>
  <c r="AE247" s="1"/>
  <c r="AE246" s="1"/>
  <c r="AE245" s="1"/>
  <c r="AE244" s="1"/>
  <c r="AE243" s="1"/>
  <c r="AE281"/>
  <c r="AF281"/>
  <c r="AF280" s="1"/>
  <c r="AF279" s="1"/>
  <c r="AF278" s="1"/>
  <c r="AF277" s="1"/>
  <c r="AF276" s="1"/>
  <c r="AF275" s="1"/>
  <c r="AE280"/>
  <c r="AE279" s="1"/>
  <c r="AE278" s="1"/>
  <c r="AE277" s="1"/>
  <c r="AE276" s="1"/>
  <c r="AE275" s="1"/>
  <c r="AE313"/>
  <c r="AE312" s="1"/>
  <c r="AE311" s="1"/>
  <c r="AE310" s="1"/>
  <c r="AE309" s="1"/>
  <c r="AE308" s="1"/>
  <c r="AE307" s="1"/>
  <c r="AF313"/>
  <c r="AF312" s="1"/>
  <c r="AF311" s="1"/>
  <c r="AF310" s="1"/>
  <c r="AF309" s="1"/>
  <c r="AF308" s="1"/>
  <c r="AF307" s="1"/>
  <c r="AE345"/>
  <c r="AE344" s="1"/>
  <c r="AE343" s="1"/>
  <c r="AE342" s="1"/>
  <c r="AE341" s="1"/>
  <c r="AE340" s="1"/>
  <c r="AE339" s="1"/>
  <c r="AF345"/>
  <c r="AF344" s="1"/>
  <c r="AF343" s="1"/>
  <c r="AF342" s="1"/>
  <c r="AF341" s="1"/>
  <c r="AF340" s="1"/>
  <c r="AF339" s="1"/>
  <c r="AE377"/>
  <c r="AE376" s="1"/>
  <c r="AE375" s="1"/>
  <c r="AE374" s="1"/>
  <c r="AE373" s="1"/>
  <c r="AE372" s="1"/>
  <c r="AE371" s="1"/>
  <c r="AF377"/>
  <c r="AF376" s="1"/>
  <c r="AF375" s="1"/>
  <c r="AF374" s="1"/>
  <c r="AF373" s="1"/>
  <c r="AF372" s="1"/>
  <c r="AF371" s="1"/>
  <c r="AE409"/>
  <c r="AF409"/>
  <c r="AF408" s="1"/>
  <c r="AF407" s="1"/>
  <c r="AF406" s="1"/>
  <c r="AF405" s="1"/>
  <c r="AF404" s="1"/>
  <c r="AF403" s="1"/>
  <c r="AE408"/>
  <c r="AE407" s="1"/>
  <c r="AE406" s="1"/>
  <c r="AE405" s="1"/>
  <c r="AE404" s="1"/>
  <c r="AE403" s="1"/>
  <c r="S232"/>
  <c r="AF49"/>
  <c r="AF48" s="1"/>
  <c r="AF47" s="1"/>
  <c r="AF46" s="1"/>
  <c r="AF45" s="1"/>
  <c r="AF44" s="1"/>
  <c r="AF43" s="1"/>
  <c r="AE49"/>
  <c r="AE48" s="1"/>
  <c r="AE47" s="1"/>
  <c r="AE46" s="1"/>
  <c r="AE45" s="1"/>
  <c r="AE44" s="1"/>
  <c r="AE43" s="1"/>
  <c r="AF81"/>
  <c r="AF80"/>
  <c r="AF79" s="1"/>
  <c r="AF78" s="1"/>
  <c r="AF77" s="1"/>
  <c r="AF76" s="1"/>
  <c r="AF75" s="1"/>
  <c r="AE81"/>
  <c r="AE80" s="1"/>
  <c r="AE79" s="1"/>
  <c r="AE78" s="1"/>
  <c r="AE77" s="1"/>
  <c r="AE76" s="1"/>
  <c r="AE75" s="1"/>
  <c r="AF113"/>
  <c r="AE112"/>
  <c r="AE111" s="1"/>
  <c r="AE110" s="1"/>
  <c r="AE109" s="1"/>
  <c r="AE108" s="1"/>
  <c r="AE107" s="1"/>
  <c r="AF112"/>
  <c r="AF111" s="1"/>
  <c r="AF110" s="1"/>
  <c r="AF109" s="1"/>
  <c r="AF108" s="1"/>
  <c r="AF107" s="1"/>
  <c r="AE113"/>
  <c r="AF145"/>
  <c r="AF144" s="1"/>
  <c r="AF143" s="1"/>
  <c r="AF142" s="1"/>
  <c r="AF141" s="1"/>
  <c r="AF140" s="1"/>
  <c r="AF139" s="1"/>
  <c r="AE145"/>
  <c r="AE144" s="1"/>
  <c r="AE143" s="1"/>
  <c r="AE142" s="1"/>
  <c r="AE141" s="1"/>
  <c r="AE140" s="1"/>
  <c r="AE139" s="1"/>
  <c r="AF177"/>
  <c r="AF176" s="1"/>
  <c r="AF175" s="1"/>
  <c r="AF174" s="1"/>
  <c r="AF173" s="1"/>
  <c r="AF172" s="1"/>
  <c r="AF171" s="1"/>
  <c r="AE177"/>
  <c r="AE176" s="1"/>
  <c r="AE175" s="1"/>
  <c r="AE174" s="1"/>
  <c r="AE173" s="1"/>
  <c r="AE172" s="1"/>
  <c r="AE171" s="1"/>
  <c r="AF209"/>
  <c r="AF208"/>
  <c r="AF207" s="1"/>
  <c r="AF206" s="1"/>
  <c r="AF205" s="1"/>
  <c r="AF204" s="1"/>
  <c r="AF203" s="1"/>
  <c r="AE209"/>
  <c r="AE208" s="1"/>
  <c r="AE207" s="1"/>
  <c r="AE206" s="1"/>
  <c r="AE205" s="1"/>
  <c r="AE204" s="1"/>
  <c r="AE203" s="1"/>
  <c r="AF241"/>
  <c r="AF240" s="1"/>
  <c r="AF239" s="1"/>
  <c r="AF238" s="1"/>
  <c r="AF237" s="1"/>
  <c r="AF236" s="1"/>
  <c r="AF235" s="1"/>
  <c r="AE241"/>
  <c r="AE240" s="1"/>
  <c r="AE239" s="1"/>
  <c r="AE238" s="1"/>
  <c r="AE237" s="1"/>
  <c r="AE236" s="1"/>
  <c r="AE235" s="1"/>
  <c r="AF273"/>
  <c r="AE273"/>
  <c r="AE272" s="1"/>
  <c r="AE271" s="1"/>
  <c r="AE270" s="1"/>
  <c r="AE269" s="1"/>
  <c r="AE268" s="1"/>
  <c r="AE267" s="1"/>
  <c r="AF272"/>
  <c r="AF271" s="1"/>
  <c r="AF270" s="1"/>
  <c r="AF269" s="1"/>
  <c r="AF268" s="1"/>
  <c r="AF267" s="1"/>
  <c r="AF305"/>
  <c r="AF304" s="1"/>
  <c r="AF303" s="1"/>
  <c r="AF302" s="1"/>
  <c r="AF301" s="1"/>
  <c r="AF300" s="1"/>
  <c r="AF299" s="1"/>
  <c r="AE305"/>
  <c r="AE304" s="1"/>
  <c r="AE303" s="1"/>
  <c r="AE302" s="1"/>
  <c r="AE301" s="1"/>
  <c r="AE300" s="1"/>
  <c r="AE299" s="1"/>
  <c r="AF337"/>
  <c r="AF336" s="1"/>
  <c r="AF335" s="1"/>
  <c r="AF334" s="1"/>
  <c r="AF333" s="1"/>
  <c r="AF332" s="1"/>
  <c r="AF331" s="1"/>
  <c r="AE337"/>
  <c r="AE336" s="1"/>
  <c r="AE335" s="1"/>
  <c r="AE334" s="1"/>
  <c r="AE333" s="1"/>
  <c r="AE332" s="1"/>
  <c r="AE331" s="1"/>
  <c r="AF369"/>
  <c r="AF368" s="1"/>
  <c r="AF367" s="1"/>
  <c r="AF366" s="1"/>
  <c r="AF365" s="1"/>
  <c r="AF364" s="1"/>
  <c r="AF363" s="1"/>
  <c r="AE369"/>
  <c r="AE368" s="1"/>
  <c r="AE367" s="1"/>
  <c r="AE366" s="1"/>
  <c r="AE365" s="1"/>
  <c r="AE364" s="1"/>
  <c r="AE363" s="1"/>
  <c r="AF401"/>
  <c r="AF400" s="1"/>
  <c r="AF399" s="1"/>
  <c r="AF398" s="1"/>
  <c r="AF397" s="1"/>
  <c r="AF396" s="1"/>
  <c r="AF395" s="1"/>
  <c r="AE401"/>
  <c r="AE400" s="1"/>
  <c r="AE399" s="1"/>
  <c r="AE398" s="1"/>
  <c r="AE397" s="1"/>
  <c r="AE396" s="1"/>
  <c r="AE395" s="1"/>
  <c r="AE17"/>
  <c r="AE16" s="1"/>
  <c r="AE15" s="1"/>
  <c r="AE14" s="1"/>
  <c r="AE13" s="1"/>
  <c r="AF17"/>
  <c r="AF16" s="1"/>
  <c r="AF15" s="1"/>
  <c r="AF14" s="1"/>
  <c r="AF13" s="1"/>
  <c r="AE41"/>
  <c r="AE40" s="1"/>
  <c r="AE39" s="1"/>
  <c r="AE38" s="1"/>
  <c r="AE37" s="1"/>
  <c r="AE36" s="1"/>
  <c r="AE35" s="1"/>
  <c r="AF41"/>
  <c r="AF40" s="1"/>
  <c r="AF39" s="1"/>
  <c r="AF38" s="1"/>
  <c r="AF37" s="1"/>
  <c r="AF36" s="1"/>
  <c r="AF35" s="1"/>
  <c r="AE73"/>
  <c r="AE72" s="1"/>
  <c r="AE71" s="1"/>
  <c r="AE70" s="1"/>
  <c r="AE69" s="1"/>
  <c r="AE68" s="1"/>
  <c r="AE67" s="1"/>
  <c r="AF73"/>
  <c r="AF72" s="1"/>
  <c r="AF71" s="1"/>
  <c r="AF70" s="1"/>
  <c r="AF69" s="1"/>
  <c r="AF68" s="1"/>
  <c r="AF67" s="1"/>
  <c r="AE105"/>
  <c r="AF105"/>
  <c r="AF104" s="1"/>
  <c r="AF103" s="1"/>
  <c r="AF102" s="1"/>
  <c r="AF101" s="1"/>
  <c r="AF100" s="1"/>
  <c r="AF99" s="1"/>
  <c r="AE104"/>
  <c r="AE103" s="1"/>
  <c r="AE102" s="1"/>
  <c r="AE101" s="1"/>
  <c r="AE100" s="1"/>
  <c r="AE99" s="1"/>
  <c r="AE137"/>
  <c r="AF137"/>
  <c r="AF136" s="1"/>
  <c r="AF135" s="1"/>
  <c r="AF134" s="1"/>
  <c r="AF133" s="1"/>
  <c r="AF132" s="1"/>
  <c r="AF131" s="1"/>
  <c r="AE136"/>
  <c r="AE135" s="1"/>
  <c r="AE134" s="1"/>
  <c r="AE133" s="1"/>
  <c r="AE132" s="1"/>
  <c r="AE131" s="1"/>
  <c r="AE169"/>
  <c r="AE168" s="1"/>
  <c r="AE167" s="1"/>
  <c r="AE166" s="1"/>
  <c r="AE165" s="1"/>
  <c r="AE164" s="1"/>
  <c r="AE163" s="1"/>
  <c r="AF169"/>
  <c r="AF168" s="1"/>
  <c r="AF167" s="1"/>
  <c r="AF166" s="1"/>
  <c r="AF165" s="1"/>
  <c r="AF164" s="1"/>
  <c r="AF163" s="1"/>
  <c r="AE201"/>
  <c r="AE200" s="1"/>
  <c r="AE199" s="1"/>
  <c r="AE198" s="1"/>
  <c r="AE197" s="1"/>
  <c r="AE196" s="1"/>
  <c r="AE195" s="1"/>
  <c r="AF201"/>
  <c r="AF200" s="1"/>
  <c r="AF199" s="1"/>
  <c r="AF198" s="1"/>
  <c r="AF197" s="1"/>
  <c r="AF196" s="1"/>
  <c r="AF195" s="1"/>
  <c r="AE233"/>
  <c r="AF233"/>
  <c r="AF232" s="1"/>
  <c r="AF231" s="1"/>
  <c r="AF230" s="1"/>
  <c r="AF229" s="1"/>
  <c r="AF228" s="1"/>
  <c r="AF227" s="1"/>
  <c r="AE232"/>
  <c r="AE231" s="1"/>
  <c r="AE230" s="1"/>
  <c r="AE229" s="1"/>
  <c r="AE228" s="1"/>
  <c r="AE227" s="1"/>
  <c r="AE265"/>
  <c r="AE264" s="1"/>
  <c r="AE263" s="1"/>
  <c r="AE262" s="1"/>
  <c r="AE261" s="1"/>
  <c r="AE260" s="1"/>
  <c r="AE259" s="1"/>
  <c r="AF265"/>
  <c r="AF264" s="1"/>
  <c r="AF263" s="1"/>
  <c r="AF262" s="1"/>
  <c r="AF261" s="1"/>
  <c r="AF260" s="1"/>
  <c r="AF259" s="1"/>
  <c r="AE297"/>
  <c r="AE296" s="1"/>
  <c r="AE295" s="1"/>
  <c r="AE294" s="1"/>
  <c r="AE293" s="1"/>
  <c r="AE292" s="1"/>
  <c r="AE291" s="1"/>
  <c r="AF297"/>
  <c r="AF296" s="1"/>
  <c r="AF295" s="1"/>
  <c r="AF294" s="1"/>
  <c r="AF293" s="1"/>
  <c r="AF292" s="1"/>
  <c r="AF291" s="1"/>
  <c r="AE329"/>
  <c r="AE328" s="1"/>
  <c r="AE327" s="1"/>
  <c r="AE326" s="1"/>
  <c r="AE325" s="1"/>
  <c r="AE324" s="1"/>
  <c r="AE323" s="1"/>
  <c r="AF329"/>
  <c r="AF328" s="1"/>
  <c r="AF327" s="1"/>
  <c r="AF326" s="1"/>
  <c r="AF325" s="1"/>
  <c r="AF324" s="1"/>
  <c r="AF323" s="1"/>
  <c r="AE361"/>
  <c r="AE360" s="1"/>
  <c r="AE359" s="1"/>
  <c r="AE358" s="1"/>
  <c r="AE357" s="1"/>
  <c r="AE356" s="1"/>
  <c r="AE355" s="1"/>
  <c r="AF361"/>
  <c r="AF360" s="1"/>
  <c r="AF359" s="1"/>
  <c r="AF358" s="1"/>
  <c r="AF357" s="1"/>
  <c r="AF356" s="1"/>
  <c r="AF355" s="1"/>
  <c r="AE393"/>
  <c r="AE392" s="1"/>
  <c r="AE391" s="1"/>
  <c r="AE390" s="1"/>
  <c r="AE389" s="1"/>
  <c r="AE388" s="1"/>
  <c r="AE387" s="1"/>
  <c r="AF393"/>
  <c r="AF392" s="1"/>
  <c r="AF391" s="1"/>
  <c r="AF390" s="1"/>
  <c r="AF389" s="1"/>
  <c r="AF388" s="1"/>
  <c r="AF387" s="1"/>
  <c r="AE424"/>
  <c r="AE423" s="1"/>
  <c r="AE422" s="1"/>
  <c r="AE421" s="1"/>
  <c r="AE420" s="1"/>
  <c r="AE419" s="1"/>
  <c r="AE425"/>
  <c r="AF425"/>
  <c r="AF424" s="1"/>
  <c r="AF423" s="1"/>
  <c r="AF422" s="1"/>
  <c r="AF421" s="1"/>
  <c r="AF420" s="1"/>
  <c r="AF419" s="1"/>
  <c r="S255"/>
  <c r="S262"/>
  <c r="S317"/>
  <c r="S319"/>
  <c r="S311"/>
  <c r="S133"/>
  <c r="S144"/>
  <c r="S243"/>
  <c r="S27"/>
  <c r="S129"/>
  <c r="S22"/>
  <c r="T22" s="1"/>
  <c r="S384"/>
  <c r="S28"/>
  <c r="S166"/>
  <c r="S422"/>
  <c r="S92"/>
  <c r="S168"/>
  <c r="S351"/>
  <c r="S358"/>
  <c r="S401"/>
  <c r="S91"/>
  <c r="S153"/>
  <c r="S156"/>
  <c r="S159"/>
  <c r="S337"/>
  <c r="S390"/>
  <c r="S392"/>
  <c r="S403"/>
  <c r="S9"/>
  <c r="S288"/>
  <c r="S69"/>
  <c r="S265"/>
  <c r="S86"/>
  <c r="S147"/>
  <c r="S305"/>
  <c r="S341"/>
  <c r="S343"/>
  <c r="S405"/>
  <c r="S407"/>
  <c r="S222"/>
  <c r="S361"/>
  <c r="S65"/>
  <c r="S379"/>
  <c r="S201"/>
  <c r="S224"/>
  <c r="S307"/>
  <c r="S192"/>
  <c r="S382"/>
  <c r="S425"/>
  <c r="S6"/>
  <c r="T6" s="1"/>
  <c r="S11"/>
  <c r="T11" s="1"/>
  <c r="S48"/>
  <c r="S60"/>
  <c r="T60" s="1"/>
  <c r="S75"/>
  <c r="S112"/>
  <c r="S124"/>
  <c r="S139"/>
  <c r="S177"/>
  <c r="S181"/>
  <c r="S189"/>
  <c r="S209"/>
  <c r="S212"/>
  <c r="S219"/>
  <c r="S230"/>
  <c r="S247"/>
  <c r="S253"/>
  <c r="S275"/>
  <c r="S279"/>
  <c r="S315"/>
  <c r="S329"/>
  <c r="S332"/>
  <c r="S349"/>
  <c r="S371"/>
  <c r="S383"/>
  <c r="S393"/>
  <c r="S396"/>
  <c r="S413"/>
  <c r="S415"/>
  <c r="S14"/>
  <c r="T14" s="1"/>
  <c r="S29"/>
  <c r="S71"/>
  <c r="S78"/>
  <c r="S93"/>
  <c r="S135"/>
  <c r="S142"/>
  <c r="S149"/>
  <c r="S151"/>
  <c r="S164"/>
  <c r="S172"/>
  <c r="S187"/>
  <c r="S198"/>
  <c r="S223"/>
  <c r="S233"/>
  <c r="S251"/>
  <c r="S256"/>
  <c r="S264"/>
  <c r="S285"/>
  <c r="S286"/>
  <c r="S296"/>
  <c r="S318"/>
  <c r="S320"/>
  <c r="S352"/>
  <c r="S360"/>
  <c r="S372"/>
  <c r="S375"/>
  <c r="S411"/>
  <c r="S15"/>
  <c r="T15" s="1"/>
  <c r="S30"/>
  <c r="S54"/>
  <c r="S57"/>
  <c r="S79"/>
  <c r="S94"/>
  <c r="S118"/>
  <c r="S121"/>
  <c r="S143"/>
  <c r="S150"/>
  <c r="S244"/>
  <c r="S273"/>
  <c r="S276"/>
  <c r="S283"/>
  <c r="S294"/>
  <c r="S328"/>
  <c r="S369"/>
  <c r="S424"/>
  <c r="S254"/>
  <c r="S350"/>
  <c r="S416"/>
  <c r="S297"/>
  <c r="S211"/>
  <c r="S215"/>
  <c r="S414"/>
  <c r="S49"/>
  <c r="S67"/>
  <c r="S113"/>
  <c r="S128"/>
  <c r="S137"/>
  <c r="S43"/>
  <c r="S56"/>
  <c r="S116"/>
  <c r="S161"/>
  <c r="S191"/>
  <c r="S204"/>
  <c r="S213"/>
  <c r="S301"/>
  <c r="S325"/>
  <c r="S333"/>
  <c r="S340"/>
  <c r="S347"/>
  <c r="S381"/>
  <c r="S397"/>
  <c r="S404"/>
  <c r="S12"/>
  <c r="T12" s="1"/>
  <c r="S20"/>
  <c r="T20" s="1"/>
  <c r="S21"/>
  <c r="T21" s="1"/>
  <c r="S24"/>
  <c r="T24" s="1"/>
  <c r="S31"/>
  <c r="S33"/>
  <c r="S37"/>
  <c r="S39"/>
  <c r="S44"/>
  <c r="S47"/>
  <c r="S53"/>
  <c r="S61"/>
  <c r="T61" s="1"/>
  <c r="S70"/>
  <c r="S72"/>
  <c r="S84"/>
  <c r="S85"/>
  <c r="S88"/>
  <c r="S95"/>
  <c r="S97"/>
  <c r="S101"/>
  <c r="S103"/>
  <c r="S108"/>
  <c r="S111"/>
  <c r="S117"/>
  <c r="S125"/>
  <c r="S134"/>
  <c r="S136"/>
  <c r="S140"/>
  <c r="S145"/>
  <c r="S155"/>
  <c r="S158"/>
  <c r="S228"/>
  <c r="S316"/>
  <c r="S412"/>
  <c r="S7"/>
  <c r="T7" s="1"/>
  <c r="S25"/>
  <c r="T25" s="1"/>
  <c r="S35"/>
  <c r="S63"/>
  <c r="T63" s="1"/>
  <c r="S68"/>
  <c r="S89"/>
  <c r="S99"/>
  <c r="S127"/>
  <c r="S152"/>
  <c r="S160"/>
  <c r="S188"/>
  <c r="S284"/>
  <c r="S356"/>
  <c r="S3"/>
  <c r="T3" s="1"/>
  <c r="S4"/>
  <c r="T4" s="1"/>
  <c r="S46"/>
  <c r="S52"/>
  <c r="S76"/>
  <c r="S107"/>
  <c r="S110"/>
  <c r="S120"/>
  <c r="S131"/>
  <c r="S163"/>
  <c r="S173"/>
  <c r="S200"/>
  <c r="S221"/>
  <c r="S241"/>
  <c r="S268"/>
  <c r="S277"/>
  <c r="S287"/>
  <c r="S308"/>
  <c r="S326"/>
  <c r="S16"/>
  <c r="T16" s="1"/>
  <c r="S17"/>
  <c r="T17" s="1"/>
  <c r="S38"/>
  <c r="S40"/>
  <c r="S59"/>
  <c r="T59" s="1"/>
  <c r="S80"/>
  <c r="S81"/>
  <c r="S102"/>
  <c r="S104"/>
  <c r="S123"/>
  <c r="S165"/>
  <c r="S171"/>
  <c r="S175"/>
  <c r="S197"/>
  <c r="S205"/>
  <c r="S269"/>
  <c r="S5"/>
  <c r="T5" s="1"/>
  <c r="S8"/>
  <c r="T8" s="1"/>
  <c r="S19"/>
  <c r="T19" s="1"/>
  <c r="S23"/>
  <c r="T23" s="1"/>
  <c r="S45"/>
  <c r="S220"/>
  <c r="S229"/>
  <c r="S260"/>
  <c r="S348"/>
  <c r="S357"/>
  <c r="S388"/>
  <c r="S32"/>
  <c r="S41"/>
  <c r="S51"/>
  <c r="S55"/>
  <c r="S77"/>
  <c r="S100"/>
  <c r="S126"/>
  <c r="S169"/>
  <c r="S180"/>
  <c r="S183"/>
  <c r="S237"/>
  <c r="S245"/>
  <c r="S252"/>
  <c r="S261"/>
  <c r="S292"/>
  <c r="S300"/>
  <c r="S365"/>
  <c r="S373"/>
  <c r="S380"/>
  <c r="S389"/>
  <c r="S420"/>
  <c r="S64"/>
  <c r="T64" s="1"/>
  <c r="S73"/>
  <c r="S83"/>
  <c r="S87"/>
  <c r="S109"/>
  <c r="S132"/>
  <c r="S157"/>
  <c r="S176"/>
  <c r="S179"/>
  <c r="S182"/>
  <c r="S196"/>
  <c r="S293"/>
  <c r="S324"/>
  <c r="S421"/>
  <c r="S13"/>
  <c r="T13" s="1"/>
  <c r="S36"/>
  <c r="S62"/>
  <c r="T62" s="1"/>
  <c r="S96"/>
  <c r="S105"/>
  <c r="S115"/>
  <c r="S119"/>
  <c r="S141"/>
  <c r="S167"/>
  <c r="S236"/>
  <c r="S309"/>
  <c r="S364"/>
  <c r="S148"/>
  <c r="S174"/>
  <c r="S184"/>
  <c r="S185"/>
  <c r="S193"/>
  <c r="S195"/>
  <c r="S199"/>
  <c r="S203"/>
  <c r="S206"/>
  <c r="S207"/>
  <c r="S214"/>
  <c r="S240"/>
  <c r="S248"/>
  <c r="S249"/>
  <c r="S257"/>
  <c r="S259"/>
  <c r="S263"/>
  <c r="S267"/>
  <c r="S270"/>
  <c r="S271"/>
  <c r="S278"/>
  <c r="S304"/>
  <c r="S312"/>
  <c r="S313"/>
  <c r="S321"/>
  <c r="S323"/>
  <c r="S327"/>
  <c r="S331"/>
  <c r="S334"/>
  <c r="S335"/>
  <c r="S342"/>
  <c r="S368"/>
  <c r="S376"/>
  <c r="S377"/>
  <c r="T377" s="1"/>
  <c r="S385"/>
  <c r="S387"/>
  <c r="S391"/>
  <c r="S395"/>
  <c r="S398"/>
  <c r="S399"/>
  <c r="S406"/>
  <c r="S208"/>
  <c r="S216"/>
  <c r="S217"/>
  <c r="S225"/>
  <c r="S227"/>
  <c r="S231"/>
  <c r="S235"/>
  <c r="S238"/>
  <c r="S239"/>
  <c r="S246"/>
  <c r="S272"/>
  <c r="S280"/>
  <c r="S281"/>
  <c r="S289"/>
  <c r="S291"/>
  <c r="S295"/>
  <c r="S299"/>
  <c r="S302"/>
  <c r="S303"/>
  <c r="S310"/>
  <c r="S336"/>
  <c r="S344"/>
  <c r="S345"/>
  <c r="S353"/>
  <c r="S355"/>
  <c r="S359"/>
  <c r="S363"/>
  <c r="S366"/>
  <c r="S367"/>
  <c r="S374"/>
  <c r="S400"/>
  <c r="S408"/>
  <c r="S409"/>
  <c r="S417"/>
  <c r="S419"/>
  <c r="S423"/>
  <c r="AH4" i="24" l="1"/>
  <c r="AH3" s="1"/>
  <c r="Y5" s="1"/>
  <c r="Y7" s="1"/>
  <c r="AC6" s="1"/>
  <c r="AC7" s="1"/>
  <c r="Z5"/>
  <c r="Z7" s="1"/>
  <c r="Z15" s="1"/>
  <c r="AF4"/>
  <c r="AF3" s="1"/>
  <c r="W5" s="1"/>
  <c r="W7" s="1"/>
  <c r="W15" s="1"/>
  <c r="W23" s="1"/>
  <c r="W31" s="1"/>
  <c r="W39" s="1"/>
  <c r="W47" s="1"/>
  <c r="W55" s="1"/>
  <c r="W63" s="1"/>
  <c r="W71" s="1"/>
  <c r="W79" s="1"/>
  <c r="W87" s="1"/>
  <c r="W95" s="1"/>
  <c r="W103" s="1"/>
  <c r="W111" s="1"/>
  <c r="W119" s="1"/>
  <c r="W127" s="1"/>
  <c r="W135" s="1"/>
  <c r="W143" s="1"/>
  <c r="W151" s="1"/>
  <c r="W159" s="1"/>
  <c r="W167" s="1"/>
  <c r="W175" s="1"/>
  <c r="W183" s="1"/>
  <c r="W191" s="1"/>
  <c r="W199" s="1"/>
  <c r="W207" s="1"/>
  <c r="W215" s="1"/>
  <c r="W223" s="1"/>
  <c r="W231" s="1"/>
  <c r="W239" s="1"/>
  <c r="W247" s="1"/>
  <c r="W255" s="1"/>
  <c r="W263" s="1"/>
  <c r="W271" s="1"/>
  <c r="W279" s="1"/>
  <c r="W287" s="1"/>
  <c r="W295" s="1"/>
  <c r="W303" s="1"/>
  <c r="W311" s="1"/>
  <c r="W319" s="1"/>
  <c r="W327" s="1"/>
  <c r="W335" s="1"/>
  <c r="W343" s="1"/>
  <c r="W351" s="1"/>
  <c r="W359" s="1"/>
  <c r="W367" s="1"/>
  <c r="W375" s="1"/>
  <c r="W383" s="1"/>
  <c r="W391" s="1"/>
  <c r="W399" s="1"/>
  <c r="W407" s="1"/>
  <c r="W415" s="1"/>
  <c r="W423" s="1"/>
  <c r="U27" i="23"/>
  <c r="U243"/>
  <c r="U419"/>
  <c r="U235"/>
  <c r="U379"/>
  <c r="U403"/>
  <c r="U91"/>
  <c r="U147"/>
  <c r="U307"/>
  <c r="U339"/>
  <c r="U179"/>
  <c r="U59"/>
  <c r="Y61" s="1"/>
  <c r="Y63" s="1"/>
  <c r="Y71" s="1"/>
  <c r="Y79" s="1"/>
  <c r="Y87" s="1"/>
  <c r="Y95" s="1"/>
  <c r="Y103" s="1"/>
  <c r="Y111" s="1"/>
  <c r="Y119" s="1"/>
  <c r="Y127" s="1"/>
  <c r="Y135" s="1"/>
  <c r="Y143" s="1"/>
  <c r="Y151" s="1"/>
  <c r="Y159" s="1"/>
  <c r="Y167" s="1"/>
  <c r="Y175" s="1"/>
  <c r="Y183" s="1"/>
  <c r="Y191" s="1"/>
  <c r="Y199" s="1"/>
  <c r="Y207" s="1"/>
  <c r="Y215" s="1"/>
  <c r="Y223" s="1"/>
  <c r="Y231" s="1"/>
  <c r="Y239" s="1"/>
  <c r="Y247" s="1"/>
  <c r="Y255" s="1"/>
  <c r="Y263" s="1"/>
  <c r="Y271" s="1"/>
  <c r="Y279" s="1"/>
  <c r="Y287" s="1"/>
  <c r="Y295" s="1"/>
  <c r="Y303" s="1"/>
  <c r="Y311" s="1"/>
  <c r="Y319" s="1"/>
  <c r="Y327" s="1"/>
  <c r="Y335" s="1"/>
  <c r="Y343" s="1"/>
  <c r="Y351" s="1"/>
  <c r="Y359" s="1"/>
  <c r="Y367" s="1"/>
  <c r="Y375" s="1"/>
  <c r="Y383" s="1"/>
  <c r="Y391" s="1"/>
  <c r="Y399" s="1"/>
  <c r="Y407" s="1"/>
  <c r="Y415" s="1"/>
  <c r="Y423" s="1"/>
  <c r="U275"/>
  <c r="U219"/>
  <c r="U11"/>
  <c r="Y13" s="1"/>
  <c r="U363"/>
  <c r="U291"/>
  <c r="U387"/>
  <c r="U331"/>
  <c r="U259"/>
  <c r="U203"/>
  <c r="U51"/>
  <c r="U19"/>
  <c r="U123"/>
  <c r="U131"/>
  <c r="U3"/>
  <c r="U283"/>
  <c r="U83"/>
  <c r="U163"/>
  <c r="U107"/>
  <c r="U99"/>
  <c r="U35"/>
  <c r="U347"/>
  <c r="U211"/>
  <c r="U371"/>
  <c r="U315"/>
  <c r="U139"/>
  <c r="U355"/>
  <c r="U299"/>
  <c r="U227"/>
  <c r="U395"/>
  <c r="U323"/>
  <c r="U267"/>
  <c r="U195"/>
  <c r="U115"/>
  <c r="U171"/>
  <c r="U155"/>
  <c r="U43"/>
  <c r="U67"/>
  <c r="U411"/>
  <c r="U251"/>
  <c r="U187"/>
  <c r="U75"/>
  <c r="AG3" i="24" l="1"/>
  <c r="X5" s="1"/>
  <c r="X7" s="1"/>
  <c r="Y15"/>
  <c r="AD5"/>
  <c r="AD6" s="1"/>
  <c r="Z23"/>
  <c r="AD13"/>
  <c r="AD14" s="1"/>
  <c r="AE60" i="23"/>
  <c r="AE59" s="1"/>
  <c r="W61" s="1"/>
  <c r="W63" s="1"/>
  <c r="W71" s="1"/>
  <c r="W79" s="1"/>
  <c r="W87" s="1"/>
  <c r="W95" s="1"/>
  <c r="W103" s="1"/>
  <c r="W111" s="1"/>
  <c r="W119" s="1"/>
  <c r="W127" s="1"/>
  <c r="W135" s="1"/>
  <c r="W143" s="1"/>
  <c r="W151" s="1"/>
  <c r="W159" s="1"/>
  <c r="W167" s="1"/>
  <c r="W175" s="1"/>
  <c r="W183" s="1"/>
  <c r="W191" s="1"/>
  <c r="W199" s="1"/>
  <c r="W207" s="1"/>
  <c r="W215" s="1"/>
  <c r="W223" s="1"/>
  <c r="W231" s="1"/>
  <c r="W239" s="1"/>
  <c r="W247" s="1"/>
  <c r="W255" s="1"/>
  <c r="W263" s="1"/>
  <c r="W271" s="1"/>
  <c r="W279" s="1"/>
  <c r="W287" s="1"/>
  <c r="W295" s="1"/>
  <c r="W303" s="1"/>
  <c r="W311" s="1"/>
  <c r="W319" s="1"/>
  <c r="W327" s="1"/>
  <c r="W335" s="1"/>
  <c r="W343" s="1"/>
  <c r="W351" s="1"/>
  <c r="W359" s="1"/>
  <c r="W367" s="1"/>
  <c r="W375" s="1"/>
  <c r="W383" s="1"/>
  <c r="W391" s="1"/>
  <c r="W399" s="1"/>
  <c r="W407" s="1"/>
  <c r="W415" s="1"/>
  <c r="W423" s="1"/>
  <c r="AF60"/>
  <c r="AF59" s="1"/>
  <c r="X61" s="1"/>
  <c r="X63" s="1"/>
  <c r="X71" s="1"/>
  <c r="X79" s="1"/>
  <c r="X87" s="1"/>
  <c r="X95" s="1"/>
  <c r="X103" s="1"/>
  <c r="X111" s="1"/>
  <c r="X119" s="1"/>
  <c r="X127" s="1"/>
  <c r="X135" s="1"/>
  <c r="X143" s="1"/>
  <c r="X151" s="1"/>
  <c r="X159" s="1"/>
  <c r="X167" s="1"/>
  <c r="X175" s="1"/>
  <c r="X183" s="1"/>
  <c r="X191" s="1"/>
  <c r="X199" s="1"/>
  <c r="X207" s="1"/>
  <c r="X215" s="1"/>
  <c r="X223" s="1"/>
  <c r="X231" s="1"/>
  <c r="X239" s="1"/>
  <c r="X247" s="1"/>
  <c r="X255" s="1"/>
  <c r="X263" s="1"/>
  <c r="X271" s="1"/>
  <c r="X279" s="1"/>
  <c r="X287" s="1"/>
  <c r="X295" s="1"/>
  <c r="X303" s="1"/>
  <c r="X311" s="1"/>
  <c r="X319" s="1"/>
  <c r="X327" s="1"/>
  <c r="X335" s="1"/>
  <c r="X343" s="1"/>
  <c r="X351" s="1"/>
  <c r="X359" s="1"/>
  <c r="X367" s="1"/>
  <c r="X375" s="1"/>
  <c r="X383" s="1"/>
  <c r="X391" s="1"/>
  <c r="X399" s="1"/>
  <c r="X407" s="1"/>
  <c r="X415" s="1"/>
  <c r="X423" s="1"/>
  <c r="AE20"/>
  <c r="AE19" s="1"/>
  <c r="AF20"/>
  <c r="AF19" s="1"/>
  <c r="AF12"/>
  <c r="AF11" s="1"/>
  <c r="X13" s="1"/>
  <c r="AE12"/>
  <c r="AE11" s="1"/>
  <c r="W13" s="1"/>
  <c r="AF9"/>
  <c r="AF8" s="1"/>
  <c r="AF7" s="1"/>
  <c r="AF6" s="1"/>
  <c r="AF5" s="1"/>
  <c r="AF4" s="1"/>
  <c r="AF3" s="1"/>
  <c r="X5" s="1"/>
  <c r="X7" s="1"/>
  <c r="AE9"/>
  <c r="AE8" s="1"/>
  <c r="AE7" s="1"/>
  <c r="Y5"/>
  <c r="Y7" s="1"/>
  <c r="AC14" i="24" l="1"/>
  <c r="AC15" s="1"/>
  <c r="Y23"/>
  <c r="Z31"/>
  <c r="AD21"/>
  <c r="AD22" s="1"/>
  <c r="AB6" i="23"/>
  <c r="AB7" s="1"/>
  <c r="X15"/>
  <c r="Y15"/>
  <c r="AC5"/>
  <c r="AC6" s="1"/>
  <c r="V7" i="2"/>
  <c r="Z6"/>
  <c r="Z7"/>
  <c r="W7"/>
  <c r="U7"/>
  <c r="AA5"/>
  <c r="AA6"/>
  <c r="E9"/>
  <c r="G9"/>
  <c r="M9"/>
  <c r="R9"/>
  <c r="K9"/>
  <c r="E8"/>
  <c r="G8"/>
  <c r="M8"/>
  <c r="R8"/>
  <c r="K8"/>
  <c r="E7"/>
  <c r="G7"/>
  <c r="M7"/>
  <c r="R7"/>
  <c r="K7"/>
  <c r="E6"/>
  <c r="G6"/>
  <c r="M6"/>
  <c r="R6"/>
  <c r="K6"/>
  <c r="E5"/>
  <c r="G5"/>
  <c r="M5"/>
  <c r="R5"/>
  <c r="K5"/>
  <c r="E4"/>
  <c r="G4"/>
  <c r="M4"/>
  <c r="R4"/>
  <c r="K4"/>
  <c r="E3"/>
  <c r="G3"/>
  <c r="M3"/>
  <c r="R3"/>
  <c r="S3"/>
  <c r="K3"/>
  <c r="Y31" i="24" l="1"/>
  <c r="AC22"/>
  <c r="AC23" s="1"/>
  <c r="Z39"/>
  <c r="AD29"/>
  <c r="AD30" s="1"/>
  <c r="AB22" i="23"/>
  <c r="AB23" s="1"/>
  <c r="AC30" i="24" l="1"/>
  <c r="AC31" s="1"/>
  <c r="Y39"/>
  <c r="AD37"/>
  <c r="AD38" s="1"/>
  <c r="Z47"/>
  <c r="AB30" i="23"/>
  <c r="AB31" s="1"/>
  <c r="AC29"/>
  <c r="AC30" s="1"/>
  <c r="AC38" i="24" l="1"/>
  <c r="AC39" s="1"/>
  <c r="Y47"/>
  <c r="Z55"/>
  <c r="AD45"/>
  <c r="AD46" s="1"/>
  <c r="AC37" i="23"/>
  <c r="AC38" s="1"/>
  <c r="AB38"/>
  <c r="AB39" s="1"/>
  <c r="Y55" i="24" l="1"/>
  <c r="AC46"/>
  <c r="AC47" s="1"/>
  <c r="Z63"/>
  <c r="AD53"/>
  <c r="AD54" s="1"/>
  <c r="AC45" i="23"/>
  <c r="AC46" s="1"/>
  <c r="AB46"/>
  <c r="AB47" s="1"/>
  <c r="Y63" i="24" l="1"/>
  <c r="AC54"/>
  <c r="AC55" s="1"/>
  <c r="Z71"/>
  <c r="AD61"/>
  <c r="AD62" s="1"/>
  <c r="AB54" i="23"/>
  <c r="AB55" s="1"/>
  <c r="AC53"/>
  <c r="AC54" s="1"/>
  <c r="AC62" i="24" l="1"/>
  <c r="AC63" s="1"/>
  <c r="Y71"/>
  <c r="AD69"/>
  <c r="AD70" s="1"/>
  <c r="Z79"/>
  <c r="AB62" i="23"/>
  <c r="AB63" s="1"/>
  <c r="AC61"/>
  <c r="AC62" s="1"/>
  <c r="AC70" i="24" l="1"/>
  <c r="AC71" s="1"/>
  <c r="Y79"/>
  <c r="Z87"/>
  <c r="AD77"/>
  <c r="AD78" s="1"/>
  <c r="AC69" i="23"/>
  <c r="AC70" s="1"/>
  <c r="AB70"/>
  <c r="AB71" s="1"/>
  <c r="Y87" i="24" l="1"/>
  <c r="AC78"/>
  <c r="AC79" s="1"/>
  <c r="Z95"/>
  <c r="AD85"/>
  <c r="AD86" s="1"/>
  <c r="AC77" i="23"/>
  <c r="AC78" s="1"/>
  <c r="AB78"/>
  <c r="AB79" s="1"/>
  <c r="AC86" i="24" l="1"/>
  <c r="AC87" s="1"/>
  <c r="Y95"/>
  <c r="AD93"/>
  <c r="AD94" s="1"/>
  <c r="Z103"/>
  <c r="AC85" i="23"/>
  <c r="AC86" s="1"/>
  <c r="AB86"/>
  <c r="AB87" s="1"/>
  <c r="AC94" i="24" l="1"/>
  <c r="AC95" s="1"/>
  <c r="Y103"/>
  <c r="AD101"/>
  <c r="AD102" s="1"/>
  <c r="Z111"/>
  <c r="AC93" i="23"/>
  <c r="AC94" s="1"/>
  <c r="AB94"/>
  <c r="AB95" s="1"/>
  <c r="Y111" i="24" l="1"/>
  <c r="AC102"/>
  <c r="AC103" s="1"/>
  <c r="Z119"/>
  <c r="AD109"/>
  <c r="AD110" s="1"/>
  <c r="AC101" i="23"/>
  <c r="AC102" s="1"/>
  <c r="AB102"/>
  <c r="AB103" s="1"/>
  <c r="Y119" i="24" l="1"/>
  <c r="AC110"/>
  <c r="AC111" s="1"/>
  <c r="Z127"/>
  <c r="AD117"/>
  <c r="AD118" s="1"/>
  <c r="AC109" i="23"/>
  <c r="AC110" s="1"/>
  <c r="AB110"/>
  <c r="AB111" s="1"/>
  <c r="AC118" i="24" l="1"/>
  <c r="AC119" s="1"/>
  <c r="Y127"/>
  <c r="AD125"/>
  <c r="AD126" s="1"/>
  <c r="Z135"/>
  <c r="AC117" i="23"/>
  <c r="AC118" s="1"/>
  <c r="AB118"/>
  <c r="AB119" s="1"/>
  <c r="AC126" i="24" l="1"/>
  <c r="AC127" s="1"/>
  <c r="Y135"/>
  <c r="AD133"/>
  <c r="AD134" s="1"/>
  <c r="Z143"/>
  <c r="AC125" i="23"/>
  <c r="AC126" s="1"/>
  <c r="AB126"/>
  <c r="AB127" s="1"/>
  <c r="Y143" i="24" l="1"/>
  <c r="AC134"/>
  <c r="AC135" s="1"/>
  <c r="Z151"/>
  <c r="AD141"/>
  <c r="AD142" s="1"/>
  <c r="AB134" i="23"/>
  <c r="AB135" s="1"/>
  <c r="AC133"/>
  <c r="AC134" s="1"/>
  <c r="AC142" i="24" l="1"/>
  <c r="AC143" s="1"/>
  <c r="Y151"/>
  <c r="Z159"/>
  <c r="AD149"/>
  <c r="AD150" s="1"/>
  <c r="AB142" i="23"/>
  <c r="AB143" s="1"/>
  <c r="AC141"/>
  <c r="AC142" s="1"/>
  <c r="AC150" i="24" l="1"/>
  <c r="AC151" s="1"/>
  <c r="Y159"/>
  <c r="AD157"/>
  <c r="AD158" s="1"/>
  <c r="Z167"/>
  <c r="AC149" i="23"/>
  <c r="AC150" s="1"/>
  <c r="AB150"/>
  <c r="AB151" s="1"/>
  <c r="AC158" i="24" l="1"/>
  <c r="AC159" s="1"/>
  <c r="Y167"/>
  <c r="AD165"/>
  <c r="AD166" s="1"/>
  <c r="Z175"/>
  <c r="AB158" i="23"/>
  <c r="AB159" s="1"/>
  <c r="AC157"/>
  <c r="AC158" s="1"/>
  <c r="Y175" i="24" l="1"/>
  <c r="AC166"/>
  <c r="AC167" s="1"/>
  <c r="Z183"/>
  <c r="AD173"/>
  <c r="AD174" s="1"/>
  <c r="AB166" i="23"/>
  <c r="AB167" s="1"/>
  <c r="AC165"/>
  <c r="AC166" s="1"/>
  <c r="Y183" i="24" l="1"/>
  <c r="AC174"/>
  <c r="AC175" s="1"/>
  <c r="Z191"/>
  <c r="AD181"/>
  <c r="AD182" s="1"/>
  <c r="AB174" i="23"/>
  <c r="AB175" s="1"/>
  <c r="AC173"/>
  <c r="AC174" s="1"/>
  <c r="AC182" i="24" l="1"/>
  <c r="AC183" s="1"/>
  <c r="Y191"/>
  <c r="Z199"/>
  <c r="AD189"/>
  <c r="AD190" s="1"/>
  <c r="AC181" i="23"/>
  <c r="AC182" s="1"/>
  <c r="AB182"/>
  <c r="AB183" s="1"/>
  <c r="AC190" i="24" l="1"/>
  <c r="AC191" s="1"/>
  <c r="Y199"/>
  <c r="AD197"/>
  <c r="AD198" s="1"/>
  <c r="Z207"/>
  <c r="AC189" i="23"/>
  <c r="AC190" s="1"/>
  <c r="AB190"/>
  <c r="AB191" s="1"/>
  <c r="Y207" i="24" l="1"/>
  <c r="AC198"/>
  <c r="AC199" s="1"/>
  <c r="Z215"/>
  <c r="AD205"/>
  <c r="AD206" s="1"/>
  <c r="AC197" i="23"/>
  <c r="AC198" s="1"/>
  <c r="AB198"/>
  <c r="AB199" s="1"/>
  <c r="AC206" i="24" l="1"/>
  <c r="AC207" s="1"/>
  <c r="Y215"/>
  <c r="Z223"/>
  <c r="AD213"/>
  <c r="AD214" s="1"/>
  <c r="AC205" i="23"/>
  <c r="AC206" s="1"/>
  <c r="AB206"/>
  <c r="AB207" s="1"/>
  <c r="AC214" i="24" l="1"/>
  <c r="AC215" s="1"/>
  <c r="Y223"/>
  <c r="AD221"/>
  <c r="AD222" s="1"/>
  <c r="Z231"/>
  <c r="AC213" i="23"/>
  <c r="AC214" s="1"/>
  <c r="AB214"/>
  <c r="AB215" s="1"/>
  <c r="Y231" i="24" l="1"/>
  <c r="AC222"/>
  <c r="AC223" s="1"/>
  <c r="AD229"/>
  <c r="AD230" s="1"/>
  <c r="Z239"/>
  <c r="AC221" i="23"/>
  <c r="AC222" s="1"/>
  <c r="AB222"/>
  <c r="AB223" s="1"/>
  <c r="Y239" i="24" l="1"/>
  <c r="AC230"/>
  <c r="AC231" s="1"/>
  <c r="Z247"/>
  <c r="AD237"/>
  <c r="AD238" s="1"/>
  <c r="AB230" i="23"/>
  <c r="AB231" s="1"/>
  <c r="AC229"/>
  <c r="AC230" s="1"/>
  <c r="AC238" i="24" l="1"/>
  <c r="AC239" s="1"/>
  <c r="Y247"/>
  <c r="Z255"/>
  <c r="AD245"/>
  <c r="AD246" s="1"/>
  <c r="AB238" i="23"/>
  <c r="AB239" s="1"/>
  <c r="AC237"/>
  <c r="AC238" s="1"/>
  <c r="AC246" i="24" l="1"/>
  <c r="AC247" s="1"/>
  <c r="Y255"/>
  <c r="AD253"/>
  <c r="AD254" s="1"/>
  <c r="Z263"/>
  <c r="AC245" i="23"/>
  <c r="AC246" s="1"/>
  <c r="AB246"/>
  <c r="AB247" s="1"/>
  <c r="Y263" i="24" l="1"/>
  <c r="AC254"/>
  <c r="AC255" s="1"/>
  <c r="Z271"/>
  <c r="AD261"/>
  <c r="AD262" s="1"/>
  <c r="AB254" i="23"/>
  <c r="AB255" s="1"/>
  <c r="AC253"/>
  <c r="AC254" s="1"/>
  <c r="Y271" i="24" l="1"/>
  <c r="AC262"/>
  <c r="AC263" s="1"/>
  <c r="Z279"/>
  <c r="AD269"/>
  <c r="AD270" s="1"/>
  <c r="AB262" i="23"/>
  <c r="AB263" s="1"/>
  <c r="AC261"/>
  <c r="AC262" s="1"/>
  <c r="AC270" i="24" l="1"/>
  <c r="AC271" s="1"/>
  <c r="Y279"/>
  <c r="AD277"/>
  <c r="AD278" s="1"/>
  <c r="Z287"/>
  <c r="AB270" i="23"/>
  <c r="AB271" s="1"/>
  <c r="AC269"/>
  <c r="AC270" s="1"/>
  <c r="AC278" i="24" l="1"/>
  <c r="AC279" s="1"/>
  <c r="Y287"/>
  <c r="Z295"/>
  <c r="AD285"/>
  <c r="AD286" s="1"/>
  <c r="AC277" i="23"/>
  <c r="AC278" s="1"/>
  <c r="AB278"/>
  <c r="AB279" s="1"/>
  <c r="AC286" i="24" l="1"/>
  <c r="AC287" s="1"/>
  <c r="Y295"/>
  <c r="Z303"/>
  <c r="AD293"/>
  <c r="AD294" s="1"/>
  <c r="AB286" i="23"/>
  <c r="AB287" s="1"/>
  <c r="AC285"/>
  <c r="AC286" s="1"/>
  <c r="Y303" i="24" l="1"/>
  <c r="AC294"/>
  <c r="AC295" s="1"/>
  <c r="Z311"/>
  <c r="AD301"/>
  <c r="AD302" s="1"/>
  <c r="AB294" i="23"/>
  <c r="AB295" s="1"/>
  <c r="AC293"/>
  <c r="AC294" s="1"/>
  <c r="AC302" i="24" l="1"/>
  <c r="AC303" s="1"/>
  <c r="Y311"/>
  <c r="AD309"/>
  <c r="AD310" s="1"/>
  <c r="Z319"/>
  <c r="AB302" i="23"/>
  <c r="AB303" s="1"/>
  <c r="AC301"/>
  <c r="AC302" s="1"/>
  <c r="AC310" i="24" l="1"/>
  <c r="AC311" s="1"/>
  <c r="Y319"/>
  <c r="AD317"/>
  <c r="AD318" s="1"/>
  <c r="Z327"/>
  <c r="AC309" i="23"/>
  <c r="AC310" s="1"/>
  <c r="AB310"/>
  <c r="AB311" s="1"/>
  <c r="AC318" i="24" l="1"/>
  <c r="AC319" s="1"/>
  <c r="Y327"/>
  <c r="Z335"/>
  <c r="AD325"/>
  <c r="AD326" s="1"/>
  <c r="AC317" i="23"/>
  <c r="AC318" s="1"/>
  <c r="AB318"/>
  <c r="AB319" s="1"/>
  <c r="Y335" i="24" l="1"/>
  <c r="AC326"/>
  <c r="AC327" s="1"/>
  <c r="Z343"/>
  <c r="AD333"/>
  <c r="AD334" s="1"/>
  <c r="AC325" i="23"/>
  <c r="AC326" s="1"/>
  <c r="AB326"/>
  <c r="AB327" s="1"/>
  <c r="AC334" i="24" l="1"/>
  <c r="AC335" s="1"/>
  <c r="Y343"/>
  <c r="AD341"/>
  <c r="AD342" s="1"/>
  <c r="Z351"/>
  <c r="AC333" i="23"/>
  <c r="AC334" s="1"/>
  <c r="AB334"/>
  <c r="AB335" s="1"/>
  <c r="AC342" i="24" l="1"/>
  <c r="AC343" s="1"/>
  <c r="Y351"/>
  <c r="AD349"/>
  <c r="AD350" s="1"/>
  <c r="Z359"/>
  <c r="AB342" i="23"/>
  <c r="AB343" s="1"/>
  <c r="AC341"/>
  <c r="AC342" s="1"/>
  <c r="AC350" i="24" l="1"/>
  <c r="AC351" s="1"/>
  <c r="Y359"/>
  <c r="AD357"/>
  <c r="AD358" s="1"/>
  <c r="Z367"/>
  <c r="AC349" i="23"/>
  <c r="AC350" s="1"/>
  <c r="AB350"/>
  <c r="AB351" s="1"/>
  <c r="Y367" i="24" l="1"/>
  <c r="AC358"/>
  <c r="AC359" s="1"/>
  <c r="Z375"/>
  <c r="AD365"/>
  <c r="AD366" s="1"/>
  <c r="AC357" i="23"/>
  <c r="AC358" s="1"/>
  <c r="AB358"/>
  <c r="AB359" s="1"/>
  <c r="AC366" i="24" l="1"/>
  <c r="AC367" s="1"/>
  <c r="Y375"/>
  <c r="AD373"/>
  <c r="AD374" s="1"/>
  <c r="Z383"/>
  <c r="AC365" i="23"/>
  <c r="AC366" s="1"/>
  <c r="AB366"/>
  <c r="AB367" s="1"/>
  <c r="AC374" i="24" l="1"/>
  <c r="AC375" s="1"/>
  <c r="Y383"/>
  <c r="AD381"/>
  <c r="AD382" s="1"/>
  <c r="Z391"/>
  <c r="AB374" i="23"/>
  <c r="AB375" s="1"/>
  <c r="AC373"/>
  <c r="AC374" s="1"/>
  <c r="AC382" i="24" l="1"/>
  <c r="AC383" s="1"/>
  <c r="Y391"/>
  <c r="AD389"/>
  <c r="AD390" s="1"/>
  <c r="Z399"/>
  <c r="AB382" i="23"/>
  <c r="AB383" s="1"/>
  <c r="AC381"/>
  <c r="AC382" s="1"/>
  <c r="Y399" i="24" l="1"/>
  <c r="AC390"/>
  <c r="AC391" s="1"/>
  <c r="Z407"/>
  <c r="AD397"/>
  <c r="AD398" s="1"/>
  <c r="AB390" i="23"/>
  <c r="AB391" s="1"/>
  <c r="AC389"/>
  <c r="AC390" s="1"/>
  <c r="AC398" i="24" l="1"/>
  <c r="AC399" s="1"/>
  <c r="Y407"/>
  <c r="AD405"/>
  <c r="AD406" s="1"/>
  <c r="Z415"/>
  <c r="AB398" i="23"/>
  <c r="AB399" s="1"/>
  <c r="AC397"/>
  <c r="AC398" s="1"/>
  <c r="AC406" i="24" l="1"/>
  <c r="AC407" s="1"/>
  <c r="Y415"/>
  <c r="AD413"/>
  <c r="AD414" s="1"/>
  <c r="Z423"/>
  <c r="AD421" s="1"/>
  <c r="AD422" s="1"/>
  <c r="AC405" i="23"/>
  <c r="AC406" s="1"/>
  <c r="AB406"/>
  <c r="AB407" s="1"/>
  <c r="AC414" i="24" l="1"/>
  <c r="AC415" s="1"/>
  <c r="Y423"/>
  <c r="AC422" s="1"/>
  <c r="AC423" s="1"/>
  <c r="AB414" i="23"/>
  <c r="AB415" s="1"/>
  <c r="AC413"/>
  <c r="AC414" s="1"/>
  <c r="AC421" l="1"/>
  <c r="AC422" s="1"/>
  <c r="AB422"/>
  <c r="AB423" s="1"/>
  <c r="AE6" l="1"/>
  <c r="AE5" s="1"/>
  <c r="AE4" s="1"/>
  <c r="AE3" s="1"/>
  <c r="W5" s="1"/>
  <c r="W7" s="1"/>
  <c r="W15" s="1"/>
</calcChain>
</file>

<file path=xl/sharedStrings.xml><?xml version="1.0" encoding="utf-8"?>
<sst xmlns="http://schemas.openxmlformats.org/spreadsheetml/2006/main" count="2552" uniqueCount="46">
  <si>
    <t>DEBUT</t>
  </si>
  <si>
    <t>PAUSE</t>
  </si>
  <si>
    <t>TOTAL
 PAUSE</t>
  </si>
  <si>
    <t>FIN</t>
  </si>
  <si>
    <t>TOTAL</t>
  </si>
  <si>
    <t>RC</t>
  </si>
  <si>
    <t>R</t>
  </si>
  <si>
    <t>CP</t>
  </si>
  <si>
    <t>AM</t>
  </si>
  <si>
    <t>TOTAL
JOURNEE</t>
  </si>
  <si>
    <t>TOTAL
SEMAINE</t>
  </si>
  <si>
    <t>de</t>
  </si>
  <si>
    <t>à</t>
  </si>
  <si>
    <t>CONTRAT</t>
  </si>
  <si>
    <t>HORS CONTRAT</t>
  </si>
  <si>
    <t>HN</t>
  </si>
  <si>
    <t>HS25</t>
  </si>
  <si>
    <t>HS50</t>
  </si>
  <si>
    <t>CUMUL</t>
  </si>
  <si>
    <t>PAYEES</t>
  </si>
  <si>
    <t>Si les heures de début et de fin de pause sont indiquées, les renseigner</t>
  </si>
  <si>
    <t>Sinon metttre directement 0:20 dans la case TOTAL PAUSE</t>
  </si>
  <si>
    <t>mettre tjrs 1</t>
  </si>
  <si>
    <t>calcul des heures dues</t>
  </si>
  <si>
    <t>ou payees</t>
  </si>
  <si>
    <t xml:space="preserve"> NE PAS TOUCHER = FORMULE !!</t>
  </si>
  <si>
    <t>COMP</t>
  </si>
  <si>
    <t>-</t>
  </si>
  <si>
    <t>EQUIVALENCE POSSIBLE</t>
  </si>
  <si>
    <t>HS25/43h</t>
  </si>
  <si>
    <t>calcul d'équivalence entre HN/HS</t>
  </si>
  <si>
    <t>SOLDE 2016/2017</t>
  </si>
  <si>
    <t>AUTRE</t>
  </si>
  <si>
    <t>ABS</t>
  </si>
  <si>
    <t>TOTAL
HEURE</t>
  </si>
  <si>
    <t>TABLEAU DE LIAISON ENTRE ABS ET CALCUL DES HS</t>
  </si>
  <si>
    <t>+</t>
  </si>
  <si>
    <t>ERROR</t>
  </si>
  <si>
    <t>35H</t>
  </si>
  <si>
    <t>A VOIR</t>
  </si>
  <si>
    <t>calcul</t>
  </si>
  <si>
    <t xml:space="preserve">calcul  </t>
  </si>
  <si>
    <t>HS</t>
  </si>
  <si>
    <t>AVEC</t>
  </si>
  <si>
    <t>HS25 hors contrat</t>
  </si>
  <si>
    <t>38H30</t>
  </si>
</sst>
</file>

<file path=xl/styles.xml><?xml version="1.0" encoding="utf-8"?>
<styleSheet xmlns="http://schemas.openxmlformats.org/spreadsheetml/2006/main">
  <numFmts count="1">
    <numFmt numFmtId="164" formatCode="[h]:mm"/>
  </numFmts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1"/>
      <color rgb="FF111111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3" borderId="7" xfId="0" applyFont="1" applyFill="1" applyBorder="1" applyAlignment="1">
      <alignment horizontal="center"/>
    </xf>
    <xf numFmtId="14" fontId="2" fillId="3" borderId="9" xfId="0" applyNumberFormat="1" applyFont="1" applyFill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3" borderId="2" xfId="0" applyNumberFormat="1" applyFill="1" applyBorder="1" applyAlignment="1">
      <alignment horizontal="center"/>
    </xf>
    <xf numFmtId="20" fontId="0" fillId="7" borderId="2" xfId="0" applyNumberFormat="1" applyFill="1" applyBorder="1" applyAlignment="1">
      <alignment horizontal="center"/>
    </xf>
    <xf numFmtId="1" fontId="0" fillId="3" borderId="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4" borderId="2" xfId="0" applyNumberFormat="1" applyFill="1" applyBorder="1" applyAlignment="1">
      <alignment horizontal="center"/>
    </xf>
    <xf numFmtId="46" fontId="0" fillId="5" borderId="2" xfId="0" applyNumberFormat="1" applyFill="1" applyBorder="1" applyAlignment="1">
      <alignment horizontal="center"/>
    </xf>
    <xf numFmtId="0" fontId="0" fillId="0" borderId="10" xfId="0" applyBorder="1"/>
    <xf numFmtId="14" fontId="2" fillId="3" borderId="11" xfId="0" applyNumberFormat="1" applyFont="1" applyFill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20" fontId="0" fillId="3" borderId="12" xfId="0" applyNumberFormat="1" applyFill="1" applyBorder="1" applyAlignment="1">
      <alignment horizontal="center"/>
    </xf>
    <xf numFmtId="20" fontId="0" fillId="7" borderId="12" xfId="0" applyNumberFormat="1" applyFill="1" applyBorder="1" applyAlignment="1">
      <alignment horizontal="center"/>
    </xf>
    <xf numFmtId="20" fontId="0" fillId="5" borderId="12" xfId="0" applyNumberFormat="1" applyFill="1" applyBorder="1" applyAlignment="1">
      <alignment horizontal="center"/>
    </xf>
    <xf numFmtId="1" fontId="0" fillId="3" borderId="12" xfId="0" applyNumberFormat="1" applyFill="1" applyBorder="1" applyAlignment="1">
      <alignment horizontal="center"/>
    </xf>
    <xf numFmtId="1" fontId="0" fillId="2" borderId="12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46" fontId="0" fillId="5" borderId="12" xfId="0" applyNumberFormat="1" applyFill="1" applyBorder="1" applyAlignment="1">
      <alignment horizontal="center"/>
    </xf>
    <xf numFmtId="0" fontId="0" fillId="0" borderId="0" xfId="0" applyBorder="1"/>
    <xf numFmtId="0" fontId="2" fillId="8" borderId="12" xfId="0" applyFont="1" applyFill="1" applyBorder="1" applyAlignment="1">
      <alignment horizontal="center"/>
    </xf>
    <xf numFmtId="46" fontId="0" fillId="0" borderId="12" xfId="0" applyNumberFormat="1" applyBorder="1"/>
    <xf numFmtId="14" fontId="2" fillId="3" borderId="13" xfId="0" applyNumberFormat="1" applyFont="1" applyFill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3" borderId="14" xfId="0" applyNumberFormat="1" applyFill="1" applyBorder="1" applyAlignment="1">
      <alignment horizontal="center"/>
    </xf>
    <xf numFmtId="20" fontId="0" fillId="7" borderId="14" xfId="0" applyNumberFormat="1" applyFill="1" applyBorder="1" applyAlignment="1">
      <alignment horizontal="center"/>
    </xf>
    <xf numFmtId="1" fontId="0" fillId="3" borderId="14" xfId="0" applyNumberFormat="1" applyFill="1" applyBorder="1" applyAlignment="1">
      <alignment horizontal="center"/>
    </xf>
    <xf numFmtId="1" fontId="0" fillId="2" borderId="14" xfId="0" applyNumberFormat="1" applyFill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46" fontId="0" fillId="5" borderId="14" xfId="0" applyNumberFormat="1" applyFill="1" applyBorder="1" applyAlignment="1">
      <alignment horizontal="center"/>
    </xf>
    <xf numFmtId="0" fontId="0" fillId="0" borderId="15" xfId="0" applyBorder="1"/>
    <xf numFmtId="46" fontId="5" fillId="0" borderId="12" xfId="0" applyNumberFormat="1" applyFont="1" applyBorder="1"/>
    <xf numFmtId="0" fontId="0" fillId="0" borderId="12" xfId="0" applyBorder="1" applyAlignment="1">
      <alignment horizontal="center"/>
    </xf>
    <xf numFmtId="46" fontId="4" fillId="0" borderId="12" xfId="0" applyNumberFormat="1" applyFont="1" applyBorder="1"/>
    <xf numFmtId="0" fontId="2" fillId="0" borderId="0" xfId="0" applyFont="1" applyBorder="1"/>
    <xf numFmtId="1" fontId="0" fillId="0" borderId="0" xfId="0" applyNumberFormat="1" applyBorder="1"/>
    <xf numFmtId="0" fontId="2" fillId="3" borderId="12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14" fontId="2" fillId="3" borderId="12" xfId="0" applyNumberFormat="1" applyFont="1" applyFill="1" applyBorder="1" applyAlignment="1">
      <alignment horizontal="center"/>
    </xf>
    <xf numFmtId="1" fontId="0" fillId="9" borderId="12" xfId="0" applyNumberFormat="1" applyFill="1" applyBorder="1" applyAlignment="1">
      <alignment horizontal="center"/>
    </xf>
    <xf numFmtId="0" fontId="0" fillId="10" borderId="0" xfId="0" applyFill="1" applyBorder="1"/>
    <xf numFmtId="0" fontId="1" fillId="10" borderId="0" xfId="0" applyFont="1" applyFill="1" applyBorder="1" applyAlignment="1">
      <alignment horizontal="center" wrapText="1"/>
    </xf>
    <xf numFmtId="1" fontId="1" fillId="1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/>
    <xf numFmtId="0" fontId="8" fillId="2" borderId="12" xfId="0" applyFont="1" applyFill="1" applyBorder="1" applyAlignment="1">
      <alignment horizontal="center" wrapText="1"/>
    </xf>
    <xf numFmtId="1" fontId="8" fillId="2" borderId="19" xfId="0" applyNumberFormat="1" applyFont="1" applyFill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0" fontId="8" fillId="2" borderId="19" xfId="0" applyNumberFormat="1" applyFont="1" applyFill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164" fontId="10" fillId="0" borderId="12" xfId="0" applyNumberFormat="1" applyFont="1" applyBorder="1" applyAlignment="1">
      <alignment horizontal="center"/>
    </xf>
    <xf numFmtId="0" fontId="2" fillId="10" borderId="0" xfId="0" applyFont="1" applyFill="1" applyBorder="1"/>
    <xf numFmtId="0" fontId="1" fillId="10" borderId="0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164" fontId="0" fillId="10" borderId="0" xfId="0" applyNumberFormat="1" applyFill="1" applyBorder="1" applyAlignment="1">
      <alignment horizontal="center"/>
    </xf>
    <xf numFmtId="164" fontId="4" fillId="10" borderId="0" xfId="0" applyNumberFormat="1" applyFont="1" applyFill="1" applyBorder="1" applyAlignment="1">
      <alignment horizontal="center"/>
    </xf>
    <xf numFmtId="46" fontId="0" fillId="10" borderId="0" xfId="0" applyNumberFormat="1" applyFill="1" applyBorder="1"/>
    <xf numFmtId="0" fontId="0" fillId="10" borderId="0" xfId="0" applyFill="1" applyBorder="1" applyAlignment="1">
      <alignment horizontal="center"/>
    </xf>
    <xf numFmtId="46" fontId="4" fillId="10" borderId="0" xfId="0" applyNumberFormat="1" applyFont="1" applyFill="1" applyBorder="1"/>
    <xf numFmtId="20" fontId="1" fillId="11" borderId="20" xfId="0" applyNumberFormat="1" applyFont="1" applyFill="1" applyBorder="1" applyAlignment="1">
      <alignment horizontal="center"/>
    </xf>
    <xf numFmtId="17" fontId="2" fillId="2" borderId="12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wrapText="1"/>
    </xf>
    <xf numFmtId="0" fontId="1" fillId="6" borderId="16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46" fontId="1" fillId="6" borderId="7" xfId="0" applyNumberFormat="1" applyFont="1" applyFill="1" applyBorder="1" applyAlignment="1">
      <alignment horizontal="center" vertical="center"/>
    </xf>
    <xf numFmtId="46" fontId="1" fillId="6" borderId="20" xfId="0" applyNumberFormat="1" applyFont="1" applyFill="1" applyBorder="1" applyAlignment="1">
      <alignment horizontal="center" vertical="center"/>
    </xf>
    <xf numFmtId="164" fontId="1" fillId="6" borderId="7" xfId="0" applyNumberFormat="1" applyFont="1" applyFill="1" applyBorder="1" applyAlignment="1">
      <alignment horizontal="center" vertical="center"/>
    </xf>
    <xf numFmtId="164" fontId="1" fillId="6" borderId="20" xfId="0" applyNumberFormat="1" applyFont="1" applyFill="1" applyBorder="1" applyAlignment="1">
      <alignment horizontal="center" vertical="center"/>
    </xf>
    <xf numFmtId="164" fontId="1" fillId="6" borderId="19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right" vertical="center" textRotation="180"/>
    </xf>
    <xf numFmtId="0" fontId="6" fillId="9" borderId="19" xfId="0" applyFont="1" applyFill="1" applyBorder="1" applyAlignment="1">
      <alignment horizontal="right" vertical="center" textRotation="180"/>
    </xf>
    <xf numFmtId="46" fontId="1" fillId="10" borderId="0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7" fontId="2" fillId="2" borderId="6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horizontal="center" wrapText="1"/>
    </xf>
    <xf numFmtId="46" fontId="1" fillId="6" borderId="2" xfId="0" applyNumberFormat="1" applyFont="1" applyFill="1" applyBorder="1" applyAlignment="1">
      <alignment horizontal="center" vertical="center"/>
    </xf>
    <xf numFmtId="46" fontId="1" fillId="6" borderId="12" xfId="0" applyNumberFormat="1" applyFont="1" applyFill="1" applyBorder="1" applyAlignment="1">
      <alignment horizontal="center" vertical="center"/>
    </xf>
    <xf numFmtId="46" fontId="1" fillId="6" borderId="1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164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514349</xdr:colOff>
      <xdr:row>9</xdr:row>
      <xdr:rowOff>95253</xdr:rowOff>
    </xdr:from>
    <xdr:to>
      <xdr:col>17</xdr:col>
      <xdr:colOff>0</xdr:colOff>
      <xdr:row>11</xdr:row>
      <xdr:rowOff>80964</xdr:rowOff>
    </xdr:to>
    <xdr:sp macro="" textlink="">
      <xdr:nvSpPr>
        <xdr:cNvPr id="2" name="Accolade fermante 1"/>
        <xdr:cNvSpPr/>
      </xdr:nvSpPr>
      <xdr:spPr>
        <a:xfrm rot="5400000">
          <a:off x="7169944" y="1545433"/>
          <a:ext cx="376236" cy="94297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47624</xdr:colOff>
      <xdr:row>9</xdr:row>
      <xdr:rowOff>123824</xdr:rowOff>
    </xdr:from>
    <xdr:to>
      <xdr:col>22</xdr:col>
      <xdr:colOff>514349</xdr:colOff>
      <xdr:row>11</xdr:row>
      <xdr:rowOff>100010</xdr:rowOff>
    </xdr:to>
    <xdr:sp macro="" textlink="">
      <xdr:nvSpPr>
        <xdr:cNvPr id="3" name="Accolade fermante 2"/>
        <xdr:cNvSpPr/>
      </xdr:nvSpPr>
      <xdr:spPr>
        <a:xfrm rot="5400000">
          <a:off x="9803606" y="1235867"/>
          <a:ext cx="366711" cy="1609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180975</xdr:colOff>
      <xdr:row>9</xdr:row>
      <xdr:rowOff>114300</xdr:rowOff>
    </xdr:from>
    <xdr:to>
      <xdr:col>26</xdr:col>
      <xdr:colOff>581025</xdr:colOff>
      <xdr:row>11</xdr:row>
      <xdr:rowOff>90486</xdr:rowOff>
    </xdr:to>
    <xdr:sp macro="" textlink="">
      <xdr:nvSpPr>
        <xdr:cNvPr id="4" name="Accolade fermante 3"/>
        <xdr:cNvSpPr/>
      </xdr:nvSpPr>
      <xdr:spPr>
        <a:xfrm rot="5400000">
          <a:off x="12118182" y="1226343"/>
          <a:ext cx="366711" cy="1609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56"/>
  <sheetViews>
    <sheetView workbookViewId="0">
      <selection activeCell="D44" sqref="D44"/>
    </sheetView>
  </sheetViews>
  <sheetFormatPr baseColWidth="10" defaultRowHeight="15"/>
  <cols>
    <col min="1" max="1" width="11.42578125" style="21"/>
    <col min="2" max="13" width="7.85546875" style="21" customWidth="1"/>
    <col min="14" max="18" width="3.7109375" style="21" customWidth="1"/>
    <col min="19" max="19" width="9.140625" style="21" customWidth="1"/>
    <col min="20" max="20" width="3.5703125" style="21" bestFit="1" customWidth="1"/>
    <col min="21" max="21" width="9.140625" style="21" bestFit="1" customWidth="1"/>
    <col min="22" max="22" width="2.28515625" style="21" customWidth="1"/>
    <col min="23" max="23" width="9.42578125" style="21" customWidth="1"/>
    <col min="24" max="24" width="10.28515625" style="21" customWidth="1"/>
    <col min="25" max="25" width="9.42578125" style="21" customWidth="1"/>
    <col min="26" max="26" width="2.7109375" style="21" customWidth="1"/>
    <col min="27" max="27" width="8.140625" style="21" bestFit="1" customWidth="1"/>
    <col min="28" max="29" width="11.7109375" style="21" customWidth="1"/>
    <col min="30" max="30" width="3.7109375" style="47" customWidth="1"/>
    <col min="31" max="31" width="4" style="21" hidden="1" customWidth="1"/>
    <col min="32" max="32" width="4.5703125" style="21" hidden="1" customWidth="1"/>
    <col min="33" max="33" width="2" style="21" hidden="1" customWidth="1"/>
    <col min="34" max="35" width="5.5703125" style="21" hidden="1" customWidth="1"/>
    <col min="36" max="36" width="5.5703125" style="21" bestFit="1" customWidth="1"/>
    <col min="37" max="16384" width="11.42578125" style="21"/>
  </cols>
  <sheetData>
    <row r="1" spans="1:36" s="36" customFormat="1">
      <c r="A1" s="70" t="s">
        <v>38</v>
      </c>
      <c r="B1" s="71" t="s">
        <v>0</v>
      </c>
      <c r="C1" s="72" t="s">
        <v>1</v>
      </c>
      <c r="D1" s="72"/>
      <c r="E1" s="73" t="s">
        <v>2</v>
      </c>
      <c r="F1" s="71" t="s">
        <v>3</v>
      </c>
      <c r="G1" s="71" t="s">
        <v>4</v>
      </c>
      <c r="H1" s="71" t="s">
        <v>0</v>
      </c>
      <c r="I1" s="72" t="s">
        <v>1</v>
      </c>
      <c r="J1" s="72"/>
      <c r="K1" s="73" t="s">
        <v>2</v>
      </c>
      <c r="L1" s="71" t="s">
        <v>3</v>
      </c>
      <c r="M1" s="71" t="s">
        <v>4</v>
      </c>
      <c r="N1" s="71" t="s">
        <v>5</v>
      </c>
      <c r="O1" s="71" t="s">
        <v>6</v>
      </c>
      <c r="P1" s="74" t="s">
        <v>7</v>
      </c>
      <c r="Q1" s="75" t="s">
        <v>8</v>
      </c>
      <c r="R1" s="89" t="s">
        <v>32</v>
      </c>
      <c r="S1" s="76" t="s">
        <v>9</v>
      </c>
      <c r="T1" s="69"/>
      <c r="U1" s="78" t="s">
        <v>34</v>
      </c>
      <c r="W1" s="79" t="s">
        <v>31</v>
      </c>
      <c r="X1" s="80"/>
      <c r="Y1" s="81"/>
      <c r="AD1" s="61"/>
      <c r="AE1" s="21" t="s">
        <v>40</v>
      </c>
      <c r="AF1" s="21" t="s">
        <v>41</v>
      </c>
      <c r="AG1" s="21"/>
      <c r="AH1" s="21"/>
      <c r="AI1" s="21"/>
    </row>
    <row r="2" spans="1:36" s="36" customFormat="1">
      <c r="A2" s="70"/>
      <c r="B2" s="71"/>
      <c r="C2" s="38" t="s">
        <v>11</v>
      </c>
      <c r="D2" s="38" t="s">
        <v>12</v>
      </c>
      <c r="E2" s="71"/>
      <c r="F2" s="71"/>
      <c r="G2" s="71"/>
      <c r="H2" s="71"/>
      <c r="I2" s="38" t="s">
        <v>11</v>
      </c>
      <c r="J2" s="38" t="s">
        <v>12</v>
      </c>
      <c r="K2" s="71"/>
      <c r="L2" s="71"/>
      <c r="M2" s="71"/>
      <c r="N2" s="71"/>
      <c r="O2" s="71"/>
      <c r="P2" s="74"/>
      <c r="Q2" s="75"/>
      <c r="R2" s="90"/>
      <c r="S2" s="77"/>
      <c r="T2" s="69"/>
      <c r="U2" s="78"/>
      <c r="W2" s="55">
        <v>0</v>
      </c>
      <c r="X2" s="53">
        <v>0</v>
      </c>
      <c r="Y2" s="53">
        <v>0</v>
      </c>
      <c r="AD2" s="61"/>
      <c r="AE2" s="21" t="s">
        <v>15</v>
      </c>
      <c r="AF2" s="21" t="s">
        <v>16</v>
      </c>
      <c r="AG2" s="21"/>
      <c r="AH2" s="21"/>
      <c r="AI2" s="21"/>
      <c r="AJ2" s="111"/>
    </row>
    <row r="3" spans="1:36">
      <c r="A3" s="45">
        <v>43038</v>
      </c>
      <c r="B3" s="13"/>
      <c r="C3" s="13"/>
      <c r="D3" s="13"/>
      <c r="E3" s="14">
        <f t="shared" ref="E3:E9" si="0">+D3-C3</f>
        <v>0</v>
      </c>
      <c r="F3" s="13"/>
      <c r="G3" s="15">
        <f t="shared" ref="G3:G9" si="1">IF(F3&lt;B3,F3+1-B3-E3,F3-B3-E3)</f>
        <v>0</v>
      </c>
      <c r="H3" s="13"/>
      <c r="I3" s="13"/>
      <c r="J3" s="13"/>
      <c r="K3" s="14">
        <f t="shared" ref="K3:K9" si="2">+J3-I3</f>
        <v>0</v>
      </c>
      <c r="L3" s="13"/>
      <c r="M3" s="15">
        <f t="shared" ref="M3:M4" si="3">IF(L3&lt;H3,L3+1-H3-K3,L3-H3-K3)</f>
        <v>0</v>
      </c>
      <c r="N3" s="17"/>
      <c r="O3" s="17"/>
      <c r="P3" s="18"/>
      <c r="Q3" s="19"/>
      <c r="R3" s="46"/>
      <c r="S3" s="16">
        <f>SUM(G3+M3)</f>
        <v>0</v>
      </c>
      <c r="T3" s="69" t="str">
        <f t="shared" ref="T3:T6" si="4">IF(S3+R3+Q3+P3+O3+N3=0,"KO","")</f>
        <v>KO</v>
      </c>
      <c r="U3" s="86">
        <f>SUM(S3:S9)</f>
        <v>0</v>
      </c>
      <c r="W3" s="41" t="s">
        <v>13</v>
      </c>
      <c r="X3" s="83" t="s">
        <v>14</v>
      </c>
      <c r="Y3" s="83"/>
      <c r="AA3" s="36"/>
      <c r="AB3" s="82" t="s">
        <v>28</v>
      </c>
      <c r="AC3" s="82"/>
      <c r="AD3" s="62"/>
      <c r="AE3" s="36">
        <f>IF($U9=1,IF($U3&lt;$AI$3,$AI$3-$U3,0),AE4)</f>
        <v>0</v>
      </c>
      <c r="AF3" s="36">
        <f>IF($U9=1,IF($U3&gt;$AI$3,IF(($U3-$AI$3)&gt;8/24,8/24,$U3-$AI$3),AF4),AF4)</f>
        <v>0</v>
      </c>
      <c r="AG3" s="34">
        <v>1</v>
      </c>
      <c r="AH3" s="13">
        <v>0.29166666666666669</v>
      </c>
      <c r="AI3" s="53">
        <f>+AH3*5</f>
        <v>1.4583333333333335</v>
      </c>
      <c r="AJ3" s="111"/>
    </row>
    <row r="4" spans="1:36">
      <c r="A4" s="45">
        <f>+A3+1</f>
        <v>43039</v>
      </c>
      <c r="B4" s="13"/>
      <c r="C4" s="13"/>
      <c r="D4" s="13"/>
      <c r="E4" s="14">
        <f t="shared" si="0"/>
        <v>0</v>
      </c>
      <c r="F4" s="13"/>
      <c r="G4" s="15">
        <f t="shared" si="1"/>
        <v>0</v>
      </c>
      <c r="H4" s="13"/>
      <c r="I4" s="13"/>
      <c r="J4" s="13"/>
      <c r="K4" s="14">
        <f t="shared" si="2"/>
        <v>0</v>
      </c>
      <c r="L4" s="13"/>
      <c r="M4" s="15">
        <f t="shared" si="3"/>
        <v>0</v>
      </c>
      <c r="N4" s="17"/>
      <c r="O4" s="17"/>
      <c r="P4" s="18"/>
      <c r="Q4" s="19"/>
      <c r="R4" s="46"/>
      <c r="S4" s="16">
        <f t="shared" ref="S4:S9" si="5">SUM(G4+M4)</f>
        <v>0</v>
      </c>
      <c r="T4" s="69" t="str">
        <f t="shared" si="4"/>
        <v>KO</v>
      </c>
      <c r="U4" s="87"/>
      <c r="W4" s="22" t="s">
        <v>15</v>
      </c>
      <c r="X4" s="22" t="s">
        <v>29</v>
      </c>
      <c r="Y4" s="22" t="s">
        <v>17</v>
      </c>
      <c r="AB4" s="22" t="s">
        <v>16</v>
      </c>
      <c r="AC4" s="22" t="s">
        <v>17</v>
      </c>
      <c r="AD4" s="63"/>
      <c r="AE4" s="36">
        <f>IF($U9=2,IF($U3&lt;$AI$4,$AI$4-$U3,0),AE5)</f>
        <v>0</v>
      </c>
      <c r="AF4" s="36">
        <f>IF($U9=2,IF($U3&gt;$AI$4,IF(($U3-$AI$4)&gt;8/24,8/24,$U3-$AI$4),AF5),AF5)</f>
        <v>0</v>
      </c>
      <c r="AG4" s="34">
        <v>2</v>
      </c>
      <c r="AH4" s="13">
        <v>0.29166666666666669</v>
      </c>
      <c r="AI4" s="53">
        <f>+AH4*5</f>
        <v>1.4583333333333335</v>
      </c>
      <c r="AJ4" s="111"/>
    </row>
    <row r="5" spans="1:36">
      <c r="A5" s="45">
        <f t="shared" ref="A5:A9" si="6">+A4+1</f>
        <v>43040</v>
      </c>
      <c r="B5" s="13"/>
      <c r="C5" s="13"/>
      <c r="D5" s="13"/>
      <c r="E5" s="14">
        <f t="shared" si="0"/>
        <v>0</v>
      </c>
      <c r="F5" s="13"/>
      <c r="G5" s="15">
        <f t="shared" si="1"/>
        <v>0</v>
      </c>
      <c r="H5" s="13"/>
      <c r="I5" s="13"/>
      <c r="J5" s="13"/>
      <c r="K5" s="14">
        <f t="shared" si="2"/>
        <v>0</v>
      </c>
      <c r="L5" s="13"/>
      <c r="M5" s="15">
        <f>IF(L5&lt;H5,L5+1-H5-K5,L5-H5-K5)</f>
        <v>0</v>
      </c>
      <c r="N5" s="17"/>
      <c r="O5" s="17"/>
      <c r="P5" s="18"/>
      <c r="Q5" s="19"/>
      <c r="R5" s="46"/>
      <c r="S5" s="16">
        <f t="shared" si="5"/>
        <v>0</v>
      </c>
      <c r="T5" s="69" t="str">
        <f t="shared" si="4"/>
        <v>KO</v>
      </c>
      <c r="U5" s="87"/>
      <c r="W5" s="60">
        <f>AE3</f>
        <v>0</v>
      </c>
      <c r="X5" s="58">
        <f>+AF3</f>
        <v>0</v>
      </c>
      <c r="Y5" s="58">
        <f>IF(U3&gt;43/24,U3-43/24,0)</f>
        <v>0</v>
      </c>
      <c r="AA5" s="22" t="s">
        <v>17</v>
      </c>
      <c r="AB5" s="53" t="s">
        <v>27</v>
      </c>
      <c r="AC5" s="53">
        <f>+Y7</f>
        <v>0</v>
      </c>
      <c r="AD5" s="64"/>
      <c r="AE5" s="21">
        <f>IF($U9=3,IF($U3&lt;$AI$5,$AI$5-$U3,0),AE6)</f>
        <v>0</v>
      </c>
      <c r="AF5" s="21">
        <f>IF($U9=3,IF($U3&gt;$AI$5,IF(($U3-$AI$5)&gt;15/24,15/24,$U3-$AI$5),AF6),AF6)</f>
        <v>0</v>
      </c>
      <c r="AG5" s="34">
        <v>3</v>
      </c>
      <c r="AH5" s="13">
        <v>0.29166666666666669</v>
      </c>
      <c r="AI5" s="53">
        <f>+AH5*4</f>
        <v>1.1666666666666667</v>
      </c>
      <c r="AJ5" s="111"/>
    </row>
    <row r="6" spans="1:36" ht="15" customHeight="1">
      <c r="A6" s="45">
        <f t="shared" si="6"/>
        <v>43041</v>
      </c>
      <c r="B6" s="13"/>
      <c r="C6" s="13"/>
      <c r="D6" s="13"/>
      <c r="E6" s="14">
        <f t="shared" si="0"/>
        <v>0</v>
      </c>
      <c r="F6" s="13"/>
      <c r="G6" s="15">
        <f t="shared" si="1"/>
        <v>0</v>
      </c>
      <c r="H6" s="13"/>
      <c r="I6" s="13"/>
      <c r="J6" s="13"/>
      <c r="K6" s="14">
        <f t="shared" si="2"/>
        <v>0</v>
      </c>
      <c r="L6" s="13"/>
      <c r="M6" s="15">
        <f t="shared" ref="M6:M9" si="7">IF(L6&lt;H6,L6+1-H6-K6,L6-H6-K6)</f>
        <v>0</v>
      </c>
      <c r="N6" s="17"/>
      <c r="O6" s="17"/>
      <c r="P6" s="18"/>
      <c r="Q6" s="19"/>
      <c r="R6" s="46"/>
      <c r="S6" s="16">
        <f t="shared" si="5"/>
        <v>0</v>
      </c>
      <c r="T6" s="69" t="str">
        <f t="shared" si="4"/>
        <v>KO</v>
      </c>
      <c r="U6" s="87"/>
      <c r="W6" s="22" t="s">
        <v>18</v>
      </c>
      <c r="X6" s="22" t="s">
        <v>18</v>
      </c>
      <c r="Y6" s="22" t="s">
        <v>18</v>
      </c>
      <c r="AA6" s="22" t="s">
        <v>16</v>
      </c>
      <c r="AB6" s="53">
        <f>+X7</f>
        <v>0</v>
      </c>
      <c r="AC6" s="53">
        <f>+(AC5*1.5)/1.25</f>
        <v>0</v>
      </c>
      <c r="AD6" s="64"/>
      <c r="AE6" s="21">
        <f>IF($U9=4,IF($U3&lt;$AI$6,$AI$6-$U3,0),AE7)</f>
        <v>0</v>
      </c>
      <c r="AF6" s="21">
        <f>IF($U9=4,IF($U3&gt;$AI$6,IF(($U3-$AI$6)&gt;22/24,22/24,$U3-$AI$6),AF7),AF7)</f>
        <v>0</v>
      </c>
      <c r="AG6" s="34">
        <v>4</v>
      </c>
      <c r="AH6" s="13">
        <v>0.29166666666666669</v>
      </c>
      <c r="AI6" s="53">
        <f>+AH6*3</f>
        <v>0.875</v>
      </c>
      <c r="AJ6" s="111"/>
    </row>
    <row r="7" spans="1:36" ht="15" customHeight="1">
      <c r="A7" s="45">
        <f t="shared" si="6"/>
        <v>43042</v>
      </c>
      <c r="B7" s="13"/>
      <c r="C7" s="13"/>
      <c r="D7" s="13"/>
      <c r="E7" s="14">
        <f t="shared" si="0"/>
        <v>0</v>
      </c>
      <c r="F7" s="13"/>
      <c r="G7" s="15">
        <f t="shared" si="1"/>
        <v>0</v>
      </c>
      <c r="H7" s="13"/>
      <c r="I7" s="13"/>
      <c r="J7" s="13"/>
      <c r="K7" s="14">
        <f t="shared" si="2"/>
        <v>0</v>
      </c>
      <c r="L7" s="13"/>
      <c r="M7" s="15">
        <f t="shared" si="7"/>
        <v>0</v>
      </c>
      <c r="N7" s="17"/>
      <c r="O7" s="17"/>
      <c r="P7" s="18"/>
      <c r="Q7" s="19"/>
      <c r="R7" s="46"/>
      <c r="S7" s="16">
        <f t="shared" si="5"/>
        <v>0</v>
      </c>
      <c r="T7" s="69" t="str">
        <f>IF(S7+R7+Q7+P7+O7+N7=0,"KO","")</f>
        <v>KO</v>
      </c>
      <c r="U7" s="88"/>
      <c r="W7" s="55">
        <f>+W5+W2</f>
        <v>0</v>
      </c>
      <c r="X7" s="56">
        <f t="shared" ref="X7:Y7" si="8">+X5+X2</f>
        <v>0</v>
      </c>
      <c r="Y7" s="56">
        <f t="shared" si="8"/>
        <v>0</v>
      </c>
      <c r="AA7" s="22" t="s">
        <v>15</v>
      </c>
      <c r="AB7" s="53">
        <f>+AB6*1.25</f>
        <v>0</v>
      </c>
      <c r="AC7" s="53" t="s">
        <v>27</v>
      </c>
      <c r="AD7" s="64"/>
      <c r="AE7" s="21">
        <f>IF($U9=5,IF($U3&lt;$AI$7,$AI$7-$U3,0),AE8)</f>
        <v>0</v>
      </c>
      <c r="AF7" s="21">
        <f>IF($U9=5,IF($U3&gt;$AI$7,IF(($U3-$AI$7)&gt;29/24,29/24,$U3-$AI$7),AF8),AF8)</f>
        <v>0</v>
      </c>
      <c r="AG7" s="34">
        <v>5</v>
      </c>
      <c r="AH7" s="13">
        <v>0.29166666666666669</v>
      </c>
      <c r="AI7" s="53">
        <f>+AH7*2</f>
        <v>0.58333333333333337</v>
      </c>
      <c r="AJ7" s="111"/>
    </row>
    <row r="8" spans="1:36">
      <c r="A8" s="45">
        <f t="shared" si="6"/>
        <v>43043</v>
      </c>
      <c r="B8" s="13"/>
      <c r="C8" s="13"/>
      <c r="D8" s="13"/>
      <c r="E8" s="14">
        <f t="shared" si="0"/>
        <v>0</v>
      </c>
      <c r="F8" s="13"/>
      <c r="G8" s="15">
        <f t="shared" si="1"/>
        <v>0</v>
      </c>
      <c r="H8" s="13"/>
      <c r="I8" s="13"/>
      <c r="J8" s="13"/>
      <c r="K8" s="14">
        <f t="shared" si="2"/>
        <v>0</v>
      </c>
      <c r="L8" s="13"/>
      <c r="M8" s="15">
        <f t="shared" si="7"/>
        <v>0</v>
      </c>
      <c r="N8" s="17"/>
      <c r="O8" s="17"/>
      <c r="P8" s="18"/>
      <c r="Q8" s="19"/>
      <c r="R8" s="46"/>
      <c r="S8" s="16">
        <f t="shared" si="5"/>
        <v>0</v>
      </c>
      <c r="T8" s="69" t="str">
        <f t="shared" ref="T8:T9" si="9">IF(S8+R8+Q8+P8+O8+N8=0,"KO","")</f>
        <v>KO</v>
      </c>
      <c r="U8" s="51" t="s">
        <v>33</v>
      </c>
      <c r="X8" s="22" t="s">
        <v>16</v>
      </c>
      <c r="Y8" s="22" t="s">
        <v>17</v>
      </c>
      <c r="AB8" s="22" t="s">
        <v>16</v>
      </c>
      <c r="AC8" s="22" t="s">
        <v>17</v>
      </c>
      <c r="AD8" s="63"/>
      <c r="AE8" s="21">
        <f>IF($U9=6,IF($U3&lt;$AI$8,$AI$8-$U3,0),AE9)</f>
        <v>0</v>
      </c>
      <c r="AF8" s="21">
        <f>IF($U9=6,IF($U3&gt;$AI$8,IF(($U3-$AI$8)&gt;36/24,36/24,$U3-$AI$8),AF9),AF9)</f>
        <v>0</v>
      </c>
      <c r="AG8" s="34">
        <v>6</v>
      </c>
      <c r="AH8" s="13">
        <v>0.29166666666666669</v>
      </c>
      <c r="AI8" s="53">
        <f>+AH8</f>
        <v>0.29166666666666669</v>
      </c>
      <c r="AJ8" s="111"/>
    </row>
    <row r="9" spans="1:36">
      <c r="A9" s="45">
        <f t="shared" si="6"/>
        <v>43044</v>
      </c>
      <c r="B9" s="13"/>
      <c r="C9" s="13"/>
      <c r="D9" s="13"/>
      <c r="E9" s="14">
        <f t="shared" si="0"/>
        <v>0</v>
      </c>
      <c r="F9" s="13"/>
      <c r="G9" s="15">
        <f t="shared" si="1"/>
        <v>0</v>
      </c>
      <c r="H9" s="13"/>
      <c r="I9" s="13"/>
      <c r="J9" s="13"/>
      <c r="K9" s="14">
        <f t="shared" si="2"/>
        <v>0</v>
      </c>
      <c r="L9" s="13"/>
      <c r="M9" s="15">
        <f t="shared" si="7"/>
        <v>0</v>
      </c>
      <c r="N9" s="17"/>
      <c r="O9" s="17"/>
      <c r="P9" s="18"/>
      <c r="Q9" s="19"/>
      <c r="R9" s="46"/>
      <c r="S9" s="16">
        <f t="shared" si="5"/>
        <v>0</v>
      </c>
      <c r="T9" s="69" t="str">
        <f t="shared" si="9"/>
        <v>KO</v>
      </c>
      <c r="U9" s="57">
        <f>+IF(SUM(N3:R9)&gt;7,"ERROR",SUM(N3:R9))</f>
        <v>0</v>
      </c>
      <c r="W9" s="42" t="s">
        <v>19</v>
      </c>
      <c r="X9" s="54">
        <v>0</v>
      </c>
      <c r="Y9" s="54">
        <v>0</v>
      </c>
      <c r="AA9" s="42" t="s">
        <v>26</v>
      </c>
      <c r="AB9" s="54">
        <v>0</v>
      </c>
      <c r="AC9" s="54">
        <v>0</v>
      </c>
      <c r="AD9" s="65"/>
      <c r="AE9" s="21">
        <f>IF($U9=7,IF($U3&lt;$AI$9,$AI$9-$U3,0),0)</f>
        <v>0</v>
      </c>
      <c r="AF9" s="21">
        <f>IF($U9=7,IF($U3&gt;$AI$9,IF(($U3-$AI$9)&gt;43/24,43/24,$U3-$AI$9),0),0)</f>
        <v>0</v>
      </c>
      <c r="AG9" s="34">
        <v>7</v>
      </c>
      <c r="AH9" s="13">
        <v>0.29166666666666669</v>
      </c>
      <c r="AI9" s="53">
        <v>0</v>
      </c>
      <c r="AJ9" s="111"/>
    </row>
    <row r="10" spans="1:36" ht="6" customHeight="1">
      <c r="N10" s="37"/>
      <c r="O10" s="37"/>
      <c r="P10" s="37"/>
      <c r="Q10" s="37"/>
      <c r="R10" s="37"/>
      <c r="AJ10" s="111"/>
    </row>
    <row r="11" spans="1:36">
      <c r="A11" s="45">
        <f>+A9+1</f>
        <v>43045</v>
      </c>
      <c r="B11" s="13"/>
      <c r="C11" s="13"/>
      <c r="D11" s="13"/>
      <c r="E11" s="14">
        <f t="shared" ref="E11:E17" si="10">+D11-C11</f>
        <v>0</v>
      </c>
      <c r="F11" s="13"/>
      <c r="G11" s="15">
        <f t="shared" ref="G11:G17" si="11">IF(F11&lt;B11,F11+1-B11-E11,F11-B11-E11)</f>
        <v>0</v>
      </c>
      <c r="H11" s="13"/>
      <c r="I11" s="13"/>
      <c r="J11" s="13"/>
      <c r="K11" s="14">
        <f t="shared" ref="K11:K17" si="12">+J11-I11</f>
        <v>0</v>
      </c>
      <c r="L11" s="13"/>
      <c r="M11" s="15">
        <f t="shared" ref="M11:M12" si="13">IF(L11&lt;H11,L11+1-H11-K11,L11-H11-K11)</f>
        <v>0</v>
      </c>
      <c r="N11" s="17"/>
      <c r="O11" s="17"/>
      <c r="P11" s="18"/>
      <c r="Q11" s="19"/>
      <c r="R11" s="46"/>
      <c r="S11" s="20">
        <f>SUM(G11+M11)</f>
        <v>0</v>
      </c>
      <c r="T11" s="69" t="str">
        <f t="shared" ref="T11:T14" si="14">IF(S11+R11+Q11+P11+O11+N11=0,"KO","")</f>
        <v>KO</v>
      </c>
      <c r="U11" s="84">
        <f>SUM(S11:S17)</f>
        <v>0</v>
      </c>
      <c r="W11" s="39" t="s">
        <v>13</v>
      </c>
      <c r="X11" s="82" t="s">
        <v>14</v>
      </c>
      <c r="Y11" s="82"/>
      <c r="AA11" s="36"/>
      <c r="AB11" s="82" t="s">
        <v>28</v>
      </c>
      <c r="AC11" s="82"/>
      <c r="AD11" s="62"/>
      <c r="AE11" s="36">
        <f>IF($U17=1,IF($U11&lt;$AI$3,$AI$3-$U11,0),AE12)</f>
        <v>0</v>
      </c>
      <c r="AF11" s="36">
        <f>IF($U17=1,IF($U11&gt;$AI$3,IF(($U11-$AI$3)&gt;8/24,8/24,$U11-$AI$3),AF12),AF12)</f>
        <v>0</v>
      </c>
      <c r="AG11" s="34">
        <v>1</v>
      </c>
      <c r="AH11" s="13">
        <v>0.29166666666666669</v>
      </c>
      <c r="AI11" s="53">
        <f>+AH11*5</f>
        <v>1.4583333333333335</v>
      </c>
    </row>
    <row r="12" spans="1:36">
      <c r="A12" s="45">
        <f>+A11+1</f>
        <v>43046</v>
      </c>
      <c r="B12" s="13"/>
      <c r="C12" s="13"/>
      <c r="D12" s="13"/>
      <c r="E12" s="14">
        <f t="shared" si="10"/>
        <v>0</v>
      </c>
      <c r="F12" s="13"/>
      <c r="G12" s="15">
        <f t="shared" si="11"/>
        <v>0</v>
      </c>
      <c r="H12" s="13"/>
      <c r="I12" s="13"/>
      <c r="J12" s="13"/>
      <c r="K12" s="14">
        <f t="shared" si="12"/>
        <v>0</v>
      </c>
      <c r="L12" s="13"/>
      <c r="M12" s="15">
        <f t="shared" si="13"/>
        <v>0</v>
      </c>
      <c r="N12" s="17"/>
      <c r="O12" s="17"/>
      <c r="P12" s="18"/>
      <c r="Q12" s="19"/>
      <c r="R12" s="46"/>
      <c r="S12" s="20">
        <f t="shared" ref="S12:S17" si="15">SUM(G12+M12)</f>
        <v>0</v>
      </c>
      <c r="T12" s="69" t="str">
        <f t="shared" si="14"/>
        <v>KO</v>
      </c>
      <c r="U12" s="85"/>
      <c r="W12" s="22" t="s">
        <v>15</v>
      </c>
      <c r="X12" s="22" t="s">
        <v>29</v>
      </c>
      <c r="Y12" s="22" t="s">
        <v>17</v>
      </c>
      <c r="AB12" s="22" t="s">
        <v>16</v>
      </c>
      <c r="AC12" s="22" t="s">
        <v>17</v>
      </c>
      <c r="AD12" s="63"/>
      <c r="AE12" s="36">
        <f>IF($U17=2,IF($U11&lt;$AI$4,$AI$4-$U11,0),AE13)</f>
        <v>0</v>
      </c>
      <c r="AF12" s="36">
        <f>IF($U17=2,IF($U11&gt;$AI$4,IF(($U11-$AI$4)&gt;8/24,8/24,$U11-$AI$4),AF13),AF13)</f>
        <v>0</v>
      </c>
      <c r="AG12" s="34">
        <v>2</v>
      </c>
      <c r="AH12" s="13">
        <v>0.29166666666666669</v>
      </c>
      <c r="AI12" s="53">
        <f>+AH12*5</f>
        <v>1.4583333333333335</v>
      </c>
    </row>
    <row r="13" spans="1:36">
      <c r="A13" s="45">
        <f t="shared" ref="A13:A17" si="16">+A12+1</f>
        <v>43047</v>
      </c>
      <c r="B13" s="13"/>
      <c r="C13" s="13"/>
      <c r="D13" s="13"/>
      <c r="E13" s="14">
        <f t="shared" si="10"/>
        <v>0</v>
      </c>
      <c r="F13" s="13"/>
      <c r="G13" s="15">
        <f t="shared" si="11"/>
        <v>0</v>
      </c>
      <c r="H13" s="13"/>
      <c r="I13" s="13"/>
      <c r="J13" s="13"/>
      <c r="K13" s="14">
        <f t="shared" si="12"/>
        <v>0</v>
      </c>
      <c r="L13" s="13"/>
      <c r="M13" s="15">
        <f>IF(L13&lt;H13,L13+1-H13-K13,L13-H13-K13)</f>
        <v>0</v>
      </c>
      <c r="N13" s="17"/>
      <c r="O13" s="17"/>
      <c r="P13" s="18"/>
      <c r="Q13" s="19"/>
      <c r="R13" s="46"/>
      <c r="S13" s="20">
        <f t="shared" si="15"/>
        <v>0</v>
      </c>
      <c r="T13" s="69" t="str">
        <f t="shared" si="14"/>
        <v>KO</v>
      </c>
      <c r="U13" s="85"/>
      <c r="W13" s="60">
        <f>AE11</f>
        <v>0</v>
      </c>
      <c r="X13" s="58">
        <f>+AF11</f>
        <v>0</v>
      </c>
      <c r="Y13" s="58">
        <f>IF(U11&gt;43/24,U11-43/24,0)</f>
        <v>0</v>
      </c>
      <c r="AA13" s="22" t="s">
        <v>17</v>
      </c>
      <c r="AB13" s="53" t="s">
        <v>27</v>
      </c>
      <c r="AC13" s="53">
        <f>+Y15</f>
        <v>0</v>
      </c>
      <c r="AD13" s="66"/>
      <c r="AE13" s="21">
        <f>IF($U17=3,IF($U11&lt;$AI$5,$AI$5-$U11,0),AE14)</f>
        <v>0</v>
      </c>
      <c r="AF13" s="21">
        <f>IF($U17=3,IF($U11&gt;$AI$5,IF(($U11-$AI$5)&gt;15/24,15/24,$U11-$AI$5),AF14),AF14)</f>
        <v>0</v>
      </c>
      <c r="AG13" s="34">
        <v>3</v>
      </c>
      <c r="AH13" s="13">
        <v>0.29166666666666669</v>
      </c>
      <c r="AI13" s="53">
        <f>+AH13*4</f>
        <v>1.1666666666666667</v>
      </c>
    </row>
    <row r="14" spans="1:36" ht="15" customHeight="1">
      <c r="A14" s="45">
        <f t="shared" si="16"/>
        <v>43048</v>
      </c>
      <c r="B14" s="13"/>
      <c r="C14" s="13"/>
      <c r="D14" s="13"/>
      <c r="E14" s="14">
        <f t="shared" si="10"/>
        <v>0</v>
      </c>
      <c r="F14" s="13"/>
      <c r="G14" s="15">
        <f t="shared" si="11"/>
        <v>0</v>
      </c>
      <c r="H14" s="13"/>
      <c r="I14" s="13"/>
      <c r="J14" s="13"/>
      <c r="K14" s="14">
        <f t="shared" si="12"/>
        <v>0</v>
      </c>
      <c r="L14" s="13"/>
      <c r="M14" s="15">
        <f t="shared" ref="M14:M17" si="17">IF(L14&lt;H14,L14+1-H14-K14,L14-H14-K14)</f>
        <v>0</v>
      </c>
      <c r="N14" s="17"/>
      <c r="O14" s="17"/>
      <c r="P14" s="18"/>
      <c r="Q14" s="19"/>
      <c r="R14" s="46"/>
      <c r="S14" s="20">
        <f t="shared" si="15"/>
        <v>0</v>
      </c>
      <c r="T14" s="69" t="str">
        <f t="shared" si="14"/>
        <v>KO</v>
      </c>
      <c r="U14" s="85"/>
      <c r="W14" s="22" t="s">
        <v>18</v>
      </c>
      <c r="X14" s="22" t="s">
        <v>18</v>
      </c>
      <c r="Y14" s="22" t="s">
        <v>18</v>
      </c>
      <c r="AA14" s="22" t="s">
        <v>16</v>
      </c>
      <c r="AB14" s="53">
        <f>+X15</f>
        <v>0</v>
      </c>
      <c r="AC14" s="53">
        <f>+(AC13*1.5)/1.25</f>
        <v>0</v>
      </c>
      <c r="AD14" s="66"/>
      <c r="AE14" s="21">
        <f>IF($U17=4,IF($U11&lt;$AI$6,$AI$6-$U11,0),AE15)</f>
        <v>0</v>
      </c>
      <c r="AF14" s="21">
        <f>IF($U17=4,IF($U11&gt;$AI$6,IF(($U11-$AI$6)&gt;22/24,22/24,$U11-$AI$6),AF15),AF15)</f>
        <v>0</v>
      </c>
      <c r="AG14" s="34">
        <v>4</v>
      </c>
      <c r="AH14" s="13">
        <v>0.29166666666666669</v>
      </c>
      <c r="AI14" s="53">
        <f>+AH14*3</f>
        <v>0.875</v>
      </c>
    </row>
    <row r="15" spans="1:36">
      <c r="A15" s="45">
        <f t="shared" si="16"/>
        <v>43049</v>
      </c>
      <c r="B15" s="13"/>
      <c r="C15" s="13"/>
      <c r="D15" s="13"/>
      <c r="E15" s="14">
        <f t="shared" si="10"/>
        <v>0</v>
      </c>
      <c r="F15" s="13"/>
      <c r="G15" s="15">
        <f t="shared" si="11"/>
        <v>0</v>
      </c>
      <c r="H15" s="13"/>
      <c r="I15" s="13"/>
      <c r="J15" s="13"/>
      <c r="K15" s="14">
        <f t="shared" si="12"/>
        <v>0</v>
      </c>
      <c r="L15" s="13"/>
      <c r="M15" s="15">
        <f t="shared" si="17"/>
        <v>0</v>
      </c>
      <c r="N15" s="17"/>
      <c r="O15" s="17"/>
      <c r="P15" s="18"/>
      <c r="Q15" s="19"/>
      <c r="R15" s="46"/>
      <c r="S15" s="20">
        <f t="shared" si="15"/>
        <v>0</v>
      </c>
      <c r="T15" s="69" t="str">
        <f>IF(S15+R15+Q15+P15+O15+N15=0,"KO","")</f>
        <v>KO</v>
      </c>
      <c r="U15" s="85"/>
      <c r="W15" s="55">
        <f>+W7+W13-(AB9*1.25)</f>
        <v>0</v>
      </c>
      <c r="X15" s="53">
        <f>+X7+X13-X9+(AC9*1.5)/1.25-AB9</f>
        <v>0</v>
      </c>
      <c r="Y15" s="53">
        <f>+Y7+Y13-Y9-AC9</f>
        <v>0</v>
      </c>
      <c r="AA15" s="22" t="s">
        <v>15</v>
      </c>
      <c r="AB15" s="53">
        <f>+AB14*1.25</f>
        <v>0</v>
      </c>
      <c r="AC15" s="53" t="s">
        <v>27</v>
      </c>
      <c r="AD15" s="67"/>
      <c r="AE15" s="21">
        <f>IF($U17=5,IF($U11&lt;$AI$7,$AI$7-$U11,0),AE16)</f>
        <v>0</v>
      </c>
      <c r="AF15" s="21">
        <f>IF($U17=5,IF($U11&gt;$AI$7,IF(($U11-$AI$7)&gt;29/24,29/24,$U11-$AI$7),AF16),AF16)</f>
        <v>0</v>
      </c>
      <c r="AG15" s="34">
        <v>5</v>
      </c>
      <c r="AH15" s="13">
        <v>0.29166666666666669</v>
      </c>
      <c r="AI15" s="53">
        <f>+AH15*2</f>
        <v>0.58333333333333337</v>
      </c>
    </row>
    <row r="16" spans="1:36">
      <c r="A16" s="45">
        <f t="shared" si="16"/>
        <v>43050</v>
      </c>
      <c r="B16" s="13"/>
      <c r="C16" s="13"/>
      <c r="D16" s="13"/>
      <c r="E16" s="14">
        <f t="shared" si="10"/>
        <v>0</v>
      </c>
      <c r="F16" s="13"/>
      <c r="G16" s="15">
        <f t="shared" si="11"/>
        <v>0</v>
      </c>
      <c r="H16" s="13"/>
      <c r="I16" s="13"/>
      <c r="J16" s="13"/>
      <c r="K16" s="14">
        <f t="shared" si="12"/>
        <v>0</v>
      </c>
      <c r="L16" s="13"/>
      <c r="M16" s="15">
        <f t="shared" si="17"/>
        <v>0</v>
      </c>
      <c r="N16" s="17"/>
      <c r="O16" s="17"/>
      <c r="P16" s="18"/>
      <c r="Q16" s="19"/>
      <c r="R16" s="46"/>
      <c r="S16" s="20">
        <f t="shared" si="15"/>
        <v>0</v>
      </c>
      <c r="T16" s="69" t="str">
        <f t="shared" ref="T16:T17" si="18">IF(S16+R16+Q16+P16+O16+N16=0,"KO","")</f>
        <v>KO</v>
      </c>
      <c r="U16" s="51" t="s">
        <v>33</v>
      </c>
      <c r="X16" s="22" t="s">
        <v>16</v>
      </c>
      <c r="Y16" s="22" t="s">
        <v>17</v>
      </c>
      <c r="AB16" s="22" t="s">
        <v>16</v>
      </c>
      <c r="AC16" s="22" t="s">
        <v>17</v>
      </c>
      <c r="AD16" s="63"/>
      <c r="AE16" s="21">
        <f>IF($U17=6,IF($U11&lt;$AI$8,$AI$8-$U11,0),AE17)</f>
        <v>0</v>
      </c>
      <c r="AF16" s="21">
        <f>IF($U17=6,IF($U11&gt;$AI$8,IF(($U11-$AI$8)&gt;36/24,36/24,$U11-$AI$8),AF17),AF17)</f>
        <v>0</v>
      </c>
      <c r="AG16" s="34">
        <v>6</v>
      </c>
      <c r="AH16" s="13">
        <v>0.29166666666666669</v>
      </c>
      <c r="AI16" s="53">
        <f>+AH16</f>
        <v>0.29166666666666669</v>
      </c>
    </row>
    <row r="17" spans="1:35">
      <c r="A17" s="45">
        <f t="shared" si="16"/>
        <v>43051</v>
      </c>
      <c r="B17" s="13"/>
      <c r="C17" s="13"/>
      <c r="D17" s="13"/>
      <c r="E17" s="14">
        <f t="shared" si="10"/>
        <v>0</v>
      </c>
      <c r="F17" s="13"/>
      <c r="G17" s="15">
        <f t="shared" si="11"/>
        <v>0</v>
      </c>
      <c r="H17" s="13"/>
      <c r="I17" s="13"/>
      <c r="J17" s="13"/>
      <c r="K17" s="14">
        <f t="shared" si="12"/>
        <v>0</v>
      </c>
      <c r="L17" s="13"/>
      <c r="M17" s="15">
        <f t="shared" si="17"/>
        <v>0</v>
      </c>
      <c r="N17" s="17"/>
      <c r="O17" s="17"/>
      <c r="P17" s="18"/>
      <c r="Q17" s="19"/>
      <c r="R17" s="46"/>
      <c r="S17" s="20">
        <f t="shared" si="15"/>
        <v>0</v>
      </c>
      <c r="T17" s="69" t="str">
        <f t="shared" si="18"/>
        <v>KO</v>
      </c>
      <c r="U17" s="52">
        <f>+IF(SUM(N11:R17)&gt;7,"ERROR",SUM(N11:R17))</f>
        <v>0</v>
      </c>
      <c r="W17" s="42" t="s">
        <v>19</v>
      </c>
      <c r="X17" s="54">
        <v>0</v>
      </c>
      <c r="Y17" s="54">
        <v>0</v>
      </c>
      <c r="AA17" s="42" t="s">
        <v>26</v>
      </c>
      <c r="AB17" s="54">
        <v>0</v>
      </c>
      <c r="AC17" s="54">
        <v>0</v>
      </c>
      <c r="AD17" s="68"/>
      <c r="AE17" s="21">
        <f>IF($U17=7,IF($U11&lt;$AI$9,$AI$9-$U11,0),0)</f>
        <v>0</v>
      </c>
      <c r="AF17" s="21">
        <f>IF($U17=7,IF($U11&gt;$AI$9,IF(($U11-$AI$9)&gt;43/24,43/24,$U11-$AI$9),0),0)</f>
        <v>0</v>
      </c>
      <c r="AG17" s="34">
        <v>7</v>
      </c>
      <c r="AH17" s="13">
        <v>0.29166666666666669</v>
      </c>
      <c r="AI17" s="53">
        <v>0</v>
      </c>
    </row>
    <row r="18" spans="1:35" ht="6" customHeight="1">
      <c r="N18" s="37"/>
      <c r="O18" s="37"/>
      <c r="P18" s="37"/>
      <c r="Q18" s="37"/>
      <c r="R18" s="37"/>
      <c r="U18" s="50"/>
    </row>
    <row r="19" spans="1:35">
      <c r="A19" s="45">
        <f>+A17+1</f>
        <v>43052</v>
      </c>
      <c r="B19" s="13"/>
      <c r="C19" s="13"/>
      <c r="D19" s="13"/>
      <c r="E19" s="14">
        <f t="shared" ref="E19:E25" si="19">+D19-C19</f>
        <v>0</v>
      </c>
      <c r="F19" s="13"/>
      <c r="G19" s="15">
        <f t="shared" ref="G19:G25" si="20">IF(F19&lt;B19,F19+1-B19-E19,F19-B19-E19)</f>
        <v>0</v>
      </c>
      <c r="H19" s="13"/>
      <c r="I19" s="13"/>
      <c r="J19" s="13"/>
      <c r="K19" s="14">
        <f t="shared" ref="K19:K25" si="21">+J19-I19</f>
        <v>0</v>
      </c>
      <c r="L19" s="13"/>
      <c r="M19" s="15">
        <f t="shared" ref="M19:M20" si="22">IF(L19&lt;H19,L19+1-H19-K19,L19-H19-K19)</f>
        <v>0</v>
      </c>
      <c r="N19" s="17"/>
      <c r="O19" s="17"/>
      <c r="P19" s="18"/>
      <c r="Q19" s="19"/>
      <c r="R19" s="46"/>
      <c r="S19" s="20">
        <f>SUM(G19+M19)</f>
        <v>0</v>
      </c>
      <c r="T19" s="69" t="str">
        <f t="shared" ref="T19:T22" si="23">IF(S19+R19+Q19+P19+O19+N19=0,"KO","")</f>
        <v>KO</v>
      </c>
      <c r="U19" s="84">
        <f>SUM(S19:S25)</f>
        <v>0</v>
      </c>
      <c r="W19" s="39" t="s">
        <v>13</v>
      </c>
      <c r="X19" s="82" t="s">
        <v>14</v>
      </c>
      <c r="Y19" s="82"/>
      <c r="AA19" s="36"/>
      <c r="AB19" s="82" t="s">
        <v>28</v>
      </c>
      <c r="AC19" s="82"/>
      <c r="AD19" s="62"/>
      <c r="AE19" s="36">
        <f>IF($U25=1,IF($U19&lt;$AI$3,$AI$3-$U19,0),AE20)</f>
        <v>0</v>
      </c>
      <c r="AF19" s="36">
        <f>IF($U25=1,IF($U19&gt;$AI$3,IF(($U19-$AI$3)&gt;8/24,8/24,$U19-$AI$3),AF20),AF20)</f>
        <v>0</v>
      </c>
      <c r="AG19" s="34">
        <v>1</v>
      </c>
      <c r="AH19" s="13">
        <v>0.29166666666666669</v>
      </c>
      <c r="AI19" s="53">
        <f>+AH19*5</f>
        <v>1.4583333333333335</v>
      </c>
    </row>
    <row r="20" spans="1:35">
      <c r="A20" s="45">
        <f>+A19+1</f>
        <v>43053</v>
      </c>
      <c r="B20" s="13"/>
      <c r="C20" s="13"/>
      <c r="D20" s="13"/>
      <c r="E20" s="14">
        <f t="shared" si="19"/>
        <v>0</v>
      </c>
      <c r="F20" s="13"/>
      <c r="G20" s="15">
        <f t="shared" si="20"/>
        <v>0</v>
      </c>
      <c r="H20" s="13"/>
      <c r="I20" s="13"/>
      <c r="J20" s="13"/>
      <c r="K20" s="14">
        <f t="shared" si="21"/>
        <v>0</v>
      </c>
      <c r="L20" s="13"/>
      <c r="M20" s="15">
        <f t="shared" si="22"/>
        <v>0</v>
      </c>
      <c r="N20" s="17"/>
      <c r="O20" s="17"/>
      <c r="P20" s="18"/>
      <c r="Q20" s="19"/>
      <c r="R20" s="46"/>
      <c r="S20" s="20">
        <f t="shared" ref="S20:S25" si="24">SUM(G20+M20)</f>
        <v>0</v>
      </c>
      <c r="T20" s="69" t="str">
        <f t="shared" si="23"/>
        <v>KO</v>
      </c>
      <c r="U20" s="85"/>
      <c r="W20" s="22" t="s">
        <v>15</v>
      </c>
      <c r="X20" s="22" t="s">
        <v>29</v>
      </c>
      <c r="Y20" s="22" t="s">
        <v>17</v>
      </c>
      <c r="AB20" s="22" t="s">
        <v>16</v>
      </c>
      <c r="AC20" s="22" t="s">
        <v>17</v>
      </c>
      <c r="AD20" s="63"/>
      <c r="AE20" s="36">
        <f>IF($U25=2,IF($U19&lt;$AI$4,$AI$4-$U19,0),AE21)</f>
        <v>0</v>
      </c>
      <c r="AF20" s="36">
        <f>IF($U25=2,IF($U19&gt;$AI$4,IF(($U19-$AI$4)&gt;8/24,8/24,$U19-$AI$4),AF21),AF21)</f>
        <v>0</v>
      </c>
      <c r="AG20" s="34">
        <v>2</v>
      </c>
      <c r="AH20" s="13">
        <v>0.29166666666666669</v>
      </c>
      <c r="AI20" s="53">
        <f>+AH20*5</f>
        <v>1.4583333333333335</v>
      </c>
    </row>
    <row r="21" spans="1:35">
      <c r="A21" s="45">
        <f t="shared" ref="A21:A25" si="25">+A20+1</f>
        <v>43054</v>
      </c>
      <c r="B21" s="13"/>
      <c r="C21" s="13"/>
      <c r="D21" s="13"/>
      <c r="E21" s="14">
        <f t="shared" si="19"/>
        <v>0</v>
      </c>
      <c r="F21" s="13"/>
      <c r="G21" s="15">
        <f t="shared" si="20"/>
        <v>0</v>
      </c>
      <c r="H21" s="13"/>
      <c r="I21" s="13"/>
      <c r="J21" s="13"/>
      <c r="K21" s="14">
        <f t="shared" si="21"/>
        <v>0</v>
      </c>
      <c r="L21" s="13"/>
      <c r="M21" s="15">
        <f>IF(L21&lt;H21,L21+1-H21-K21,L21-H21-K21)</f>
        <v>0</v>
      </c>
      <c r="N21" s="17"/>
      <c r="O21" s="17"/>
      <c r="P21" s="18"/>
      <c r="Q21" s="19"/>
      <c r="R21" s="46"/>
      <c r="S21" s="20">
        <f t="shared" si="24"/>
        <v>0</v>
      </c>
      <c r="T21" s="69" t="str">
        <f t="shared" si="23"/>
        <v>KO</v>
      </c>
      <c r="U21" s="85"/>
      <c r="W21" s="60">
        <f>AE19</f>
        <v>0</v>
      </c>
      <c r="X21" s="58">
        <f>+AF19</f>
        <v>0</v>
      </c>
      <c r="Y21" s="58">
        <f>IF(U19&gt;43/24,U19-43/24,0)</f>
        <v>0</v>
      </c>
      <c r="AA21" s="22" t="s">
        <v>17</v>
      </c>
      <c r="AB21" s="53" t="s">
        <v>27</v>
      </c>
      <c r="AC21" s="53">
        <f>+Y23</f>
        <v>0</v>
      </c>
      <c r="AD21" s="66"/>
      <c r="AE21" s="21">
        <f>IF($U25=3,IF($U19&lt;$AI$5,$AI$5-$U19,0),AE22)</f>
        <v>0</v>
      </c>
      <c r="AF21" s="21">
        <f>IF($U25=3,IF($U19&gt;$AI$5,IF(($U19-$AI$5)&gt;15/24,15/24,$U19-$AI$5),AF22),AF22)</f>
        <v>0</v>
      </c>
      <c r="AG21" s="34">
        <v>3</v>
      </c>
      <c r="AH21" s="13">
        <v>0.29166666666666669</v>
      </c>
      <c r="AI21" s="53">
        <f>+AH21*4</f>
        <v>1.1666666666666667</v>
      </c>
    </row>
    <row r="22" spans="1:35" ht="15" customHeight="1">
      <c r="A22" s="45">
        <f t="shared" si="25"/>
        <v>43055</v>
      </c>
      <c r="B22" s="13"/>
      <c r="C22" s="13"/>
      <c r="D22" s="13"/>
      <c r="E22" s="14">
        <f t="shared" si="19"/>
        <v>0</v>
      </c>
      <c r="F22" s="13"/>
      <c r="G22" s="15">
        <f t="shared" si="20"/>
        <v>0</v>
      </c>
      <c r="H22" s="13"/>
      <c r="I22" s="13"/>
      <c r="J22" s="13"/>
      <c r="K22" s="14">
        <f t="shared" si="21"/>
        <v>0</v>
      </c>
      <c r="L22" s="13"/>
      <c r="M22" s="15">
        <f t="shared" ref="M22:M25" si="26">IF(L22&lt;H22,L22+1-H22-K22,L22-H22-K22)</f>
        <v>0</v>
      </c>
      <c r="N22" s="17"/>
      <c r="O22" s="17"/>
      <c r="P22" s="18"/>
      <c r="Q22" s="19"/>
      <c r="R22" s="46"/>
      <c r="S22" s="20">
        <f t="shared" si="24"/>
        <v>0</v>
      </c>
      <c r="T22" s="69" t="str">
        <f t="shared" si="23"/>
        <v>KO</v>
      </c>
      <c r="U22" s="85"/>
      <c r="W22" s="22" t="s">
        <v>18</v>
      </c>
      <c r="X22" s="22" t="s">
        <v>18</v>
      </c>
      <c r="Y22" s="22" t="s">
        <v>18</v>
      </c>
      <c r="AA22" s="22" t="s">
        <v>16</v>
      </c>
      <c r="AB22" s="53">
        <f>+X23</f>
        <v>0</v>
      </c>
      <c r="AC22" s="53">
        <f>+(AC21*1.5)/1.25</f>
        <v>0</v>
      </c>
      <c r="AD22" s="66"/>
      <c r="AE22" s="21">
        <f>IF($U25=4,IF($U19&lt;$AI$6,$AI$6-$U19,0),AE23)</f>
        <v>0</v>
      </c>
      <c r="AF22" s="21">
        <f>IF($U25=4,IF($U19&gt;$AI$6,IF(($U19-$AI$6)&gt;22/24,22/24,$U19-$AI$6),AF23),AF23)</f>
        <v>0</v>
      </c>
      <c r="AG22" s="34">
        <v>4</v>
      </c>
      <c r="AH22" s="13">
        <v>0.29166666666666669</v>
      </c>
      <c r="AI22" s="53">
        <f>+AH22*3</f>
        <v>0.875</v>
      </c>
    </row>
    <row r="23" spans="1:35">
      <c r="A23" s="45">
        <f t="shared" si="25"/>
        <v>43056</v>
      </c>
      <c r="B23" s="13"/>
      <c r="C23" s="13"/>
      <c r="D23" s="13"/>
      <c r="E23" s="14">
        <f t="shared" si="19"/>
        <v>0</v>
      </c>
      <c r="F23" s="13"/>
      <c r="G23" s="15">
        <f t="shared" si="20"/>
        <v>0</v>
      </c>
      <c r="H23" s="13"/>
      <c r="I23" s="13"/>
      <c r="J23" s="13"/>
      <c r="K23" s="14">
        <f t="shared" si="21"/>
        <v>0</v>
      </c>
      <c r="L23" s="13"/>
      <c r="M23" s="15">
        <f t="shared" si="26"/>
        <v>0</v>
      </c>
      <c r="N23" s="17"/>
      <c r="O23" s="17"/>
      <c r="P23" s="18"/>
      <c r="Q23" s="19"/>
      <c r="R23" s="46"/>
      <c r="S23" s="20">
        <f t="shared" si="24"/>
        <v>0</v>
      </c>
      <c r="T23" s="69" t="str">
        <f>IF(S23+R23+Q23+P23+O23+N23=0,"KO","")</f>
        <v>KO</v>
      </c>
      <c r="U23" s="85"/>
      <c r="W23" s="55">
        <f>+W15+W21-(AB17*1.25)</f>
        <v>0</v>
      </c>
      <c r="X23" s="53">
        <f>+X15+X21-X17+(AC17*1.5)/1.25-AB17</f>
        <v>0</v>
      </c>
      <c r="Y23" s="53">
        <f>+Y15+Y21-Y17-AC17</f>
        <v>0</v>
      </c>
      <c r="AA23" s="22" t="s">
        <v>15</v>
      </c>
      <c r="AB23" s="53">
        <f>+AB22*1.25</f>
        <v>0</v>
      </c>
      <c r="AC23" s="53" t="s">
        <v>27</v>
      </c>
      <c r="AD23" s="67"/>
      <c r="AE23" s="21">
        <f>IF($U25=5,IF($U19&lt;$AI$7,$AI$7-$U19,0),AE24)</f>
        <v>0</v>
      </c>
      <c r="AF23" s="21">
        <f>IF($U25=5,IF($U19&gt;$AI$7,IF(($U19-$AI$7)&gt;29/24,29/24,$U19-$AI$7),AF24),AF24)</f>
        <v>0</v>
      </c>
      <c r="AG23" s="34">
        <v>5</v>
      </c>
      <c r="AH23" s="13">
        <v>0.29166666666666669</v>
      </c>
      <c r="AI23" s="53">
        <f>+AH23*2</f>
        <v>0.58333333333333337</v>
      </c>
    </row>
    <row r="24" spans="1:35">
      <c r="A24" s="45">
        <f t="shared" si="25"/>
        <v>43057</v>
      </c>
      <c r="B24" s="13"/>
      <c r="C24" s="13"/>
      <c r="D24" s="13"/>
      <c r="E24" s="14">
        <f t="shared" si="19"/>
        <v>0</v>
      </c>
      <c r="F24" s="13"/>
      <c r="G24" s="15">
        <f t="shared" si="20"/>
        <v>0</v>
      </c>
      <c r="H24" s="13"/>
      <c r="I24" s="13"/>
      <c r="J24" s="13"/>
      <c r="K24" s="14">
        <f t="shared" si="21"/>
        <v>0</v>
      </c>
      <c r="L24" s="13"/>
      <c r="M24" s="15">
        <f t="shared" si="26"/>
        <v>0</v>
      </c>
      <c r="N24" s="17"/>
      <c r="O24" s="17"/>
      <c r="P24" s="18"/>
      <c r="Q24" s="19"/>
      <c r="R24" s="46"/>
      <c r="S24" s="20">
        <f t="shared" si="24"/>
        <v>0</v>
      </c>
      <c r="T24" s="69" t="str">
        <f t="shared" ref="T24:T25" si="27">IF(S24+R24+Q24+P24+O24+N24=0,"KO","")</f>
        <v>KO</v>
      </c>
      <c r="U24" s="51" t="s">
        <v>33</v>
      </c>
      <c r="X24" s="22" t="s">
        <v>16</v>
      </c>
      <c r="Y24" s="22" t="s">
        <v>17</v>
      </c>
      <c r="AB24" s="22" t="s">
        <v>16</v>
      </c>
      <c r="AC24" s="22" t="s">
        <v>17</v>
      </c>
      <c r="AD24" s="63"/>
      <c r="AE24" s="21">
        <f>IF($U25=6,IF($U19&lt;$AI$8,$AI$8-$U19,0),AE25)</f>
        <v>0</v>
      </c>
      <c r="AF24" s="21">
        <f>IF($U25=6,IF($U19&gt;$AI$8,IF(($U19-$AI$8)&gt;36/24,36/24,$U19-$AI$8),AF25),AF25)</f>
        <v>0</v>
      </c>
      <c r="AG24" s="34">
        <v>6</v>
      </c>
      <c r="AH24" s="13">
        <v>0.29166666666666669</v>
      </c>
      <c r="AI24" s="53">
        <f>+AH24</f>
        <v>0.29166666666666669</v>
      </c>
    </row>
    <row r="25" spans="1:35">
      <c r="A25" s="45">
        <f t="shared" si="25"/>
        <v>43058</v>
      </c>
      <c r="B25" s="13"/>
      <c r="C25" s="13"/>
      <c r="D25" s="13"/>
      <c r="E25" s="14">
        <f t="shared" si="19"/>
        <v>0</v>
      </c>
      <c r="F25" s="13"/>
      <c r="G25" s="15">
        <f t="shared" si="20"/>
        <v>0</v>
      </c>
      <c r="H25" s="13"/>
      <c r="I25" s="13"/>
      <c r="J25" s="13"/>
      <c r="K25" s="14">
        <f t="shared" si="21"/>
        <v>0</v>
      </c>
      <c r="L25" s="13"/>
      <c r="M25" s="15">
        <f t="shared" si="26"/>
        <v>0</v>
      </c>
      <c r="N25" s="17"/>
      <c r="O25" s="17"/>
      <c r="P25" s="18"/>
      <c r="Q25" s="19"/>
      <c r="R25" s="46"/>
      <c r="S25" s="20">
        <f t="shared" si="24"/>
        <v>0</v>
      </c>
      <c r="T25" s="69" t="str">
        <f t="shared" si="27"/>
        <v>KO</v>
      </c>
      <c r="U25" s="52">
        <f>+IF(SUM(N19:R25)&gt;7,"ERROR",SUM(N19:R25))</f>
        <v>0</v>
      </c>
      <c r="W25" s="42" t="s">
        <v>19</v>
      </c>
      <c r="X25" s="54">
        <v>0</v>
      </c>
      <c r="Y25" s="54">
        <v>0</v>
      </c>
      <c r="AA25" s="42" t="s">
        <v>26</v>
      </c>
      <c r="AB25" s="54">
        <v>0</v>
      </c>
      <c r="AC25" s="54">
        <v>0</v>
      </c>
      <c r="AD25" s="68"/>
      <c r="AE25" s="21">
        <f>IF($U25=7,IF($U19&lt;$AI$9,$AI$9-$U19,0),0)</f>
        <v>0</v>
      </c>
      <c r="AF25" s="21">
        <f>IF($U25=7,IF($U19&gt;$AI$9,IF(($U19-$AI$9)&gt;43/24,43/24,$U19-$AI$9),0),0)</f>
        <v>0</v>
      </c>
      <c r="AG25" s="34">
        <v>7</v>
      </c>
      <c r="AH25" s="13">
        <v>0.29166666666666669</v>
      </c>
      <c r="AI25" s="53">
        <v>0</v>
      </c>
    </row>
    <row r="26" spans="1:35" ht="6" customHeight="1">
      <c r="N26" s="37"/>
      <c r="O26" s="37"/>
      <c r="P26" s="37"/>
      <c r="Q26" s="37"/>
      <c r="R26" s="37"/>
    </row>
    <row r="27" spans="1:35">
      <c r="A27" s="45">
        <f>+A25+1</f>
        <v>43059</v>
      </c>
      <c r="B27" s="13"/>
      <c r="C27" s="13"/>
      <c r="D27" s="13"/>
      <c r="E27" s="14">
        <f t="shared" ref="E27:E33" si="28">+D27-C27</f>
        <v>0</v>
      </c>
      <c r="F27" s="13"/>
      <c r="G27" s="15">
        <f t="shared" ref="G27:G33" si="29">IF(F27&lt;B27,F27+1-B27-E27,F27-B27-E27)</f>
        <v>0</v>
      </c>
      <c r="H27" s="13"/>
      <c r="I27" s="13"/>
      <c r="J27" s="13"/>
      <c r="K27" s="14">
        <f t="shared" ref="K27:K33" si="30">+J27-I27</f>
        <v>0</v>
      </c>
      <c r="L27" s="13"/>
      <c r="M27" s="15">
        <f t="shared" ref="M27:M28" si="31">IF(L27&lt;H27,L27+1-H27-K27,L27-H27-K27)</f>
        <v>0</v>
      </c>
      <c r="N27" s="17"/>
      <c r="O27" s="17"/>
      <c r="P27" s="18"/>
      <c r="Q27" s="19"/>
      <c r="R27" s="46"/>
      <c r="S27" s="20">
        <f>SUM(G27+M27)</f>
        <v>0</v>
      </c>
      <c r="T27" s="69" t="str">
        <f t="shared" ref="T27:T30" si="32">IF(S27+R27+Q27+P27+O27+N27=0,"KO","")</f>
        <v>KO</v>
      </c>
      <c r="U27" s="84">
        <f>SUM(S27:S33)</f>
        <v>0</v>
      </c>
      <c r="W27" s="39" t="s">
        <v>13</v>
      </c>
      <c r="X27" s="82" t="s">
        <v>14</v>
      </c>
      <c r="Y27" s="82"/>
      <c r="AA27" s="36"/>
      <c r="AB27" s="82" t="s">
        <v>28</v>
      </c>
      <c r="AC27" s="82"/>
      <c r="AD27" s="62"/>
      <c r="AE27" s="36">
        <f>IF($U33=1,IF($U27&lt;$AI$3,$AI$3-$U27,0),AE28)</f>
        <v>0</v>
      </c>
      <c r="AF27" s="36">
        <f>IF($U33=1,IF($U27&gt;$AI$3,IF(($U27-$AI$3)&gt;8/24,8/24,$U27-$AI$3),AF28),AF28)</f>
        <v>0</v>
      </c>
      <c r="AG27" s="34">
        <v>1</v>
      </c>
      <c r="AH27" s="13">
        <v>0.29166666666666669</v>
      </c>
      <c r="AI27" s="53">
        <f>+AH27*5</f>
        <v>1.4583333333333335</v>
      </c>
    </row>
    <row r="28" spans="1:35">
      <c r="A28" s="45">
        <f>+A27+1</f>
        <v>43060</v>
      </c>
      <c r="B28" s="13"/>
      <c r="C28" s="13"/>
      <c r="D28" s="13"/>
      <c r="E28" s="14">
        <f t="shared" si="28"/>
        <v>0</v>
      </c>
      <c r="F28" s="13"/>
      <c r="G28" s="15">
        <f t="shared" si="29"/>
        <v>0</v>
      </c>
      <c r="H28" s="13"/>
      <c r="I28" s="13"/>
      <c r="J28" s="13"/>
      <c r="K28" s="14">
        <f t="shared" si="30"/>
        <v>0</v>
      </c>
      <c r="L28" s="13"/>
      <c r="M28" s="15">
        <f t="shared" si="31"/>
        <v>0</v>
      </c>
      <c r="N28" s="17"/>
      <c r="O28" s="17"/>
      <c r="P28" s="18"/>
      <c r="Q28" s="19"/>
      <c r="R28" s="46"/>
      <c r="S28" s="20">
        <f t="shared" ref="S28:S33" si="33">SUM(G28+M28)</f>
        <v>0</v>
      </c>
      <c r="T28" s="69" t="str">
        <f t="shared" si="32"/>
        <v>KO</v>
      </c>
      <c r="U28" s="85"/>
      <c r="W28" s="22" t="s">
        <v>15</v>
      </c>
      <c r="X28" s="22" t="s">
        <v>29</v>
      </c>
      <c r="Y28" s="22" t="s">
        <v>17</v>
      </c>
      <c r="AB28" s="22" t="s">
        <v>16</v>
      </c>
      <c r="AC28" s="22" t="s">
        <v>17</v>
      </c>
      <c r="AD28" s="63"/>
      <c r="AE28" s="36">
        <f>IF($U33=2,IF($U27&lt;$AI$4,$AI$4-$U27,0),AE29)</f>
        <v>0</v>
      </c>
      <c r="AF28" s="36">
        <f>IF($U33=2,IF($U27&gt;$AI$4,IF(($U27-$AI$4)&gt;8/24,8/24,$U27-$AI$4),AF29),AF29)</f>
        <v>0</v>
      </c>
      <c r="AG28" s="34">
        <v>2</v>
      </c>
      <c r="AH28" s="13">
        <v>0.29166666666666669</v>
      </c>
      <c r="AI28" s="53">
        <f>+AH28*5</f>
        <v>1.4583333333333335</v>
      </c>
    </row>
    <row r="29" spans="1:35">
      <c r="A29" s="45">
        <f t="shared" ref="A29:A33" si="34">+A28+1</f>
        <v>43061</v>
      </c>
      <c r="B29" s="13"/>
      <c r="C29" s="13"/>
      <c r="D29" s="13"/>
      <c r="E29" s="14">
        <f t="shared" si="28"/>
        <v>0</v>
      </c>
      <c r="F29" s="13"/>
      <c r="G29" s="15">
        <f t="shared" si="29"/>
        <v>0</v>
      </c>
      <c r="H29" s="13"/>
      <c r="I29" s="13"/>
      <c r="J29" s="13"/>
      <c r="K29" s="14">
        <f t="shared" si="30"/>
        <v>0</v>
      </c>
      <c r="L29" s="13"/>
      <c r="M29" s="15">
        <f>IF(L29&lt;H29,L29+1-H29-K29,L29-H29-K29)</f>
        <v>0</v>
      </c>
      <c r="N29" s="17"/>
      <c r="O29" s="17"/>
      <c r="P29" s="18"/>
      <c r="Q29" s="19"/>
      <c r="R29" s="46"/>
      <c r="S29" s="20">
        <f t="shared" si="33"/>
        <v>0</v>
      </c>
      <c r="T29" s="69" t="str">
        <f t="shared" si="32"/>
        <v>KO</v>
      </c>
      <c r="U29" s="85"/>
      <c r="W29" s="60">
        <f>AE27</f>
        <v>0</v>
      </c>
      <c r="X29" s="58">
        <f>+AF27</f>
        <v>0</v>
      </c>
      <c r="Y29" s="58">
        <f>IF(U27&gt;43/24,U27-43/24,0)</f>
        <v>0</v>
      </c>
      <c r="AA29" s="22" t="s">
        <v>17</v>
      </c>
      <c r="AB29" s="53" t="s">
        <v>27</v>
      </c>
      <c r="AC29" s="53">
        <f>+Y31</f>
        <v>0</v>
      </c>
      <c r="AD29" s="66"/>
      <c r="AE29" s="21">
        <f>IF($U33=3,IF($U27&lt;$AI$5,$AI$5-$U27,0),AE30)</f>
        <v>0</v>
      </c>
      <c r="AF29" s="21">
        <f>IF($U33=3,IF($U27&gt;$AI$5,IF(($U27-$AI$5)&gt;15/24,15/24,$U27-$AI$5),AF30),AF30)</f>
        <v>0</v>
      </c>
      <c r="AG29" s="34">
        <v>3</v>
      </c>
      <c r="AH29" s="13">
        <v>0.29166666666666669</v>
      </c>
      <c r="AI29" s="53">
        <f>+AH29*4</f>
        <v>1.1666666666666667</v>
      </c>
    </row>
    <row r="30" spans="1:35" ht="15" customHeight="1">
      <c r="A30" s="45">
        <f t="shared" si="34"/>
        <v>43062</v>
      </c>
      <c r="B30" s="13"/>
      <c r="C30" s="13"/>
      <c r="D30" s="13"/>
      <c r="E30" s="14">
        <f t="shared" si="28"/>
        <v>0</v>
      </c>
      <c r="F30" s="13"/>
      <c r="G30" s="15">
        <f t="shared" si="29"/>
        <v>0</v>
      </c>
      <c r="H30" s="13"/>
      <c r="I30" s="13"/>
      <c r="J30" s="13"/>
      <c r="K30" s="14">
        <f t="shared" si="30"/>
        <v>0</v>
      </c>
      <c r="L30" s="13"/>
      <c r="M30" s="15">
        <f t="shared" ref="M30:M33" si="35">IF(L30&lt;H30,L30+1-H30-K30,L30-H30-K30)</f>
        <v>0</v>
      </c>
      <c r="N30" s="17"/>
      <c r="O30" s="17"/>
      <c r="P30" s="18"/>
      <c r="Q30" s="19"/>
      <c r="R30" s="46"/>
      <c r="S30" s="20">
        <f t="shared" si="33"/>
        <v>0</v>
      </c>
      <c r="T30" s="69" t="str">
        <f t="shared" si="32"/>
        <v>KO</v>
      </c>
      <c r="U30" s="85"/>
      <c r="W30" s="22" t="s">
        <v>18</v>
      </c>
      <c r="X30" s="22" t="s">
        <v>18</v>
      </c>
      <c r="Y30" s="22" t="s">
        <v>18</v>
      </c>
      <c r="AA30" s="22" t="s">
        <v>16</v>
      </c>
      <c r="AB30" s="53">
        <f>+X31</f>
        <v>0</v>
      </c>
      <c r="AC30" s="53">
        <f>+(AC29*1.5)/1.25</f>
        <v>0</v>
      </c>
      <c r="AD30" s="66"/>
      <c r="AE30" s="21">
        <f>IF($U33=4,IF($U27&lt;$AI$6,$AI$6-$U27,0),AE31)</f>
        <v>0</v>
      </c>
      <c r="AF30" s="21">
        <f>IF($U33=4,IF($U27&gt;$AI$6,IF(($U27-$AI$6)&gt;22/24,22/24,$U27-$AI$6),AF31),AF31)</f>
        <v>0</v>
      </c>
      <c r="AG30" s="34">
        <v>4</v>
      </c>
      <c r="AH30" s="13">
        <v>0.29166666666666669</v>
      </c>
      <c r="AI30" s="53">
        <f>+AH30*3</f>
        <v>0.875</v>
      </c>
    </row>
    <row r="31" spans="1:35">
      <c r="A31" s="45">
        <f t="shared" si="34"/>
        <v>43063</v>
      </c>
      <c r="B31" s="13"/>
      <c r="C31" s="13"/>
      <c r="D31" s="13"/>
      <c r="E31" s="14">
        <f t="shared" si="28"/>
        <v>0</v>
      </c>
      <c r="F31" s="13"/>
      <c r="G31" s="15">
        <f t="shared" si="29"/>
        <v>0</v>
      </c>
      <c r="H31" s="13"/>
      <c r="I31" s="13"/>
      <c r="J31" s="13"/>
      <c r="K31" s="14">
        <f t="shared" si="30"/>
        <v>0</v>
      </c>
      <c r="L31" s="13"/>
      <c r="M31" s="15">
        <f t="shared" si="35"/>
        <v>0</v>
      </c>
      <c r="N31" s="17"/>
      <c r="O31" s="17"/>
      <c r="P31" s="18"/>
      <c r="Q31" s="19"/>
      <c r="R31" s="46"/>
      <c r="S31" s="20">
        <f t="shared" si="33"/>
        <v>0</v>
      </c>
      <c r="T31" s="69" t="str">
        <f>IF(S31+R31+Q31+P31+O31+N31=0,"KO","")</f>
        <v>KO</v>
      </c>
      <c r="U31" s="85"/>
      <c r="W31" s="55">
        <f>+W23+W29-(AB25*1.25)</f>
        <v>0</v>
      </c>
      <c r="X31" s="53">
        <f>+X23+X29-X25+(AC25*1.5)/1.25-AB25</f>
        <v>0</v>
      </c>
      <c r="Y31" s="53">
        <f>+Y23+Y29-Y25-AC25</f>
        <v>0</v>
      </c>
      <c r="AA31" s="22" t="s">
        <v>15</v>
      </c>
      <c r="AB31" s="53">
        <f>+AB30*1.25</f>
        <v>0</v>
      </c>
      <c r="AC31" s="53" t="s">
        <v>27</v>
      </c>
      <c r="AD31" s="67"/>
      <c r="AE31" s="21">
        <f>IF($U33=5,IF($U27&lt;$AI$7,$AI$7-$U27,0),AE32)</f>
        <v>0</v>
      </c>
      <c r="AF31" s="21">
        <f>IF($U33=5,IF($U27&gt;$AI$7,IF(($U27-$AI$7)&gt;29/24,29/24,$U27-$AI$7),AF32),AF32)</f>
        <v>0</v>
      </c>
      <c r="AG31" s="34">
        <v>5</v>
      </c>
      <c r="AH31" s="13">
        <v>0.29166666666666669</v>
      </c>
      <c r="AI31" s="53">
        <f>+AH31*2</f>
        <v>0.58333333333333337</v>
      </c>
    </row>
    <row r="32" spans="1:35">
      <c r="A32" s="45">
        <f t="shared" si="34"/>
        <v>43064</v>
      </c>
      <c r="B32" s="13"/>
      <c r="C32" s="13"/>
      <c r="D32" s="13"/>
      <c r="E32" s="14">
        <f t="shared" si="28"/>
        <v>0</v>
      </c>
      <c r="F32" s="13"/>
      <c r="G32" s="15">
        <f t="shared" si="29"/>
        <v>0</v>
      </c>
      <c r="H32" s="13"/>
      <c r="I32" s="13"/>
      <c r="J32" s="13"/>
      <c r="K32" s="14">
        <f t="shared" si="30"/>
        <v>0</v>
      </c>
      <c r="L32" s="13"/>
      <c r="M32" s="15">
        <f t="shared" si="35"/>
        <v>0</v>
      </c>
      <c r="N32" s="17"/>
      <c r="O32" s="17"/>
      <c r="P32" s="18"/>
      <c r="Q32" s="19"/>
      <c r="R32" s="46"/>
      <c r="S32" s="20">
        <f t="shared" si="33"/>
        <v>0</v>
      </c>
      <c r="T32" s="69" t="str">
        <f t="shared" ref="T32:T33" si="36">IF(S32+R32+Q32+P32+O32+N32=0,"KO","")</f>
        <v>KO</v>
      </c>
      <c r="U32" s="51" t="s">
        <v>33</v>
      </c>
      <c r="X32" s="22" t="s">
        <v>16</v>
      </c>
      <c r="Y32" s="22" t="s">
        <v>17</v>
      </c>
      <c r="AB32" s="22" t="s">
        <v>16</v>
      </c>
      <c r="AC32" s="22" t="s">
        <v>17</v>
      </c>
      <c r="AD32" s="63"/>
      <c r="AE32" s="21">
        <f>IF($U33=6,IF($U27&lt;$AI$8,$AI$8-$U27,0),AE33)</f>
        <v>0</v>
      </c>
      <c r="AF32" s="21">
        <f>IF($U33=6,IF($U27&gt;$AI$8,IF(($U27-$AI$8)&gt;36/24,36/24,$U27-$AI$8),AF33),AF33)</f>
        <v>0</v>
      </c>
      <c r="AG32" s="34">
        <v>6</v>
      </c>
      <c r="AH32" s="13">
        <v>0.29166666666666669</v>
      </c>
      <c r="AI32" s="53">
        <f>+AH32</f>
        <v>0.29166666666666669</v>
      </c>
    </row>
    <row r="33" spans="1:35">
      <c r="A33" s="45">
        <f t="shared" si="34"/>
        <v>43065</v>
      </c>
      <c r="B33" s="13"/>
      <c r="C33" s="13"/>
      <c r="D33" s="13"/>
      <c r="E33" s="14">
        <f t="shared" si="28"/>
        <v>0</v>
      </c>
      <c r="F33" s="13"/>
      <c r="G33" s="15">
        <f t="shared" si="29"/>
        <v>0</v>
      </c>
      <c r="H33" s="13"/>
      <c r="I33" s="13"/>
      <c r="J33" s="13"/>
      <c r="K33" s="14">
        <f t="shared" si="30"/>
        <v>0</v>
      </c>
      <c r="L33" s="13"/>
      <c r="M33" s="15">
        <f t="shared" si="35"/>
        <v>0</v>
      </c>
      <c r="N33" s="17"/>
      <c r="O33" s="17"/>
      <c r="P33" s="18"/>
      <c r="Q33" s="19"/>
      <c r="R33" s="46"/>
      <c r="S33" s="20">
        <f t="shared" si="33"/>
        <v>0</v>
      </c>
      <c r="T33" s="69" t="str">
        <f t="shared" si="36"/>
        <v>KO</v>
      </c>
      <c r="U33" s="52">
        <f>+IF(SUM(N27:R33)&gt;7,"ERROR",SUM(N27:R33))</f>
        <v>0</v>
      </c>
      <c r="W33" s="42" t="s">
        <v>19</v>
      </c>
      <c r="X33" s="54">
        <v>0</v>
      </c>
      <c r="Y33" s="54">
        <v>0</v>
      </c>
      <c r="AA33" s="42" t="s">
        <v>26</v>
      </c>
      <c r="AB33" s="54">
        <v>0</v>
      </c>
      <c r="AC33" s="54">
        <v>0</v>
      </c>
      <c r="AD33" s="68"/>
      <c r="AE33" s="21">
        <f>IF($U33=7,IF($U27&lt;$AI$9,$AI$9-$U27,0),0)</f>
        <v>0</v>
      </c>
      <c r="AF33" s="21">
        <f>IF($U33=7,IF($U27&gt;$AI$9,IF(($U27-$AI$9)&gt;43/24,43/24,$U27-$AI$9),0),0)</f>
        <v>0</v>
      </c>
      <c r="AG33" s="34">
        <v>7</v>
      </c>
      <c r="AH33" s="13">
        <v>0.29166666666666669</v>
      </c>
      <c r="AI33" s="53">
        <v>0</v>
      </c>
    </row>
    <row r="34" spans="1:35" ht="6" customHeight="1">
      <c r="N34" s="37"/>
      <c r="O34" s="37"/>
      <c r="P34" s="37"/>
      <c r="Q34" s="37"/>
      <c r="R34" s="37"/>
    </row>
    <row r="35" spans="1:35">
      <c r="A35" s="45">
        <f>+A33+1</f>
        <v>43066</v>
      </c>
      <c r="B35" s="13"/>
      <c r="C35" s="13"/>
      <c r="D35" s="13"/>
      <c r="E35" s="14">
        <f t="shared" ref="E35:E41" si="37">+D35-C35</f>
        <v>0</v>
      </c>
      <c r="F35" s="13"/>
      <c r="G35" s="15">
        <f t="shared" ref="G35:G41" si="38">IF(F35&lt;B35,F35+1-B35-E35,F35-B35-E35)</f>
        <v>0</v>
      </c>
      <c r="H35" s="13"/>
      <c r="I35" s="13"/>
      <c r="J35" s="13"/>
      <c r="K35" s="14">
        <f t="shared" ref="K35:K41" si="39">+J35-I35</f>
        <v>0</v>
      </c>
      <c r="L35" s="13"/>
      <c r="M35" s="15">
        <f t="shared" ref="M35:M36" si="40">IF(L35&lt;H35,L35+1-H35-K35,L35-H35-K35)</f>
        <v>0</v>
      </c>
      <c r="N35" s="17"/>
      <c r="O35" s="17"/>
      <c r="P35" s="18"/>
      <c r="Q35" s="19"/>
      <c r="R35" s="46"/>
      <c r="S35" s="20">
        <f>SUM(G35+M35)</f>
        <v>0</v>
      </c>
      <c r="T35" s="69" t="str">
        <f t="shared" ref="T35:T38" si="41">IF(S35+R35+Q35+P35+O35+N35=0,"KO","")</f>
        <v>KO</v>
      </c>
      <c r="U35" s="84">
        <f>SUM(S35:S41)</f>
        <v>0</v>
      </c>
      <c r="W35" s="39" t="s">
        <v>13</v>
      </c>
      <c r="X35" s="82" t="s">
        <v>14</v>
      </c>
      <c r="Y35" s="82"/>
      <c r="AA35" s="36"/>
      <c r="AB35" s="82" t="s">
        <v>28</v>
      </c>
      <c r="AC35" s="82"/>
      <c r="AD35" s="62"/>
      <c r="AE35" s="36">
        <f>IF($U41=1,IF($U35&lt;$AI$3,$AI$3-$U35,0),AE36)</f>
        <v>0</v>
      </c>
      <c r="AF35" s="36">
        <f>IF($U41=1,IF($U35&gt;$AI$3,IF(($U35-$AI$3)&gt;8/24,8/24,$U35-$AI$3),AF36),AF36)</f>
        <v>0</v>
      </c>
      <c r="AG35" s="34">
        <v>1</v>
      </c>
      <c r="AH35" s="13">
        <v>0.29166666666666669</v>
      </c>
      <c r="AI35" s="53">
        <f>+AH35*5</f>
        <v>1.4583333333333335</v>
      </c>
    </row>
    <row r="36" spans="1:35">
      <c r="A36" s="45">
        <f>+A35+1</f>
        <v>43067</v>
      </c>
      <c r="B36" s="13"/>
      <c r="C36" s="13"/>
      <c r="D36" s="13"/>
      <c r="E36" s="14">
        <f t="shared" si="37"/>
        <v>0</v>
      </c>
      <c r="F36" s="13"/>
      <c r="G36" s="15">
        <f t="shared" si="38"/>
        <v>0</v>
      </c>
      <c r="H36" s="13"/>
      <c r="I36" s="13"/>
      <c r="J36" s="13"/>
      <c r="K36" s="14">
        <f t="shared" si="39"/>
        <v>0</v>
      </c>
      <c r="L36" s="13"/>
      <c r="M36" s="15">
        <f t="shared" si="40"/>
        <v>0</v>
      </c>
      <c r="N36" s="17"/>
      <c r="O36" s="17"/>
      <c r="P36" s="18"/>
      <c r="Q36" s="19"/>
      <c r="R36" s="46"/>
      <c r="S36" s="20">
        <f t="shared" ref="S36:S41" si="42">SUM(G36+M36)</f>
        <v>0</v>
      </c>
      <c r="T36" s="69" t="str">
        <f t="shared" si="41"/>
        <v>KO</v>
      </c>
      <c r="U36" s="85"/>
      <c r="W36" s="22" t="s">
        <v>15</v>
      </c>
      <c r="X36" s="22" t="s">
        <v>29</v>
      </c>
      <c r="Y36" s="22" t="s">
        <v>17</v>
      </c>
      <c r="AB36" s="22" t="s">
        <v>16</v>
      </c>
      <c r="AC36" s="22" t="s">
        <v>17</v>
      </c>
      <c r="AD36" s="63"/>
      <c r="AE36" s="36">
        <f>IF($U41=2,IF($U35&lt;$AI$4,$AI$4-$U35,0),AE37)</f>
        <v>0</v>
      </c>
      <c r="AF36" s="36">
        <f>IF($U41=2,IF($U35&gt;$AI$4,IF(($U35-$AI$4)&gt;8/24,8/24,$U35-$AI$4),AF37),AF37)</f>
        <v>0</v>
      </c>
      <c r="AG36" s="34">
        <v>2</v>
      </c>
      <c r="AH36" s="13">
        <v>0.29166666666666669</v>
      </c>
      <c r="AI36" s="53">
        <f>+AH36*5</f>
        <v>1.4583333333333335</v>
      </c>
    </row>
    <row r="37" spans="1:35">
      <c r="A37" s="45">
        <f t="shared" ref="A37:A41" si="43">+A36+1</f>
        <v>43068</v>
      </c>
      <c r="B37" s="13"/>
      <c r="C37" s="13"/>
      <c r="D37" s="13"/>
      <c r="E37" s="14">
        <f t="shared" si="37"/>
        <v>0</v>
      </c>
      <c r="F37" s="13"/>
      <c r="G37" s="15">
        <f t="shared" si="38"/>
        <v>0</v>
      </c>
      <c r="H37" s="13"/>
      <c r="I37" s="13"/>
      <c r="J37" s="13"/>
      <c r="K37" s="14">
        <f t="shared" si="39"/>
        <v>0</v>
      </c>
      <c r="L37" s="13"/>
      <c r="M37" s="15">
        <f>IF(L37&lt;H37,L37+1-H37-K37,L37-H37-K37)</f>
        <v>0</v>
      </c>
      <c r="N37" s="17"/>
      <c r="O37" s="17"/>
      <c r="P37" s="18"/>
      <c r="Q37" s="19"/>
      <c r="R37" s="46"/>
      <c r="S37" s="20">
        <f t="shared" si="42"/>
        <v>0</v>
      </c>
      <c r="T37" s="69" t="str">
        <f t="shared" si="41"/>
        <v>KO</v>
      </c>
      <c r="U37" s="85"/>
      <c r="W37" s="60">
        <f>AE35</f>
        <v>0</v>
      </c>
      <c r="X37" s="58">
        <f>+AF35</f>
        <v>0</v>
      </c>
      <c r="Y37" s="58">
        <f>IF(U35&gt;43/24,U35-43/24,0)</f>
        <v>0</v>
      </c>
      <c r="AA37" s="22" t="s">
        <v>17</v>
      </c>
      <c r="AB37" s="53" t="s">
        <v>27</v>
      </c>
      <c r="AC37" s="53">
        <f>+Y39</f>
        <v>0</v>
      </c>
      <c r="AD37" s="66"/>
      <c r="AE37" s="21">
        <f>IF($U41=3,IF($U35&lt;$AI$5,$AI$5-$U35,0),AE38)</f>
        <v>0</v>
      </c>
      <c r="AF37" s="21">
        <f>IF($U41=3,IF($U35&gt;$AI$5,IF(($U35-$AI$5)&gt;15/24,15/24,$U35-$AI$5),AF38),AF38)</f>
        <v>0</v>
      </c>
      <c r="AG37" s="34">
        <v>3</v>
      </c>
      <c r="AH37" s="13">
        <v>0.29166666666666669</v>
      </c>
      <c r="AI37" s="53">
        <f>+AH37*4</f>
        <v>1.1666666666666667</v>
      </c>
    </row>
    <row r="38" spans="1:35" ht="15" customHeight="1">
      <c r="A38" s="45">
        <f t="shared" si="43"/>
        <v>43069</v>
      </c>
      <c r="B38" s="13"/>
      <c r="C38" s="13"/>
      <c r="D38" s="13"/>
      <c r="E38" s="14">
        <f t="shared" si="37"/>
        <v>0</v>
      </c>
      <c r="F38" s="13"/>
      <c r="G38" s="15">
        <f t="shared" si="38"/>
        <v>0</v>
      </c>
      <c r="H38" s="13"/>
      <c r="I38" s="13"/>
      <c r="J38" s="13"/>
      <c r="K38" s="14">
        <f t="shared" si="39"/>
        <v>0</v>
      </c>
      <c r="L38" s="13"/>
      <c r="M38" s="15">
        <f t="shared" ref="M38:M41" si="44">IF(L38&lt;H38,L38+1-H38-K38,L38-H38-K38)</f>
        <v>0</v>
      </c>
      <c r="N38" s="17"/>
      <c r="O38" s="17"/>
      <c r="P38" s="18"/>
      <c r="Q38" s="19"/>
      <c r="R38" s="46"/>
      <c r="S38" s="20">
        <f t="shared" si="42"/>
        <v>0</v>
      </c>
      <c r="T38" s="69" t="str">
        <f t="shared" si="41"/>
        <v>KO</v>
      </c>
      <c r="U38" s="85"/>
      <c r="W38" s="22" t="s">
        <v>18</v>
      </c>
      <c r="X38" s="22" t="s">
        <v>18</v>
      </c>
      <c r="Y38" s="22" t="s">
        <v>18</v>
      </c>
      <c r="AA38" s="22" t="s">
        <v>16</v>
      </c>
      <c r="AB38" s="53">
        <f>+X39</f>
        <v>0</v>
      </c>
      <c r="AC38" s="53">
        <f>+(AC37*1.5)/1.25</f>
        <v>0</v>
      </c>
      <c r="AD38" s="66"/>
      <c r="AE38" s="21">
        <f>IF($U41=4,IF($U35&lt;$AI$6,$AI$6-$U35,0),AE39)</f>
        <v>0</v>
      </c>
      <c r="AF38" s="21">
        <f>IF($U41=4,IF($U35&gt;$AI$6,IF(($U35-$AI$6)&gt;22/24,22/24,$U35-$AI$6),AF39),AF39)</f>
        <v>0</v>
      </c>
      <c r="AG38" s="34">
        <v>4</v>
      </c>
      <c r="AH38" s="13">
        <v>0.29166666666666669</v>
      </c>
      <c r="AI38" s="53">
        <f>+AH38*3</f>
        <v>0.875</v>
      </c>
    </row>
    <row r="39" spans="1:35">
      <c r="A39" s="45">
        <f t="shared" si="43"/>
        <v>43070</v>
      </c>
      <c r="B39" s="13"/>
      <c r="C39" s="13"/>
      <c r="D39" s="13"/>
      <c r="E39" s="14">
        <f t="shared" si="37"/>
        <v>0</v>
      </c>
      <c r="F39" s="13"/>
      <c r="G39" s="15">
        <f t="shared" si="38"/>
        <v>0</v>
      </c>
      <c r="H39" s="13"/>
      <c r="I39" s="13"/>
      <c r="J39" s="13"/>
      <c r="K39" s="14">
        <f t="shared" si="39"/>
        <v>0</v>
      </c>
      <c r="L39" s="13"/>
      <c r="M39" s="15">
        <f t="shared" si="44"/>
        <v>0</v>
      </c>
      <c r="N39" s="17"/>
      <c r="O39" s="17"/>
      <c r="P39" s="18"/>
      <c r="Q39" s="19"/>
      <c r="R39" s="46"/>
      <c r="S39" s="20">
        <f t="shared" si="42"/>
        <v>0</v>
      </c>
      <c r="T39" s="69" t="str">
        <f>IF(S39+R39+Q39+P39+O39+N39=0,"KO","")</f>
        <v>KO</v>
      </c>
      <c r="U39" s="85"/>
      <c r="W39" s="55">
        <f>+W31+W37-(AB33*1.25)</f>
        <v>0</v>
      </c>
      <c r="X39" s="53">
        <f>+X31+X37-X33+(AC33*1.5)/1.25-AB33</f>
        <v>0</v>
      </c>
      <c r="Y39" s="53">
        <f>+Y31+Y37-Y33-AC33</f>
        <v>0</v>
      </c>
      <c r="AA39" s="22" t="s">
        <v>15</v>
      </c>
      <c r="AB39" s="53">
        <f>+AB38*1.25</f>
        <v>0</v>
      </c>
      <c r="AC39" s="53" t="s">
        <v>27</v>
      </c>
      <c r="AD39" s="67"/>
      <c r="AE39" s="21">
        <f>IF($U41=5,IF($U35&lt;$AI$7,$AI$7-$U35,0),AE40)</f>
        <v>0</v>
      </c>
      <c r="AF39" s="21">
        <f>IF($U41=5,IF($U35&gt;$AI$7,IF(($U35-$AI$7)&gt;29/24,29/24,$U35-$AI$7),AF40),AF40)</f>
        <v>0</v>
      </c>
      <c r="AG39" s="34">
        <v>5</v>
      </c>
      <c r="AH39" s="13">
        <v>0.29166666666666669</v>
      </c>
      <c r="AI39" s="53">
        <f>+AH39*2</f>
        <v>0.58333333333333337</v>
      </c>
    </row>
    <row r="40" spans="1:35">
      <c r="A40" s="45">
        <f t="shared" si="43"/>
        <v>43071</v>
      </c>
      <c r="B40" s="13"/>
      <c r="C40" s="13"/>
      <c r="D40" s="13"/>
      <c r="E40" s="14">
        <f t="shared" si="37"/>
        <v>0</v>
      </c>
      <c r="F40" s="13"/>
      <c r="G40" s="15">
        <f t="shared" si="38"/>
        <v>0</v>
      </c>
      <c r="H40" s="13"/>
      <c r="I40" s="13"/>
      <c r="J40" s="13"/>
      <c r="K40" s="14">
        <f t="shared" si="39"/>
        <v>0</v>
      </c>
      <c r="L40" s="13"/>
      <c r="M40" s="15">
        <f t="shared" si="44"/>
        <v>0</v>
      </c>
      <c r="N40" s="17"/>
      <c r="O40" s="17"/>
      <c r="P40" s="18"/>
      <c r="Q40" s="19"/>
      <c r="R40" s="46"/>
      <c r="S40" s="20">
        <f t="shared" si="42"/>
        <v>0</v>
      </c>
      <c r="T40" s="69" t="str">
        <f t="shared" ref="T40:T41" si="45">IF(S40+R40+Q40+P40+O40+N40=0,"KO","")</f>
        <v>KO</v>
      </c>
      <c r="U40" s="51" t="s">
        <v>33</v>
      </c>
      <c r="X40" s="22" t="s">
        <v>16</v>
      </c>
      <c r="Y40" s="22" t="s">
        <v>17</v>
      </c>
      <c r="AB40" s="22" t="s">
        <v>16</v>
      </c>
      <c r="AC40" s="22" t="s">
        <v>17</v>
      </c>
      <c r="AD40" s="63"/>
      <c r="AE40" s="21">
        <f>IF($U41=6,IF($U35&lt;$AI$8,$AI$8-$U35,0),AE41)</f>
        <v>0</v>
      </c>
      <c r="AF40" s="21">
        <f>IF($U41=6,IF($U35&gt;$AI$8,IF(($U35-$AI$8)&gt;36/24,36/24,$U35-$AI$8),AF41),AF41)</f>
        <v>0</v>
      </c>
      <c r="AG40" s="34">
        <v>6</v>
      </c>
      <c r="AH40" s="13">
        <v>0.29166666666666669</v>
      </c>
      <c r="AI40" s="53">
        <f>+AH40</f>
        <v>0.29166666666666669</v>
      </c>
    </row>
    <row r="41" spans="1:35">
      <c r="A41" s="45">
        <f t="shared" si="43"/>
        <v>43072</v>
      </c>
      <c r="B41" s="13"/>
      <c r="C41" s="13"/>
      <c r="D41" s="13"/>
      <c r="E41" s="14">
        <f t="shared" si="37"/>
        <v>0</v>
      </c>
      <c r="F41" s="13"/>
      <c r="G41" s="15">
        <f t="shared" si="38"/>
        <v>0</v>
      </c>
      <c r="H41" s="13"/>
      <c r="I41" s="13"/>
      <c r="J41" s="13"/>
      <c r="K41" s="14">
        <f t="shared" si="39"/>
        <v>0</v>
      </c>
      <c r="L41" s="13"/>
      <c r="M41" s="15">
        <f t="shared" si="44"/>
        <v>0</v>
      </c>
      <c r="N41" s="17"/>
      <c r="O41" s="17"/>
      <c r="P41" s="18"/>
      <c r="Q41" s="19"/>
      <c r="R41" s="46"/>
      <c r="S41" s="20">
        <f t="shared" si="42"/>
        <v>0</v>
      </c>
      <c r="T41" s="69" t="str">
        <f t="shared" si="45"/>
        <v>KO</v>
      </c>
      <c r="U41" s="52">
        <f>+IF(SUM(N35:R41)&gt;7,"ERROR",SUM(N35:R41))</f>
        <v>0</v>
      </c>
      <c r="W41" s="42" t="s">
        <v>19</v>
      </c>
      <c r="X41" s="54">
        <v>0</v>
      </c>
      <c r="Y41" s="54">
        <v>0</v>
      </c>
      <c r="AA41" s="42" t="s">
        <v>26</v>
      </c>
      <c r="AB41" s="54">
        <v>0</v>
      </c>
      <c r="AC41" s="54">
        <v>0</v>
      </c>
      <c r="AD41" s="68"/>
      <c r="AE41" s="21">
        <f>IF($U41=7,IF($U35&lt;$AI$9,$AI$9-$U35,0),0)</f>
        <v>0</v>
      </c>
      <c r="AF41" s="21">
        <f>IF($U41=7,IF($U35&gt;$AI$9,IF(($U35-$AI$9)&gt;43/24,43/24,$U35-$AI$9),0),0)</f>
        <v>0</v>
      </c>
      <c r="AG41" s="34">
        <v>7</v>
      </c>
      <c r="AH41" s="13">
        <v>0.29166666666666669</v>
      </c>
      <c r="AI41" s="53">
        <v>0</v>
      </c>
    </row>
    <row r="42" spans="1:35" ht="6" customHeight="1">
      <c r="N42" s="37"/>
      <c r="O42" s="37"/>
      <c r="P42" s="37"/>
      <c r="Q42" s="37"/>
      <c r="R42" s="37"/>
    </row>
    <row r="43" spans="1:35">
      <c r="A43" s="45">
        <f>+A41+1</f>
        <v>43073</v>
      </c>
      <c r="B43" s="13"/>
      <c r="C43" s="13"/>
      <c r="D43" s="13"/>
      <c r="E43" s="14">
        <f t="shared" ref="E43:E49" si="46">+D43-C43</f>
        <v>0</v>
      </c>
      <c r="F43" s="13"/>
      <c r="G43" s="15">
        <f t="shared" ref="G43:G49" si="47">IF(F43&lt;B43,F43+1-B43-E43,F43-B43-E43)</f>
        <v>0</v>
      </c>
      <c r="H43" s="13"/>
      <c r="I43" s="13"/>
      <c r="J43" s="13"/>
      <c r="K43" s="14">
        <f t="shared" ref="K43:K49" si="48">+J43-I43</f>
        <v>0</v>
      </c>
      <c r="L43" s="13"/>
      <c r="M43" s="15">
        <f t="shared" ref="M43:M44" si="49">IF(L43&lt;H43,L43+1-H43-K43,L43-H43-K43)</f>
        <v>0</v>
      </c>
      <c r="N43" s="17"/>
      <c r="O43" s="17"/>
      <c r="P43" s="18"/>
      <c r="Q43" s="19"/>
      <c r="R43" s="46"/>
      <c r="S43" s="20">
        <f>SUM(G43+M43)</f>
        <v>0</v>
      </c>
      <c r="T43" s="69" t="str">
        <f t="shared" ref="T43:T46" si="50">IF(S43+R43+Q43+P43+O43+N43=0,"KO","")</f>
        <v>KO</v>
      </c>
      <c r="U43" s="84">
        <f>SUM(S43:S49)</f>
        <v>0</v>
      </c>
      <c r="W43" s="39" t="s">
        <v>13</v>
      </c>
      <c r="X43" s="82" t="s">
        <v>14</v>
      </c>
      <c r="Y43" s="82"/>
      <c r="AA43" s="36"/>
      <c r="AB43" s="82" t="s">
        <v>28</v>
      </c>
      <c r="AC43" s="82"/>
      <c r="AD43" s="62"/>
      <c r="AE43" s="36">
        <f>IF($U49=1,IF($U43&lt;$AI$3,$AI$3-$U43,0),AE44)</f>
        <v>0</v>
      </c>
      <c r="AF43" s="36">
        <f>IF($U49=1,IF($U43&gt;$AI$3,IF(($U43-$AI$3)&gt;8/24,8/24,$U43-$AI$3),AF44),AF44)</f>
        <v>0</v>
      </c>
      <c r="AG43" s="34">
        <v>1</v>
      </c>
      <c r="AH43" s="13">
        <v>0.29166666666666669</v>
      </c>
      <c r="AI43" s="53">
        <f>+AH43*5</f>
        <v>1.4583333333333335</v>
      </c>
    </row>
    <row r="44" spans="1:35">
      <c r="A44" s="45">
        <f>+A43+1</f>
        <v>43074</v>
      </c>
      <c r="B44" s="13"/>
      <c r="C44" s="13"/>
      <c r="D44" s="13"/>
      <c r="E44" s="14">
        <f t="shared" si="46"/>
        <v>0</v>
      </c>
      <c r="F44" s="13"/>
      <c r="G44" s="15">
        <f t="shared" si="47"/>
        <v>0</v>
      </c>
      <c r="H44" s="13"/>
      <c r="I44" s="13"/>
      <c r="J44" s="13"/>
      <c r="K44" s="14">
        <f t="shared" si="48"/>
        <v>0</v>
      </c>
      <c r="L44" s="13"/>
      <c r="M44" s="15">
        <f t="shared" si="49"/>
        <v>0</v>
      </c>
      <c r="N44" s="17"/>
      <c r="O44" s="17"/>
      <c r="P44" s="18"/>
      <c r="Q44" s="19"/>
      <c r="R44" s="46"/>
      <c r="S44" s="20">
        <f t="shared" ref="S44:S49" si="51">SUM(G44+M44)</f>
        <v>0</v>
      </c>
      <c r="T44" s="69" t="str">
        <f t="shared" si="50"/>
        <v>KO</v>
      </c>
      <c r="U44" s="85"/>
      <c r="W44" s="22" t="s">
        <v>15</v>
      </c>
      <c r="X44" s="22" t="s">
        <v>29</v>
      </c>
      <c r="Y44" s="22" t="s">
        <v>17</v>
      </c>
      <c r="AB44" s="22" t="s">
        <v>16</v>
      </c>
      <c r="AC44" s="22" t="s">
        <v>17</v>
      </c>
      <c r="AD44" s="63"/>
      <c r="AE44" s="36">
        <f>IF($U49=2,IF($U43&lt;$AI$4,$AI$4-$U43,0),AE45)</f>
        <v>0</v>
      </c>
      <c r="AF44" s="36">
        <f>IF($U49=2,IF($U43&gt;$AI$4,IF(($U43-$AI$4)&gt;8/24,8/24,$U43-$AI$4),AF45),AF45)</f>
        <v>0</v>
      </c>
      <c r="AG44" s="34">
        <v>2</v>
      </c>
      <c r="AH44" s="13">
        <v>0.29166666666666669</v>
      </c>
      <c r="AI44" s="53">
        <f>+AH44*5</f>
        <v>1.4583333333333335</v>
      </c>
    </row>
    <row r="45" spans="1:35">
      <c r="A45" s="45">
        <f t="shared" ref="A45:A49" si="52">+A44+1</f>
        <v>43075</v>
      </c>
      <c r="B45" s="13"/>
      <c r="C45" s="13"/>
      <c r="D45" s="13"/>
      <c r="E45" s="14">
        <f t="shared" si="46"/>
        <v>0</v>
      </c>
      <c r="F45" s="13"/>
      <c r="G45" s="15">
        <f t="shared" si="47"/>
        <v>0</v>
      </c>
      <c r="H45" s="13"/>
      <c r="I45" s="13"/>
      <c r="J45" s="13"/>
      <c r="K45" s="14">
        <f t="shared" si="48"/>
        <v>0</v>
      </c>
      <c r="L45" s="13"/>
      <c r="M45" s="15">
        <f>IF(L45&lt;H45,L45+1-H45-K45,L45-H45-K45)</f>
        <v>0</v>
      </c>
      <c r="N45" s="17"/>
      <c r="O45" s="17"/>
      <c r="P45" s="18"/>
      <c r="Q45" s="19"/>
      <c r="R45" s="46"/>
      <c r="S45" s="20">
        <f t="shared" si="51"/>
        <v>0</v>
      </c>
      <c r="T45" s="69" t="str">
        <f t="shared" si="50"/>
        <v>KO</v>
      </c>
      <c r="U45" s="85"/>
      <c r="W45" s="60">
        <f>AE43</f>
        <v>0</v>
      </c>
      <c r="X45" s="58">
        <f>+AF43</f>
        <v>0</v>
      </c>
      <c r="Y45" s="58">
        <f>IF(U43&gt;43/24,U43-43/24,0)</f>
        <v>0</v>
      </c>
      <c r="AA45" s="22" t="s">
        <v>17</v>
      </c>
      <c r="AB45" s="53" t="s">
        <v>27</v>
      </c>
      <c r="AC45" s="53">
        <f>+Y47</f>
        <v>0</v>
      </c>
      <c r="AD45" s="66"/>
      <c r="AE45" s="21">
        <f>IF($U49=3,IF($U43&lt;$AI$5,$AI$5-$U43,0),AE46)</f>
        <v>0</v>
      </c>
      <c r="AF45" s="21">
        <f>IF($U49=3,IF($U43&gt;$AI$5,IF(($U43-$AI$5)&gt;15/24,15/24,$U43-$AI$5),AF46),AF46)</f>
        <v>0</v>
      </c>
      <c r="AG45" s="34">
        <v>3</v>
      </c>
      <c r="AH45" s="13">
        <v>0.29166666666666669</v>
      </c>
      <c r="AI45" s="53">
        <f>+AH45*4</f>
        <v>1.1666666666666667</v>
      </c>
    </row>
    <row r="46" spans="1:35" ht="15" customHeight="1">
      <c r="A46" s="45">
        <f t="shared" si="52"/>
        <v>43076</v>
      </c>
      <c r="B46" s="13"/>
      <c r="C46" s="13"/>
      <c r="D46" s="13"/>
      <c r="E46" s="14">
        <f t="shared" si="46"/>
        <v>0</v>
      </c>
      <c r="F46" s="13"/>
      <c r="G46" s="15">
        <f t="shared" si="47"/>
        <v>0</v>
      </c>
      <c r="H46" s="13"/>
      <c r="I46" s="13"/>
      <c r="J46" s="13"/>
      <c r="K46" s="14">
        <f t="shared" si="48"/>
        <v>0</v>
      </c>
      <c r="L46" s="13"/>
      <c r="M46" s="15">
        <f t="shared" ref="M46:M49" si="53">IF(L46&lt;H46,L46+1-H46-K46,L46-H46-K46)</f>
        <v>0</v>
      </c>
      <c r="N46" s="17"/>
      <c r="O46" s="17"/>
      <c r="P46" s="18"/>
      <c r="Q46" s="19"/>
      <c r="R46" s="46"/>
      <c r="S46" s="20">
        <f t="shared" si="51"/>
        <v>0</v>
      </c>
      <c r="T46" s="69" t="str">
        <f t="shared" si="50"/>
        <v>KO</v>
      </c>
      <c r="U46" s="85"/>
      <c r="W46" s="22" t="s">
        <v>18</v>
      </c>
      <c r="X46" s="22" t="s">
        <v>18</v>
      </c>
      <c r="Y46" s="22" t="s">
        <v>18</v>
      </c>
      <c r="AA46" s="22" t="s">
        <v>16</v>
      </c>
      <c r="AB46" s="53">
        <f>+X47</f>
        <v>0</v>
      </c>
      <c r="AC46" s="53">
        <f>+(AC45*1.5)/1.25</f>
        <v>0</v>
      </c>
      <c r="AD46" s="66"/>
      <c r="AE46" s="21">
        <f>IF($U49=4,IF($U43&lt;$AI$6,$AI$6-$U43,0),AE47)</f>
        <v>0</v>
      </c>
      <c r="AF46" s="21">
        <f>IF($U49=4,IF($U43&gt;$AI$6,IF(($U43-$AI$6)&gt;22/24,22/24,$U43-$AI$6),AF47),AF47)</f>
        <v>0</v>
      </c>
      <c r="AG46" s="34">
        <v>4</v>
      </c>
      <c r="AH46" s="13">
        <v>0.29166666666666669</v>
      </c>
      <c r="AI46" s="53">
        <f>+AH46*3</f>
        <v>0.875</v>
      </c>
    </row>
    <row r="47" spans="1:35">
      <c r="A47" s="45">
        <f t="shared" si="52"/>
        <v>43077</v>
      </c>
      <c r="B47" s="13"/>
      <c r="C47" s="13"/>
      <c r="D47" s="13"/>
      <c r="E47" s="14">
        <f t="shared" si="46"/>
        <v>0</v>
      </c>
      <c r="F47" s="13"/>
      <c r="G47" s="15">
        <f t="shared" si="47"/>
        <v>0</v>
      </c>
      <c r="H47" s="13"/>
      <c r="I47" s="13"/>
      <c r="J47" s="13"/>
      <c r="K47" s="14">
        <f t="shared" si="48"/>
        <v>0</v>
      </c>
      <c r="L47" s="13"/>
      <c r="M47" s="15">
        <f t="shared" si="53"/>
        <v>0</v>
      </c>
      <c r="N47" s="17"/>
      <c r="O47" s="17"/>
      <c r="P47" s="18"/>
      <c r="Q47" s="19"/>
      <c r="R47" s="46"/>
      <c r="S47" s="20">
        <f t="shared" si="51"/>
        <v>0</v>
      </c>
      <c r="T47" s="69" t="str">
        <f>IF(S47+R47+Q47+P47+O47+N47=0,"KO","")</f>
        <v>KO</v>
      </c>
      <c r="U47" s="85"/>
      <c r="W47" s="55">
        <f>+W39+W45-(AB41*1.25)</f>
        <v>0</v>
      </c>
      <c r="X47" s="53">
        <f>+X39+X45-X41+(AC41*1.5)/1.25-AB41</f>
        <v>0</v>
      </c>
      <c r="Y47" s="53">
        <f>+Y39+Y45-Y41-AC41</f>
        <v>0</v>
      </c>
      <c r="AA47" s="22" t="s">
        <v>15</v>
      </c>
      <c r="AB47" s="53">
        <f>+AB46*1.25</f>
        <v>0</v>
      </c>
      <c r="AC47" s="53" t="s">
        <v>27</v>
      </c>
      <c r="AD47" s="67"/>
      <c r="AE47" s="21">
        <f>IF($U49=5,IF($U43&lt;$AI$7,$AI$7-$U43,0),AE48)</f>
        <v>0</v>
      </c>
      <c r="AF47" s="21">
        <f>IF($U49=5,IF($U43&gt;$AI$7,IF(($U43-$AI$7)&gt;29/24,29/24,$U43-$AI$7),AF48),AF48)</f>
        <v>0</v>
      </c>
      <c r="AG47" s="34">
        <v>5</v>
      </c>
      <c r="AH47" s="13">
        <v>0.29166666666666669</v>
      </c>
      <c r="AI47" s="53">
        <f>+AH47*2</f>
        <v>0.58333333333333337</v>
      </c>
    </row>
    <row r="48" spans="1:35">
      <c r="A48" s="45">
        <f t="shared" si="52"/>
        <v>43078</v>
      </c>
      <c r="B48" s="13"/>
      <c r="C48" s="13"/>
      <c r="D48" s="13"/>
      <c r="E48" s="14">
        <f t="shared" si="46"/>
        <v>0</v>
      </c>
      <c r="F48" s="13"/>
      <c r="G48" s="15">
        <f t="shared" si="47"/>
        <v>0</v>
      </c>
      <c r="H48" s="13"/>
      <c r="I48" s="13"/>
      <c r="J48" s="13"/>
      <c r="K48" s="14">
        <f t="shared" si="48"/>
        <v>0</v>
      </c>
      <c r="L48" s="13"/>
      <c r="M48" s="15">
        <f t="shared" si="53"/>
        <v>0</v>
      </c>
      <c r="N48" s="17"/>
      <c r="O48" s="17"/>
      <c r="P48" s="18"/>
      <c r="Q48" s="19"/>
      <c r="R48" s="46"/>
      <c r="S48" s="20">
        <f t="shared" si="51"/>
        <v>0</v>
      </c>
      <c r="T48" s="69" t="str">
        <f t="shared" ref="T48:T49" si="54">IF(S48+R48+Q48+P48+O48+N48=0,"KO","")</f>
        <v>KO</v>
      </c>
      <c r="U48" s="51" t="s">
        <v>33</v>
      </c>
      <c r="X48" s="22" t="s">
        <v>16</v>
      </c>
      <c r="Y48" s="22" t="s">
        <v>17</v>
      </c>
      <c r="AB48" s="22" t="s">
        <v>16</v>
      </c>
      <c r="AC48" s="22" t="s">
        <v>17</v>
      </c>
      <c r="AD48" s="63"/>
      <c r="AE48" s="21">
        <f>IF($U49=6,IF($U43&lt;$AI$8,$AI$8-$U43,0),AE49)</f>
        <v>0</v>
      </c>
      <c r="AF48" s="21">
        <f>IF($U49=6,IF($U43&gt;$AI$8,IF(($U43-$AI$8)&gt;36/24,36/24,$U43-$AI$8),AF49),AF49)</f>
        <v>0</v>
      </c>
      <c r="AG48" s="34">
        <v>6</v>
      </c>
      <c r="AH48" s="13">
        <v>0.29166666666666669</v>
      </c>
      <c r="AI48" s="53">
        <f>+AH48</f>
        <v>0.29166666666666669</v>
      </c>
    </row>
    <row r="49" spans="1:35">
      <c r="A49" s="45">
        <f t="shared" si="52"/>
        <v>43079</v>
      </c>
      <c r="B49" s="13"/>
      <c r="C49" s="13"/>
      <c r="D49" s="13"/>
      <c r="E49" s="14">
        <f t="shared" si="46"/>
        <v>0</v>
      </c>
      <c r="F49" s="13"/>
      <c r="G49" s="15">
        <f t="shared" si="47"/>
        <v>0</v>
      </c>
      <c r="H49" s="13"/>
      <c r="I49" s="13"/>
      <c r="J49" s="13"/>
      <c r="K49" s="14">
        <f t="shared" si="48"/>
        <v>0</v>
      </c>
      <c r="L49" s="13"/>
      <c r="M49" s="15">
        <f t="shared" si="53"/>
        <v>0</v>
      </c>
      <c r="N49" s="17"/>
      <c r="O49" s="17"/>
      <c r="P49" s="18"/>
      <c r="Q49" s="19"/>
      <c r="R49" s="46"/>
      <c r="S49" s="20">
        <f t="shared" si="51"/>
        <v>0</v>
      </c>
      <c r="T49" s="69" t="str">
        <f t="shared" si="54"/>
        <v>KO</v>
      </c>
      <c r="U49" s="52">
        <f>+IF(SUM(N43:R49)&gt;7,"ERROR",SUM(N43:R49))</f>
        <v>0</v>
      </c>
      <c r="W49" s="42" t="s">
        <v>19</v>
      </c>
      <c r="X49" s="54">
        <v>0</v>
      </c>
      <c r="Y49" s="54">
        <v>0</v>
      </c>
      <c r="AA49" s="42" t="s">
        <v>26</v>
      </c>
      <c r="AB49" s="54">
        <v>0</v>
      </c>
      <c r="AC49" s="54">
        <v>0</v>
      </c>
      <c r="AD49" s="68"/>
      <c r="AE49" s="21">
        <f>IF($U49=7,IF($U43&lt;$AI$9,$AI$9-$U43,0),0)</f>
        <v>0</v>
      </c>
      <c r="AF49" s="21">
        <f>IF($U49=7,IF($U43&gt;$AI$9,IF(($U43-$AI$9)&gt;43/24,43/24,$U43-$AI$9),0),0)</f>
        <v>0</v>
      </c>
      <c r="AG49" s="34">
        <v>7</v>
      </c>
      <c r="AH49" s="13">
        <v>0.29166666666666669</v>
      </c>
      <c r="AI49" s="53">
        <v>0</v>
      </c>
    </row>
    <row r="50" spans="1:35" ht="6" customHeight="1">
      <c r="N50" s="37"/>
      <c r="O50" s="37"/>
      <c r="P50" s="37"/>
      <c r="Q50" s="37"/>
      <c r="R50" s="37"/>
    </row>
    <row r="51" spans="1:35">
      <c r="A51" s="45">
        <f>+A49+1</f>
        <v>43080</v>
      </c>
      <c r="B51" s="13"/>
      <c r="C51" s="13"/>
      <c r="D51" s="13"/>
      <c r="E51" s="14">
        <f t="shared" ref="E51:E57" si="55">+D51-C51</f>
        <v>0</v>
      </c>
      <c r="F51" s="13"/>
      <c r="G51" s="15">
        <f t="shared" ref="G51:G57" si="56">IF(F51&lt;B51,F51+1-B51-E51,F51-B51-E51)</f>
        <v>0</v>
      </c>
      <c r="H51" s="13"/>
      <c r="I51" s="13"/>
      <c r="J51" s="13"/>
      <c r="K51" s="14">
        <f t="shared" ref="K51:K57" si="57">+J51-I51</f>
        <v>0</v>
      </c>
      <c r="L51" s="13"/>
      <c r="M51" s="15">
        <f t="shared" ref="M51:M52" si="58">IF(L51&lt;H51,L51+1-H51-K51,L51-H51-K51)</f>
        <v>0</v>
      </c>
      <c r="N51" s="17"/>
      <c r="O51" s="17"/>
      <c r="P51" s="18"/>
      <c r="Q51" s="19"/>
      <c r="R51" s="46"/>
      <c r="S51" s="20">
        <f>SUM(G51+M51)</f>
        <v>0</v>
      </c>
      <c r="T51" s="69" t="str">
        <f t="shared" ref="T51:T54" si="59">IF(S51+R51+Q51+P51+O51+N51=0,"KO","")</f>
        <v>KO</v>
      </c>
      <c r="U51" s="84">
        <f>SUM(S51:S57)</f>
        <v>0</v>
      </c>
      <c r="W51" s="39" t="s">
        <v>13</v>
      </c>
      <c r="X51" s="82" t="s">
        <v>14</v>
      </c>
      <c r="Y51" s="82"/>
      <c r="AA51" s="36"/>
      <c r="AB51" s="82" t="s">
        <v>28</v>
      </c>
      <c r="AC51" s="82"/>
      <c r="AD51" s="62"/>
      <c r="AE51" s="36">
        <f>IF($U57=1,IF($U51&lt;$AI$3,$AI$3-$U51,0),AE52)</f>
        <v>0</v>
      </c>
      <c r="AF51" s="36">
        <f>IF($U57=1,IF($U51&gt;$AI$3,IF(($U51-$AI$3)&gt;8/24,8/24,$U51-$AI$3),AF52),AF52)</f>
        <v>0</v>
      </c>
      <c r="AG51" s="34">
        <v>1</v>
      </c>
      <c r="AH51" s="13">
        <v>0.29166666666666669</v>
      </c>
      <c r="AI51" s="53">
        <f>+AH51*5</f>
        <v>1.4583333333333335</v>
      </c>
    </row>
    <row r="52" spans="1:35">
      <c r="A52" s="45">
        <f>+A51+1</f>
        <v>43081</v>
      </c>
      <c r="B52" s="13"/>
      <c r="C52" s="13"/>
      <c r="D52" s="13"/>
      <c r="E52" s="14">
        <f t="shared" si="55"/>
        <v>0</v>
      </c>
      <c r="F52" s="13"/>
      <c r="G52" s="15">
        <f t="shared" si="56"/>
        <v>0</v>
      </c>
      <c r="H52" s="13"/>
      <c r="I52" s="13"/>
      <c r="J52" s="13"/>
      <c r="K52" s="14">
        <f t="shared" si="57"/>
        <v>0</v>
      </c>
      <c r="L52" s="13"/>
      <c r="M52" s="15">
        <f t="shared" si="58"/>
        <v>0</v>
      </c>
      <c r="N52" s="17"/>
      <c r="O52" s="17"/>
      <c r="P52" s="18"/>
      <c r="Q52" s="19"/>
      <c r="R52" s="46"/>
      <c r="S52" s="20">
        <f t="shared" ref="S52:S57" si="60">SUM(G52+M52)</f>
        <v>0</v>
      </c>
      <c r="T52" s="69" t="str">
        <f t="shared" si="59"/>
        <v>KO</v>
      </c>
      <c r="U52" s="85"/>
      <c r="W52" s="22" t="s">
        <v>15</v>
      </c>
      <c r="X52" s="22" t="s">
        <v>29</v>
      </c>
      <c r="Y52" s="22" t="s">
        <v>17</v>
      </c>
      <c r="AB52" s="22" t="s">
        <v>16</v>
      </c>
      <c r="AC52" s="22" t="s">
        <v>17</v>
      </c>
      <c r="AD52" s="63"/>
      <c r="AE52" s="36">
        <f>IF($U57=2,IF($U51&lt;$AI$4,$AI$4-$U51,0),AE53)</f>
        <v>0</v>
      </c>
      <c r="AF52" s="36">
        <f>IF($U57=2,IF($U51&gt;$AI$4,IF(($U51-$AI$4)&gt;8/24,8/24,$U51-$AI$4),AF53),AF53)</f>
        <v>0</v>
      </c>
      <c r="AG52" s="34">
        <v>2</v>
      </c>
      <c r="AH52" s="13">
        <v>0.29166666666666669</v>
      </c>
      <c r="AI52" s="53">
        <f>+AH52*5</f>
        <v>1.4583333333333335</v>
      </c>
    </row>
    <row r="53" spans="1:35">
      <c r="A53" s="45">
        <f t="shared" ref="A53:A57" si="61">+A52+1</f>
        <v>43082</v>
      </c>
      <c r="B53" s="13"/>
      <c r="C53" s="13"/>
      <c r="D53" s="13"/>
      <c r="E53" s="14">
        <f t="shared" si="55"/>
        <v>0</v>
      </c>
      <c r="F53" s="13"/>
      <c r="G53" s="15">
        <f t="shared" si="56"/>
        <v>0</v>
      </c>
      <c r="H53" s="13"/>
      <c r="I53" s="13"/>
      <c r="J53" s="13"/>
      <c r="K53" s="14">
        <f t="shared" si="57"/>
        <v>0</v>
      </c>
      <c r="L53" s="13"/>
      <c r="M53" s="15">
        <f>IF(L53&lt;H53,L53+1-H53-K53,L53-H53-K53)</f>
        <v>0</v>
      </c>
      <c r="N53" s="17"/>
      <c r="O53" s="17"/>
      <c r="P53" s="18"/>
      <c r="Q53" s="19"/>
      <c r="R53" s="46"/>
      <c r="S53" s="20">
        <f t="shared" si="60"/>
        <v>0</v>
      </c>
      <c r="T53" s="69" t="str">
        <f t="shared" si="59"/>
        <v>KO</v>
      </c>
      <c r="U53" s="85"/>
      <c r="W53" s="60">
        <f>AE51</f>
        <v>0</v>
      </c>
      <c r="X53" s="58">
        <f>+AF51</f>
        <v>0</v>
      </c>
      <c r="Y53" s="58">
        <f>IF(U51&gt;43/24,U51-43/24,0)</f>
        <v>0</v>
      </c>
      <c r="AA53" s="22" t="s">
        <v>17</v>
      </c>
      <c r="AB53" s="53" t="s">
        <v>27</v>
      </c>
      <c r="AC53" s="53">
        <f>+Y55</f>
        <v>0</v>
      </c>
      <c r="AD53" s="66"/>
      <c r="AE53" s="21">
        <f>IF($U57=3,IF($U51&lt;$AI$5,$AI$5-$U51,0),AE54)</f>
        <v>0</v>
      </c>
      <c r="AF53" s="21">
        <f>IF($U57=3,IF($U51&gt;$AI$5,IF(($U51-$AI$5)&gt;15/24,15/24,$U51-$AI$5),AF54),AF54)</f>
        <v>0</v>
      </c>
      <c r="AG53" s="34">
        <v>3</v>
      </c>
      <c r="AH53" s="13">
        <v>0.29166666666666669</v>
      </c>
      <c r="AI53" s="53">
        <f>+AH53*4</f>
        <v>1.1666666666666667</v>
      </c>
    </row>
    <row r="54" spans="1:35" ht="15" customHeight="1">
      <c r="A54" s="45">
        <f t="shared" si="61"/>
        <v>43083</v>
      </c>
      <c r="B54" s="13"/>
      <c r="C54" s="13"/>
      <c r="D54" s="13"/>
      <c r="E54" s="14">
        <f t="shared" si="55"/>
        <v>0</v>
      </c>
      <c r="F54" s="13"/>
      <c r="G54" s="15">
        <f t="shared" si="56"/>
        <v>0</v>
      </c>
      <c r="H54" s="13"/>
      <c r="I54" s="13"/>
      <c r="J54" s="13"/>
      <c r="K54" s="14">
        <f t="shared" si="57"/>
        <v>0</v>
      </c>
      <c r="L54" s="13"/>
      <c r="M54" s="15">
        <f t="shared" ref="M54:M57" si="62">IF(L54&lt;H54,L54+1-H54-K54,L54-H54-K54)</f>
        <v>0</v>
      </c>
      <c r="N54" s="17"/>
      <c r="O54" s="17"/>
      <c r="P54" s="18"/>
      <c r="Q54" s="19"/>
      <c r="R54" s="46"/>
      <c r="S54" s="20">
        <f t="shared" si="60"/>
        <v>0</v>
      </c>
      <c r="T54" s="69" t="str">
        <f t="shared" si="59"/>
        <v>KO</v>
      </c>
      <c r="U54" s="85"/>
      <c r="W54" s="22" t="s">
        <v>18</v>
      </c>
      <c r="X54" s="22" t="s">
        <v>18</v>
      </c>
      <c r="Y54" s="22" t="s">
        <v>18</v>
      </c>
      <c r="AA54" s="22" t="s">
        <v>16</v>
      </c>
      <c r="AB54" s="53">
        <f>+X55</f>
        <v>0</v>
      </c>
      <c r="AC54" s="53">
        <f>+(AC53*1.5)/1.25</f>
        <v>0</v>
      </c>
      <c r="AD54" s="66"/>
      <c r="AE54" s="21">
        <f>IF($U57=4,IF($U51&lt;$AI$6,$AI$6-$U51,0),AE55)</f>
        <v>0</v>
      </c>
      <c r="AF54" s="21">
        <f>IF($U57=4,IF($U51&gt;$AI$6,IF(($U51-$AI$6)&gt;22/24,22/24,$U51-$AI$6),AF55),AF55)</f>
        <v>0</v>
      </c>
      <c r="AG54" s="34">
        <v>4</v>
      </c>
      <c r="AH54" s="13">
        <v>0.29166666666666669</v>
      </c>
      <c r="AI54" s="53">
        <f>+AH54*3</f>
        <v>0.875</v>
      </c>
    </row>
    <row r="55" spans="1:35">
      <c r="A55" s="45">
        <f t="shared" si="61"/>
        <v>43084</v>
      </c>
      <c r="B55" s="13"/>
      <c r="C55" s="13"/>
      <c r="D55" s="13"/>
      <c r="E55" s="14">
        <f t="shared" si="55"/>
        <v>0</v>
      </c>
      <c r="F55" s="13"/>
      <c r="G55" s="15">
        <f t="shared" si="56"/>
        <v>0</v>
      </c>
      <c r="H55" s="13"/>
      <c r="I55" s="13"/>
      <c r="J55" s="13"/>
      <c r="K55" s="14">
        <f t="shared" si="57"/>
        <v>0</v>
      </c>
      <c r="L55" s="13"/>
      <c r="M55" s="15">
        <f t="shared" si="62"/>
        <v>0</v>
      </c>
      <c r="N55" s="17"/>
      <c r="O55" s="17"/>
      <c r="P55" s="18"/>
      <c r="Q55" s="19"/>
      <c r="R55" s="46"/>
      <c r="S55" s="20">
        <f t="shared" si="60"/>
        <v>0</v>
      </c>
      <c r="T55" s="69" t="str">
        <f>IF(S55+R55+Q55+P55+O55+N55=0,"KO","")</f>
        <v>KO</v>
      </c>
      <c r="U55" s="85"/>
      <c r="W55" s="55">
        <f>+W47+W53-(AB49*1.25)</f>
        <v>0</v>
      </c>
      <c r="X55" s="53">
        <f>+X47+X53-X49+(AC49*1.5)/1.25-AB49</f>
        <v>0</v>
      </c>
      <c r="Y55" s="53">
        <f>+Y47+Y53-Y49-AC49</f>
        <v>0</v>
      </c>
      <c r="AA55" s="22" t="s">
        <v>15</v>
      </c>
      <c r="AB55" s="53">
        <f>+AB54*1.25</f>
        <v>0</v>
      </c>
      <c r="AC55" s="53" t="s">
        <v>27</v>
      </c>
      <c r="AD55" s="67"/>
      <c r="AE55" s="21">
        <f>IF($U57=5,IF($U51&lt;$AI$7,$AI$7-$U51,0),AE56)</f>
        <v>0</v>
      </c>
      <c r="AF55" s="21">
        <f>IF($U57=5,IF($U51&gt;$AI$7,IF(($U51-$AI$7)&gt;29/24,29/24,$U51-$AI$7),AF56),AF56)</f>
        <v>0</v>
      </c>
      <c r="AG55" s="34">
        <v>5</v>
      </c>
      <c r="AH55" s="13">
        <v>0.29166666666666669</v>
      </c>
      <c r="AI55" s="53">
        <f>+AH55*2</f>
        <v>0.58333333333333337</v>
      </c>
    </row>
    <row r="56" spans="1:35">
      <c r="A56" s="45">
        <f t="shared" si="61"/>
        <v>43085</v>
      </c>
      <c r="B56" s="13"/>
      <c r="C56" s="13"/>
      <c r="D56" s="13"/>
      <c r="E56" s="14">
        <f t="shared" si="55"/>
        <v>0</v>
      </c>
      <c r="F56" s="13"/>
      <c r="G56" s="15">
        <f t="shared" si="56"/>
        <v>0</v>
      </c>
      <c r="H56" s="13"/>
      <c r="I56" s="13"/>
      <c r="J56" s="13"/>
      <c r="K56" s="14">
        <f t="shared" si="57"/>
        <v>0</v>
      </c>
      <c r="L56" s="13"/>
      <c r="M56" s="15">
        <f t="shared" si="62"/>
        <v>0</v>
      </c>
      <c r="N56" s="17"/>
      <c r="O56" s="17"/>
      <c r="P56" s="18"/>
      <c r="Q56" s="19"/>
      <c r="R56" s="46"/>
      <c r="S56" s="20">
        <f t="shared" si="60"/>
        <v>0</v>
      </c>
      <c r="T56" s="69" t="str">
        <f t="shared" ref="T56:T57" si="63">IF(S56+R56+Q56+P56+O56+N56=0,"KO","")</f>
        <v>KO</v>
      </c>
      <c r="U56" s="51" t="s">
        <v>33</v>
      </c>
      <c r="X56" s="22" t="s">
        <v>16</v>
      </c>
      <c r="Y56" s="22" t="s">
        <v>17</v>
      </c>
      <c r="AB56" s="22" t="s">
        <v>16</v>
      </c>
      <c r="AC56" s="22" t="s">
        <v>17</v>
      </c>
      <c r="AD56" s="63"/>
      <c r="AE56" s="21">
        <f>IF($U57=6,IF($U51&lt;$AI$8,$AI$8-$U51,0),AE57)</f>
        <v>0</v>
      </c>
      <c r="AF56" s="21">
        <f>IF($U57=6,IF($U51&gt;$AI$8,IF(($U51-$AI$8)&gt;36/24,36/24,$U51-$AI$8),AF57),AF57)</f>
        <v>0</v>
      </c>
      <c r="AG56" s="34">
        <v>6</v>
      </c>
      <c r="AH56" s="13">
        <v>0.29166666666666669</v>
      </c>
      <c r="AI56" s="53">
        <f>+AH56</f>
        <v>0.29166666666666669</v>
      </c>
    </row>
    <row r="57" spans="1:35">
      <c r="A57" s="45">
        <f t="shared" si="61"/>
        <v>43086</v>
      </c>
      <c r="B57" s="13"/>
      <c r="C57" s="13"/>
      <c r="D57" s="13"/>
      <c r="E57" s="14">
        <f t="shared" si="55"/>
        <v>0</v>
      </c>
      <c r="F57" s="13"/>
      <c r="G57" s="15">
        <f t="shared" si="56"/>
        <v>0</v>
      </c>
      <c r="H57" s="13"/>
      <c r="I57" s="13"/>
      <c r="J57" s="13"/>
      <c r="K57" s="14">
        <f t="shared" si="57"/>
        <v>0</v>
      </c>
      <c r="L57" s="13"/>
      <c r="M57" s="15">
        <f t="shared" si="62"/>
        <v>0</v>
      </c>
      <c r="N57" s="17"/>
      <c r="O57" s="17"/>
      <c r="P57" s="18"/>
      <c r="Q57" s="19"/>
      <c r="R57" s="46"/>
      <c r="S57" s="20">
        <f t="shared" si="60"/>
        <v>0</v>
      </c>
      <c r="T57" s="69" t="str">
        <f t="shared" si="63"/>
        <v>KO</v>
      </c>
      <c r="U57" s="52">
        <f>+IF(SUM(N51:R57)&gt;7,"ERROR",SUM(N51:R57))</f>
        <v>0</v>
      </c>
      <c r="W57" s="42" t="s">
        <v>19</v>
      </c>
      <c r="X57" s="54">
        <v>0</v>
      </c>
      <c r="Y57" s="54">
        <v>0</v>
      </c>
      <c r="AA57" s="42" t="s">
        <v>26</v>
      </c>
      <c r="AB57" s="54">
        <v>0</v>
      </c>
      <c r="AC57" s="54">
        <v>0</v>
      </c>
      <c r="AD57" s="68"/>
      <c r="AE57" s="21">
        <f>IF($U57=7,IF($U51&lt;$AI$9,$AI$9-$U51,0),0)</f>
        <v>0</v>
      </c>
      <c r="AF57" s="21">
        <f>IF($U57=7,IF($U51&gt;$AI$9,IF(($U51-$AI$9)&gt;43/24,43/24,$U51-$AI$9),0),0)</f>
        <v>0</v>
      </c>
      <c r="AG57" s="34">
        <v>7</v>
      </c>
      <c r="AH57" s="13">
        <v>0.29166666666666669</v>
      </c>
      <c r="AI57" s="53">
        <v>0</v>
      </c>
    </row>
    <row r="58" spans="1:35" ht="6" customHeight="1">
      <c r="N58" s="37"/>
      <c r="O58" s="37"/>
      <c r="P58" s="37"/>
      <c r="Q58" s="37"/>
      <c r="R58" s="37"/>
    </row>
    <row r="59" spans="1:35">
      <c r="A59" s="45">
        <f>+A57+1</f>
        <v>43087</v>
      </c>
      <c r="B59" s="13"/>
      <c r="C59" s="13"/>
      <c r="D59" s="13"/>
      <c r="E59" s="14">
        <f t="shared" ref="E59:E65" si="64">+D59-C59</f>
        <v>0</v>
      </c>
      <c r="F59" s="13"/>
      <c r="G59" s="15">
        <f t="shared" ref="G59:G65" si="65">IF(F59&lt;B59,F59+1-B59-E59,F59-B59-E59)</f>
        <v>0</v>
      </c>
      <c r="H59" s="13"/>
      <c r="I59" s="13"/>
      <c r="J59" s="13"/>
      <c r="K59" s="14">
        <f t="shared" ref="K59:K65" si="66">+J59-I59</f>
        <v>0</v>
      </c>
      <c r="L59" s="13"/>
      <c r="M59" s="15">
        <f t="shared" ref="M59:M60" si="67">IF(L59&lt;H59,L59+1-H59-K59,L59-H59-K59)</f>
        <v>0</v>
      </c>
      <c r="N59" s="17"/>
      <c r="O59" s="17"/>
      <c r="P59" s="18"/>
      <c r="Q59" s="19"/>
      <c r="R59" s="46"/>
      <c r="S59" s="20">
        <f>SUM(G59+M59)</f>
        <v>0</v>
      </c>
      <c r="T59" s="69" t="str">
        <f t="shared" ref="T59:T62" si="68">IF(S59+R59+Q59+P59+O59+N59=0,"KO","")</f>
        <v>KO</v>
      </c>
      <c r="U59" s="84">
        <f>SUM(S59:S65)</f>
        <v>0</v>
      </c>
      <c r="W59" s="39" t="s">
        <v>13</v>
      </c>
      <c r="X59" s="82" t="s">
        <v>14</v>
      </c>
      <c r="Y59" s="82"/>
      <c r="AA59" s="36"/>
      <c r="AB59" s="82" t="s">
        <v>28</v>
      </c>
      <c r="AC59" s="82"/>
      <c r="AD59" s="62"/>
      <c r="AE59" s="36">
        <f>IF($U65=1,IF($U59&lt;$AI$3,$AI$3-$U59,0),AE60)</f>
        <v>0</v>
      </c>
      <c r="AF59" s="36">
        <f>IF($U65=1,IF($U59&gt;$AI$3,IF(($U59-$AI$3)&gt;8/24,8/24,$U59-$AI$3),AF60),AF60)</f>
        <v>0</v>
      </c>
      <c r="AG59" s="34">
        <v>1</v>
      </c>
      <c r="AH59" s="13">
        <v>0.29166666666666669</v>
      </c>
      <c r="AI59" s="53">
        <f>+AH59*5</f>
        <v>1.4583333333333335</v>
      </c>
    </row>
    <row r="60" spans="1:35">
      <c r="A60" s="45">
        <f>+A59+1</f>
        <v>43088</v>
      </c>
      <c r="B60" s="13"/>
      <c r="C60" s="13"/>
      <c r="D60" s="13"/>
      <c r="E60" s="14">
        <f t="shared" si="64"/>
        <v>0</v>
      </c>
      <c r="F60" s="13"/>
      <c r="G60" s="15">
        <f t="shared" si="65"/>
        <v>0</v>
      </c>
      <c r="H60" s="13"/>
      <c r="I60" s="13"/>
      <c r="J60" s="13"/>
      <c r="K60" s="14">
        <f t="shared" si="66"/>
        <v>0</v>
      </c>
      <c r="L60" s="13"/>
      <c r="M60" s="15">
        <f t="shared" si="67"/>
        <v>0</v>
      </c>
      <c r="N60" s="17"/>
      <c r="O60" s="17"/>
      <c r="P60" s="18"/>
      <c r="Q60" s="19"/>
      <c r="R60" s="46"/>
      <c r="S60" s="20">
        <f t="shared" ref="S60:S65" si="69">SUM(G60+M60)</f>
        <v>0</v>
      </c>
      <c r="T60" s="69" t="str">
        <f t="shared" si="68"/>
        <v>KO</v>
      </c>
      <c r="U60" s="85"/>
      <c r="W60" s="22" t="s">
        <v>15</v>
      </c>
      <c r="X60" s="22" t="s">
        <v>29</v>
      </c>
      <c r="Y60" s="22" t="s">
        <v>17</v>
      </c>
      <c r="AB60" s="22" t="s">
        <v>16</v>
      </c>
      <c r="AC60" s="22" t="s">
        <v>17</v>
      </c>
      <c r="AD60" s="63"/>
      <c r="AE60" s="36">
        <f>IF($U65=2,IF($U59&lt;$AI$4,$AI$4-$U59,0),AE61)</f>
        <v>0</v>
      </c>
      <c r="AF60" s="36">
        <f>IF($U65=2,IF($U59&gt;$AI$4,IF(($U59-$AI$4)&gt;8/24,8/24,$U59-$AI$4),AF61),AF61)</f>
        <v>0</v>
      </c>
      <c r="AG60" s="34">
        <v>2</v>
      </c>
      <c r="AH60" s="13">
        <v>0.29166666666666669</v>
      </c>
      <c r="AI60" s="53">
        <f>+AH60*5</f>
        <v>1.4583333333333335</v>
      </c>
    </row>
    <row r="61" spans="1:35">
      <c r="A61" s="45">
        <f t="shared" ref="A61:A65" si="70">+A60+1</f>
        <v>43089</v>
      </c>
      <c r="B61" s="13"/>
      <c r="C61" s="13"/>
      <c r="D61" s="13"/>
      <c r="E61" s="14">
        <f t="shared" si="64"/>
        <v>0</v>
      </c>
      <c r="F61" s="13"/>
      <c r="G61" s="15">
        <f t="shared" si="65"/>
        <v>0</v>
      </c>
      <c r="H61" s="13"/>
      <c r="I61" s="13"/>
      <c r="J61" s="13"/>
      <c r="K61" s="14">
        <f t="shared" si="66"/>
        <v>0</v>
      </c>
      <c r="L61" s="13"/>
      <c r="M61" s="15">
        <f>IF(L61&lt;H61,L61+1-H61-K61,L61-H61-K61)</f>
        <v>0</v>
      </c>
      <c r="N61" s="17"/>
      <c r="O61" s="17"/>
      <c r="P61" s="18"/>
      <c r="Q61" s="19"/>
      <c r="R61" s="46"/>
      <c r="S61" s="20">
        <f t="shared" si="69"/>
        <v>0</v>
      </c>
      <c r="T61" s="69" t="str">
        <f t="shared" si="68"/>
        <v>KO</v>
      </c>
      <c r="U61" s="85"/>
      <c r="W61" s="60">
        <f>AE59</f>
        <v>0</v>
      </c>
      <c r="X61" s="58">
        <f>+AF59</f>
        <v>0</v>
      </c>
      <c r="Y61" s="58">
        <f>IF(U59&gt;43/24,U59-43/24,0)</f>
        <v>0</v>
      </c>
      <c r="AA61" s="22" t="s">
        <v>17</v>
      </c>
      <c r="AB61" s="53" t="s">
        <v>27</v>
      </c>
      <c r="AC61" s="53">
        <f>+Y63</f>
        <v>0</v>
      </c>
      <c r="AD61" s="66"/>
      <c r="AE61" s="21">
        <f>IF($U65=3,IF($U59&lt;$AI$5,$AI$5-$U59,0),AE62)</f>
        <v>0</v>
      </c>
      <c r="AF61" s="21">
        <f>IF($U65=3,IF($U59&gt;$AI$5,IF(($U59-$AI$5)&gt;15/24,15/24,$U59-$AI$5),AF62),AF62)</f>
        <v>0</v>
      </c>
      <c r="AG61" s="34">
        <v>3</v>
      </c>
      <c r="AH61" s="13">
        <v>0.29166666666666669</v>
      </c>
      <c r="AI61" s="53">
        <f>+AH61*4</f>
        <v>1.1666666666666667</v>
      </c>
    </row>
    <row r="62" spans="1:35" ht="15" customHeight="1">
      <c r="A62" s="45">
        <f t="shared" si="70"/>
        <v>43090</v>
      </c>
      <c r="B62" s="13"/>
      <c r="C62" s="13"/>
      <c r="D62" s="13"/>
      <c r="E62" s="14">
        <f t="shared" si="64"/>
        <v>0</v>
      </c>
      <c r="F62" s="13"/>
      <c r="G62" s="15">
        <f t="shared" si="65"/>
        <v>0</v>
      </c>
      <c r="H62" s="13"/>
      <c r="I62" s="13"/>
      <c r="J62" s="13"/>
      <c r="K62" s="14">
        <f t="shared" si="66"/>
        <v>0</v>
      </c>
      <c r="L62" s="13"/>
      <c r="M62" s="15">
        <f t="shared" ref="M62:M65" si="71">IF(L62&lt;H62,L62+1-H62-K62,L62-H62-K62)</f>
        <v>0</v>
      </c>
      <c r="N62" s="17"/>
      <c r="O62" s="17"/>
      <c r="P62" s="18"/>
      <c r="Q62" s="19"/>
      <c r="R62" s="46"/>
      <c r="S62" s="20">
        <f t="shared" si="69"/>
        <v>0</v>
      </c>
      <c r="T62" s="69" t="str">
        <f t="shared" si="68"/>
        <v>KO</v>
      </c>
      <c r="U62" s="85"/>
      <c r="W62" s="22" t="s">
        <v>18</v>
      </c>
      <c r="X62" s="22" t="s">
        <v>18</v>
      </c>
      <c r="Y62" s="22" t="s">
        <v>18</v>
      </c>
      <c r="AA62" s="22" t="s">
        <v>16</v>
      </c>
      <c r="AB62" s="53">
        <f>+X63</f>
        <v>0</v>
      </c>
      <c r="AC62" s="53">
        <f>+(AC61*1.5)/1.25</f>
        <v>0</v>
      </c>
      <c r="AD62" s="66"/>
      <c r="AE62" s="21">
        <f>IF($U65=4,IF($U59&lt;$AI$6,$AI$6-$U59,0),AE63)</f>
        <v>0</v>
      </c>
      <c r="AF62" s="21">
        <f>IF($U65=4,IF($U59&gt;$AI$6,IF(($U59-$AI$6)&gt;22/24,22/24,$U59-$AI$6),AF63),AF63)</f>
        <v>0</v>
      </c>
      <c r="AG62" s="34">
        <v>4</v>
      </c>
      <c r="AH62" s="13">
        <v>0.29166666666666669</v>
      </c>
      <c r="AI62" s="53">
        <f>+AH62*3</f>
        <v>0.875</v>
      </c>
    </row>
    <row r="63" spans="1:35">
      <c r="A63" s="45">
        <f t="shared" si="70"/>
        <v>43091</v>
      </c>
      <c r="B63" s="13"/>
      <c r="C63" s="13"/>
      <c r="D63" s="13"/>
      <c r="E63" s="14">
        <f t="shared" si="64"/>
        <v>0</v>
      </c>
      <c r="F63" s="13"/>
      <c r="G63" s="15">
        <f t="shared" si="65"/>
        <v>0</v>
      </c>
      <c r="H63" s="13"/>
      <c r="I63" s="13"/>
      <c r="J63" s="13"/>
      <c r="K63" s="14">
        <f t="shared" si="66"/>
        <v>0</v>
      </c>
      <c r="L63" s="13"/>
      <c r="M63" s="15">
        <f t="shared" si="71"/>
        <v>0</v>
      </c>
      <c r="N63" s="17"/>
      <c r="O63" s="17"/>
      <c r="P63" s="18"/>
      <c r="Q63" s="19"/>
      <c r="R63" s="46"/>
      <c r="S63" s="20">
        <f t="shared" si="69"/>
        <v>0</v>
      </c>
      <c r="T63" s="69" t="str">
        <f>IF(S63+R63+Q63+P63+O63+N63=0,"KO","")</f>
        <v>KO</v>
      </c>
      <c r="U63" s="85"/>
      <c r="W63" s="55">
        <f>+W55+W61-(AB57*1.25)</f>
        <v>0</v>
      </c>
      <c r="X63" s="53">
        <f>+X55+X61-X57+(AC57*1.5)/1.25-AB57</f>
        <v>0</v>
      </c>
      <c r="Y63" s="53">
        <f>+Y55+Y61-Y57-AC57</f>
        <v>0</v>
      </c>
      <c r="AA63" s="22" t="s">
        <v>15</v>
      </c>
      <c r="AB63" s="53">
        <f>+AB62*1.25</f>
        <v>0</v>
      </c>
      <c r="AC63" s="53" t="s">
        <v>27</v>
      </c>
      <c r="AD63" s="67"/>
      <c r="AE63" s="21">
        <f>IF($U65=5,IF($U59&lt;$AI$7,$AI$7-$U59,0),AE64)</f>
        <v>0</v>
      </c>
      <c r="AF63" s="21">
        <f>IF($U65=5,IF($U59&gt;$AI$7,IF(($U59-$AI$7)&gt;29/24,29/24,$U59-$AI$7),AF64),AF64)</f>
        <v>0</v>
      </c>
      <c r="AG63" s="34">
        <v>5</v>
      </c>
      <c r="AH63" s="13">
        <v>0.29166666666666669</v>
      </c>
      <c r="AI63" s="53">
        <f>+AH63*2</f>
        <v>0.58333333333333337</v>
      </c>
    </row>
    <row r="64" spans="1:35">
      <c r="A64" s="45">
        <f t="shared" si="70"/>
        <v>43092</v>
      </c>
      <c r="B64" s="13"/>
      <c r="C64" s="13"/>
      <c r="D64" s="13"/>
      <c r="E64" s="14">
        <f t="shared" si="64"/>
        <v>0</v>
      </c>
      <c r="F64" s="13"/>
      <c r="G64" s="15">
        <f t="shared" si="65"/>
        <v>0</v>
      </c>
      <c r="H64" s="13"/>
      <c r="I64" s="13"/>
      <c r="J64" s="13"/>
      <c r="K64" s="14">
        <f t="shared" si="66"/>
        <v>0</v>
      </c>
      <c r="L64" s="13"/>
      <c r="M64" s="15">
        <f t="shared" si="71"/>
        <v>0</v>
      </c>
      <c r="N64" s="17"/>
      <c r="O64" s="17"/>
      <c r="P64" s="18"/>
      <c r="Q64" s="19"/>
      <c r="R64" s="46"/>
      <c r="S64" s="20">
        <f t="shared" si="69"/>
        <v>0</v>
      </c>
      <c r="T64" s="69" t="str">
        <f t="shared" ref="T64:T65" si="72">IF(S64+R64+Q64+P64+O64+N64=0,"KO","")</f>
        <v>KO</v>
      </c>
      <c r="U64" s="51" t="s">
        <v>33</v>
      </c>
      <c r="X64" s="22" t="s">
        <v>16</v>
      </c>
      <c r="Y64" s="22" t="s">
        <v>17</v>
      </c>
      <c r="AB64" s="22" t="s">
        <v>16</v>
      </c>
      <c r="AC64" s="22" t="s">
        <v>17</v>
      </c>
      <c r="AD64" s="63"/>
      <c r="AE64" s="21">
        <f>IF($U65=6,IF($U59&lt;$AI$8,$AI$8-$U59,0),AE65)</f>
        <v>0</v>
      </c>
      <c r="AF64" s="21">
        <f>IF($U65=6,IF($U59&gt;$AI$8,IF(($U59-$AI$8)&gt;36/24,36/24,$U59-$AI$8),AF65),AF65)</f>
        <v>0</v>
      </c>
      <c r="AG64" s="34">
        <v>6</v>
      </c>
      <c r="AH64" s="13">
        <v>0.29166666666666669</v>
      </c>
      <c r="AI64" s="53">
        <f>+AH64</f>
        <v>0.29166666666666669</v>
      </c>
    </row>
    <row r="65" spans="1:35">
      <c r="A65" s="45">
        <f t="shared" si="70"/>
        <v>43093</v>
      </c>
      <c r="B65" s="13"/>
      <c r="C65" s="13"/>
      <c r="D65" s="13"/>
      <c r="E65" s="14">
        <f t="shared" si="64"/>
        <v>0</v>
      </c>
      <c r="F65" s="13"/>
      <c r="G65" s="15">
        <f t="shared" si="65"/>
        <v>0</v>
      </c>
      <c r="H65" s="13"/>
      <c r="I65" s="13"/>
      <c r="J65" s="13"/>
      <c r="K65" s="14">
        <f t="shared" si="66"/>
        <v>0</v>
      </c>
      <c r="L65" s="13"/>
      <c r="M65" s="15">
        <f t="shared" si="71"/>
        <v>0</v>
      </c>
      <c r="N65" s="17"/>
      <c r="O65" s="17"/>
      <c r="P65" s="18"/>
      <c r="Q65" s="19"/>
      <c r="R65" s="46"/>
      <c r="S65" s="20">
        <f t="shared" si="69"/>
        <v>0</v>
      </c>
      <c r="T65" s="69" t="str">
        <f t="shared" si="72"/>
        <v>KO</v>
      </c>
      <c r="U65" s="52">
        <f>+IF(SUM(N59:R65)&gt;7,"ERROR",SUM(N59:R65))</f>
        <v>0</v>
      </c>
      <c r="W65" s="42" t="s">
        <v>19</v>
      </c>
      <c r="X65" s="54">
        <v>0</v>
      </c>
      <c r="Y65" s="54">
        <v>0</v>
      </c>
      <c r="AA65" s="42" t="s">
        <v>26</v>
      </c>
      <c r="AB65" s="54">
        <v>0</v>
      </c>
      <c r="AC65" s="54">
        <v>0</v>
      </c>
      <c r="AD65" s="68"/>
      <c r="AE65" s="21">
        <f>IF($U65=7,IF($U59&lt;$AI$9,$AI$9-$U59,0),0)</f>
        <v>0</v>
      </c>
      <c r="AF65" s="21">
        <f>IF($U65=7,IF($U59&gt;$AI$9,IF(($U59-$AI$9)&gt;43/24,43/24,$U59-$AI$9),0),0)</f>
        <v>0</v>
      </c>
      <c r="AG65" s="34">
        <v>7</v>
      </c>
      <c r="AH65" s="13">
        <v>0.29166666666666669</v>
      </c>
      <c r="AI65" s="53">
        <v>0</v>
      </c>
    </row>
    <row r="66" spans="1:35" ht="6" customHeight="1">
      <c r="N66" s="37"/>
      <c r="O66" s="37"/>
      <c r="P66" s="37"/>
      <c r="Q66" s="37"/>
      <c r="R66" s="37"/>
    </row>
    <row r="67" spans="1:35">
      <c r="A67" s="45">
        <f>+A65+1</f>
        <v>43094</v>
      </c>
      <c r="B67" s="13"/>
      <c r="C67" s="13"/>
      <c r="D67" s="13"/>
      <c r="E67" s="14">
        <f t="shared" ref="E67:E73" si="73">+D67-C67</f>
        <v>0</v>
      </c>
      <c r="F67" s="13"/>
      <c r="G67" s="15">
        <f t="shared" ref="G67:G73" si="74">IF(F67&lt;B67,F67+1-B67-E67,F67-B67-E67)</f>
        <v>0</v>
      </c>
      <c r="H67" s="13"/>
      <c r="I67" s="13"/>
      <c r="J67" s="13"/>
      <c r="K67" s="14">
        <f t="shared" ref="K67:K73" si="75">+J67-I67</f>
        <v>0</v>
      </c>
      <c r="L67" s="13"/>
      <c r="M67" s="15">
        <f t="shared" ref="M67:M68" si="76">IF(L67&lt;H67,L67+1-H67-K67,L67-H67-K67)</f>
        <v>0</v>
      </c>
      <c r="N67" s="17"/>
      <c r="O67" s="17"/>
      <c r="P67" s="18"/>
      <c r="Q67" s="19"/>
      <c r="R67" s="46"/>
      <c r="S67" s="20">
        <f>SUM(G67+M67)</f>
        <v>0</v>
      </c>
      <c r="T67" s="69" t="str">
        <f t="shared" ref="T67:T70" si="77">IF(S67+R67+Q67+P67+O67+N67=0,"KO","")</f>
        <v>KO</v>
      </c>
      <c r="U67" s="84">
        <f>SUM(S67:S73)</f>
        <v>0</v>
      </c>
      <c r="W67" s="39" t="s">
        <v>13</v>
      </c>
      <c r="X67" s="82" t="s">
        <v>14</v>
      </c>
      <c r="Y67" s="82"/>
      <c r="AA67" s="36"/>
      <c r="AB67" s="82" t="s">
        <v>28</v>
      </c>
      <c r="AC67" s="82"/>
      <c r="AD67" s="62"/>
      <c r="AE67" s="36">
        <f>IF($U73=1,IF($U67&lt;$AI$3,$AI$3-$U67,0),AE68)</f>
        <v>0</v>
      </c>
      <c r="AF67" s="36">
        <f>IF($U73=1,IF($U67&gt;$AI$3,IF(($U67-$AI$3)&gt;8/24,8/24,$U67-$AI$3),AF68),AF68)</f>
        <v>0</v>
      </c>
      <c r="AG67" s="34">
        <v>1</v>
      </c>
      <c r="AH67" s="13">
        <v>0.29166666666666669</v>
      </c>
      <c r="AI67" s="53">
        <f>+AH67*5</f>
        <v>1.4583333333333335</v>
      </c>
    </row>
    <row r="68" spans="1:35">
      <c r="A68" s="45">
        <f>+A67+1</f>
        <v>43095</v>
      </c>
      <c r="B68" s="13"/>
      <c r="C68" s="13"/>
      <c r="D68" s="13"/>
      <c r="E68" s="14">
        <f t="shared" si="73"/>
        <v>0</v>
      </c>
      <c r="F68" s="13"/>
      <c r="G68" s="15">
        <f t="shared" si="74"/>
        <v>0</v>
      </c>
      <c r="H68" s="13"/>
      <c r="I68" s="13"/>
      <c r="J68" s="13"/>
      <c r="K68" s="14">
        <f t="shared" si="75"/>
        <v>0</v>
      </c>
      <c r="L68" s="13"/>
      <c r="M68" s="15">
        <f t="shared" si="76"/>
        <v>0</v>
      </c>
      <c r="N68" s="17"/>
      <c r="O68" s="17"/>
      <c r="P68" s="18"/>
      <c r="Q68" s="19"/>
      <c r="R68" s="46"/>
      <c r="S68" s="20">
        <f t="shared" ref="S68:S73" si="78">SUM(G68+M68)</f>
        <v>0</v>
      </c>
      <c r="T68" s="69" t="str">
        <f t="shared" si="77"/>
        <v>KO</v>
      </c>
      <c r="U68" s="85"/>
      <c r="W68" s="22" t="s">
        <v>15</v>
      </c>
      <c r="X68" s="22" t="s">
        <v>29</v>
      </c>
      <c r="Y68" s="22" t="s">
        <v>17</v>
      </c>
      <c r="AB68" s="22" t="s">
        <v>16</v>
      </c>
      <c r="AC68" s="22" t="s">
        <v>17</v>
      </c>
      <c r="AD68" s="63"/>
      <c r="AE68" s="36">
        <f>IF($U73=2,IF($U67&lt;$AI$4,$AI$4-$U67,0),AE69)</f>
        <v>0</v>
      </c>
      <c r="AF68" s="36">
        <f>IF($U73=2,IF($U67&gt;$AI$4,IF(($U67-$AI$4)&gt;8/24,8/24,$U67-$AI$4),AF69),AF69)</f>
        <v>0</v>
      </c>
      <c r="AG68" s="34">
        <v>2</v>
      </c>
      <c r="AH68" s="13">
        <v>0.29166666666666669</v>
      </c>
      <c r="AI68" s="53">
        <f>+AH68*5</f>
        <v>1.4583333333333335</v>
      </c>
    </row>
    <row r="69" spans="1:35">
      <c r="A69" s="45">
        <f t="shared" ref="A69:A73" si="79">+A68+1</f>
        <v>43096</v>
      </c>
      <c r="B69" s="13"/>
      <c r="C69" s="13"/>
      <c r="D69" s="13"/>
      <c r="E69" s="14">
        <f t="shared" si="73"/>
        <v>0</v>
      </c>
      <c r="F69" s="13"/>
      <c r="G69" s="15">
        <f t="shared" si="74"/>
        <v>0</v>
      </c>
      <c r="H69" s="13"/>
      <c r="I69" s="13"/>
      <c r="J69" s="13"/>
      <c r="K69" s="14">
        <f t="shared" si="75"/>
        <v>0</v>
      </c>
      <c r="L69" s="13"/>
      <c r="M69" s="15">
        <f>IF(L69&lt;H69,L69+1-H69-K69,L69-H69-K69)</f>
        <v>0</v>
      </c>
      <c r="N69" s="17"/>
      <c r="O69" s="17"/>
      <c r="P69" s="18"/>
      <c r="Q69" s="19"/>
      <c r="R69" s="46"/>
      <c r="S69" s="20">
        <f t="shared" si="78"/>
        <v>0</v>
      </c>
      <c r="T69" s="69" t="str">
        <f t="shared" si="77"/>
        <v>KO</v>
      </c>
      <c r="U69" s="85"/>
      <c r="W69" s="60">
        <f>AE67</f>
        <v>0</v>
      </c>
      <c r="X69" s="58">
        <f>+AF67</f>
        <v>0</v>
      </c>
      <c r="Y69" s="58">
        <f>IF(U67&gt;43/24,U67-43/24,0)</f>
        <v>0</v>
      </c>
      <c r="AA69" s="22" t="s">
        <v>17</v>
      </c>
      <c r="AB69" s="53" t="s">
        <v>27</v>
      </c>
      <c r="AC69" s="53">
        <f>+Y71</f>
        <v>0</v>
      </c>
      <c r="AD69" s="66"/>
      <c r="AE69" s="21">
        <f>IF($U73=3,IF($U67&lt;$AI$5,$AI$5-$U67,0),AE70)</f>
        <v>0</v>
      </c>
      <c r="AF69" s="21">
        <f>IF($U73=3,IF($U67&gt;$AI$5,IF(($U67-$AI$5)&gt;15/24,15/24,$U67-$AI$5),AF70),AF70)</f>
        <v>0</v>
      </c>
      <c r="AG69" s="34">
        <v>3</v>
      </c>
      <c r="AH69" s="13">
        <v>0.29166666666666669</v>
      </c>
      <c r="AI69" s="53">
        <f>+AH69*4</f>
        <v>1.1666666666666667</v>
      </c>
    </row>
    <row r="70" spans="1:35" ht="15" customHeight="1">
      <c r="A70" s="45">
        <f t="shared" si="79"/>
        <v>43097</v>
      </c>
      <c r="B70" s="13"/>
      <c r="C70" s="13"/>
      <c r="D70" s="13"/>
      <c r="E70" s="14">
        <f t="shared" si="73"/>
        <v>0</v>
      </c>
      <c r="F70" s="13"/>
      <c r="G70" s="15">
        <f t="shared" si="74"/>
        <v>0</v>
      </c>
      <c r="H70" s="13"/>
      <c r="I70" s="13"/>
      <c r="J70" s="13"/>
      <c r="K70" s="14">
        <f t="shared" si="75"/>
        <v>0</v>
      </c>
      <c r="L70" s="13"/>
      <c r="M70" s="15">
        <f t="shared" ref="M70:M73" si="80">IF(L70&lt;H70,L70+1-H70-K70,L70-H70-K70)</f>
        <v>0</v>
      </c>
      <c r="N70" s="17"/>
      <c r="O70" s="17"/>
      <c r="P70" s="18"/>
      <c r="Q70" s="19"/>
      <c r="R70" s="46"/>
      <c r="S70" s="20">
        <f t="shared" si="78"/>
        <v>0</v>
      </c>
      <c r="T70" s="69" t="str">
        <f t="shared" si="77"/>
        <v>KO</v>
      </c>
      <c r="U70" s="85"/>
      <c r="W70" s="22" t="s">
        <v>18</v>
      </c>
      <c r="X70" s="22" t="s">
        <v>18</v>
      </c>
      <c r="Y70" s="22" t="s">
        <v>18</v>
      </c>
      <c r="AA70" s="22" t="s">
        <v>16</v>
      </c>
      <c r="AB70" s="53">
        <f>+X71</f>
        <v>0</v>
      </c>
      <c r="AC70" s="53">
        <f>+(AC69*1.5)/1.25</f>
        <v>0</v>
      </c>
      <c r="AD70" s="66"/>
      <c r="AE70" s="21">
        <f>IF($U73=4,IF($U67&lt;$AI$6,$AI$6-$U67,0),AE71)</f>
        <v>0</v>
      </c>
      <c r="AF70" s="21">
        <f>IF($U73=4,IF($U67&gt;$AI$6,IF(($U67-$AI$6)&gt;22/24,22/24,$U67-$AI$6),AF71),AF71)</f>
        <v>0</v>
      </c>
      <c r="AG70" s="34">
        <v>4</v>
      </c>
      <c r="AH70" s="13">
        <v>0.29166666666666669</v>
      </c>
      <c r="AI70" s="53">
        <f>+AH70*3</f>
        <v>0.875</v>
      </c>
    </row>
    <row r="71" spans="1:35">
      <c r="A71" s="45">
        <f t="shared" si="79"/>
        <v>43098</v>
      </c>
      <c r="B71" s="13"/>
      <c r="C71" s="13"/>
      <c r="D71" s="13"/>
      <c r="E71" s="14">
        <f t="shared" si="73"/>
        <v>0</v>
      </c>
      <c r="F71" s="13"/>
      <c r="G71" s="15">
        <f t="shared" si="74"/>
        <v>0</v>
      </c>
      <c r="H71" s="13"/>
      <c r="I71" s="13"/>
      <c r="J71" s="13"/>
      <c r="K71" s="14">
        <f t="shared" si="75"/>
        <v>0</v>
      </c>
      <c r="L71" s="13"/>
      <c r="M71" s="15">
        <f t="shared" si="80"/>
        <v>0</v>
      </c>
      <c r="N71" s="17"/>
      <c r="O71" s="17"/>
      <c r="P71" s="18"/>
      <c r="Q71" s="19"/>
      <c r="R71" s="46"/>
      <c r="S71" s="20">
        <f t="shared" si="78"/>
        <v>0</v>
      </c>
      <c r="T71" s="69" t="str">
        <f>IF(S71+R71+Q71+P71+O71+N71=0,"KO","")</f>
        <v>KO</v>
      </c>
      <c r="U71" s="85"/>
      <c r="W71" s="55">
        <f>+W63+W69-(AB65*1.25)</f>
        <v>0</v>
      </c>
      <c r="X71" s="53">
        <f>+X63+X69-X65+(AC65*1.5)/1.25-AB65</f>
        <v>0</v>
      </c>
      <c r="Y71" s="53">
        <f>+Y63+Y69-Y65-AC65</f>
        <v>0</v>
      </c>
      <c r="AA71" s="22" t="s">
        <v>15</v>
      </c>
      <c r="AB71" s="53">
        <f>+AB70*1.25</f>
        <v>0</v>
      </c>
      <c r="AC71" s="53" t="s">
        <v>27</v>
      </c>
      <c r="AD71" s="67"/>
      <c r="AE71" s="21">
        <f>IF($U73=5,IF($U67&lt;$AI$7,$AI$7-$U67,0),AE72)</f>
        <v>0</v>
      </c>
      <c r="AF71" s="21">
        <f>IF($U73=5,IF($U67&gt;$AI$7,IF(($U67-$AI$7)&gt;29/24,29/24,$U67-$AI$7),AF72),AF72)</f>
        <v>0</v>
      </c>
      <c r="AG71" s="34">
        <v>5</v>
      </c>
      <c r="AH71" s="13">
        <v>0.29166666666666669</v>
      </c>
      <c r="AI71" s="53">
        <f>+AH71*2</f>
        <v>0.58333333333333337</v>
      </c>
    </row>
    <row r="72" spans="1:35">
      <c r="A72" s="45">
        <f t="shared" si="79"/>
        <v>43099</v>
      </c>
      <c r="B72" s="13"/>
      <c r="C72" s="13"/>
      <c r="D72" s="13"/>
      <c r="E72" s="14">
        <f t="shared" si="73"/>
        <v>0</v>
      </c>
      <c r="F72" s="13"/>
      <c r="G72" s="15">
        <f t="shared" si="74"/>
        <v>0</v>
      </c>
      <c r="H72" s="13"/>
      <c r="I72" s="13"/>
      <c r="J72" s="13"/>
      <c r="K72" s="14">
        <f t="shared" si="75"/>
        <v>0</v>
      </c>
      <c r="L72" s="13"/>
      <c r="M72" s="15">
        <f t="shared" si="80"/>
        <v>0</v>
      </c>
      <c r="N72" s="17"/>
      <c r="O72" s="17"/>
      <c r="P72" s="18"/>
      <c r="Q72" s="19"/>
      <c r="R72" s="46"/>
      <c r="S72" s="20">
        <f t="shared" si="78"/>
        <v>0</v>
      </c>
      <c r="T72" s="69" t="str">
        <f t="shared" ref="T72:T73" si="81">IF(S72+R72+Q72+P72+O72+N72=0,"KO","")</f>
        <v>KO</v>
      </c>
      <c r="U72" s="51" t="s">
        <v>33</v>
      </c>
      <c r="X72" s="22" t="s">
        <v>16</v>
      </c>
      <c r="Y72" s="22" t="s">
        <v>17</v>
      </c>
      <c r="AB72" s="22" t="s">
        <v>16</v>
      </c>
      <c r="AC72" s="22" t="s">
        <v>17</v>
      </c>
      <c r="AD72" s="63"/>
      <c r="AE72" s="21">
        <f>IF($U73=6,IF($U67&lt;$AI$8,$AI$8-$U67,0),AE73)</f>
        <v>0</v>
      </c>
      <c r="AF72" s="21">
        <f>IF($U73=6,IF($U67&gt;$AI$8,IF(($U67-$AI$8)&gt;36/24,36/24,$U67-$AI$8),AF73),AF73)</f>
        <v>0</v>
      </c>
      <c r="AG72" s="34">
        <v>6</v>
      </c>
      <c r="AH72" s="13">
        <v>0.29166666666666669</v>
      </c>
      <c r="AI72" s="53">
        <f>+AH72</f>
        <v>0.29166666666666669</v>
      </c>
    </row>
    <row r="73" spans="1:35">
      <c r="A73" s="45">
        <f t="shared" si="79"/>
        <v>43100</v>
      </c>
      <c r="B73" s="13"/>
      <c r="C73" s="13"/>
      <c r="D73" s="13"/>
      <c r="E73" s="14">
        <f t="shared" si="73"/>
        <v>0</v>
      </c>
      <c r="F73" s="13"/>
      <c r="G73" s="15">
        <f t="shared" si="74"/>
        <v>0</v>
      </c>
      <c r="H73" s="13"/>
      <c r="I73" s="13"/>
      <c r="J73" s="13"/>
      <c r="K73" s="14">
        <f t="shared" si="75"/>
        <v>0</v>
      </c>
      <c r="L73" s="13"/>
      <c r="M73" s="15">
        <f t="shared" si="80"/>
        <v>0</v>
      </c>
      <c r="N73" s="17"/>
      <c r="O73" s="17"/>
      <c r="P73" s="18"/>
      <c r="Q73" s="19"/>
      <c r="R73" s="46"/>
      <c r="S73" s="20">
        <f t="shared" si="78"/>
        <v>0</v>
      </c>
      <c r="T73" s="69" t="str">
        <f t="shared" si="81"/>
        <v>KO</v>
      </c>
      <c r="U73" s="52">
        <f>+IF(SUM(N67:R73)&gt;7,"ERROR",SUM(N67:R73))</f>
        <v>0</v>
      </c>
      <c r="W73" s="42" t="s">
        <v>19</v>
      </c>
      <c r="X73" s="54">
        <v>0</v>
      </c>
      <c r="Y73" s="54">
        <v>0</v>
      </c>
      <c r="AA73" s="42" t="s">
        <v>26</v>
      </c>
      <c r="AB73" s="54">
        <v>0</v>
      </c>
      <c r="AC73" s="54">
        <v>0</v>
      </c>
      <c r="AD73" s="68"/>
      <c r="AE73" s="21">
        <f>IF($U73=7,IF($U67&lt;$AI$9,$AI$9-$U67,0),0)</f>
        <v>0</v>
      </c>
      <c r="AF73" s="21">
        <f>IF($U73=7,IF($U67&gt;$AI$9,IF(($U67-$AI$9)&gt;43/24,43/24,$U67-$AI$9),0),0)</f>
        <v>0</v>
      </c>
      <c r="AG73" s="34">
        <v>7</v>
      </c>
      <c r="AH73" s="13">
        <v>0.29166666666666669</v>
      </c>
      <c r="AI73" s="53">
        <v>0</v>
      </c>
    </row>
    <row r="74" spans="1:35" ht="6" customHeight="1">
      <c r="N74" s="37"/>
      <c r="O74" s="37"/>
      <c r="P74" s="37"/>
      <c r="Q74" s="37"/>
      <c r="R74" s="37"/>
    </row>
    <row r="75" spans="1:35">
      <c r="A75" s="45">
        <f>+A73+1</f>
        <v>43101</v>
      </c>
      <c r="B75" s="13"/>
      <c r="C75" s="13"/>
      <c r="D75" s="13"/>
      <c r="E75" s="14">
        <f t="shared" ref="E75:E81" si="82">+D75-C75</f>
        <v>0</v>
      </c>
      <c r="F75" s="13"/>
      <c r="G75" s="15">
        <f t="shared" ref="G75:G81" si="83">IF(F75&lt;B75,F75+1-B75-E75,F75-B75-E75)</f>
        <v>0</v>
      </c>
      <c r="H75" s="13"/>
      <c r="I75" s="13"/>
      <c r="J75" s="13"/>
      <c r="K75" s="14">
        <f t="shared" ref="K75:K81" si="84">+J75-I75</f>
        <v>0</v>
      </c>
      <c r="L75" s="13"/>
      <c r="M75" s="15">
        <f t="shared" ref="M75:M76" si="85">IF(L75&lt;H75,L75+1-H75-K75,L75-H75-K75)</f>
        <v>0</v>
      </c>
      <c r="N75" s="17"/>
      <c r="O75" s="17"/>
      <c r="P75" s="18"/>
      <c r="Q75" s="19"/>
      <c r="R75" s="46"/>
      <c r="S75" s="20">
        <f>SUM(G75+M75)</f>
        <v>0</v>
      </c>
      <c r="T75" s="69" t="str">
        <f t="shared" ref="T75:T78" si="86">IF(S75+R75+Q75+P75+O75+N75=0,"KO","")</f>
        <v>KO</v>
      </c>
      <c r="U75" s="84">
        <f>SUM(S75:S81)</f>
        <v>0</v>
      </c>
      <c r="W75" s="39" t="s">
        <v>13</v>
      </c>
      <c r="X75" s="82" t="s">
        <v>14</v>
      </c>
      <c r="Y75" s="82"/>
      <c r="AA75" s="36"/>
      <c r="AB75" s="82" t="s">
        <v>28</v>
      </c>
      <c r="AC75" s="82"/>
      <c r="AD75" s="62"/>
      <c r="AE75" s="36">
        <f>IF($U81=1,IF($U75&lt;$AI$3,$AI$3-$U75,0),AE76)</f>
        <v>0</v>
      </c>
      <c r="AF75" s="36">
        <f>IF($U81=1,IF($U75&gt;$AI$3,IF(($U75-$AI$3)&gt;8/24,8/24,$U75-$AI$3),AF76),AF76)</f>
        <v>0</v>
      </c>
      <c r="AG75" s="34">
        <v>1</v>
      </c>
      <c r="AH75" s="13">
        <v>0.29166666666666669</v>
      </c>
      <c r="AI75" s="53">
        <f>+AH75*5</f>
        <v>1.4583333333333335</v>
      </c>
    </row>
    <row r="76" spans="1:35">
      <c r="A76" s="45">
        <f>+A75+1</f>
        <v>43102</v>
      </c>
      <c r="B76" s="13"/>
      <c r="C76" s="13"/>
      <c r="D76" s="13"/>
      <c r="E76" s="14">
        <f t="shared" si="82"/>
        <v>0</v>
      </c>
      <c r="F76" s="13"/>
      <c r="G76" s="15">
        <f t="shared" si="83"/>
        <v>0</v>
      </c>
      <c r="H76" s="13"/>
      <c r="I76" s="13"/>
      <c r="J76" s="13"/>
      <c r="K76" s="14">
        <f t="shared" si="84"/>
        <v>0</v>
      </c>
      <c r="L76" s="13"/>
      <c r="M76" s="15">
        <f t="shared" si="85"/>
        <v>0</v>
      </c>
      <c r="N76" s="17"/>
      <c r="O76" s="17"/>
      <c r="P76" s="18"/>
      <c r="Q76" s="19"/>
      <c r="R76" s="46"/>
      <c r="S76" s="20">
        <f t="shared" ref="S76:S81" si="87">SUM(G76+M76)</f>
        <v>0</v>
      </c>
      <c r="T76" s="69" t="str">
        <f t="shared" si="86"/>
        <v>KO</v>
      </c>
      <c r="U76" s="85"/>
      <c r="W76" s="22" t="s">
        <v>15</v>
      </c>
      <c r="X76" s="22" t="s">
        <v>29</v>
      </c>
      <c r="Y76" s="22" t="s">
        <v>17</v>
      </c>
      <c r="AB76" s="22" t="s">
        <v>16</v>
      </c>
      <c r="AC76" s="22" t="s">
        <v>17</v>
      </c>
      <c r="AD76" s="63"/>
      <c r="AE76" s="36">
        <f>IF($U81=2,IF($U75&lt;$AI$4,$AI$4-$U75,0),AE77)</f>
        <v>0</v>
      </c>
      <c r="AF76" s="36">
        <f>IF($U81=2,IF($U75&gt;$AI$4,IF(($U75-$AI$4)&gt;8/24,8/24,$U75-$AI$4),AF77),AF77)</f>
        <v>0</v>
      </c>
      <c r="AG76" s="34">
        <v>2</v>
      </c>
      <c r="AH76" s="13">
        <v>0.29166666666666669</v>
      </c>
      <c r="AI76" s="53">
        <f>+AH76*5</f>
        <v>1.4583333333333335</v>
      </c>
    </row>
    <row r="77" spans="1:35">
      <c r="A77" s="45">
        <f t="shared" ref="A77:A81" si="88">+A76+1</f>
        <v>43103</v>
      </c>
      <c r="B77" s="13"/>
      <c r="C77" s="13"/>
      <c r="D77" s="13"/>
      <c r="E77" s="14">
        <f t="shared" si="82"/>
        <v>0</v>
      </c>
      <c r="F77" s="13"/>
      <c r="G77" s="15">
        <f t="shared" si="83"/>
        <v>0</v>
      </c>
      <c r="H77" s="13"/>
      <c r="I77" s="13"/>
      <c r="J77" s="13"/>
      <c r="K77" s="14">
        <f t="shared" si="84"/>
        <v>0</v>
      </c>
      <c r="L77" s="13"/>
      <c r="M77" s="15">
        <f>IF(L77&lt;H77,L77+1-H77-K77,L77-H77-K77)</f>
        <v>0</v>
      </c>
      <c r="N77" s="17"/>
      <c r="O77" s="17"/>
      <c r="P77" s="18"/>
      <c r="Q77" s="19"/>
      <c r="R77" s="46"/>
      <c r="S77" s="20">
        <f t="shared" si="87"/>
        <v>0</v>
      </c>
      <c r="T77" s="69" t="str">
        <f t="shared" si="86"/>
        <v>KO</v>
      </c>
      <c r="U77" s="85"/>
      <c r="W77" s="60">
        <f>AE75</f>
        <v>0</v>
      </c>
      <c r="X77" s="58">
        <f>+AF75</f>
        <v>0</v>
      </c>
      <c r="Y77" s="58">
        <f>IF(U75&gt;43/24,U75-43/24,0)</f>
        <v>0</v>
      </c>
      <c r="AA77" s="22" t="s">
        <v>17</v>
      </c>
      <c r="AB77" s="53" t="s">
        <v>27</v>
      </c>
      <c r="AC77" s="53">
        <f>+Y79</f>
        <v>0</v>
      </c>
      <c r="AD77" s="66"/>
      <c r="AE77" s="21">
        <f>IF($U81=3,IF($U75&lt;$AI$5,$AI$5-$U75,0),AE78)</f>
        <v>0</v>
      </c>
      <c r="AF77" s="21">
        <f>IF($U81=3,IF($U75&gt;$AI$5,IF(($U75-$AI$5)&gt;15/24,15/24,$U75-$AI$5),AF78),AF78)</f>
        <v>0</v>
      </c>
      <c r="AG77" s="34">
        <v>3</v>
      </c>
      <c r="AH77" s="13">
        <v>0.29166666666666669</v>
      </c>
      <c r="AI77" s="53">
        <f>+AH77*4</f>
        <v>1.1666666666666667</v>
      </c>
    </row>
    <row r="78" spans="1:35" ht="15" customHeight="1">
      <c r="A78" s="45">
        <f t="shared" si="88"/>
        <v>43104</v>
      </c>
      <c r="B78" s="13"/>
      <c r="C78" s="13"/>
      <c r="D78" s="13"/>
      <c r="E78" s="14">
        <f t="shared" si="82"/>
        <v>0</v>
      </c>
      <c r="F78" s="13"/>
      <c r="G78" s="15">
        <f t="shared" si="83"/>
        <v>0</v>
      </c>
      <c r="H78" s="13"/>
      <c r="I78" s="13"/>
      <c r="J78" s="13"/>
      <c r="K78" s="14">
        <f t="shared" si="84"/>
        <v>0</v>
      </c>
      <c r="L78" s="13"/>
      <c r="M78" s="15">
        <f t="shared" ref="M78:M81" si="89">IF(L78&lt;H78,L78+1-H78-K78,L78-H78-K78)</f>
        <v>0</v>
      </c>
      <c r="N78" s="17"/>
      <c r="O78" s="17"/>
      <c r="P78" s="18"/>
      <c r="Q78" s="19"/>
      <c r="R78" s="46"/>
      <c r="S78" s="20">
        <f t="shared" si="87"/>
        <v>0</v>
      </c>
      <c r="T78" s="69" t="str">
        <f t="shared" si="86"/>
        <v>KO</v>
      </c>
      <c r="U78" s="85"/>
      <c r="W78" s="22" t="s">
        <v>18</v>
      </c>
      <c r="X78" s="22" t="s">
        <v>18</v>
      </c>
      <c r="Y78" s="22" t="s">
        <v>18</v>
      </c>
      <c r="AA78" s="22" t="s">
        <v>16</v>
      </c>
      <c r="AB78" s="53">
        <f>+X79</f>
        <v>0</v>
      </c>
      <c r="AC78" s="53">
        <f>+(AC77*1.5)/1.25</f>
        <v>0</v>
      </c>
      <c r="AD78" s="66"/>
      <c r="AE78" s="21">
        <f>IF($U81=4,IF($U75&lt;$AI$6,$AI$6-$U75,0),AE79)</f>
        <v>0</v>
      </c>
      <c r="AF78" s="21">
        <f>IF($U81=4,IF($U75&gt;$AI$6,IF(($U75-$AI$6)&gt;22/24,22/24,$U75-$AI$6),AF79),AF79)</f>
        <v>0</v>
      </c>
      <c r="AG78" s="34">
        <v>4</v>
      </c>
      <c r="AH78" s="13">
        <v>0.29166666666666669</v>
      </c>
      <c r="AI78" s="53">
        <f>+AH78*3</f>
        <v>0.875</v>
      </c>
    </row>
    <row r="79" spans="1:35">
      <c r="A79" s="45">
        <f t="shared" si="88"/>
        <v>43105</v>
      </c>
      <c r="B79" s="13"/>
      <c r="C79" s="13"/>
      <c r="D79" s="13"/>
      <c r="E79" s="14">
        <f t="shared" si="82"/>
        <v>0</v>
      </c>
      <c r="F79" s="13"/>
      <c r="G79" s="15">
        <f t="shared" si="83"/>
        <v>0</v>
      </c>
      <c r="H79" s="13"/>
      <c r="I79" s="13"/>
      <c r="J79" s="13"/>
      <c r="K79" s="14">
        <f t="shared" si="84"/>
        <v>0</v>
      </c>
      <c r="L79" s="13"/>
      <c r="M79" s="15">
        <f t="shared" si="89"/>
        <v>0</v>
      </c>
      <c r="N79" s="17"/>
      <c r="O79" s="17"/>
      <c r="P79" s="18"/>
      <c r="Q79" s="19"/>
      <c r="R79" s="46"/>
      <c r="S79" s="20">
        <f t="shared" si="87"/>
        <v>0</v>
      </c>
      <c r="T79" s="69" t="str">
        <f>IF(S79+R79+Q79+P79+O79+N79=0,"KO","")</f>
        <v>KO</v>
      </c>
      <c r="U79" s="85"/>
      <c r="W79" s="55">
        <f>+W71+W77-(AB73*1.25)</f>
        <v>0</v>
      </c>
      <c r="X79" s="53">
        <f>+X71+X77-X73+(AC73*1.5)/1.25-AB73</f>
        <v>0</v>
      </c>
      <c r="Y79" s="53">
        <f>+Y71+Y77-Y73-AC73</f>
        <v>0</v>
      </c>
      <c r="AA79" s="22" t="s">
        <v>15</v>
      </c>
      <c r="AB79" s="53">
        <f>+AB78*1.25</f>
        <v>0</v>
      </c>
      <c r="AC79" s="53" t="s">
        <v>27</v>
      </c>
      <c r="AD79" s="67"/>
      <c r="AE79" s="21">
        <f>IF($U81=5,IF($U75&lt;$AI$7,$AI$7-$U75,0),AE80)</f>
        <v>0</v>
      </c>
      <c r="AF79" s="21">
        <f>IF($U81=5,IF($U75&gt;$AI$7,IF(($U75-$AI$7)&gt;29/24,29/24,$U75-$AI$7),AF80),AF80)</f>
        <v>0</v>
      </c>
      <c r="AG79" s="34">
        <v>5</v>
      </c>
      <c r="AH79" s="13">
        <v>0.29166666666666669</v>
      </c>
      <c r="AI79" s="53">
        <f>+AH79*2</f>
        <v>0.58333333333333337</v>
      </c>
    </row>
    <row r="80" spans="1:35">
      <c r="A80" s="45">
        <f t="shared" si="88"/>
        <v>43106</v>
      </c>
      <c r="B80" s="13"/>
      <c r="C80" s="13"/>
      <c r="D80" s="13"/>
      <c r="E80" s="14">
        <f t="shared" si="82"/>
        <v>0</v>
      </c>
      <c r="F80" s="13"/>
      <c r="G80" s="15">
        <f t="shared" si="83"/>
        <v>0</v>
      </c>
      <c r="H80" s="13"/>
      <c r="I80" s="13"/>
      <c r="J80" s="13"/>
      <c r="K80" s="14">
        <f t="shared" si="84"/>
        <v>0</v>
      </c>
      <c r="L80" s="13"/>
      <c r="M80" s="15">
        <f t="shared" si="89"/>
        <v>0</v>
      </c>
      <c r="N80" s="17"/>
      <c r="O80" s="17"/>
      <c r="P80" s="18"/>
      <c r="Q80" s="19"/>
      <c r="R80" s="46"/>
      <c r="S80" s="20">
        <f t="shared" si="87"/>
        <v>0</v>
      </c>
      <c r="T80" s="69" t="str">
        <f t="shared" ref="T80:T81" si="90">IF(S80+R80+Q80+P80+O80+N80=0,"KO","")</f>
        <v>KO</v>
      </c>
      <c r="U80" s="51" t="s">
        <v>33</v>
      </c>
      <c r="X80" s="22" t="s">
        <v>16</v>
      </c>
      <c r="Y80" s="22" t="s">
        <v>17</v>
      </c>
      <c r="AB80" s="22" t="s">
        <v>16</v>
      </c>
      <c r="AC80" s="22" t="s">
        <v>17</v>
      </c>
      <c r="AD80" s="63"/>
      <c r="AE80" s="21">
        <f>IF($U81=6,IF($U75&lt;$AI$8,$AI$8-$U75,0),AE81)</f>
        <v>0</v>
      </c>
      <c r="AF80" s="21">
        <f>IF($U81=6,IF($U75&gt;$AI$8,IF(($U75-$AI$8)&gt;36/24,36/24,$U75-$AI$8),AF81),AF81)</f>
        <v>0</v>
      </c>
      <c r="AG80" s="34">
        <v>6</v>
      </c>
      <c r="AH80" s="13">
        <v>0.29166666666666669</v>
      </c>
      <c r="AI80" s="53">
        <f>+AH80</f>
        <v>0.29166666666666669</v>
      </c>
    </row>
    <row r="81" spans="1:35">
      <c r="A81" s="45">
        <f t="shared" si="88"/>
        <v>43107</v>
      </c>
      <c r="B81" s="13"/>
      <c r="C81" s="13"/>
      <c r="D81" s="13"/>
      <c r="E81" s="14">
        <f t="shared" si="82"/>
        <v>0</v>
      </c>
      <c r="F81" s="13"/>
      <c r="G81" s="15">
        <f t="shared" si="83"/>
        <v>0</v>
      </c>
      <c r="H81" s="13"/>
      <c r="I81" s="13"/>
      <c r="J81" s="13"/>
      <c r="K81" s="14">
        <f t="shared" si="84"/>
        <v>0</v>
      </c>
      <c r="L81" s="13"/>
      <c r="M81" s="15">
        <f t="shared" si="89"/>
        <v>0</v>
      </c>
      <c r="N81" s="17"/>
      <c r="O81" s="17"/>
      <c r="P81" s="18"/>
      <c r="Q81" s="19"/>
      <c r="R81" s="46"/>
      <c r="S81" s="20">
        <f t="shared" si="87"/>
        <v>0</v>
      </c>
      <c r="T81" s="69" t="str">
        <f t="shared" si="90"/>
        <v>KO</v>
      </c>
      <c r="U81" s="52">
        <f>+IF(SUM(N75:R81)&gt;7,"ERROR",SUM(N75:R81))</f>
        <v>0</v>
      </c>
      <c r="W81" s="42" t="s">
        <v>19</v>
      </c>
      <c r="X81" s="54">
        <v>0</v>
      </c>
      <c r="Y81" s="54">
        <v>0</v>
      </c>
      <c r="AA81" s="42" t="s">
        <v>26</v>
      </c>
      <c r="AB81" s="54">
        <v>0</v>
      </c>
      <c r="AC81" s="54">
        <v>0</v>
      </c>
      <c r="AD81" s="68"/>
      <c r="AE81" s="21">
        <f>IF($U81=7,IF($U75&lt;$AI$9,$AI$9-$U75,0),0)</f>
        <v>0</v>
      </c>
      <c r="AF81" s="21">
        <f>IF($U81=7,IF($U75&gt;$AI$9,IF(($U75-$AI$9)&gt;43/24,43/24,$U75-$AI$9),0),0)</f>
        <v>0</v>
      </c>
      <c r="AG81" s="34">
        <v>7</v>
      </c>
      <c r="AH81" s="13">
        <v>0.29166666666666669</v>
      </c>
      <c r="AI81" s="53">
        <v>0</v>
      </c>
    </row>
    <row r="82" spans="1:35" ht="6" customHeight="1">
      <c r="N82" s="37"/>
      <c r="O82" s="37"/>
      <c r="P82" s="37"/>
      <c r="Q82" s="37"/>
      <c r="R82" s="37"/>
    </row>
    <row r="83" spans="1:35">
      <c r="A83" s="45">
        <f>+A81+1</f>
        <v>43108</v>
      </c>
      <c r="B83" s="13"/>
      <c r="C83" s="13"/>
      <c r="D83" s="13"/>
      <c r="E83" s="14">
        <f t="shared" ref="E83:E89" si="91">+D83-C83</f>
        <v>0</v>
      </c>
      <c r="F83" s="13"/>
      <c r="G83" s="15">
        <f t="shared" ref="G83:G89" si="92">IF(F83&lt;B83,F83+1-B83-E83,F83-B83-E83)</f>
        <v>0</v>
      </c>
      <c r="H83" s="13"/>
      <c r="I83" s="13"/>
      <c r="J83" s="13"/>
      <c r="K83" s="14">
        <f t="shared" ref="K83:K89" si="93">+J83-I83</f>
        <v>0</v>
      </c>
      <c r="L83" s="13"/>
      <c r="M83" s="15">
        <f t="shared" ref="M83:M84" si="94">IF(L83&lt;H83,L83+1-H83-K83,L83-H83-K83)</f>
        <v>0</v>
      </c>
      <c r="N83" s="17"/>
      <c r="O83" s="17"/>
      <c r="P83" s="18"/>
      <c r="Q83" s="19"/>
      <c r="R83" s="46"/>
      <c r="S83" s="20">
        <f>SUM(G83+M83)</f>
        <v>0</v>
      </c>
      <c r="T83" s="69" t="str">
        <f t="shared" ref="T83:T86" si="95">IF(S83+R83+Q83+P83+O83+N83=0,"KO","")</f>
        <v>KO</v>
      </c>
      <c r="U83" s="84">
        <f>SUM(S83:S89)</f>
        <v>0</v>
      </c>
      <c r="W83" s="39" t="s">
        <v>13</v>
      </c>
      <c r="X83" s="82" t="s">
        <v>14</v>
      </c>
      <c r="Y83" s="82"/>
      <c r="AA83" s="36"/>
      <c r="AB83" s="82" t="s">
        <v>28</v>
      </c>
      <c r="AC83" s="82"/>
      <c r="AD83" s="62"/>
      <c r="AE83" s="36">
        <f>IF($U89=1,IF($U83&lt;$AI$3,$AI$3-$U83,0),AE84)</f>
        <v>0</v>
      </c>
      <c r="AF83" s="36">
        <f>IF($U89=1,IF($U83&gt;$AI$3,IF(($U83-$AI$3)&gt;8/24,8/24,$U83-$AI$3),AF84),AF84)</f>
        <v>0</v>
      </c>
      <c r="AG83" s="34">
        <v>1</v>
      </c>
      <c r="AH83" s="13">
        <v>0.29166666666666669</v>
      </c>
      <c r="AI83" s="53">
        <f>+AH83*5</f>
        <v>1.4583333333333335</v>
      </c>
    </row>
    <row r="84" spans="1:35">
      <c r="A84" s="45">
        <f>+A83+1</f>
        <v>43109</v>
      </c>
      <c r="B84" s="13"/>
      <c r="C84" s="13"/>
      <c r="D84" s="13"/>
      <c r="E84" s="14">
        <f t="shared" si="91"/>
        <v>0</v>
      </c>
      <c r="F84" s="13"/>
      <c r="G84" s="15">
        <f t="shared" si="92"/>
        <v>0</v>
      </c>
      <c r="H84" s="13"/>
      <c r="I84" s="13"/>
      <c r="J84" s="13"/>
      <c r="K84" s="14">
        <f t="shared" si="93"/>
        <v>0</v>
      </c>
      <c r="L84" s="13"/>
      <c r="M84" s="15">
        <f t="shared" si="94"/>
        <v>0</v>
      </c>
      <c r="N84" s="17"/>
      <c r="O84" s="17"/>
      <c r="P84" s="18"/>
      <c r="Q84" s="19"/>
      <c r="R84" s="46"/>
      <c r="S84" s="20">
        <f t="shared" ref="S84:S89" si="96">SUM(G84+M84)</f>
        <v>0</v>
      </c>
      <c r="T84" s="69" t="str">
        <f t="shared" si="95"/>
        <v>KO</v>
      </c>
      <c r="U84" s="85"/>
      <c r="W84" s="22" t="s">
        <v>15</v>
      </c>
      <c r="X84" s="22" t="s">
        <v>29</v>
      </c>
      <c r="Y84" s="22" t="s">
        <v>17</v>
      </c>
      <c r="AB84" s="22" t="s">
        <v>16</v>
      </c>
      <c r="AC84" s="22" t="s">
        <v>17</v>
      </c>
      <c r="AD84" s="63"/>
      <c r="AE84" s="36">
        <f>IF($U89=2,IF($U83&lt;$AI$4,$AI$4-$U83,0),AE85)</f>
        <v>0</v>
      </c>
      <c r="AF84" s="36">
        <f>IF($U89=2,IF($U83&gt;$AI$4,IF(($U83-$AI$4)&gt;8/24,8/24,$U83-$AI$4),AF85),AF85)</f>
        <v>0</v>
      </c>
      <c r="AG84" s="34">
        <v>2</v>
      </c>
      <c r="AH84" s="13">
        <v>0.29166666666666669</v>
      </c>
      <c r="AI84" s="53">
        <f>+AH84*5</f>
        <v>1.4583333333333335</v>
      </c>
    </row>
    <row r="85" spans="1:35">
      <c r="A85" s="45">
        <f t="shared" ref="A85:A89" si="97">+A84+1</f>
        <v>43110</v>
      </c>
      <c r="B85" s="13"/>
      <c r="C85" s="13"/>
      <c r="D85" s="13"/>
      <c r="E85" s="14">
        <f t="shared" si="91"/>
        <v>0</v>
      </c>
      <c r="F85" s="13"/>
      <c r="G85" s="15">
        <f t="shared" si="92"/>
        <v>0</v>
      </c>
      <c r="H85" s="13"/>
      <c r="I85" s="13"/>
      <c r="J85" s="13"/>
      <c r="K85" s="14">
        <f t="shared" si="93"/>
        <v>0</v>
      </c>
      <c r="L85" s="13"/>
      <c r="M85" s="15">
        <f>IF(L85&lt;H85,L85+1-H85-K85,L85-H85-K85)</f>
        <v>0</v>
      </c>
      <c r="N85" s="17"/>
      <c r="O85" s="17"/>
      <c r="P85" s="18"/>
      <c r="Q85" s="19"/>
      <c r="R85" s="46"/>
      <c r="S85" s="20">
        <f t="shared" si="96"/>
        <v>0</v>
      </c>
      <c r="T85" s="69" t="str">
        <f t="shared" si="95"/>
        <v>KO</v>
      </c>
      <c r="U85" s="85"/>
      <c r="W85" s="60">
        <f>AE83</f>
        <v>0</v>
      </c>
      <c r="X85" s="58">
        <f>+AF83</f>
        <v>0</v>
      </c>
      <c r="Y85" s="58">
        <f>IF(U83&gt;43/24,U83-43/24,0)</f>
        <v>0</v>
      </c>
      <c r="AA85" s="22" t="s">
        <v>17</v>
      </c>
      <c r="AB85" s="53" t="s">
        <v>27</v>
      </c>
      <c r="AC85" s="53">
        <f>+Y87</f>
        <v>0</v>
      </c>
      <c r="AD85" s="66"/>
      <c r="AE85" s="21">
        <f>IF($U89=3,IF($U83&lt;$AI$5,$AI$5-$U83,0),AE86)</f>
        <v>0</v>
      </c>
      <c r="AF85" s="21">
        <f>IF($U89=3,IF($U83&gt;$AI$5,IF(($U83-$AI$5)&gt;15/24,15/24,$U83-$AI$5),AF86),AF86)</f>
        <v>0</v>
      </c>
      <c r="AG85" s="34">
        <v>3</v>
      </c>
      <c r="AH85" s="13">
        <v>0.29166666666666669</v>
      </c>
      <c r="AI85" s="53">
        <f>+AH85*4</f>
        <v>1.1666666666666667</v>
      </c>
    </row>
    <row r="86" spans="1:35" ht="15" customHeight="1">
      <c r="A86" s="45">
        <f t="shared" si="97"/>
        <v>43111</v>
      </c>
      <c r="B86" s="13"/>
      <c r="C86" s="13"/>
      <c r="D86" s="13"/>
      <c r="E86" s="14">
        <f t="shared" si="91"/>
        <v>0</v>
      </c>
      <c r="F86" s="13"/>
      <c r="G86" s="15">
        <f t="shared" si="92"/>
        <v>0</v>
      </c>
      <c r="H86" s="13"/>
      <c r="I86" s="13"/>
      <c r="J86" s="13"/>
      <c r="K86" s="14">
        <f t="shared" si="93"/>
        <v>0</v>
      </c>
      <c r="L86" s="13"/>
      <c r="M86" s="15">
        <f t="shared" ref="M86:M89" si="98">IF(L86&lt;H86,L86+1-H86-K86,L86-H86-K86)</f>
        <v>0</v>
      </c>
      <c r="N86" s="17"/>
      <c r="O86" s="17"/>
      <c r="P86" s="18"/>
      <c r="Q86" s="19"/>
      <c r="R86" s="46"/>
      <c r="S86" s="20">
        <f t="shared" si="96"/>
        <v>0</v>
      </c>
      <c r="T86" s="69" t="str">
        <f t="shared" si="95"/>
        <v>KO</v>
      </c>
      <c r="U86" s="85"/>
      <c r="W86" s="22" t="s">
        <v>18</v>
      </c>
      <c r="X86" s="22" t="s">
        <v>18</v>
      </c>
      <c r="Y86" s="22" t="s">
        <v>18</v>
      </c>
      <c r="AA86" s="22" t="s">
        <v>16</v>
      </c>
      <c r="AB86" s="53">
        <f>+X87</f>
        <v>0</v>
      </c>
      <c r="AC86" s="53">
        <f>+(AC85*1.5)/1.25</f>
        <v>0</v>
      </c>
      <c r="AD86" s="66"/>
      <c r="AE86" s="21">
        <f>IF($U89=4,IF($U83&lt;$AI$6,$AI$6-$U83,0),AE87)</f>
        <v>0</v>
      </c>
      <c r="AF86" s="21">
        <f>IF($U89=4,IF($U83&gt;$AI$6,IF(($U83-$AI$6)&gt;22/24,22/24,$U83-$AI$6),AF87),AF87)</f>
        <v>0</v>
      </c>
      <c r="AG86" s="34">
        <v>4</v>
      </c>
      <c r="AH86" s="13">
        <v>0.29166666666666669</v>
      </c>
      <c r="AI86" s="53">
        <f>+AH86*3</f>
        <v>0.875</v>
      </c>
    </row>
    <row r="87" spans="1:35">
      <c r="A87" s="45">
        <f t="shared" si="97"/>
        <v>43112</v>
      </c>
      <c r="B87" s="13"/>
      <c r="C87" s="13"/>
      <c r="D87" s="13"/>
      <c r="E87" s="14">
        <f t="shared" si="91"/>
        <v>0</v>
      </c>
      <c r="F87" s="13"/>
      <c r="G87" s="15">
        <f t="shared" si="92"/>
        <v>0</v>
      </c>
      <c r="H87" s="13"/>
      <c r="I87" s="13"/>
      <c r="J87" s="13"/>
      <c r="K87" s="14">
        <f t="shared" si="93"/>
        <v>0</v>
      </c>
      <c r="L87" s="13"/>
      <c r="M87" s="15">
        <f t="shared" si="98"/>
        <v>0</v>
      </c>
      <c r="N87" s="17"/>
      <c r="O87" s="17"/>
      <c r="P87" s="18"/>
      <c r="Q87" s="19"/>
      <c r="R87" s="46"/>
      <c r="S87" s="20">
        <f t="shared" si="96"/>
        <v>0</v>
      </c>
      <c r="T87" s="69" t="str">
        <f>IF(S87+R87+Q87+P87+O87+N87=0,"KO","")</f>
        <v>KO</v>
      </c>
      <c r="U87" s="85"/>
      <c r="W87" s="55">
        <f>+W79+W85-(AB81*1.25)</f>
        <v>0</v>
      </c>
      <c r="X87" s="53">
        <f>+X79+X85-X81+(AC81*1.5)/1.25-AB81</f>
        <v>0</v>
      </c>
      <c r="Y87" s="53">
        <f>+Y79+Y85-Y81-AC81</f>
        <v>0</v>
      </c>
      <c r="AA87" s="22" t="s">
        <v>15</v>
      </c>
      <c r="AB87" s="53">
        <f>+AB86*1.25</f>
        <v>0</v>
      </c>
      <c r="AC87" s="53" t="s">
        <v>27</v>
      </c>
      <c r="AD87" s="67"/>
      <c r="AE87" s="21">
        <f>IF($U89=5,IF($U83&lt;$AI$7,$AI$7-$U83,0),AE88)</f>
        <v>0</v>
      </c>
      <c r="AF87" s="21">
        <f>IF($U89=5,IF($U83&gt;$AI$7,IF(($U83-$AI$7)&gt;29/24,29/24,$U83-$AI$7),AF88),AF88)</f>
        <v>0</v>
      </c>
      <c r="AG87" s="34">
        <v>5</v>
      </c>
      <c r="AH87" s="13">
        <v>0.29166666666666669</v>
      </c>
      <c r="AI87" s="53">
        <f>+AH87*2</f>
        <v>0.58333333333333337</v>
      </c>
    </row>
    <row r="88" spans="1:35">
      <c r="A88" s="45">
        <f t="shared" si="97"/>
        <v>43113</v>
      </c>
      <c r="B88" s="13"/>
      <c r="C88" s="13"/>
      <c r="D88" s="13"/>
      <c r="E88" s="14">
        <f t="shared" si="91"/>
        <v>0</v>
      </c>
      <c r="F88" s="13"/>
      <c r="G88" s="15">
        <f t="shared" si="92"/>
        <v>0</v>
      </c>
      <c r="H88" s="13"/>
      <c r="I88" s="13"/>
      <c r="J88" s="13"/>
      <c r="K88" s="14">
        <f t="shared" si="93"/>
        <v>0</v>
      </c>
      <c r="L88" s="13"/>
      <c r="M88" s="15">
        <f t="shared" si="98"/>
        <v>0</v>
      </c>
      <c r="N88" s="17"/>
      <c r="O88" s="17"/>
      <c r="P88" s="18"/>
      <c r="Q88" s="19"/>
      <c r="R88" s="46"/>
      <c r="S88" s="20">
        <f t="shared" si="96"/>
        <v>0</v>
      </c>
      <c r="T88" s="69" t="str">
        <f t="shared" ref="T88:T89" si="99">IF(S88+R88+Q88+P88+O88+N88=0,"KO","")</f>
        <v>KO</v>
      </c>
      <c r="U88" s="51" t="s">
        <v>33</v>
      </c>
      <c r="X88" s="22" t="s">
        <v>16</v>
      </c>
      <c r="Y88" s="22" t="s">
        <v>17</v>
      </c>
      <c r="AB88" s="22" t="s">
        <v>16</v>
      </c>
      <c r="AC88" s="22" t="s">
        <v>17</v>
      </c>
      <c r="AD88" s="63"/>
      <c r="AE88" s="21">
        <f>IF($U89=6,IF($U83&lt;$AI$8,$AI$8-$U83,0),AE89)</f>
        <v>0</v>
      </c>
      <c r="AF88" s="21">
        <f>IF($U89=6,IF($U83&gt;$AI$8,IF(($U83-$AI$8)&gt;36/24,36/24,$U83-$AI$8),AF89),AF89)</f>
        <v>0</v>
      </c>
      <c r="AG88" s="34">
        <v>6</v>
      </c>
      <c r="AH88" s="13">
        <v>0.29166666666666669</v>
      </c>
      <c r="AI88" s="53">
        <f>+AH88</f>
        <v>0.29166666666666669</v>
      </c>
    </row>
    <row r="89" spans="1:35">
      <c r="A89" s="45">
        <f t="shared" si="97"/>
        <v>43114</v>
      </c>
      <c r="B89" s="13"/>
      <c r="C89" s="13"/>
      <c r="D89" s="13"/>
      <c r="E89" s="14">
        <f t="shared" si="91"/>
        <v>0</v>
      </c>
      <c r="F89" s="13"/>
      <c r="G89" s="15">
        <f t="shared" si="92"/>
        <v>0</v>
      </c>
      <c r="H89" s="13"/>
      <c r="I89" s="13"/>
      <c r="J89" s="13"/>
      <c r="K89" s="14">
        <f t="shared" si="93"/>
        <v>0</v>
      </c>
      <c r="L89" s="13"/>
      <c r="M89" s="15">
        <f t="shared" si="98"/>
        <v>0</v>
      </c>
      <c r="N89" s="17"/>
      <c r="O89" s="17"/>
      <c r="P89" s="18"/>
      <c r="Q89" s="19"/>
      <c r="R89" s="46"/>
      <c r="S89" s="20">
        <f t="shared" si="96"/>
        <v>0</v>
      </c>
      <c r="T89" s="69" t="str">
        <f t="shared" si="99"/>
        <v>KO</v>
      </c>
      <c r="U89" s="52">
        <f>+IF(SUM(N83:R89)&gt;7,"ERROR",SUM(N83:R89))</f>
        <v>0</v>
      </c>
      <c r="W89" s="42" t="s">
        <v>19</v>
      </c>
      <c r="X89" s="54">
        <v>0</v>
      </c>
      <c r="Y89" s="54">
        <v>0</v>
      </c>
      <c r="AA89" s="42" t="s">
        <v>26</v>
      </c>
      <c r="AB89" s="54">
        <v>0</v>
      </c>
      <c r="AC89" s="54">
        <v>0</v>
      </c>
      <c r="AD89" s="68"/>
      <c r="AE89" s="21">
        <f>IF($U89=7,IF($U83&lt;$AI$9,$AI$9-$U83,0),0)</f>
        <v>0</v>
      </c>
      <c r="AF89" s="21">
        <f>IF($U89=7,IF($U83&gt;$AI$9,IF(($U83-$AI$9)&gt;43/24,43/24,$U83-$AI$9),0),0)</f>
        <v>0</v>
      </c>
      <c r="AG89" s="34">
        <v>7</v>
      </c>
      <c r="AH89" s="13">
        <v>0.29166666666666669</v>
      </c>
      <c r="AI89" s="53">
        <v>0</v>
      </c>
    </row>
    <row r="90" spans="1:35" ht="6" customHeight="1">
      <c r="N90" s="37"/>
      <c r="O90" s="37"/>
      <c r="P90" s="37"/>
      <c r="Q90" s="37"/>
      <c r="R90" s="37"/>
    </row>
    <row r="91" spans="1:35">
      <c r="A91" s="45">
        <f>+A89+1</f>
        <v>43115</v>
      </c>
      <c r="B91" s="13"/>
      <c r="C91" s="13"/>
      <c r="D91" s="13"/>
      <c r="E91" s="14">
        <f t="shared" ref="E91:E97" si="100">+D91-C91</f>
        <v>0</v>
      </c>
      <c r="F91" s="13"/>
      <c r="G91" s="15">
        <f t="shared" ref="G91:G97" si="101">IF(F91&lt;B91,F91+1-B91-E91,F91-B91-E91)</f>
        <v>0</v>
      </c>
      <c r="H91" s="13"/>
      <c r="I91" s="13"/>
      <c r="J91" s="13"/>
      <c r="K91" s="14">
        <f t="shared" ref="K91:K97" si="102">+J91-I91</f>
        <v>0</v>
      </c>
      <c r="L91" s="13"/>
      <c r="M91" s="15">
        <f t="shared" ref="M91:M92" si="103">IF(L91&lt;H91,L91+1-H91-K91,L91-H91-K91)</f>
        <v>0</v>
      </c>
      <c r="N91" s="17"/>
      <c r="O91" s="17"/>
      <c r="P91" s="18"/>
      <c r="Q91" s="19"/>
      <c r="R91" s="46"/>
      <c r="S91" s="20">
        <f>SUM(G91+M91)</f>
        <v>0</v>
      </c>
      <c r="T91" s="69" t="str">
        <f t="shared" ref="T91:T94" si="104">IF(S91+R91+Q91+P91+O91+N91=0,"KO","")</f>
        <v>KO</v>
      </c>
      <c r="U91" s="84">
        <f>SUM(S91:S97)</f>
        <v>0</v>
      </c>
      <c r="W91" s="39" t="s">
        <v>13</v>
      </c>
      <c r="X91" s="82" t="s">
        <v>14</v>
      </c>
      <c r="Y91" s="82"/>
      <c r="AA91" s="36"/>
      <c r="AB91" s="82" t="s">
        <v>28</v>
      </c>
      <c r="AC91" s="82"/>
      <c r="AD91" s="62"/>
      <c r="AE91" s="36">
        <f>IF($U97=1,IF($U91&lt;$AI$3,$AI$3-$U91,0),AE92)</f>
        <v>0</v>
      </c>
      <c r="AF91" s="36">
        <f>IF($U97=1,IF($U91&gt;$AI$3,IF(($U91-$AI$3)&gt;8/24,8/24,$U91-$AI$3),AF92),AF92)</f>
        <v>0</v>
      </c>
      <c r="AG91" s="34">
        <v>1</v>
      </c>
      <c r="AH91" s="13">
        <v>0.29166666666666669</v>
      </c>
      <c r="AI91" s="53">
        <f>+AH91*5</f>
        <v>1.4583333333333335</v>
      </c>
    </row>
    <row r="92" spans="1:35">
      <c r="A92" s="45">
        <f>+A91+1</f>
        <v>43116</v>
      </c>
      <c r="B92" s="13"/>
      <c r="C92" s="13"/>
      <c r="D92" s="13"/>
      <c r="E92" s="14">
        <f t="shared" si="100"/>
        <v>0</v>
      </c>
      <c r="F92" s="13"/>
      <c r="G92" s="15">
        <f t="shared" si="101"/>
        <v>0</v>
      </c>
      <c r="H92" s="13"/>
      <c r="I92" s="13"/>
      <c r="J92" s="13"/>
      <c r="K92" s="14">
        <f t="shared" si="102"/>
        <v>0</v>
      </c>
      <c r="L92" s="13"/>
      <c r="M92" s="15">
        <f t="shared" si="103"/>
        <v>0</v>
      </c>
      <c r="N92" s="17"/>
      <c r="O92" s="17"/>
      <c r="P92" s="18"/>
      <c r="Q92" s="19"/>
      <c r="R92" s="46"/>
      <c r="S92" s="20">
        <f t="shared" ref="S92:S97" si="105">SUM(G92+M92)</f>
        <v>0</v>
      </c>
      <c r="T92" s="69" t="str">
        <f t="shared" si="104"/>
        <v>KO</v>
      </c>
      <c r="U92" s="85"/>
      <c r="W92" s="22" t="s">
        <v>15</v>
      </c>
      <c r="X92" s="22" t="s">
        <v>29</v>
      </c>
      <c r="Y92" s="22" t="s">
        <v>17</v>
      </c>
      <c r="AB92" s="22" t="s">
        <v>16</v>
      </c>
      <c r="AC92" s="22" t="s">
        <v>17</v>
      </c>
      <c r="AD92" s="63"/>
      <c r="AE92" s="36">
        <f>IF($U97=2,IF($U91&lt;$AI$4,$AI$4-$U91,0),AE93)</f>
        <v>0</v>
      </c>
      <c r="AF92" s="36">
        <f>IF($U97=2,IF($U91&gt;$AI$4,IF(($U91-$AI$4)&gt;8/24,8/24,$U91-$AI$4),AF93),AF93)</f>
        <v>0</v>
      </c>
      <c r="AG92" s="34">
        <v>2</v>
      </c>
      <c r="AH92" s="13">
        <v>0.29166666666666669</v>
      </c>
      <c r="AI92" s="53">
        <f>+AH92*5</f>
        <v>1.4583333333333335</v>
      </c>
    </row>
    <row r="93" spans="1:35">
      <c r="A93" s="45">
        <f t="shared" ref="A93:A97" si="106">+A92+1</f>
        <v>43117</v>
      </c>
      <c r="B93" s="13"/>
      <c r="C93" s="13"/>
      <c r="D93" s="13"/>
      <c r="E93" s="14">
        <f t="shared" si="100"/>
        <v>0</v>
      </c>
      <c r="F93" s="13"/>
      <c r="G93" s="15">
        <f t="shared" si="101"/>
        <v>0</v>
      </c>
      <c r="H93" s="13"/>
      <c r="I93" s="13"/>
      <c r="J93" s="13"/>
      <c r="K93" s="14">
        <f t="shared" si="102"/>
        <v>0</v>
      </c>
      <c r="L93" s="13"/>
      <c r="M93" s="15">
        <f>IF(L93&lt;H93,L93+1-H93-K93,L93-H93-K93)</f>
        <v>0</v>
      </c>
      <c r="N93" s="17"/>
      <c r="O93" s="17"/>
      <c r="P93" s="18"/>
      <c r="Q93" s="19"/>
      <c r="R93" s="46"/>
      <c r="S93" s="20">
        <f t="shared" si="105"/>
        <v>0</v>
      </c>
      <c r="T93" s="69" t="str">
        <f t="shared" si="104"/>
        <v>KO</v>
      </c>
      <c r="U93" s="85"/>
      <c r="W93" s="60">
        <f>AE91</f>
        <v>0</v>
      </c>
      <c r="X93" s="58">
        <f>+AF91</f>
        <v>0</v>
      </c>
      <c r="Y93" s="58">
        <f>IF(U91&gt;43/24,U91-43/24,0)</f>
        <v>0</v>
      </c>
      <c r="AA93" s="22" t="s">
        <v>17</v>
      </c>
      <c r="AB93" s="53" t="s">
        <v>27</v>
      </c>
      <c r="AC93" s="53">
        <f>+Y95</f>
        <v>0</v>
      </c>
      <c r="AD93" s="66"/>
      <c r="AE93" s="21">
        <f>IF($U97=3,IF($U91&lt;$AI$5,$AI$5-$U91,0),AE94)</f>
        <v>0</v>
      </c>
      <c r="AF93" s="21">
        <f>IF($U97=3,IF($U91&gt;$AI$5,IF(($U91-$AI$5)&gt;15/24,15/24,$U91-$AI$5),AF94),AF94)</f>
        <v>0</v>
      </c>
      <c r="AG93" s="34">
        <v>3</v>
      </c>
      <c r="AH93" s="13">
        <v>0.29166666666666669</v>
      </c>
      <c r="AI93" s="53">
        <f>+AH93*4</f>
        <v>1.1666666666666667</v>
      </c>
    </row>
    <row r="94" spans="1:35" ht="15" customHeight="1">
      <c r="A94" s="45">
        <f t="shared" si="106"/>
        <v>43118</v>
      </c>
      <c r="B94" s="13"/>
      <c r="C94" s="13"/>
      <c r="D94" s="13"/>
      <c r="E94" s="14">
        <f t="shared" si="100"/>
        <v>0</v>
      </c>
      <c r="F94" s="13"/>
      <c r="G94" s="15">
        <f t="shared" si="101"/>
        <v>0</v>
      </c>
      <c r="H94" s="13"/>
      <c r="I94" s="13"/>
      <c r="J94" s="13"/>
      <c r="K94" s="14">
        <f t="shared" si="102"/>
        <v>0</v>
      </c>
      <c r="L94" s="13"/>
      <c r="M94" s="15">
        <f t="shared" ref="M94:M97" si="107">IF(L94&lt;H94,L94+1-H94-K94,L94-H94-K94)</f>
        <v>0</v>
      </c>
      <c r="N94" s="17"/>
      <c r="O94" s="17"/>
      <c r="P94" s="18"/>
      <c r="Q94" s="19"/>
      <c r="R94" s="46"/>
      <c r="S94" s="20">
        <f t="shared" si="105"/>
        <v>0</v>
      </c>
      <c r="T94" s="69" t="str">
        <f t="shared" si="104"/>
        <v>KO</v>
      </c>
      <c r="U94" s="85"/>
      <c r="W94" s="22" t="s">
        <v>18</v>
      </c>
      <c r="X94" s="22" t="s">
        <v>18</v>
      </c>
      <c r="Y94" s="22" t="s">
        <v>18</v>
      </c>
      <c r="AA94" s="22" t="s">
        <v>16</v>
      </c>
      <c r="AB94" s="53">
        <f>+X95</f>
        <v>0</v>
      </c>
      <c r="AC94" s="53">
        <f>+(AC93*1.5)/1.25</f>
        <v>0</v>
      </c>
      <c r="AD94" s="66"/>
      <c r="AE94" s="21">
        <f>IF($U97=4,IF($U91&lt;$AI$6,$AI$6-$U91,0),AE95)</f>
        <v>0</v>
      </c>
      <c r="AF94" s="21">
        <f>IF($U97=4,IF($U91&gt;$AI$6,IF(($U91-$AI$6)&gt;22/24,22/24,$U91-$AI$6),AF95),AF95)</f>
        <v>0</v>
      </c>
      <c r="AG94" s="34">
        <v>4</v>
      </c>
      <c r="AH94" s="13">
        <v>0.29166666666666669</v>
      </c>
      <c r="AI94" s="53">
        <f>+AH94*3</f>
        <v>0.875</v>
      </c>
    </row>
    <row r="95" spans="1:35">
      <c r="A95" s="45">
        <f t="shared" si="106"/>
        <v>43119</v>
      </c>
      <c r="B95" s="13"/>
      <c r="C95" s="13"/>
      <c r="D95" s="13"/>
      <c r="E95" s="14">
        <f t="shared" si="100"/>
        <v>0</v>
      </c>
      <c r="F95" s="13"/>
      <c r="G95" s="15">
        <f t="shared" si="101"/>
        <v>0</v>
      </c>
      <c r="H95" s="13"/>
      <c r="I95" s="13"/>
      <c r="J95" s="13"/>
      <c r="K95" s="14">
        <f t="shared" si="102"/>
        <v>0</v>
      </c>
      <c r="L95" s="13"/>
      <c r="M95" s="15">
        <f t="shared" si="107"/>
        <v>0</v>
      </c>
      <c r="N95" s="17"/>
      <c r="O95" s="17"/>
      <c r="P95" s="18"/>
      <c r="Q95" s="19"/>
      <c r="R95" s="46"/>
      <c r="S95" s="20">
        <f t="shared" si="105"/>
        <v>0</v>
      </c>
      <c r="T95" s="69" t="str">
        <f>IF(S95+R95+Q95+P95+O95+N95=0,"KO","")</f>
        <v>KO</v>
      </c>
      <c r="U95" s="85"/>
      <c r="W95" s="55">
        <f>+W87+W93-(AB89*1.25)</f>
        <v>0</v>
      </c>
      <c r="X95" s="53">
        <f>+X87+X93-X89+(AC89*1.5)/1.25-AB89</f>
        <v>0</v>
      </c>
      <c r="Y95" s="53">
        <f>+Y87+Y93-Y89-AC89</f>
        <v>0</v>
      </c>
      <c r="AA95" s="22" t="s">
        <v>15</v>
      </c>
      <c r="AB95" s="53">
        <f>+AB94*1.25</f>
        <v>0</v>
      </c>
      <c r="AC95" s="53" t="s">
        <v>27</v>
      </c>
      <c r="AD95" s="67"/>
      <c r="AE95" s="21">
        <f>IF($U97=5,IF($U91&lt;$AI$7,$AI$7-$U91,0),AE96)</f>
        <v>0</v>
      </c>
      <c r="AF95" s="21">
        <f>IF($U97=5,IF($U91&gt;$AI$7,IF(($U91-$AI$7)&gt;29/24,29/24,$U91-$AI$7),AF96),AF96)</f>
        <v>0</v>
      </c>
      <c r="AG95" s="34">
        <v>5</v>
      </c>
      <c r="AH95" s="13">
        <v>0.29166666666666669</v>
      </c>
      <c r="AI95" s="53">
        <f>+AH95*2</f>
        <v>0.58333333333333337</v>
      </c>
    </row>
    <row r="96" spans="1:35">
      <c r="A96" s="45">
        <f t="shared" si="106"/>
        <v>43120</v>
      </c>
      <c r="B96" s="13"/>
      <c r="C96" s="13"/>
      <c r="D96" s="13"/>
      <c r="E96" s="14">
        <f t="shared" si="100"/>
        <v>0</v>
      </c>
      <c r="F96" s="13"/>
      <c r="G96" s="15">
        <f t="shared" si="101"/>
        <v>0</v>
      </c>
      <c r="H96" s="13"/>
      <c r="I96" s="13"/>
      <c r="J96" s="13"/>
      <c r="K96" s="14">
        <f t="shared" si="102"/>
        <v>0</v>
      </c>
      <c r="L96" s="13"/>
      <c r="M96" s="15">
        <f t="shared" si="107"/>
        <v>0</v>
      </c>
      <c r="N96" s="17"/>
      <c r="O96" s="17"/>
      <c r="P96" s="18"/>
      <c r="Q96" s="19"/>
      <c r="R96" s="46"/>
      <c r="S96" s="20">
        <f t="shared" si="105"/>
        <v>0</v>
      </c>
      <c r="T96" s="69" t="str">
        <f t="shared" ref="T96:T97" si="108">IF(S96+R96+Q96+P96+O96+N96=0,"KO","")</f>
        <v>KO</v>
      </c>
      <c r="U96" s="51" t="s">
        <v>33</v>
      </c>
      <c r="X96" s="22" t="s">
        <v>16</v>
      </c>
      <c r="Y96" s="22" t="s">
        <v>17</v>
      </c>
      <c r="AB96" s="22" t="s">
        <v>16</v>
      </c>
      <c r="AC96" s="22" t="s">
        <v>17</v>
      </c>
      <c r="AD96" s="63"/>
      <c r="AE96" s="21">
        <f>IF($U97=6,IF($U91&lt;$AI$8,$AI$8-$U91,0),AE97)</f>
        <v>0</v>
      </c>
      <c r="AF96" s="21">
        <f>IF($U97=6,IF($U91&gt;$AI$8,IF(($U91-$AI$8)&gt;36/24,36/24,$U91-$AI$8),AF97),AF97)</f>
        <v>0</v>
      </c>
      <c r="AG96" s="34">
        <v>6</v>
      </c>
      <c r="AH96" s="13">
        <v>0.29166666666666669</v>
      </c>
      <c r="AI96" s="53">
        <f>+AH96</f>
        <v>0.29166666666666669</v>
      </c>
    </row>
    <row r="97" spans="1:35">
      <c r="A97" s="45">
        <f t="shared" si="106"/>
        <v>43121</v>
      </c>
      <c r="B97" s="13"/>
      <c r="C97" s="13"/>
      <c r="D97" s="13"/>
      <c r="E97" s="14">
        <f t="shared" si="100"/>
        <v>0</v>
      </c>
      <c r="F97" s="13"/>
      <c r="G97" s="15">
        <f t="shared" si="101"/>
        <v>0</v>
      </c>
      <c r="H97" s="13"/>
      <c r="I97" s="13"/>
      <c r="J97" s="13"/>
      <c r="K97" s="14">
        <f t="shared" si="102"/>
        <v>0</v>
      </c>
      <c r="L97" s="13"/>
      <c r="M97" s="15">
        <f t="shared" si="107"/>
        <v>0</v>
      </c>
      <c r="N97" s="17"/>
      <c r="O97" s="17"/>
      <c r="P97" s="18"/>
      <c r="Q97" s="19"/>
      <c r="R97" s="46"/>
      <c r="S97" s="20">
        <f t="shared" si="105"/>
        <v>0</v>
      </c>
      <c r="T97" s="69" t="str">
        <f t="shared" si="108"/>
        <v>KO</v>
      </c>
      <c r="U97" s="52">
        <f>+IF(SUM(N91:R97)&gt;7,"ERROR",SUM(N91:R97))</f>
        <v>0</v>
      </c>
      <c r="W97" s="42" t="s">
        <v>19</v>
      </c>
      <c r="X97" s="54">
        <v>0</v>
      </c>
      <c r="Y97" s="54">
        <v>0</v>
      </c>
      <c r="AA97" s="42" t="s">
        <v>26</v>
      </c>
      <c r="AB97" s="54">
        <v>0</v>
      </c>
      <c r="AC97" s="54">
        <v>0</v>
      </c>
      <c r="AD97" s="68"/>
      <c r="AE97" s="21">
        <f>IF($U97=7,IF($U91&lt;$AI$9,$AI$9-$U91,0),0)</f>
        <v>0</v>
      </c>
      <c r="AF97" s="21">
        <f>IF($U97=7,IF($U91&gt;$AI$9,IF(($U91-$AI$9)&gt;43/24,43/24,$U91-$AI$9),0),0)</f>
        <v>0</v>
      </c>
      <c r="AG97" s="34">
        <v>7</v>
      </c>
      <c r="AH97" s="13">
        <v>0.29166666666666669</v>
      </c>
      <c r="AI97" s="53">
        <v>0</v>
      </c>
    </row>
    <row r="98" spans="1:35" ht="6" customHeight="1">
      <c r="N98" s="37"/>
      <c r="O98" s="37"/>
      <c r="P98" s="37"/>
      <c r="Q98" s="37"/>
      <c r="R98" s="37"/>
    </row>
    <row r="99" spans="1:35">
      <c r="A99" s="45">
        <f>+A97+1</f>
        <v>43122</v>
      </c>
      <c r="B99" s="13"/>
      <c r="C99" s="13"/>
      <c r="D99" s="13"/>
      <c r="E99" s="14">
        <f t="shared" ref="E99:E105" si="109">+D99-C99</f>
        <v>0</v>
      </c>
      <c r="F99" s="13"/>
      <c r="G99" s="15">
        <f t="shared" ref="G99:G105" si="110">IF(F99&lt;B99,F99+1-B99-E99,F99-B99-E99)</f>
        <v>0</v>
      </c>
      <c r="H99" s="13"/>
      <c r="I99" s="13"/>
      <c r="J99" s="13"/>
      <c r="K99" s="14">
        <f t="shared" ref="K99:K105" si="111">+J99-I99</f>
        <v>0</v>
      </c>
      <c r="L99" s="13"/>
      <c r="M99" s="15">
        <f t="shared" ref="M99:M100" si="112">IF(L99&lt;H99,L99+1-H99-K99,L99-H99-K99)</f>
        <v>0</v>
      </c>
      <c r="N99" s="17"/>
      <c r="O99" s="17"/>
      <c r="P99" s="18"/>
      <c r="Q99" s="19"/>
      <c r="R99" s="46"/>
      <c r="S99" s="20">
        <f>SUM(G99+M99)</f>
        <v>0</v>
      </c>
      <c r="T99" s="69" t="str">
        <f t="shared" ref="T99:T102" si="113">IF(S99+R99+Q99+P99+O99+N99=0,"KO","")</f>
        <v>KO</v>
      </c>
      <c r="U99" s="84">
        <f>SUM(S99:S105)</f>
        <v>0</v>
      </c>
      <c r="W99" s="39" t="s">
        <v>13</v>
      </c>
      <c r="X99" s="82" t="s">
        <v>14</v>
      </c>
      <c r="Y99" s="82"/>
      <c r="AA99" s="36"/>
      <c r="AB99" s="82" t="s">
        <v>28</v>
      </c>
      <c r="AC99" s="82"/>
      <c r="AD99" s="62"/>
      <c r="AE99" s="36">
        <f>IF($U105=1,IF($U99&lt;$AI$3,$AI$3-$U99,0),AE100)</f>
        <v>0</v>
      </c>
      <c r="AF99" s="36">
        <f>IF($U105=1,IF($U99&gt;$AI$3,IF(($U99-$AI$3)&gt;8/24,8/24,$U99-$AI$3),AF100),AF100)</f>
        <v>0</v>
      </c>
      <c r="AG99" s="34">
        <v>1</v>
      </c>
      <c r="AH99" s="13">
        <v>0.29166666666666669</v>
      </c>
      <c r="AI99" s="53">
        <f>+AH99*5</f>
        <v>1.4583333333333335</v>
      </c>
    </row>
    <row r="100" spans="1:35">
      <c r="A100" s="45">
        <f>+A99+1</f>
        <v>43123</v>
      </c>
      <c r="B100" s="13"/>
      <c r="C100" s="13"/>
      <c r="D100" s="13"/>
      <c r="E100" s="14">
        <f t="shared" si="109"/>
        <v>0</v>
      </c>
      <c r="F100" s="13"/>
      <c r="G100" s="15">
        <f t="shared" si="110"/>
        <v>0</v>
      </c>
      <c r="H100" s="13"/>
      <c r="I100" s="13"/>
      <c r="J100" s="13"/>
      <c r="K100" s="14">
        <f t="shared" si="111"/>
        <v>0</v>
      </c>
      <c r="L100" s="13"/>
      <c r="M100" s="15">
        <f t="shared" si="112"/>
        <v>0</v>
      </c>
      <c r="N100" s="17"/>
      <c r="O100" s="17"/>
      <c r="P100" s="18"/>
      <c r="Q100" s="19"/>
      <c r="R100" s="46"/>
      <c r="S100" s="20">
        <f t="shared" ref="S100:S105" si="114">SUM(G100+M100)</f>
        <v>0</v>
      </c>
      <c r="T100" s="69" t="str">
        <f t="shared" si="113"/>
        <v>KO</v>
      </c>
      <c r="U100" s="85"/>
      <c r="W100" s="22" t="s">
        <v>15</v>
      </c>
      <c r="X100" s="22" t="s">
        <v>29</v>
      </c>
      <c r="Y100" s="22" t="s">
        <v>17</v>
      </c>
      <c r="AB100" s="22" t="s">
        <v>16</v>
      </c>
      <c r="AC100" s="22" t="s">
        <v>17</v>
      </c>
      <c r="AD100" s="63"/>
      <c r="AE100" s="36">
        <f>IF($U105=2,IF($U99&lt;$AI$4,$AI$4-$U99,0),AE101)</f>
        <v>0</v>
      </c>
      <c r="AF100" s="36">
        <f>IF($U105=2,IF($U99&gt;$AI$4,IF(($U99-$AI$4)&gt;8/24,8/24,$U99-$AI$4),AF101),AF101)</f>
        <v>0</v>
      </c>
      <c r="AG100" s="34">
        <v>2</v>
      </c>
      <c r="AH100" s="13">
        <v>0.29166666666666669</v>
      </c>
      <c r="AI100" s="53">
        <f>+AH100*5</f>
        <v>1.4583333333333335</v>
      </c>
    </row>
    <row r="101" spans="1:35">
      <c r="A101" s="45">
        <f t="shared" ref="A101:A105" si="115">+A100+1</f>
        <v>43124</v>
      </c>
      <c r="B101" s="13"/>
      <c r="C101" s="13"/>
      <c r="D101" s="13"/>
      <c r="E101" s="14">
        <f t="shared" si="109"/>
        <v>0</v>
      </c>
      <c r="F101" s="13"/>
      <c r="G101" s="15">
        <f t="shared" si="110"/>
        <v>0</v>
      </c>
      <c r="H101" s="13"/>
      <c r="I101" s="13"/>
      <c r="J101" s="13"/>
      <c r="K101" s="14">
        <f t="shared" si="111"/>
        <v>0</v>
      </c>
      <c r="L101" s="13"/>
      <c r="M101" s="15">
        <f>IF(L101&lt;H101,L101+1-H101-K101,L101-H101-K101)</f>
        <v>0</v>
      </c>
      <c r="N101" s="17"/>
      <c r="O101" s="17"/>
      <c r="P101" s="18"/>
      <c r="Q101" s="19"/>
      <c r="R101" s="46"/>
      <c r="S101" s="20">
        <f t="shared" si="114"/>
        <v>0</v>
      </c>
      <c r="T101" s="69" t="str">
        <f t="shared" si="113"/>
        <v>KO</v>
      </c>
      <c r="U101" s="85"/>
      <c r="W101" s="60">
        <f>AE99</f>
        <v>0</v>
      </c>
      <c r="X101" s="58">
        <f>+AF99</f>
        <v>0</v>
      </c>
      <c r="Y101" s="58">
        <f>IF(U99&gt;43/24,U99-43/24,0)</f>
        <v>0</v>
      </c>
      <c r="AA101" s="22" t="s">
        <v>17</v>
      </c>
      <c r="AB101" s="53" t="s">
        <v>27</v>
      </c>
      <c r="AC101" s="53">
        <f>+Y103</f>
        <v>0</v>
      </c>
      <c r="AD101" s="66"/>
      <c r="AE101" s="21">
        <f>IF($U105=3,IF($U99&lt;$AI$5,$AI$5-$U99,0),AE102)</f>
        <v>0</v>
      </c>
      <c r="AF101" s="21">
        <f>IF($U105=3,IF($U99&gt;$AI$5,IF(($U99-$AI$5)&gt;15/24,15/24,$U99-$AI$5),AF102),AF102)</f>
        <v>0</v>
      </c>
      <c r="AG101" s="34">
        <v>3</v>
      </c>
      <c r="AH101" s="13">
        <v>0.29166666666666669</v>
      </c>
      <c r="AI101" s="53">
        <f>+AH101*4</f>
        <v>1.1666666666666667</v>
      </c>
    </row>
    <row r="102" spans="1:35" ht="15" customHeight="1">
      <c r="A102" s="45">
        <f t="shared" si="115"/>
        <v>43125</v>
      </c>
      <c r="B102" s="13"/>
      <c r="C102" s="13"/>
      <c r="D102" s="13"/>
      <c r="E102" s="14">
        <f t="shared" si="109"/>
        <v>0</v>
      </c>
      <c r="F102" s="13"/>
      <c r="G102" s="15">
        <f t="shared" si="110"/>
        <v>0</v>
      </c>
      <c r="H102" s="13"/>
      <c r="I102" s="13"/>
      <c r="J102" s="13"/>
      <c r="K102" s="14">
        <f t="shared" si="111"/>
        <v>0</v>
      </c>
      <c r="L102" s="13"/>
      <c r="M102" s="15">
        <f t="shared" ref="M102:M105" si="116">IF(L102&lt;H102,L102+1-H102-K102,L102-H102-K102)</f>
        <v>0</v>
      </c>
      <c r="N102" s="17"/>
      <c r="O102" s="17"/>
      <c r="P102" s="18"/>
      <c r="Q102" s="19"/>
      <c r="R102" s="46"/>
      <c r="S102" s="20">
        <f t="shared" si="114"/>
        <v>0</v>
      </c>
      <c r="T102" s="69" t="str">
        <f t="shared" si="113"/>
        <v>KO</v>
      </c>
      <c r="U102" s="85"/>
      <c r="W102" s="22" t="s">
        <v>18</v>
      </c>
      <c r="X102" s="22" t="s">
        <v>18</v>
      </c>
      <c r="Y102" s="22" t="s">
        <v>18</v>
      </c>
      <c r="AA102" s="22" t="s">
        <v>16</v>
      </c>
      <c r="AB102" s="53">
        <f>+X103</f>
        <v>0</v>
      </c>
      <c r="AC102" s="53">
        <f>+(AC101*1.5)/1.25</f>
        <v>0</v>
      </c>
      <c r="AD102" s="66"/>
      <c r="AE102" s="21">
        <f>IF($U105=4,IF($U99&lt;$AI$6,$AI$6-$U99,0),AE103)</f>
        <v>0</v>
      </c>
      <c r="AF102" s="21">
        <f>IF($U105=4,IF($U99&gt;$AI$6,IF(($U99-$AI$6)&gt;22/24,22/24,$U99-$AI$6),AF103),AF103)</f>
        <v>0</v>
      </c>
      <c r="AG102" s="34">
        <v>4</v>
      </c>
      <c r="AH102" s="13">
        <v>0.29166666666666669</v>
      </c>
      <c r="AI102" s="53">
        <f>+AH102*3</f>
        <v>0.875</v>
      </c>
    </row>
    <row r="103" spans="1:35">
      <c r="A103" s="45">
        <f t="shared" si="115"/>
        <v>43126</v>
      </c>
      <c r="B103" s="13"/>
      <c r="C103" s="13"/>
      <c r="D103" s="13"/>
      <c r="E103" s="14">
        <f t="shared" si="109"/>
        <v>0</v>
      </c>
      <c r="F103" s="13"/>
      <c r="G103" s="15">
        <f t="shared" si="110"/>
        <v>0</v>
      </c>
      <c r="H103" s="13"/>
      <c r="I103" s="13"/>
      <c r="J103" s="13"/>
      <c r="K103" s="14">
        <f t="shared" si="111"/>
        <v>0</v>
      </c>
      <c r="L103" s="13"/>
      <c r="M103" s="15">
        <f t="shared" si="116"/>
        <v>0</v>
      </c>
      <c r="N103" s="17"/>
      <c r="O103" s="17"/>
      <c r="P103" s="18"/>
      <c r="Q103" s="19"/>
      <c r="R103" s="46"/>
      <c r="S103" s="20">
        <f t="shared" si="114"/>
        <v>0</v>
      </c>
      <c r="T103" s="69" t="str">
        <f>IF(S103+R103+Q103+P103+O103+N103=0,"KO","")</f>
        <v>KO</v>
      </c>
      <c r="U103" s="85"/>
      <c r="W103" s="55">
        <f>+W95+W101-(AB97*1.25)</f>
        <v>0</v>
      </c>
      <c r="X103" s="53">
        <f>+X95+X101-X97+(AC97*1.5)/1.25-AB97</f>
        <v>0</v>
      </c>
      <c r="Y103" s="53">
        <f>+Y95+Y101-Y97-AC97</f>
        <v>0</v>
      </c>
      <c r="AA103" s="22" t="s">
        <v>15</v>
      </c>
      <c r="AB103" s="53">
        <f>+AB102*1.25</f>
        <v>0</v>
      </c>
      <c r="AC103" s="53" t="s">
        <v>27</v>
      </c>
      <c r="AD103" s="67"/>
      <c r="AE103" s="21">
        <f>IF($U105=5,IF($U99&lt;$AI$7,$AI$7-$U99,0),AE104)</f>
        <v>0</v>
      </c>
      <c r="AF103" s="21">
        <f>IF($U105=5,IF($U99&gt;$AI$7,IF(($U99-$AI$7)&gt;29/24,29/24,$U99-$AI$7),AF104),AF104)</f>
        <v>0</v>
      </c>
      <c r="AG103" s="34">
        <v>5</v>
      </c>
      <c r="AH103" s="13">
        <v>0.29166666666666669</v>
      </c>
      <c r="AI103" s="53">
        <f>+AH103*2</f>
        <v>0.58333333333333337</v>
      </c>
    </row>
    <row r="104" spans="1:35">
      <c r="A104" s="45">
        <f t="shared" si="115"/>
        <v>43127</v>
      </c>
      <c r="B104" s="13"/>
      <c r="C104" s="13"/>
      <c r="D104" s="13"/>
      <c r="E104" s="14">
        <f t="shared" si="109"/>
        <v>0</v>
      </c>
      <c r="F104" s="13"/>
      <c r="G104" s="15">
        <f t="shared" si="110"/>
        <v>0</v>
      </c>
      <c r="H104" s="13"/>
      <c r="I104" s="13"/>
      <c r="J104" s="13"/>
      <c r="K104" s="14">
        <f t="shared" si="111"/>
        <v>0</v>
      </c>
      <c r="L104" s="13"/>
      <c r="M104" s="15">
        <f t="shared" si="116"/>
        <v>0</v>
      </c>
      <c r="N104" s="17"/>
      <c r="O104" s="17"/>
      <c r="P104" s="18"/>
      <c r="Q104" s="19"/>
      <c r="R104" s="46"/>
      <c r="S104" s="20">
        <f t="shared" si="114"/>
        <v>0</v>
      </c>
      <c r="T104" s="69" t="str">
        <f t="shared" ref="T104:T105" si="117">IF(S104+R104+Q104+P104+O104+N104=0,"KO","")</f>
        <v>KO</v>
      </c>
      <c r="U104" s="51" t="s">
        <v>33</v>
      </c>
      <c r="X104" s="22" t="s">
        <v>16</v>
      </c>
      <c r="Y104" s="22" t="s">
        <v>17</v>
      </c>
      <c r="AB104" s="22" t="s">
        <v>16</v>
      </c>
      <c r="AC104" s="22" t="s">
        <v>17</v>
      </c>
      <c r="AD104" s="63"/>
      <c r="AE104" s="21">
        <f>IF($U105=6,IF($U99&lt;$AI$8,$AI$8-$U99,0),AE105)</f>
        <v>0</v>
      </c>
      <c r="AF104" s="21">
        <f>IF($U105=6,IF($U99&gt;$AI$8,IF(($U99-$AI$8)&gt;36/24,36/24,$U99-$AI$8),AF105),AF105)</f>
        <v>0</v>
      </c>
      <c r="AG104" s="34">
        <v>6</v>
      </c>
      <c r="AH104" s="13">
        <v>0.29166666666666669</v>
      </c>
      <c r="AI104" s="53">
        <f>+AH104</f>
        <v>0.29166666666666669</v>
      </c>
    </row>
    <row r="105" spans="1:35">
      <c r="A105" s="45">
        <f t="shared" si="115"/>
        <v>43128</v>
      </c>
      <c r="B105" s="13"/>
      <c r="C105" s="13"/>
      <c r="D105" s="13"/>
      <c r="E105" s="14">
        <f t="shared" si="109"/>
        <v>0</v>
      </c>
      <c r="F105" s="13"/>
      <c r="G105" s="15">
        <f t="shared" si="110"/>
        <v>0</v>
      </c>
      <c r="H105" s="13"/>
      <c r="I105" s="13"/>
      <c r="J105" s="13"/>
      <c r="K105" s="14">
        <f t="shared" si="111"/>
        <v>0</v>
      </c>
      <c r="L105" s="13"/>
      <c r="M105" s="15">
        <f t="shared" si="116"/>
        <v>0</v>
      </c>
      <c r="N105" s="17"/>
      <c r="O105" s="17"/>
      <c r="P105" s="18"/>
      <c r="Q105" s="19"/>
      <c r="R105" s="46"/>
      <c r="S105" s="20">
        <f t="shared" si="114"/>
        <v>0</v>
      </c>
      <c r="T105" s="69" t="str">
        <f t="shared" si="117"/>
        <v>KO</v>
      </c>
      <c r="U105" s="52">
        <f>+IF(SUM(N99:R105)&gt;7,"ERROR",SUM(N99:R105))</f>
        <v>0</v>
      </c>
      <c r="W105" s="42" t="s">
        <v>19</v>
      </c>
      <c r="X105" s="54">
        <v>0</v>
      </c>
      <c r="Y105" s="54">
        <v>0</v>
      </c>
      <c r="AA105" s="42" t="s">
        <v>26</v>
      </c>
      <c r="AB105" s="54">
        <v>0</v>
      </c>
      <c r="AC105" s="54">
        <v>0</v>
      </c>
      <c r="AD105" s="68"/>
      <c r="AE105" s="21">
        <f>IF($U105=7,IF($U99&lt;$AI$9,$AI$9-$U99,0),0)</f>
        <v>0</v>
      </c>
      <c r="AF105" s="21">
        <f>IF($U105=7,IF($U99&gt;$AI$9,IF(($U99-$AI$9)&gt;43/24,43/24,$U99-$AI$9),0),0)</f>
        <v>0</v>
      </c>
      <c r="AG105" s="34">
        <v>7</v>
      </c>
      <c r="AH105" s="13">
        <v>0.29166666666666669</v>
      </c>
      <c r="AI105" s="53">
        <v>0</v>
      </c>
    </row>
    <row r="106" spans="1:35" ht="6" customHeight="1">
      <c r="N106" s="37"/>
      <c r="O106" s="37"/>
      <c r="P106" s="37"/>
      <c r="Q106" s="37"/>
      <c r="R106" s="37"/>
    </row>
    <row r="107" spans="1:35">
      <c r="A107" s="45">
        <f>+A105+1</f>
        <v>43129</v>
      </c>
      <c r="B107" s="13"/>
      <c r="C107" s="13"/>
      <c r="D107" s="13"/>
      <c r="E107" s="14">
        <f t="shared" ref="E107:E113" si="118">+D107-C107</f>
        <v>0</v>
      </c>
      <c r="F107" s="13"/>
      <c r="G107" s="15">
        <f t="shared" ref="G107:G113" si="119">IF(F107&lt;B107,F107+1-B107-E107,F107-B107-E107)</f>
        <v>0</v>
      </c>
      <c r="H107" s="13"/>
      <c r="I107" s="13"/>
      <c r="J107" s="13"/>
      <c r="K107" s="14">
        <f t="shared" ref="K107:K113" si="120">+J107-I107</f>
        <v>0</v>
      </c>
      <c r="L107" s="13"/>
      <c r="M107" s="15">
        <f t="shared" ref="M107:M108" si="121">IF(L107&lt;H107,L107+1-H107-K107,L107-H107-K107)</f>
        <v>0</v>
      </c>
      <c r="N107" s="17"/>
      <c r="O107" s="17"/>
      <c r="P107" s="18"/>
      <c r="Q107" s="19"/>
      <c r="R107" s="46"/>
      <c r="S107" s="20">
        <f>SUM(G107+M107)</f>
        <v>0</v>
      </c>
      <c r="T107" s="69" t="str">
        <f t="shared" ref="T107:T110" si="122">IF(S107+R107+Q107+P107+O107+N107=0,"KO","")</f>
        <v>KO</v>
      </c>
      <c r="U107" s="84">
        <f>SUM(S107:S113)</f>
        <v>0</v>
      </c>
      <c r="W107" s="39" t="s">
        <v>13</v>
      </c>
      <c r="X107" s="82" t="s">
        <v>14</v>
      </c>
      <c r="Y107" s="82"/>
      <c r="AA107" s="36"/>
      <c r="AB107" s="82" t="s">
        <v>28</v>
      </c>
      <c r="AC107" s="82"/>
      <c r="AD107" s="62"/>
      <c r="AE107" s="36">
        <f>IF($U113=1,IF($U107&lt;$AI$3,$AI$3-$U107,0),AE108)</f>
        <v>0</v>
      </c>
      <c r="AF107" s="36">
        <f>IF($U113=1,IF($U107&gt;$AI$3,IF(($U107-$AI$3)&gt;8/24,8/24,$U107-$AI$3),AF108),AF108)</f>
        <v>0</v>
      </c>
      <c r="AG107" s="34">
        <v>1</v>
      </c>
      <c r="AH107" s="13">
        <v>0.29166666666666669</v>
      </c>
      <c r="AI107" s="53">
        <f>+AH107*5</f>
        <v>1.4583333333333335</v>
      </c>
    </row>
    <row r="108" spans="1:35">
      <c r="A108" s="45">
        <f>+A107+1</f>
        <v>43130</v>
      </c>
      <c r="B108" s="13"/>
      <c r="C108" s="13"/>
      <c r="D108" s="13"/>
      <c r="E108" s="14">
        <f t="shared" si="118"/>
        <v>0</v>
      </c>
      <c r="F108" s="13"/>
      <c r="G108" s="15">
        <f t="shared" si="119"/>
        <v>0</v>
      </c>
      <c r="H108" s="13"/>
      <c r="I108" s="13"/>
      <c r="J108" s="13"/>
      <c r="K108" s="14">
        <f t="shared" si="120"/>
        <v>0</v>
      </c>
      <c r="L108" s="13"/>
      <c r="M108" s="15">
        <f t="shared" si="121"/>
        <v>0</v>
      </c>
      <c r="N108" s="17"/>
      <c r="O108" s="17"/>
      <c r="P108" s="18"/>
      <c r="Q108" s="19"/>
      <c r="R108" s="46"/>
      <c r="S108" s="20">
        <f t="shared" ref="S108:S113" si="123">SUM(G108+M108)</f>
        <v>0</v>
      </c>
      <c r="T108" s="69" t="str">
        <f t="shared" si="122"/>
        <v>KO</v>
      </c>
      <c r="U108" s="85"/>
      <c r="W108" s="22" t="s">
        <v>15</v>
      </c>
      <c r="X108" s="22" t="s">
        <v>29</v>
      </c>
      <c r="Y108" s="22" t="s">
        <v>17</v>
      </c>
      <c r="AB108" s="22" t="s">
        <v>16</v>
      </c>
      <c r="AC108" s="22" t="s">
        <v>17</v>
      </c>
      <c r="AD108" s="63"/>
      <c r="AE108" s="36">
        <f>IF($U113=2,IF($U107&lt;$AI$4,$AI$4-$U107,0),AE109)</f>
        <v>0</v>
      </c>
      <c r="AF108" s="36">
        <f>IF($U113=2,IF($U107&gt;$AI$4,IF(($U107-$AI$4)&gt;8/24,8/24,$U107-$AI$4),AF109),AF109)</f>
        <v>0</v>
      </c>
      <c r="AG108" s="34">
        <v>2</v>
      </c>
      <c r="AH108" s="13">
        <v>0.29166666666666669</v>
      </c>
      <c r="AI108" s="53">
        <f>+AH108*5</f>
        <v>1.4583333333333335</v>
      </c>
    </row>
    <row r="109" spans="1:35">
      <c r="A109" s="45">
        <f t="shared" ref="A109:A113" si="124">+A108+1</f>
        <v>43131</v>
      </c>
      <c r="B109" s="13"/>
      <c r="C109" s="13"/>
      <c r="D109" s="13"/>
      <c r="E109" s="14">
        <f t="shared" si="118"/>
        <v>0</v>
      </c>
      <c r="F109" s="13"/>
      <c r="G109" s="15">
        <f t="shared" si="119"/>
        <v>0</v>
      </c>
      <c r="H109" s="13"/>
      <c r="I109" s="13"/>
      <c r="J109" s="13"/>
      <c r="K109" s="14">
        <f t="shared" si="120"/>
        <v>0</v>
      </c>
      <c r="L109" s="13"/>
      <c r="M109" s="15">
        <f>IF(L109&lt;H109,L109+1-H109-K109,L109-H109-K109)</f>
        <v>0</v>
      </c>
      <c r="N109" s="17"/>
      <c r="O109" s="17"/>
      <c r="P109" s="18"/>
      <c r="Q109" s="19"/>
      <c r="R109" s="46"/>
      <c r="S109" s="20">
        <f t="shared" si="123"/>
        <v>0</v>
      </c>
      <c r="T109" s="69" t="str">
        <f t="shared" si="122"/>
        <v>KO</v>
      </c>
      <c r="U109" s="85"/>
      <c r="W109" s="60">
        <f>AE107</f>
        <v>0</v>
      </c>
      <c r="X109" s="58">
        <f>+AF107</f>
        <v>0</v>
      </c>
      <c r="Y109" s="58">
        <f>IF(U107&gt;43/24,U107-43/24,0)</f>
        <v>0</v>
      </c>
      <c r="AA109" s="22" t="s">
        <v>17</v>
      </c>
      <c r="AB109" s="53" t="s">
        <v>27</v>
      </c>
      <c r="AC109" s="53">
        <f>+Y111</f>
        <v>0</v>
      </c>
      <c r="AD109" s="66"/>
      <c r="AE109" s="21">
        <f>IF($U113=3,IF($U107&lt;$AI$5,$AI$5-$U107,0),AE110)</f>
        <v>0</v>
      </c>
      <c r="AF109" s="21">
        <f>IF($U113=3,IF($U107&gt;$AI$5,IF(($U107-$AI$5)&gt;15/24,15/24,$U107-$AI$5),AF110),AF110)</f>
        <v>0</v>
      </c>
      <c r="AG109" s="34">
        <v>3</v>
      </c>
      <c r="AH109" s="13">
        <v>0.29166666666666669</v>
      </c>
      <c r="AI109" s="53">
        <f>+AH109*4</f>
        <v>1.1666666666666667</v>
      </c>
    </row>
    <row r="110" spans="1:35">
      <c r="A110" s="45">
        <f t="shared" si="124"/>
        <v>43132</v>
      </c>
      <c r="B110" s="13"/>
      <c r="C110" s="13"/>
      <c r="D110" s="13"/>
      <c r="E110" s="14">
        <f t="shared" si="118"/>
        <v>0</v>
      </c>
      <c r="F110" s="13"/>
      <c r="G110" s="15">
        <f t="shared" si="119"/>
        <v>0</v>
      </c>
      <c r="H110" s="13"/>
      <c r="I110" s="13"/>
      <c r="J110" s="13"/>
      <c r="K110" s="14">
        <f t="shared" si="120"/>
        <v>0</v>
      </c>
      <c r="L110" s="13"/>
      <c r="M110" s="15">
        <f t="shared" ref="M110:M113" si="125">IF(L110&lt;H110,L110+1-H110-K110,L110-H110-K110)</f>
        <v>0</v>
      </c>
      <c r="N110" s="17"/>
      <c r="O110" s="17"/>
      <c r="P110" s="18"/>
      <c r="Q110" s="19"/>
      <c r="R110" s="46"/>
      <c r="S110" s="20">
        <f t="shared" si="123"/>
        <v>0</v>
      </c>
      <c r="T110" s="69" t="str">
        <f t="shared" si="122"/>
        <v>KO</v>
      </c>
      <c r="U110" s="85"/>
      <c r="W110" s="22" t="s">
        <v>18</v>
      </c>
      <c r="X110" s="22" t="s">
        <v>18</v>
      </c>
      <c r="Y110" s="22" t="s">
        <v>18</v>
      </c>
      <c r="AA110" s="22" t="s">
        <v>16</v>
      </c>
      <c r="AB110" s="53">
        <f>+X111</f>
        <v>0</v>
      </c>
      <c r="AC110" s="53">
        <f>+(AC109*1.5)/1.25</f>
        <v>0</v>
      </c>
      <c r="AD110" s="66"/>
      <c r="AE110" s="21">
        <f>IF($U113=4,IF($U107&lt;$AI$6,$AI$6-$U107,0),AE111)</f>
        <v>0</v>
      </c>
      <c r="AF110" s="21">
        <f>IF($U113=4,IF($U107&gt;$AI$6,IF(($U107-$AI$6)&gt;22/24,22/24,$U107-$AI$6),AF111),AF111)</f>
        <v>0</v>
      </c>
      <c r="AG110" s="34">
        <v>4</v>
      </c>
      <c r="AH110" s="13">
        <v>0.29166666666666669</v>
      </c>
      <c r="AI110" s="53">
        <f>+AH110*3</f>
        <v>0.875</v>
      </c>
    </row>
    <row r="111" spans="1:35">
      <c r="A111" s="45">
        <f t="shared" si="124"/>
        <v>43133</v>
      </c>
      <c r="B111" s="13"/>
      <c r="C111" s="13"/>
      <c r="D111" s="13"/>
      <c r="E111" s="14">
        <f t="shared" si="118"/>
        <v>0</v>
      </c>
      <c r="F111" s="13"/>
      <c r="G111" s="15">
        <f t="shared" si="119"/>
        <v>0</v>
      </c>
      <c r="H111" s="13"/>
      <c r="I111" s="13"/>
      <c r="J111" s="13"/>
      <c r="K111" s="14">
        <f t="shared" si="120"/>
        <v>0</v>
      </c>
      <c r="L111" s="13"/>
      <c r="M111" s="15">
        <f t="shared" si="125"/>
        <v>0</v>
      </c>
      <c r="N111" s="17"/>
      <c r="O111" s="17"/>
      <c r="P111" s="18"/>
      <c r="Q111" s="19"/>
      <c r="R111" s="46"/>
      <c r="S111" s="20">
        <f t="shared" si="123"/>
        <v>0</v>
      </c>
      <c r="T111" s="69" t="str">
        <f>IF(S111+R111+Q111+P111+O111+N111=0,"KO","")</f>
        <v>KO</v>
      </c>
      <c r="U111" s="85"/>
      <c r="W111" s="55">
        <f>+W103+W109-(AB105*1.25)</f>
        <v>0</v>
      </c>
      <c r="X111" s="53">
        <f>+X103+X109-X105+(AC105*1.5)/1.25-AB105</f>
        <v>0</v>
      </c>
      <c r="Y111" s="53">
        <f>+Y103+Y109-Y105-AC105</f>
        <v>0</v>
      </c>
      <c r="AA111" s="22" t="s">
        <v>15</v>
      </c>
      <c r="AB111" s="53">
        <f>+AB110*1.25</f>
        <v>0</v>
      </c>
      <c r="AC111" s="53" t="s">
        <v>27</v>
      </c>
      <c r="AD111" s="67"/>
      <c r="AE111" s="21">
        <f>IF($U113=5,IF($U107&lt;$AI$7,$AI$7-$U107,0),AE112)</f>
        <v>0</v>
      </c>
      <c r="AF111" s="21">
        <f>IF($U113=5,IF($U107&gt;$AI$7,IF(($U107-$AI$7)&gt;29/24,29/24,$U107-$AI$7),AF112),AF112)</f>
        <v>0</v>
      </c>
      <c r="AG111" s="34">
        <v>5</v>
      </c>
      <c r="AH111" s="13">
        <v>0.29166666666666669</v>
      </c>
      <c r="AI111" s="53">
        <f>+AH111*2</f>
        <v>0.58333333333333337</v>
      </c>
    </row>
    <row r="112" spans="1:35">
      <c r="A112" s="45">
        <f t="shared" si="124"/>
        <v>43134</v>
      </c>
      <c r="B112" s="13"/>
      <c r="C112" s="13"/>
      <c r="D112" s="13"/>
      <c r="E112" s="14">
        <f t="shared" si="118"/>
        <v>0</v>
      </c>
      <c r="F112" s="13"/>
      <c r="G112" s="15">
        <f t="shared" si="119"/>
        <v>0</v>
      </c>
      <c r="H112" s="13"/>
      <c r="I112" s="13"/>
      <c r="J112" s="13"/>
      <c r="K112" s="14">
        <f t="shared" si="120"/>
        <v>0</v>
      </c>
      <c r="L112" s="13"/>
      <c r="M112" s="15">
        <f t="shared" si="125"/>
        <v>0</v>
      </c>
      <c r="N112" s="17"/>
      <c r="O112" s="17"/>
      <c r="P112" s="18"/>
      <c r="Q112" s="19"/>
      <c r="R112" s="46"/>
      <c r="S112" s="20">
        <f t="shared" si="123"/>
        <v>0</v>
      </c>
      <c r="T112" s="69" t="str">
        <f t="shared" ref="T112:T113" si="126">IF(S112+R112+Q112+P112+O112+N112=0,"KO","")</f>
        <v>KO</v>
      </c>
      <c r="U112" s="51" t="s">
        <v>33</v>
      </c>
      <c r="X112" s="22" t="s">
        <v>16</v>
      </c>
      <c r="Y112" s="22" t="s">
        <v>17</v>
      </c>
      <c r="AB112" s="22" t="s">
        <v>16</v>
      </c>
      <c r="AC112" s="22" t="s">
        <v>17</v>
      </c>
      <c r="AD112" s="63"/>
      <c r="AE112" s="21">
        <f>IF($U113=6,IF($U107&lt;$AI$8,$AI$8-$U107,0),AE113)</f>
        <v>0</v>
      </c>
      <c r="AF112" s="21">
        <f>IF($U113=6,IF($U107&gt;$AI$8,IF(($U107-$AI$8)&gt;36/24,36/24,$U107-$AI$8),AF113),AF113)</f>
        <v>0</v>
      </c>
      <c r="AG112" s="34">
        <v>6</v>
      </c>
      <c r="AH112" s="13">
        <v>0.29166666666666669</v>
      </c>
      <c r="AI112" s="53">
        <f>+AH112</f>
        <v>0.29166666666666669</v>
      </c>
    </row>
    <row r="113" spans="1:35">
      <c r="A113" s="45">
        <f t="shared" si="124"/>
        <v>43135</v>
      </c>
      <c r="B113" s="13"/>
      <c r="C113" s="13"/>
      <c r="D113" s="13"/>
      <c r="E113" s="14">
        <f t="shared" si="118"/>
        <v>0</v>
      </c>
      <c r="F113" s="13"/>
      <c r="G113" s="15">
        <f t="shared" si="119"/>
        <v>0</v>
      </c>
      <c r="H113" s="13"/>
      <c r="I113" s="13"/>
      <c r="J113" s="13"/>
      <c r="K113" s="14">
        <f t="shared" si="120"/>
        <v>0</v>
      </c>
      <c r="L113" s="13"/>
      <c r="M113" s="15">
        <f t="shared" si="125"/>
        <v>0</v>
      </c>
      <c r="N113" s="17"/>
      <c r="O113" s="17"/>
      <c r="P113" s="18"/>
      <c r="Q113" s="19"/>
      <c r="R113" s="46"/>
      <c r="S113" s="20">
        <f t="shared" si="123"/>
        <v>0</v>
      </c>
      <c r="T113" s="69" t="str">
        <f t="shared" si="126"/>
        <v>KO</v>
      </c>
      <c r="U113" s="52">
        <f>+IF(SUM(N107:R113)&gt;7,"ERROR",SUM(N107:R113))</f>
        <v>0</v>
      </c>
      <c r="W113" s="42" t="s">
        <v>19</v>
      </c>
      <c r="X113" s="54">
        <v>0</v>
      </c>
      <c r="Y113" s="54">
        <v>0</v>
      </c>
      <c r="AA113" s="42" t="s">
        <v>26</v>
      </c>
      <c r="AB113" s="54">
        <v>0</v>
      </c>
      <c r="AC113" s="54">
        <v>0</v>
      </c>
      <c r="AD113" s="68"/>
      <c r="AE113" s="21">
        <f>IF($U113=7,IF($U107&lt;$AI$9,$AI$9-$U107,0),0)</f>
        <v>0</v>
      </c>
      <c r="AF113" s="21">
        <f>IF($U113=7,IF($U107&gt;$AI$9,IF(($U107-$AI$9)&gt;43/24,43/24,$U107-$AI$9),0),0)</f>
        <v>0</v>
      </c>
      <c r="AG113" s="34">
        <v>7</v>
      </c>
      <c r="AH113" s="13">
        <v>0.29166666666666669</v>
      </c>
      <c r="AI113" s="53">
        <v>0</v>
      </c>
    </row>
    <row r="114" spans="1:35" ht="6" customHeight="1">
      <c r="N114" s="37"/>
      <c r="O114" s="37"/>
      <c r="P114" s="37"/>
      <c r="Q114" s="37"/>
      <c r="R114" s="37"/>
    </row>
    <row r="115" spans="1:35">
      <c r="A115" s="45">
        <f>+A113+1</f>
        <v>43136</v>
      </c>
      <c r="B115" s="13"/>
      <c r="C115" s="13"/>
      <c r="D115" s="13"/>
      <c r="E115" s="14">
        <f t="shared" ref="E115:E121" si="127">+D115-C115</f>
        <v>0</v>
      </c>
      <c r="F115" s="13"/>
      <c r="G115" s="15">
        <f t="shared" ref="G115:G121" si="128">IF(F115&lt;B115,F115+1-B115-E115,F115-B115-E115)</f>
        <v>0</v>
      </c>
      <c r="H115" s="13"/>
      <c r="I115" s="13"/>
      <c r="J115" s="13"/>
      <c r="K115" s="14">
        <f t="shared" ref="K115:K121" si="129">+J115-I115</f>
        <v>0</v>
      </c>
      <c r="L115" s="13"/>
      <c r="M115" s="15">
        <f t="shared" ref="M115:M116" si="130">IF(L115&lt;H115,L115+1-H115-K115,L115-H115-K115)</f>
        <v>0</v>
      </c>
      <c r="N115" s="17"/>
      <c r="O115" s="17"/>
      <c r="P115" s="18"/>
      <c r="Q115" s="19"/>
      <c r="R115" s="46"/>
      <c r="S115" s="20">
        <f>SUM(G115+M115)</f>
        <v>0</v>
      </c>
      <c r="T115" s="69" t="str">
        <f t="shared" ref="T115:T118" si="131">IF(S115+R115+Q115+P115+O115+N115=0,"KO","")</f>
        <v>KO</v>
      </c>
      <c r="U115" s="84">
        <f>SUM(S115:S121)</f>
        <v>0</v>
      </c>
      <c r="W115" s="39" t="s">
        <v>13</v>
      </c>
      <c r="X115" s="82" t="s">
        <v>14</v>
      </c>
      <c r="Y115" s="82"/>
      <c r="AA115" s="36"/>
      <c r="AB115" s="82" t="s">
        <v>28</v>
      </c>
      <c r="AC115" s="82"/>
      <c r="AD115" s="62"/>
      <c r="AE115" s="36">
        <f>IF($U121=1,IF($U115&lt;$AI$3,$AI$3-$U115,0),AE116)</f>
        <v>0</v>
      </c>
      <c r="AF115" s="36">
        <f>IF($U121=1,IF($U115&gt;$AI$3,IF(($U115-$AI$3)&gt;8/24,8/24,$U115-$AI$3),AF116),AF116)</f>
        <v>0</v>
      </c>
      <c r="AG115" s="34">
        <v>1</v>
      </c>
      <c r="AH115" s="13">
        <v>0.29166666666666669</v>
      </c>
      <c r="AI115" s="53">
        <f>+AH115*5</f>
        <v>1.4583333333333335</v>
      </c>
    </row>
    <row r="116" spans="1:35">
      <c r="A116" s="45">
        <f>+A115+1</f>
        <v>43137</v>
      </c>
      <c r="B116" s="13"/>
      <c r="C116" s="13"/>
      <c r="D116" s="13"/>
      <c r="E116" s="14">
        <f t="shared" si="127"/>
        <v>0</v>
      </c>
      <c r="F116" s="13"/>
      <c r="G116" s="15">
        <f t="shared" si="128"/>
        <v>0</v>
      </c>
      <c r="H116" s="13"/>
      <c r="I116" s="13"/>
      <c r="J116" s="13"/>
      <c r="K116" s="14">
        <f t="shared" si="129"/>
        <v>0</v>
      </c>
      <c r="L116" s="13"/>
      <c r="M116" s="15">
        <f t="shared" si="130"/>
        <v>0</v>
      </c>
      <c r="N116" s="17"/>
      <c r="O116" s="17"/>
      <c r="P116" s="18"/>
      <c r="Q116" s="19"/>
      <c r="R116" s="46"/>
      <c r="S116" s="20">
        <f t="shared" ref="S116:S121" si="132">SUM(G116+M116)</f>
        <v>0</v>
      </c>
      <c r="T116" s="69" t="str">
        <f t="shared" si="131"/>
        <v>KO</v>
      </c>
      <c r="U116" s="85"/>
      <c r="W116" s="22" t="s">
        <v>15</v>
      </c>
      <c r="X116" s="22" t="s">
        <v>29</v>
      </c>
      <c r="Y116" s="22" t="s">
        <v>17</v>
      </c>
      <c r="AB116" s="22" t="s">
        <v>16</v>
      </c>
      <c r="AC116" s="22" t="s">
        <v>17</v>
      </c>
      <c r="AD116" s="63"/>
      <c r="AE116" s="36">
        <f>IF($U121=2,IF($U115&lt;$AI$4,$AI$4-$U115,0),AE117)</f>
        <v>0</v>
      </c>
      <c r="AF116" s="36">
        <f>IF($U121=2,IF($U115&gt;$AI$4,IF(($U115-$AI$4)&gt;8/24,8/24,$U115-$AI$4),AF117),AF117)</f>
        <v>0</v>
      </c>
      <c r="AG116" s="34">
        <v>2</v>
      </c>
      <c r="AH116" s="13">
        <v>0.29166666666666669</v>
      </c>
      <c r="AI116" s="53">
        <f>+AH116*5</f>
        <v>1.4583333333333335</v>
      </c>
    </row>
    <row r="117" spans="1:35">
      <c r="A117" s="45">
        <f t="shared" ref="A117:A121" si="133">+A116+1</f>
        <v>43138</v>
      </c>
      <c r="B117" s="13"/>
      <c r="C117" s="13"/>
      <c r="D117" s="13"/>
      <c r="E117" s="14">
        <f t="shared" si="127"/>
        <v>0</v>
      </c>
      <c r="F117" s="13"/>
      <c r="G117" s="15">
        <f t="shared" si="128"/>
        <v>0</v>
      </c>
      <c r="H117" s="13"/>
      <c r="I117" s="13"/>
      <c r="J117" s="13"/>
      <c r="K117" s="14">
        <f t="shared" si="129"/>
        <v>0</v>
      </c>
      <c r="L117" s="13"/>
      <c r="M117" s="15">
        <f>IF(L117&lt;H117,L117+1-H117-K117,L117-H117-K117)</f>
        <v>0</v>
      </c>
      <c r="N117" s="17"/>
      <c r="O117" s="17"/>
      <c r="P117" s="18"/>
      <c r="Q117" s="19"/>
      <c r="R117" s="46"/>
      <c r="S117" s="20">
        <f t="shared" si="132"/>
        <v>0</v>
      </c>
      <c r="T117" s="69" t="str">
        <f t="shared" si="131"/>
        <v>KO</v>
      </c>
      <c r="U117" s="85"/>
      <c r="W117" s="60">
        <f>AE115</f>
        <v>0</v>
      </c>
      <c r="X117" s="58">
        <f>+AF115</f>
        <v>0</v>
      </c>
      <c r="Y117" s="58">
        <f>IF(U115&gt;43/24,U115-43/24,0)</f>
        <v>0</v>
      </c>
      <c r="AA117" s="22" t="s">
        <v>17</v>
      </c>
      <c r="AB117" s="53" t="s">
        <v>27</v>
      </c>
      <c r="AC117" s="53">
        <f>+Y119</f>
        <v>0</v>
      </c>
      <c r="AD117" s="66"/>
      <c r="AE117" s="21">
        <f>IF($U121=3,IF($U115&lt;$AI$5,$AI$5-$U115,0),AE118)</f>
        <v>0</v>
      </c>
      <c r="AF117" s="21">
        <f>IF($U121=3,IF($U115&gt;$AI$5,IF(($U115-$AI$5)&gt;15/24,15/24,$U115-$AI$5),AF118),AF118)</f>
        <v>0</v>
      </c>
      <c r="AG117" s="34">
        <v>3</v>
      </c>
      <c r="AH117" s="13">
        <v>0.29166666666666669</v>
      </c>
      <c r="AI117" s="53">
        <f>+AH117*4</f>
        <v>1.1666666666666667</v>
      </c>
    </row>
    <row r="118" spans="1:35">
      <c r="A118" s="45">
        <f t="shared" si="133"/>
        <v>43139</v>
      </c>
      <c r="B118" s="13"/>
      <c r="C118" s="13"/>
      <c r="D118" s="13"/>
      <c r="E118" s="14">
        <f t="shared" si="127"/>
        <v>0</v>
      </c>
      <c r="F118" s="13"/>
      <c r="G118" s="15">
        <f t="shared" si="128"/>
        <v>0</v>
      </c>
      <c r="H118" s="13"/>
      <c r="I118" s="13"/>
      <c r="J118" s="13"/>
      <c r="K118" s="14">
        <f t="shared" si="129"/>
        <v>0</v>
      </c>
      <c r="L118" s="13"/>
      <c r="M118" s="15">
        <f t="shared" ref="M118:M121" si="134">IF(L118&lt;H118,L118+1-H118-K118,L118-H118-K118)</f>
        <v>0</v>
      </c>
      <c r="N118" s="17"/>
      <c r="O118" s="17"/>
      <c r="P118" s="18"/>
      <c r="Q118" s="19"/>
      <c r="R118" s="46"/>
      <c r="S118" s="20">
        <f t="shared" si="132"/>
        <v>0</v>
      </c>
      <c r="T118" s="69" t="str">
        <f t="shared" si="131"/>
        <v>KO</v>
      </c>
      <c r="U118" s="85"/>
      <c r="W118" s="22" t="s">
        <v>18</v>
      </c>
      <c r="X118" s="22" t="s">
        <v>18</v>
      </c>
      <c r="Y118" s="22" t="s">
        <v>18</v>
      </c>
      <c r="AA118" s="22" t="s">
        <v>16</v>
      </c>
      <c r="AB118" s="53">
        <f>+X119</f>
        <v>0</v>
      </c>
      <c r="AC118" s="53">
        <f>+(AC117*1.5)/1.25</f>
        <v>0</v>
      </c>
      <c r="AD118" s="66"/>
      <c r="AE118" s="21">
        <f>IF($U121=4,IF($U115&lt;$AI$6,$AI$6-$U115,0),AE119)</f>
        <v>0</v>
      </c>
      <c r="AF118" s="21">
        <f>IF($U121=4,IF($U115&gt;$AI$6,IF(($U115-$AI$6)&gt;22/24,22/24,$U115-$AI$6),AF119),AF119)</f>
        <v>0</v>
      </c>
      <c r="AG118" s="34">
        <v>4</v>
      </c>
      <c r="AH118" s="13">
        <v>0.29166666666666669</v>
      </c>
      <c r="AI118" s="53">
        <f>+AH118*3</f>
        <v>0.875</v>
      </c>
    </row>
    <row r="119" spans="1:35">
      <c r="A119" s="45">
        <f t="shared" si="133"/>
        <v>43140</v>
      </c>
      <c r="B119" s="13"/>
      <c r="C119" s="13"/>
      <c r="D119" s="13"/>
      <c r="E119" s="14">
        <f t="shared" si="127"/>
        <v>0</v>
      </c>
      <c r="F119" s="13"/>
      <c r="G119" s="15">
        <f t="shared" si="128"/>
        <v>0</v>
      </c>
      <c r="H119" s="13"/>
      <c r="I119" s="13"/>
      <c r="J119" s="13"/>
      <c r="K119" s="14">
        <f t="shared" si="129"/>
        <v>0</v>
      </c>
      <c r="L119" s="13"/>
      <c r="M119" s="15">
        <f t="shared" si="134"/>
        <v>0</v>
      </c>
      <c r="N119" s="17"/>
      <c r="O119" s="17"/>
      <c r="P119" s="18"/>
      <c r="Q119" s="19"/>
      <c r="R119" s="46"/>
      <c r="S119" s="20">
        <f t="shared" si="132"/>
        <v>0</v>
      </c>
      <c r="T119" s="69" t="str">
        <f>IF(S119+R119+Q119+P119+O119+N119=0,"KO","")</f>
        <v>KO</v>
      </c>
      <c r="U119" s="85"/>
      <c r="W119" s="55">
        <f>+W111+W117-(AB113*1.25)</f>
        <v>0</v>
      </c>
      <c r="X119" s="53">
        <f>+X111+X117-X113+(AC113*1.5)/1.25-AB113</f>
        <v>0</v>
      </c>
      <c r="Y119" s="53">
        <f>+Y111+Y117-Y113-AC113</f>
        <v>0</v>
      </c>
      <c r="AA119" s="22" t="s">
        <v>15</v>
      </c>
      <c r="AB119" s="53">
        <f>+AB118*1.25</f>
        <v>0</v>
      </c>
      <c r="AC119" s="53" t="s">
        <v>27</v>
      </c>
      <c r="AD119" s="67"/>
      <c r="AE119" s="21">
        <f>IF($U121=5,IF($U115&lt;$AI$7,$AI$7-$U115,0),AE120)</f>
        <v>0</v>
      </c>
      <c r="AF119" s="21">
        <f>IF($U121=5,IF($U115&gt;$AI$7,IF(($U115-$AI$7)&gt;29/24,29/24,$U115-$AI$7),AF120),AF120)</f>
        <v>0</v>
      </c>
      <c r="AG119" s="34">
        <v>5</v>
      </c>
      <c r="AH119" s="13">
        <v>0.29166666666666669</v>
      </c>
      <c r="AI119" s="53">
        <f>+AH119*2</f>
        <v>0.58333333333333337</v>
      </c>
    </row>
    <row r="120" spans="1:35">
      <c r="A120" s="45">
        <f t="shared" si="133"/>
        <v>43141</v>
      </c>
      <c r="B120" s="13"/>
      <c r="C120" s="13"/>
      <c r="D120" s="13"/>
      <c r="E120" s="14">
        <f t="shared" si="127"/>
        <v>0</v>
      </c>
      <c r="F120" s="13"/>
      <c r="G120" s="15">
        <f t="shared" si="128"/>
        <v>0</v>
      </c>
      <c r="H120" s="13"/>
      <c r="I120" s="13"/>
      <c r="J120" s="13"/>
      <c r="K120" s="14">
        <f t="shared" si="129"/>
        <v>0</v>
      </c>
      <c r="L120" s="13"/>
      <c r="M120" s="15">
        <f t="shared" si="134"/>
        <v>0</v>
      </c>
      <c r="N120" s="17"/>
      <c r="O120" s="17"/>
      <c r="P120" s="18"/>
      <c r="Q120" s="19"/>
      <c r="R120" s="46"/>
      <c r="S120" s="20">
        <f t="shared" si="132"/>
        <v>0</v>
      </c>
      <c r="T120" s="69" t="str">
        <f t="shared" ref="T120:T121" si="135">IF(S120+R120+Q120+P120+O120+N120=0,"KO","")</f>
        <v>KO</v>
      </c>
      <c r="U120" s="51" t="s">
        <v>33</v>
      </c>
      <c r="X120" s="22" t="s">
        <v>16</v>
      </c>
      <c r="Y120" s="22" t="s">
        <v>17</v>
      </c>
      <c r="AB120" s="22" t="s">
        <v>16</v>
      </c>
      <c r="AC120" s="22" t="s">
        <v>17</v>
      </c>
      <c r="AD120" s="63"/>
      <c r="AE120" s="21">
        <f>IF($U121=6,IF($U115&lt;$AI$8,$AI$8-$U115,0),AE121)</f>
        <v>0</v>
      </c>
      <c r="AF120" s="21">
        <f>IF($U121=6,IF($U115&gt;$AI$8,IF(($U115-$AI$8)&gt;36/24,36/24,$U115-$AI$8),AF121),AF121)</f>
        <v>0</v>
      </c>
      <c r="AG120" s="34">
        <v>6</v>
      </c>
      <c r="AH120" s="13">
        <v>0.29166666666666669</v>
      </c>
      <c r="AI120" s="53">
        <f>+AH120</f>
        <v>0.29166666666666669</v>
      </c>
    </row>
    <row r="121" spans="1:35">
      <c r="A121" s="45">
        <f t="shared" si="133"/>
        <v>43142</v>
      </c>
      <c r="B121" s="13"/>
      <c r="C121" s="13"/>
      <c r="D121" s="13"/>
      <c r="E121" s="14">
        <f t="shared" si="127"/>
        <v>0</v>
      </c>
      <c r="F121" s="13"/>
      <c r="G121" s="15">
        <f t="shared" si="128"/>
        <v>0</v>
      </c>
      <c r="H121" s="13"/>
      <c r="I121" s="13"/>
      <c r="J121" s="13"/>
      <c r="K121" s="14">
        <f t="shared" si="129"/>
        <v>0</v>
      </c>
      <c r="L121" s="13"/>
      <c r="M121" s="15">
        <f t="shared" si="134"/>
        <v>0</v>
      </c>
      <c r="N121" s="17"/>
      <c r="O121" s="17"/>
      <c r="P121" s="18"/>
      <c r="Q121" s="19"/>
      <c r="R121" s="46"/>
      <c r="S121" s="20">
        <f t="shared" si="132"/>
        <v>0</v>
      </c>
      <c r="T121" s="69" t="str">
        <f t="shared" si="135"/>
        <v>KO</v>
      </c>
      <c r="U121" s="52">
        <f>+IF(SUM(N115:R121)&gt;7,"ERROR",SUM(N115:R121))</f>
        <v>0</v>
      </c>
      <c r="W121" s="42" t="s">
        <v>19</v>
      </c>
      <c r="X121" s="54">
        <v>0</v>
      </c>
      <c r="Y121" s="54">
        <v>0</v>
      </c>
      <c r="AA121" s="42" t="s">
        <v>26</v>
      </c>
      <c r="AB121" s="54">
        <v>0</v>
      </c>
      <c r="AC121" s="54">
        <v>0</v>
      </c>
      <c r="AD121" s="68"/>
      <c r="AE121" s="21">
        <f>IF($U121=7,IF($U115&lt;$AI$9,$AI$9-$U115,0),0)</f>
        <v>0</v>
      </c>
      <c r="AF121" s="21">
        <f>IF($U121=7,IF($U115&gt;$AI$9,IF(($U115-$AI$9)&gt;43/24,43/24,$U115-$AI$9),0),0)</f>
        <v>0</v>
      </c>
      <c r="AG121" s="34">
        <v>7</v>
      </c>
      <c r="AH121" s="13">
        <v>0.29166666666666669</v>
      </c>
      <c r="AI121" s="53">
        <v>0</v>
      </c>
    </row>
    <row r="122" spans="1:35" ht="6" customHeight="1">
      <c r="N122" s="37"/>
      <c r="O122" s="37"/>
      <c r="P122" s="37"/>
      <c r="Q122" s="37"/>
      <c r="R122" s="37"/>
    </row>
    <row r="123" spans="1:35">
      <c r="A123" s="45">
        <f>+A121+1</f>
        <v>43143</v>
      </c>
      <c r="B123" s="13"/>
      <c r="C123" s="13"/>
      <c r="D123" s="13"/>
      <c r="E123" s="14">
        <f t="shared" ref="E123:E129" si="136">+D123-C123</f>
        <v>0</v>
      </c>
      <c r="F123" s="13"/>
      <c r="G123" s="15">
        <f t="shared" ref="G123:G129" si="137">IF(F123&lt;B123,F123+1-B123-E123,F123-B123-E123)</f>
        <v>0</v>
      </c>
      <c r="H123" s="13"/>
      <c r="I123" s="13"/>
      <c r="J123" s="13"/>
      <c r="K123" s="14">
        <f t="shared" ref="K123:K129" si="138">+J123-I123</f>
        <v>0</v>
      </c>
      <c r="L123" s="13"/>
      <c r="M123" s="15">
        <f t="shared" ref="M123:M124" si="139">IF(L123&lt;H123,L123+1-H123-K123,L123-H123-K123)</f>
        <v>0</v>
      </c>
      <c r="N123" s="17"/>
      <c r="O123" s="17"/>
      <c r="P123" s="18"/>
      <c r="Q123" s="19"/>
      <c r="R123" s="46"/>
      <c r="S123" s="20">
        <f>SUM(G123+M123)</f>
        <v>0</v>
      </c>
      <c r="T123" s="69" t="str">
        <f t="shared" ref="T123:T126" si="140">IF(S123+R123+Q123+P123+O123+N123=0,"KO","")</f>
        <v>KO</v>
      </c>
      <c r="U123" s="84">
        <f>SUM(S123:S129)</f>
        <v>0</v>
      </c>
      <c r="W123" s="39" t="s">
        <v>13</v>
      </c>
      <c r="X123" s="82" t="s">
        <v>14</v>
      </c>
      <c r="Y123" s="82"/>
      <c r="AA123" s="36"/>
      <c r="AB123" s="82" t="s">
        <v>28</v>
      </c>
      <c r="AC123" s="82"/>
      <c r="AD123" s="62"/>
      <c r="AE123" s="36">
        <f>IF($U129=1,IF($U123&lt;$AI$3,$AI$3-$U123,0),AE124)</f>
        <v>0</v>
      </c>
      <c r="AF123" s="36">
        <f>IF($U129=1,IF($U123&gt;$AI$3,IF(($U123-$AI$3)&gt;8/24,8/24,$U123-$AI$3),AF124),AF124)</f>
        <v>0</v>
      </c>
      <c r="AG123" s="34">
        <v>1</v>
      </c>
      <c r="AH123" s="13">
        <v>0.29166666666666669</v>
      </c>
      <c r="AI123" s="53">
        <f>+AH123*5</f>
        <v>1.4583333333333335</v>
      </c>
    </row>
    <row r="124" spans="1:35">
      <c r="A124" s="45">
        <f>+A123+1</f>
        <v>43144</v>
      </c>
      <c r="B124" s="13"/>
      <c r="C124" s="13"/>
      <c r="D124" s="13"/>
      <c r="E124" s="14">
        <f t="shared" si="136"/>
        <v>0</v>
      </c>
      <c r="F124" s="13"/>
      <c r="G124" s="15">
        <f t="shared" si="137"/>
        <v>0</v>
      </c>
      <c r="H124" s="13"/>
      <c r="I124" s="13"/>
      <c r="J124" s="13"/>
      <c r="K124" s="14">
        <f t="shared" si="138"/>
        <v>0</v>
      </c>
      <c r="L124" s="13"/>
      <c r="M124" s="15">
        <f t="shared" si="139"/>
        <v>0</v>
      </c>
      <c r="N124" s="17"/>
      <c r="O124" s="17"/>
      <c r="P124" s="18"/>
      <c r="Q124" s="19"/>
      <c r="R124" s="46"/>
      <c r="S124" s="20">
        <f t="shared" ref="S124:S129" si="141">SUM(G124+M124)</f>
        <v>0</v>
      </c>
      <c r="T124" s="69" t="str">
        <f t="shared" si="140"/>
        <v>KO</v>
      </c>
      <c r="U124" s="85"/>
      <c r="W124" s="22" t="s">
        <v>15</v>
      </c>
      <c r="X124" s="22" t="s">
        <v>29</v>
      </c>
      <c r="Y124" s="22" t="s">
        <v>17</v>
      </c>
      <c r="AB124" s="22" t="s">
        <v>16</v>
      </c>
      <c r="AC124" s="22" t="s">
        <v>17</v>
      </c>
      <c r="AD124" s="63"/>
      <c r="AE124" s="36">
        <f>IF($U129=2,IF($U123&lt;$AI$4,$AI$4-$U123,0),AE125)</f>
        <v>0</v>
      </c>
      <c r="AF124" s="36">
        <f>IF($U129=2,IF($U123&gt;$AI$4,IF(($U123-$AI$4)&gt;8/24,8/24,$U123-$AI$4),AF125),AF125)</f>
        <v>0</v>
      </c>
      <c r="AG124" s="34">
        <v>2</v>
      </c>
      <c r="AH124" s="13">
        <v>0.29166666666666669</v>
      </c>
      <c r="AI124" s="53">
        <f>+AH124*5</f>
        <v>1.4583333333333335</v>
      </c>
    </row>
    <row r="125" spans="1:35">
      <c r="A125" s="45">
        <f t="shared" ref="A125:A129" si="142">+A124+1</f>
        <v>43145</v>
      </c>
      <c r="B125" s="13"/>
      <c r="C125" s="13"/>
      <c r="D125" s="13"/>
      <c r="E125" s="14">
        <f t="shared" si="136"/>
        <v>0</v>
      </c>
      <c r="F125" s="13"/>
      <c r="G125" s="15">
        <f t="shared" si="137"/>
        <v>0</v>
      </c>
      <c r="H125" s="13"/>
      <c r="I125" s="13"/>
      <c r="J125" s="13"/>
      <c r="K125" s="14">
        <f t="shared" si="138"/>
        <v>0</v>
      </c>
      <c r="L125" s="13"/>
      <c r="M125" s="15">
        <f>IF(L125&lt;H125,L125+1-H125-K125,L125-H125-K125)</f>
        <v>0</v>
      </c>
      <c r="N125" s="17"/>
      <c r="O125" s="17"/>
      <c r="P125" s="18"/>
      <c r="Q125" s="19"/>
      <c r="R125" s="46"/>
      <c r="S125" s="20">
        <f t="shared" si="141"/>
        <v>0</v>
      </c>
      <c r="T125" s="69" t="str">
        <f t="shared" si="140"/>
        <v>KO</v>
      </c>
      <c r="U125" s="85"/>
      <c r="W125" s="60">
        <f>AE123</f>
        <v>0</v>
      </c>
      <c r="X125" s="58">
        <f>+AF123</f>
        <v>0</v>
      </c>
      <c r="Y125" s="58">
        <f>IF(U123&gt;43/24,U123-43/24,0)</f>
        <v>0</v>
      </c>
      <c r="AA125" s="22" t="s">
        <v>17</v>
      </c>
      <c r="AB125" s="53" t="s">
        <v>27</v>
      </c>
      <c r="AC125" s="53">
        <f>+Y127</f>
        <v>0</v>
      </c>
      <c r="AD125" s="66"/>
      <c r="AE125" s="21">
        <f>IF($U129=3,IF($U123&lt;$AI$5,$AI$5-$U123,0),AE126)</f>
        <v>0</v>
      </c>
      <c r="AF125" s="21">
        <f>IF($U129=3,IF($U123&gt;$AI$5,IF(($U123-$AI$5)&gt;15/24,15/24,$U123-$AI$5),AF126),AF126)</f>
        <v>0</v>
      </c>
      <c r="AG125" s="34">
        <v>3</v>
      </c>
      <c r="AH125" s="13">
        <v>0.29166666666666669</v>
      </c>
      <c r="AI125" s="53">
        <f>+AH125*4</f>
        <v>1.1666666666666667</v>
      </c>
    </row>
    <row r="126" spans="1:35">
      <c r="A126" s="45">
        <f t="shared" si="142"/>
        <v>43146</v>
      </c>
      <c r="B126" s="13"/>
      <c r="C126" s="13"/>
      <c r="D126" s="13"/>
      <c r="E126" s="14">
        <f t="shared" si="136"/>
        <v>0</v>
      </c>
      <c r="F126" s="13"/>
      <c r="G126" s="15">
        <f t="shared" si="137"/>
        <v>0</v>
      </c>
      <c r="H126" s="13"/>
      <c r="I126" s="13"/>
      <c r="J126" s="13"/>
      <c r="K126" s="14">
        <f t="shared" si="138"/>
        <v>0</v>
      </c>
      <c r="L126" s="13"/>
      <c r="M126" s="15">
        <f t="shared" ref="M126:M129" si="143">IF(L126&lt;H126,L126+1-H126-K126,L126-H126-K126)</f>
        <v>0</v>
      </c>
      <c r="N126" s="17"/>
      <c r="O126" s="17"/>
      <c r="P126" s="18"/>
      <c r="Q126" s="19"/>
      <c r="R126" s="46"/>
      <c r="S126" s="20">
        <f t="shared" si="141"/>
        <v>0</v>
      </c>
      <c r="T126" s="69" t="str">
        <f t="shared" si="140"/>
        <v>KO</v>
      </c>
      <c r="U126" s="85"/>
      <c r="W126" s="22" t="s">
        <v>18</v>
      </c>
      <c r="X126" s="22" t="s">
        <v>18</v>
      </c>
      <c r="Y126" s="22" t="s">
        <v>18</v>
      </c>
      <c r="AA126" s="22" t="s">
        <v>16</v>
      </c>
      <c r="AB126" s="53">
        <f>+X127</f>
        <v>0</v>
      </c>
      <c r="AC126" s="53">
        <f>+(AC125*1.5)/1.25</f>
        <v>0</v>
      </c>
      <c r="AD126" s="66"/>
      <c r="AE126" s="21">
        <f>IF($U129=4,IF($U123&lt;$AI$6,$AI$6-$U123,0),AE127)</f>
        <v>0</v>
      </c>
      <c r="AF126" s="21">
        <f>IF($U129=4,IF($U123&gt;$AI$6,IF(($U123-$AI$6)&gt;22/24,22/24,$U123-$AI$6),AF127),AF127)</f>
        <v>0</v>
      </c>
      <c r="AG126" s="34">
        <v>4</v>
      </c>
      <c r="AH126" s="13">
        <v>0.29166666666666669</v>
      </c>
      <c r="AI126" s="53">
        <f>+AH126*3</f>
        <v>0.875</v>
      </c>
    </row>
    <row r="127" spans="1:35">
      <c r="A127" s="45">
        <f t="shared" si="142"/>
        <v>43147</v>
      </c>
      <c r="B127" s="13"/>
      <c r="C127" s="13"/>
      <c r="D127" s="13"/>
      <c r="E127" s="14">
        <f t="shared" si="136"/>
        <v>0</v>
      </c>
      <c r="F127" s="13"/>
      <c r="G127" s="15">
        <f t="shared" si="137"/>
        <v>0</v>
      </c>
      <c r="H127" s="13"/>
      <c r="I127" s="13"/>
      <c r="J127" s="13"/>
      <c r="K127" s="14">
        <f t="shared" si="138"/>
        <v>0</v>
      </c>
      <c r="L127" s="13"/>
      <c r="M127" s="15">
        <f t="shared" si="143"/>
        <v>0</v>
      </c>
      <c r="N127" s="17"/>
      <c r="O127" s="17"/>
      <c r="P127" s="18"/>
      <c r="Q127" s="19"/>
      <c r="R127" s="46"/>
      <c r="S127" s="20">
        <f t="shared" si="141"/>
        <v>0</v>
      </c>
      <c r="T127" s="69" t="str">
        <f>IF(S127+R127+Q127+P127+O127+N127=0,"KO","")</f>
        <v>KO</v>
      </c>
      <c r="U127" s="85"/>
      <c r="W127" s="55">
        <f>+W119+W125-(AB121*1.25)</f>
        <v>0</v>
      </c>
      <c r="X127" s="53">
        <f>+X119+X125-X121+(AC121*1.5)/1.25-AB121</f>
        <v>0</v>
      </c>
      <c r="Y127" s="53">
        <f>+Y119+Y125-Y121-AC121</f>
        <v>0</v>
      </c>
      <c r="AA127" s="22" t="s">
        <v>15</v>
      </c>
      <c r="AB127" s="53">
        <f>+AB126*1.25</f>
        <v>0</v>
      </c>
      <c r="AC127" s="53" t="s">
        <v>27</v>
      </c>
      <c r="AD127" s="67"/>
      <c r="AE127" s="21">
        <f>IF($U129=5,IF($U123&lt;$AI$7,$AI$7-$U123,0),AE128)</f>
        <v>0</v>
      </c>
      <c r="AF127" s="21">
        <f>IF($U129=5,IF($U123&gt;$AI$7,IF(($U123-$AI$7)&gt;29/24,29/24,$U123-$AI$7),AF128),AF128)</f>
        <v>0</v>
      </c>
      <c r="AG127" s="34">
        <v>5</v>
      </c>
      <c r="AH127" s="13">
        <v>0.29166666666666669</v>
      </c>
      <c r="AI127" s="53">
        <f>+AH127*2</f>
        <v>0.58333333333333337</v>
      </c>
    </row>
    <row r="128" spans="1:35">
      <c r="A128" s="45">
        <f t="shared" si="142"/>
        <v>43148</v>
      </c>
      <c r="B128" s="13"/>
      <c r="C128" s="13"/>
      <c r="D128" s="13"/>
      <c r="E128" s="14">
        <f t="shared" si="136"/>
        <v>0</v>
      </c>
      <c r="F128" s="13"/>
      <c r="G128" s="15">
        <f t="shared" si="137"/>
        <v>0</v>
      </c>
      <c r="H128" s="13"/>
      <c r="I128" s="13"/>
      <c r="J128" s="13"/>
      <c r="K128" s="14">
        <f t="shared" si="138"/>
        <v>0</v>
      </c>
      <c r="L128" s="13"/>
      <c r="M128" s="15">
        <f t="shared" si="143"/>
        <v>0</v>
      </c>
      <c r="N128" s="17"/>
      <c r="O128" s="17"/>
      <c r="P128" s="18"/>
      <c r="Q128" s="19"/>
      <c r="R128" s="46"/>
      <c r="S128" s="20">
        <f t="shared" si="141"/>
        <v>0</v>
      </c>
      <c r="T128" s="69" t="str">
        <f t="shared" ref="T128:T129" si="144">IF(S128+R128+Q128+P128+O128+N128=0,"KO","")</f>
        <v>KO</v>
      </c>
      <c r="U128" s="51" t="s">
        <v>33</v>
      </c>
      <c r="X128" s="22" t="s">
        <v>16</v>
      </c>
      <c r="Y128" s="22" t="s">
        <v>17</v>
      </c>
      <c r="AB128" s="22" t="s">
        <v>16</v>
      </c>
      <c r="AC128" s="22" t="s">
        <v>17</v>
      </c>
      <c r="AD128" s="63"/>
      <c r="AE128" s="21">
        <f>IF($U129=6,IF($U123&lt;$AI$8,$AI$8-$U123,0),AE129)</f>
        <v>0</v>
      </c>
      <c r="AF128" s="21">
        <f>IF($U129=6,IF($U123&gt;$AI$8,IF(($U123-$AI$8)&gt;36/24,36/24,$U123-$AI$8),AF129),AF129)</f>
        <v>0</v>
      </c>
      <c r="AG128" s="34">
        <v>6</v>
      </c>
      <c r="AH128" s="13">
        <v>0.29166666666666669</v>
      </c>
      <c r="AI128" s="53">
        <f>+AH128</f>
        <v>0.29166666666666669</v>
      </c>
    </row>
    <row r="129" spans="1:35">
      <c r="A129" s="45">
        <f t="shared" si="142"/>
        <v>43149</v>
      </c>
      <c r="B129" s="13"/>
      <c r="C129" s="13"/>
      <c r="D129" s="13"/>
      <c r="E129" s="14">
        <f t="shared" si="136"/>
        <v>0</v>
      </c>
      <c r="F129" s="13"/>
      <c r="G129" s="15">
        <f t="shared" si="137"/>
        <v>0</v>
      </c>
      <c r="H129" s="13"/>
      <c r="I129" s="13"/>
      <c r="J129" s="13"/>
      <c r="K129" s="14">
        <f t="shared" si="138"/>
        <v>0</v>
      </c>
      <c r="L129" s="13"/>
      <c r="M129" s="15">
        <f t="shared" si="143"/>
        <v>0</v>
      </c>
      <c r="N129" s="17"/>
      <c r="O129" s="17"/>
      <c r="P129" s="18"/>
      <c r="Q129" s="19"/>
      <c r="R129" s="46"/>
      <c r="S129" s="20">
        <f t="shared" si="141"/>
        <v>0</v>
      </c>
      <c r="T129" s="69" t="str">
        <f t="shared" si="144"/>
        <v>KO</v>
      </c>
      <c r="U129" s="52">
        <f>+IF(SUM(N123:R129)&gt;7,"ERROR",SUM(N123:R129))</f>
        <v>0</v>
      </c>
      <c r="W129" s="42" t="s">
        <v>19</v>
      </c>
      <c r="X129" s="54">
        <v>0</v>
      </c>
      <c r="Y129" s="54">
        <v>0</v>
      </c>
      <c r="AA129" s="42" t="s">
        <v>26</v>
      </c>
      <c r="AB129" s="54">
        <v>0</v>
      </c>
      <c r="AC129" s="54">
        <v>0</v>
      </c>
      <c r="AD129" s="68"/>
      <c r="AE129" s="21">
        <f>IF($U129=7,IF($U123&lt;$AI$9,$AI$9-$U123,0),0)</f>
        <v>0</v>
      </c>
      <c r="AF129" s="21">
        <f>IF($U129=7,IF($U123&gt;$AI$9,IF(($U123-$AI$9)&gt;43/24,43/24,$U123-$AI$9),0),0)</f>
        <v>0</v>
      </c>
      <c r="AG129" s="34">
        <v>7</v>
      </c>
      <c r="AH129" s="13">
        <v>0.29166666666666669</v>
      </c>
      <c r="AI129" s="53">
        <v>0</v>
      </c>
    </row>
    <row r="130" spans="1:35" ht="6" customHeight="1">
      <c r="N130" s="37"/>
      <c r="O130" s="37"/>
      <c r="P130" s="37"/>
      <c r="Q130" s="37"/>
      <c r="R130" s="37"/>
    </row>
    <row r="131" spans="1:35">
      <c r="A131" s="45">
        <f>+A129+1</f>
        <v>43150</v>
      </c>
      <c r="B131" s="13"/>
      <c r="C131" s="13"/>
      <c r="D131" s="13"/>
      <c r="E131" s="14">
        <f t="shared" ref="E131:E137" si="145">+D131-C131</f>
        <v>0</v>
      </c>
      <c r="F131" s="13"/>
      <c r="G131" s="15">
        <f t="shared" ref="G131:G137" si="146">IF(F131&lt;B131,F131+1-B131-E131,F131-B131-E131)</f>
        <v>0</v>
      </c>
      <c r="H131" s="13"/>
      <c r="I131" s="13"/>
      <c r="J131" s="13"/>
      <c r="K131" s="14">
        <f t="shared" ref="K131:K137" si="147">+J131-I131</f>
        <v>0</v>
      </c>
      <c r="L131" s="13"/>
      <c r="M131" s="15">
        <f t="shared" ref="M131:M132" si="148">IF(L131&lt;H131,L131+1-H131-K131,L131-H131-K131)</f>
        <v>0</v>
      </c>
      <c r="N131" s="17"/>
      <c r="O131" s="17"/>
      <c r="P131" s="18"/>
      <c r="Q131" s="19"/>
      <c r="R131" s="46"/>
      <c r="S131" s="20">
        <f>SUM(G131+M131)</f>
        <v>0</v>
      </c>
      <c r="T131" s="69" t="str">
        <f t="shared" ref="T131:T134" si="149">IF(S131+R131+Q131+P131+O131+N131=0,"KO","")</f>
        <v>KO</v>
      </c>
      <c r="U131" s="84">
        <f>SUM(S131:S137)</f>
        <v>0</v>
      </c>
      <c r="W131" s="39" t="s">
        <v>13</v>
      </c>
      <c r="X131" s="82" t="s">
        <v>14</v>
      </c>
      <c r="Y131" s="82"/>
      <c r="AA131" s="36"/>
      <c r="AB131" s="82" t="s">
        <v>28</v>
      </c>
      <c r="AC131" s="82"/>
      <c r="AD131" s="62"/>
      <c r="AE131" s="36">
        <f>IF($U137=1,IF($U131&lt;$AI$3,$AI$3-$U131,0),AE132)</f>
        <v>0</v>
      </c>
      <c r="AF131" s="36">
        <f>IF($U137=1,IF($U131&gt;$AI$3,IF(($U131-$AI$3)&gt;8/24,8/24,$U131-$AI$3),AF132),AF132)</f>
        <v>0</v>
      </c>
      <c r="AG131" s="34">
        <v>1</v>
      </c>
      <c r="AH131" s="13">
        <v>0.29166666666666669</v>
      </c>
      <c r="AI131" s="53">
        <f>+AH131*5</f>
        <v>1.4583333333333335</v>
      </c>
    </row>
    <row r="132" spans="1:35">
      <c r="A132" s="45">
        <f>+A131+1</f>
        <v>43151</v>
      </c>
      <c r="B132" s="13"/>
      <c r="C132" s="13"/>
      <c r="D132" s="13"/>
      <c r="E132" s="14">
        <f t="shared" si="145"/>
        <v>0</v>
      </c>
      <c r="F132" s="13"/>
      <c r="G132" s="15">
        <f t="shared" si="146"/>
        <v>0</v>
      </c>
      <c r="H132" s="13"/>
      <c r="I132" s="13"/>
      <c r="J132" s="13"/>
      <c r="K132" s="14">
        <f t="shared" si="147"/>
        <v>0</v>
      </c>
      <c r="L132" s="13"/>
      <c r="M132" s="15">
        <f t="shared" si="148"/>
        <v>0</v>
      </c>
      <c r="N132" s="17"/>
      <c r="O132" s="17"/>
      <c r="P132" s="18"/>
      <c r="Q132" s="19"/>
      <c r="R132" s="46"/>
      <c r="S132" s="20">
        <f t="shared" ref="S132:S137" si="150">SUM(G132+M132)</f>
        <v>0</v>
      </c>
      <c r="T132" s="69" t="str">
        <f t="shared" si="149"/>
        <v>KO</v>
      </c>
      <c r="U132" s="85"/>
      <c r="W132" s="22" t="s">
        <v>15</v>
      </c>
      <c r="X132" s="22" t="s">
        <v>29</v>
      </c>
      <c r="Y132" s="22" t="s">
        <v>17</v>
      </c>
      <c r="AB132" s="22" t="s">
        <v>16</v>
      </c>
      <c r="AC132" s="22" t="s">
        <v>17</v>
      </c>
      <c r="AD132" s="63"/>
      <c r="AE132" s="36">
        <f>IF($U137=2,IF($U131&lt;$AI$4,$AI$4-$U131,0),AE133)</f>
        <v>0</v>
      </c>
      <c r="AF132" s="36">
        <f>IF($U137=2,IF($U131&gt;$AI$4,IF(($U131-$AI$4)&gt;8/24,8/24,$U131-$AI$4),AF133),AF133)</f>
        <v>0</v>
      </c>
      <c r="AG132" s="34">
        <v>2</v>
      </c>
      <c r="AH132" s="13">
        <v>0.29166666666666669</v>
      </c>
      <c r="AI132" s="53">
        <f>+AH132*5</f>
        <v>1.4583333333333335</v>
      </c>
    </row>
    <row r="133" spans="1:35">
      <c r="A133" s="45">
        <f t="shared" ref="A133:A137" si="151">+A132+1</f>
        <v>43152</v>
      </c>
      <c r="B133" s="13"/>
      <c r="C133" s="13"/>
      <c r="D133" s="13"/>
      <c r="E133" s="14">
        <f t="shared" si="145"/>
        <v>0</v>
      </c>
      <c r="F133" s="13"/>
      <c r="G133" s="15">
        <f t="shared" si="146"/>
        <v>0</v>
      </c>
      <c r="H133" s="13"/>
      <c r="I133" s="13"/>
      <c r="J133" s="13"/>
      <c r="K133" s="14">
        <f t="shared" si="147"/>
        <v>0</v>
      </c>
      <c r="L133" s="13"/>
      <c r="M133" s="15">
        <f>IF(L133&lt;H133,L133+1-H133-K133,L133-H133-K133)</f>
        <v>0</v>
      </c>
      <c r="N133" s="17"/>
      <c r="O133" s="17"/>
      <c r="P133" s="18"/>
      <c r="Q133" s="19"/>
      <c r="R133" s="46"/>
      <c r="S133" s="20">
        <f t="shared" si="150"/>
        <v>0</v>
      </c>
      <c r="T133" s="69" t="str">
        <f t="shared" si="149"/>
        <v>KO</v>
      </c>
      <c r="U133" s="85"/>
      <c r="W133" s="60">
        <f>AE131</f>
        <v>0</v>
      </c>
      <c r="X133" s="58">
        <f>+AF131</f>
        <v>0</v>
      </c>
      <c r="Y133" s="58">
        <f>IF(U131&gt;43/24,U131-43/24,0)</f>
        <v>0</v>
      </c>
      <c r="AA133" s="22" t="s">
        <v>17</v>
      </c>
      <c r="AB133" s="53" t="s">
        <v>27</v>
      </c>
      <c r="AC133" s="53">
        <f>+Y135</f>
        <v>0</v>
      </c>
      <c r="AD133" s="66"/>
      <c r="AE133" s="21">
        <f>IF($U137=3,IF($U131&lt;$AI$5,$AI$5-$U131,0),AE134)</f>
        <v>0</v>
      </c>
      <c r="AF133" s="21">
        <f>IF($U137=3,IF($U131&gt;$AI$5,IF(($U131-$AI$5)&gt;15/24,15/24,$U131-$AI$5),AF134),AF134)</f>
        <v>0</v>
      </c>
      <c r="AG133" s="34">
        <v>3</v>
      </c>
      <c r="AH133" s="13">
        <v>0.29166666666666669</v>
      </c>
      <c r="AI133" s="53">
        <f>+AH133*4</f>
        <v>1.1666666666666667</v>
      </c>
    </row>
    <row r="134" spans="1:35">
      <c r="A134" s="45">
        <f t="shared" si="151"/>
        <v>43153</v>
      </c>
      <c r="B134" s="13"/>
      <c r="C134" s="13"/>
      <c r="D134" s="13"/>
      <c r="E134" s="14">
        <f t="shared" si="145"/>
        <v>0</v>
      </c>
      <c r="F134" s="13"/>
      <c r="G134" s="15">
        <f t="shared" si="146"/>
        <v>0</v>
      </c>
      <c r="H134" s="13"/>
      <c r="I134" s="13"/>
      <c r="J134" s="13"/>
      <c r="K134" s="14">
        <f t="shared" si="147"/>
        <v>0</v>
      </c>
      <c r="L134" s="13"/>
      <c r="M134" s="15">
        <f t="shared" ref="M134:M137" si="152">IF(L134&lt;H134,L134+1-H134-K134,L134-H134-K134)</f>
        <v>0</v>
      </c>
      <c r="N134" s="17"/>
      <c r="O134" s="17"/>
      <c r="P134" s="18"/>
      <c r="Q134" s="19"/>
      <c r="R134" s="46"/>
      <c r="S134" s="20">
        <f t="shared" si="150"/>
        <v>0</v>
      </c>
      <c r="T134" s="69" t="str">
        <f t="shared" si="149"/>
        <v>KO</v>
      </c>
      <c r="U134" s="85"/>
      <c r="W134" s="22" t="s">
        <v>18</v>
      </c>
      <c r="X134" s="22" t="s">
        <v>18</v>
      </c>
      <c r="Y134" s="22" t="s">
        <v>18</v>
      </c>
      <c r="AA134" s="22" t="s">
        <v>16</v>
      </c>
      <c r="AB134" s="53">
        <f>+X135</f>
        <v>0</v>
      </c>
      <c r="AC134" s="53">
        <f>+(AC133*1.5)/1.25</f>
        <v>0</v>
      </c>
      <c r="AD134" s="66"/>
      <c r="AE134" s="21">
        <f>IF($U137=4,IF($U131&lt;$AI$6,$AI$6-$U131,0),AE135)</f>
        <v>0</v>
      </c>
      <c r="AF134" s="21">
        <f>IF($U137=4,IF($U131&gt;$AI$6,IF(($U131-$AI$6)&gt;22/24,22/24,$U131-$AI$6),AF135),AF135)</f>
        <v>0</v>
      </c>
      <c r="AG134" s="34">
        <v>4</v>
      </c>
      <c r="AH134" s="13">
        <v>0.29166666666666669</v>
      </c>
      <c r="AI134" s="53">
        <f>+AH134*3</f>
        <v>0.875</v>
      </c>
    </row>
    <row r="135" spans="1:35">
      <c r="A135" s="45">
        <f t="shared" si="151"/>
        <v>43154</v>
      </c>
      <c r="B135" s="13"/>
      <c r="C135" s="13"/>
      <c r="D135" s="13"/>
      <c r="E135" s="14">
        <f t="shared" si="145"/>
        <v>0</v>
      </c>
      <c r="F135" s="13"/>
      <c r="G135" s="15">
        <f t="shared" si="146"/>
        <v>0</v>
      </c>
      <c r="H135" s="13"/>
      <c r="I135" s="13"/>
      <c r="J135" s="13"/>
      <c r="K135" s="14">
        <f t="shared" si="147"/>
        <v>0</v>
      </c>
      <c r="L135" s="13"/>
      <c r="M135" s="15">
        <f t="shared" si="152"/>
        <v>0</v>
      </c>
      <c r="N135" s="17"/>
      <c r="O135" s="17"/>
      <c r="P135" s="18"/>
      <c r="Q135" s="19"/>
      <c r="R135" s="46"/>
      <c r="S135" s="20">
        <f t="shared" si="150"/>
        <v>0</v>
      </c>
      <c r="T135" s="69" t="str">
        <f>IF(S135+R135+Q135+P135+O135+N135=0,"KO","")</f>
        <v>KO</v>
      </c>
      <c r="U135" s="85"/>
      <c r="W135" s="55">
        <f>+W127+W133-(AB129*1.25)</f>
        <v>0</v>
      </c>
      <c r="X135" s="53">
        <f>+X127+X133-X129+(AC129*1.5)/1.25-AB129</f>
        <v>0</v>
      </c>
      <c r="Y135" s="53">
        <f>+Y127+Y133-Y129-AC129</f>
        <v>0</v>
      </c>
      <c r="AA135" s="22" t="s">
        <v>15</v>
      </c>
      <c r="AB135" s="53">
        <f>+AB134*1.25</f>
        <v>0</v>
      </c>
      <c r="AC135" s="53" t="s">
        <v>27</v>
      </c>
      <c r="AD135" s="67"/>
      <c r="AE135" s="21">
        <f>IF($U137=5,IF($U131&lt;$AI$7,$AI$7-$U131,0),AE136)</f>
        <v>0</v>
      </c>
      <c r="AF135" s="21">
        <f>IF($U137=5,IF($U131&gt;$AI$7,IF(($U131-$AI$7)&gt;29/24,29/24,$U131-$AI$7),AF136),AF136)</f>
        <v>0</v>
      </c>
      <c r="AG135" s="34">
        <v>5</v>
      </c>
      <c r="AH135" s="13">
        <v>0.29166666666666669</v>
      </c>
      <c r="AI135" s="53">
        <f>+AH135*2</f>
        <v>0.58333333333333337</v>
      </c>
    </row>
    <row r="136" spans="1:35">
      <c r="A136" s="45">
        <f t="shared" si="151"/>
        <v>43155</v>
      </c>
      <c r="B136" s="13"/>
      <c r="C136" s="13"/>
      <c r="D136" s="13"/>
      <c r="E136" s="14">
        <f t="shared" si="145"/>
        <v>0</v>
      </c>
      <c r="F136" s="13"/>
      <c r="G136" s="15">
        <f t="shared" si="146"/>
        <v>0</v>
      </c>
      <c r="H136" s="13"/>
      <c r="I136" s="13"/>
      <c r="J136" s="13"/>
      <c r="K136" s="14">
        <f t="shared" si="147"/>
        <v>0</v>
      </c>
      <c r="L136" s="13"/>
      <c r="M136" s="15">
        <f t="shared" si="152"/>
        <v>0</v>
      </c>
      <c r="N136" s="17"/>
      <c r="O136" s="17"/>
      <c r="P136" s="18"/>
      <c r="Q136" s="19"/>
      <c r="R136" s="46"/>
      <c r="S136" s="20">
        <f t="shared" si="150"/>
        <v>0</v>
      </c>
      <c r="T136" s="69" t="str">
        <f t="shared" ref="T136:T137" si="153">IF(S136+R136+Q136+P136+O136+N136=0,"KO","")</f>
        <v>KO</v>
      </c>
      <c r="U136" s="51" t="s">
        <v>33</v>
      </c>
      <c r="X136" s="22" t="s">
        <v>16</v>
      </c>
      <c r="Y136" s="22" t="s">
        <v>17</v>
      </c>
      <c r="AB136" s="22" t="s">
        <v>16</v>
      </c>
      <c r="AC136" s="22" t="s">
        <v>17</v>
      </c>
      <c r="AD136" s="63"/>
      <c r="AE136" s="21">
        <f>IF($U137=6,IF($U131&lt;$AI$8,$AI$8-$U131,0),AE137)</f>
        <v>0</v>
      </c>
      <c r="AF136" s="21">
        <f>IF($U137=6,IF($U131&gt;$AI$8,IF(($U131-$AI$8)&gt;36/24,36/24,$U131-$AI$8),AF137),AF137)</f>
        <v>0</v>
      </c>
      <c r="AG136" s="34">
        <v>6</v>
      </c>
      <c r="AH136" s="13">
        <v>0.29166666666666669</v>
      </c>
      <c r="AI136" s="53">
        <f>+AH136</f>
        <v>0.29166666666666669</v>
      </c>
    </row>
    <row r="137" spans="1:35">
      <c r="A137" s="45">
        <f t="shared" si="151"/>
        <v>43156</v>
      </c>
      <c r="B137" s="13"/>
      <c r="C137" s="13"/>
      <c r="D137" s="13"/>
      <c r="E137" s="14">
        <f t="shared" si="145"/>
        <v>0</v>
      </c>
      <c r="F137" s="13"/>
      <c r="G137" s="15">
        <f t="shared" si="146"/>
        <v>0</v>
      </c>
      <c r="H137" s="13"/>
      <c r="I137" s="13"/>
      <c r="J137" s="13"/>
      <c r="K137" s="14">
        <f t="shared" si="147"/>
        <v>0</v>
      </c>
      <c r="L137" s="13"/>
      <c r="M137" s="15">
        <f t="shared" si="152"/>
        <v>0</v>
      </c>
      <c r="N137" s="17"/>
      <c r="O137" s="17"/>
      <c r="P137" s="18"/>
      <c r="Q137" s="19"/>
      <c r="R137" s="46"/>
      <c r="S137" s="20">
        <f t="shared" si="150"/>
        <v>0</v>
      </c>
      <c r="T137" s="69" t="str">
        <f t="shared" si="153"/>
        <v>KO</v>
      </c>
      <c r="U137" s="52">
        <f>+IF(SUM(N131:R137)&gt;7,"ERROR",SUM(N131:R137))</f>
        <v>0</v>
      </c>
      <c r="W137" s="42" t="s">
        <v>19</v>
      </c>
      <c r="X137" s="54">
        <v>0</v>
      </c>
      <c r="Y137" s="54">
        <v>0</v>
      </c>
      <c r="AA137" s="42" t="s">
        <v>26</v>
      </c>
      <c r="AB137" s="54">
        <v>0</v>
      </c>
      <c r="AC137" s="54">
        <v>0</v>
      </c>
      <c r="AD137" s="68"/>
      <c r="AE137" s="21">
        <f>IF($U137=7,IF($U131&lt;$AI$9,$AI$9-$U131,0),0)</f>
        <v>0</v>
      </c>
      <c r="AF137" s="21">
        <f>IF($U137=7,IF($U131&gt;$AI$9,IF(($U131-$AI$9)&gt;43/24,43/24,$U131-$AI$9),0),0)</f>
        <v>0</v>
      </c>
      <c r="AG137" s="34">
        <v>7</v>
      </c>
      <c r="AH137" s="13">
        <v>0.29166666666666669</v>
      </c>
      <c r="AI137" s="53">
        <v>0</v>
      </c>
    </row>
    <row r="138" spans="1:35" ht="6" customHeight="1">
      <c r="N138" s="37"/>
      <c r="O138" s="37"/>
      <c r="P138" s="37"/>
      <c r="Q138" s="37"/>
      <c r="R138" s="37"/>
    </row>
    <row r="139" spans="1:35">
      <c r="A139" s="45">
        <f>+A137+1</f>
        <v>43157</v>
      </c>
      <c r="B139" s="13"/>
      <c r="C139" s="13"/>
      <c r="D139" s="13"/>
      <c r="E139" s="14">
        <f t="shared" ref="E139:E145" si="154">+D139-C139</f>
        <v>0</v>
      </c>
      <c r="F139" s="13"/>
      <c r="G139" s="15">
        <f t="shared" ref="G139:G145" si="155">IF(F139&lt;B139,F139+1-B139-E139,F139-B139-E139)</f>
        <v>0</v>
      </c>
      <c r="H139" s="13"/>
      <c r="I139" s="13"/>
      <c r="J139" s="13"/>
      <c r="K139" s="14">
        <f t="shared" ref="K139:K145" si="156">+J139-I139</f>
        <v>0</v>
      </c>
      <c r="L139" s="13"/>
      <c r="M139" s="15">
        <f t="shared" ref="M139:M140" si="157">IF(L139&lt;H139,L139+1-H139-K139,L139-H139-K139)</f>
        <v>0</v>
      </c>
      <c r="N139" s="17"/>
      <c r="O139" s="17"/>
      <c r="P139" s="18"/>
      <c r="Q139" s="19"/>
      <c r="R139" s="46"/>
      <c r="S139" s="20">
        <f>SUM(G139+M139)</f>
        <v>0</v>
      </c>
      <c r="T139" s="69" t="str">
        <f t="shared" ref="T139:T142" si="158">IF(S139+R139+Q139+P139+O139+N139=0,"KO","")</f>
        <v>KO</v>
      </c>
      <c r="U139" s="84">
        <f>SUM(S139:S145)</f>
        <v>0</v>
      </c>
      <c r="W139" s="39" t="s">
        <v>13</v>
      </c>
      <c r="X139" s="82" t="s">
        <v>14</v>
      </c>
      <c r="Y139" s="82"/>
      <c r="AA139" s="36"/>
      <c r="AB139" s="82" t="s">
        <v>28</v>
      </c>
      <c r="AC139" s="82"/>
      <c r="AD139" s="62"/>
      <c r="AE139" s="36">
        <f>IF($U145=1,IF($U139&lt;$AI$3,$AI$3-$U139,0),AE140)</f>
        <v>0</v>
      </c>
      <c r="AF139" s="36">
        <f>IF($U145=1,IF($U139&gt;$AI$3,IF(($U139-$AI$3)&gt;8/24,8/24,$U139-$AI$3),AF140),AF140)</f>
        <v>0</v>
      </c>
      <c r="AG139" s="34">
        <v>1</v>
      </c>
      <c r="AH139" s="13">
        <v>0.29166666666666669</v>
      </c>
      <c r="AI139" s="53">
        <f>+AH139*5</f>
        <v>1.4583333333333335</v>
      </c>
    </row>
    <row r="140" spans="1:35">
      <c r="A140" s="45">
        <f>+A139+1</f>
        <v>43158</v>
      </c>
      <c r="B140" s="13"/>
      <c r="C140" s="13"/>
      <c r="D140" s="13"/>
      <c r="E140" s="14">
        <f t="shared" si="154"/>
        <v>0</v>
      </c>
      <c r="F140" s="13"/>
      <c r="G140" s="15">
        <f t="shared" si="155"/>
        <v>0</v>
      </c>
      <c r="H140" s="13"/>
      <c r="I140" s="13"/>
      <c r="J140" s="13"/>
      <c r="K140" s="14">
        <f t="shared" si="156"/>
        <v>0</v>
      </c>
      <c r="L140" s="13"/>
      <c r="M140" s="15">
        <f t="shared" si="157"/>
        <v>0</v>
      </c>
      <c r="N140" s="17"/>
      <c r="O140" s="17"/>
      <c r="P140" s="18"/>
      <c r="Q140" s="19"/>
      <c r="R140" s="46"/>
      <c r="S140" s="20">
        <f t="shared" ref="S140:S145" si="159">SUM(G140+M140)</f>
        <v>0</v>
      </c>
      <c r="T140" s="69" t="str">
        <f t="shared" si="158"/>
        <v>KO</v>
      </c>
      <c r="U140" s="85"/>
      <c r="W140" s="22" t="s">
        <v>15</v>
      </c>
      <c r="X140" s="22" t="s">
        <v>29</v>
      </c>
      <c r="Y140" s="22" t="s">
        <v>17</v>
      </c>
      <c r="AB140" s="22" t="s">
        <v>16</v>
      </c>
      <c r="AC140" s="22" t="s">
        <v>17</v>
      </c>
      <c r="AD140" s="63"/>
      <c r="AE140" s="36">
        <f>IF($U145=2,IF($U139&lt;$AI$4,$AI$4-$U139,0),AE141)</f>
        <v>0</v>
      </c>
      <c r="AF140" s="36">
        <f>IF($U145=2,IF($U139&gt;$AI$4,IF(($U139-$AI$4)&gt;8/24,8/24,$U139-$AI$4),AF141),AF141)</f>
        <v>0</v>
      </c>
      <c r="AG140" s="34">
        <v>2</v>
      </c>
      <c r="AH140" s="13">
        <v>0.29166666666666669</v>
      </c>
      <c r="AI140" s="53">
        <f>+AH140*5</f>
        <v>1.4583333333333335</v>
      </c>
    </row>
    <row r="141" spans="1:35">
      <c r="A141" s="45">
        <f t="shared" ref="A141:A145" si="160">+A140+1</f>
        <v>43159</v>
      </c>
      <c r="B141" s="13"/>
      <c r="C141" s="13"/>
      <c r="D141" s="13"/>
      <c r="E141" s="14">
        <f t="shared" si="154"/>
        <v>0</v>
      </c>
      <c r="F141" s="13"/>
      <c r="G141" s="15">
        <f t="shared" si="155"/>
        <v>0</v>
      </c>
      <c r="H141" s="13"/>
      <c r="I141" s="13"/>
      <c r="J141" s="13"/>
      <c r="K141" s="14">
        <f t="shared" si="156"/>
        <v>0</v>
      </c>
      <c r="L141" s="13"/>
      <c r="M141" s="15">
        <f>IF(L141&lt;H141,L141+1-H141-K141,L141-H141-K141)</f>
        <v>0</v>
      </c>
      <c r="N141" s="17"/>
      <c r="O141" s="17"/>
      <c r="P141" s="18"/>
      <c r="Q141" s="19"/>
      <c r="R141" s="46"/>
      <c r="S141" s="20">
        <f t="shared" si="159"/>
        <v>0</v>
      </c>
      <c r="T141" s="69" t="str">
        <f t="shared" si="158"/>
        <v>KO</v>
      </c>
      <c r="U141" s="85"/>
      <c r="W141" s="60">
        <f>AE139</f>
        <v>0</v>
      </c>
      <c r="X141" s="58">
        <f>+AF139</f>
        <v>0</v>
      </c>
      <c r="Y141" s="58">
        <f>IF(U139&gt;43/24,U139-43/24,0)</f>
        <v>0</v>
      </c>
      <c r="AA141" s="22" t="s">
        <v>17</v>
      </c>
      <c r="AB141" s="53" t="s">
        <v>27</v>
      </c>
      <c r="AC141" s="53">
        <f>+Y143</f>
        <v>0</v>
      </c>
      <c r="AD141" s="66"/>
      <c r="AE141" s="21">
        <f>IF($U145=3,IF($U139&lt;$AI$5,$AI$5-$U139,0),AE142)</f>
        <v>0</v>
      </c>
      <c r="AF141" s="21">
        <f>IF($U145=3,IF($U139&gt;$AI$5,IF(($U139-$AI$5)&gt;15/24,15/24,$U139-$AI$5),AF142),AF142)</f>
        <v>0</v>
      </c>
      <c r="AG141" s="34">
        <v>3</v>
      </c>
      <c r="AH141" s="13">
        <v>0.29166666666666669</v>
      </c>
      <c r="AI141" s="53">
        <f>+AH141*4</f>
        <v>1.1666666666666667</v>
      </c>
    </row>
    <row r="142" spans="1:35">
      <c r="A142" s="45">
        <f t="shared" si="160"/>
        <v>43160</v>
      </c>
      <c r="B142" s="13"/>
      <c r="C142" s="13"/>
      <c r="D142" s="13"/>
      <c r="E142" s="14">
        <f t="shared" si="154"/>
        <v>0</v>
      </c>
      <c r="F142" s="13"/>
      <c r="G142" s="15">
        <f t="shared" si="155"/>
        <v>0</v>
      </c>
      <c r="H142" s="13"/>
      <c r="I142" s="13"/>
      <c r="J142" s="13"/>
      <c r="K142" s="14">
        <f t="shared" si="156"/>
        <v>0</v>
      </c>
      <c r="L142" s="13"/>
      <c r="M142" s="15">
        <f t="shared" ref="M142:M145" si="161">IF(L142&lt;H142,L142+1-H142-K142,L142-H142-K142)</f>
        <v>0</v>
      </c>
      <c r="N142" s="17"/>
      <c r="O142" s="17"/>
      <c r="P142" s="18"/>
      <c r="Q142" s="19"/>
      <c r="R142" s="46"/>
      <c r="S142" s="20">
        <f t="shared" si="159"/>
        <v>0</v>
      </c>
      <c r="T142" s="69" t="str">
        <f t="shared" si="158"/>
        <v>KO</v>
      </c>
      <c r="U142" s="85"/>
      <c r="W142" s="22" t="s">
        <v>18</v>
      </c>
      <c r="X142" s="22" t="s">
        <v>18</v>
      </c>
      <c r="Y142" s="22" t="s">
        <v>18</v>
      </c>
      <c r="AA142" s="22" t="s">
        <v>16</v>
      </c>
      <c r="AB142" s="53">
        <f>+X143</f>
        <v>0</v>
      </c>
      <c r="AC142" s="53">
        <f>+(AC141*1.5)/1.25</f>
        <v>0</v>
      </c>
      <c r="AD142" s="66"/>
      <c r="AE142" s="21">
        <f>IF($U145=4,IF($U139&lt;$AI$6,$AI$6-$U139,0),AE143)</f>
        <v>0</v>
      </c>
      <c r="AF142" s="21">
        <f>IF($U145=4,IF($U139&gt;$AI$6,IF(($U139-$AI$6)&gt;22/24,22/24,$U139-$AI$6),AF143),AF143)</f>
        <v>0</v>
      </c>
      <c r="AG142" s="34">
        <v>4</v>
      </c>
      <c r="AH142" s="13">
        <v>0.29166666666666669</v>
      </c>
      <c r="AI142" s="53">
        <f>+AH142*3</f>
        <v>0.875</v>
      </c>
    </row>
    <row r="143" spans="1:35">
      <c r="A143" s="45">
        <f t="shared" si="160"/>
        <v>43161</v>
      </c>
      <c r="B143" s="13"/>
      <c r="C143" s="13"/>
      <c r="D143" s="13"/>
      <c r="E143" s="14">
        <f t="shared" si="154"/>
        <v>0</v>
      </c>
      <c r="F143" s="13"/>
      <c r="G143" s="15">
        <f t="shared" si="155"/>
        <v>0</v>
      </c>
      <c r="H143" s="13"/>
      <c r="I143" s="13"/>
      <c r="J143" s="13"/>
      <c r="K143" s="14">
        <f t="shared" si="156"/>
        <v>0</v>
      </c>
      <c r="L143" s="13"/>
      <c r="M143" s="15">
        <f t="shared" si="161"/>
        <v>0</v>
      </c>
      <c r="N143" s="17"/>
      <c r="O143" s="17"/>
      <c r="P143" s="18"/>
      <c r="Q143" s="19"/>
      <c r="R143" s="46"/>
      <c r="S143" s="20">
        <f t="shared" si="159"/>
        <v>0</v>
      </c>
      <c r="T143" s="69" t="str">
        <f>IF(S143+R143+Q143+P143+O143+N143=0,"KO","")</f>
        <v>KO</v>
      </c>
      <c r="U143" s="85"/>
      <c r="W143" s="55">
        <f>+W135+W141-(AB137*1.25)</f>
        <v>0</v>
      </c>
      <c r="X143" s="53">
        <f>+X135+X141-X137+(AC137*1.5)/1.25-AB137</f>
        <v>0</v>
      </c>
      <c r="Y143" s="53">
        <f>+Y135+Y141-Y137-AC137</f>
        <v>0</v>
      </c>
      <c r="AA143" s="22" t="s">
        <v>15</v>
      </c>
      <c r="AB143" s="53">
        <f>+AB142*1.25</f>
        <v>0</v>
      </c>
      <c r="AC143" s="53" t="s">
        <v>27</v>
      </c>
      <c r="AD143" s="67"/>
      <c r="AE143" s="21">
        <f>IF($U145=5,IF($U139&lt;$AI$7,$AI$7-$U139,0),AE144)</f>
        <v>0</v>
      </c>
      <c r="AF143" s="21">
        <f>IF($U145=5,IF($U139&gt;$AI$7,IF(($U139-$AI$7)&gt;29/24,29/24,$U139-$AI$7),AF144),AF144)</f>
        <v>0</v>
      </c>
      <c r="AG143" s="34">
        <v>5</v>
      </c>
      <c r="AH143" s="13">
        <v>0.29166666666666669</v>
      </c>
      <c r="AI143" s="53">
        <f>+AH143*2</f>
        <v>0.58333333333333337</v>
      </c>
    </row>
    <row r="144" spans="1:35">
      <c r="A144" s="45">
        <f t="shared" si="160"/>
        <v>43162</v>
      </c>
      <c r="B144" s="13"/>
      <c r="C144" s="13"/>
      <c r="D144" s="13"/>
      <c r="E144" s="14">
        <f t="shared" si="154"/>
        <v>0</v>
      </c>
      <c r="F144" s="13"/>
      <c r="G144" s="15">
        <f t="shared" si="155"/>
        <v>0</v>
      </c>
      <c r="H144" s="13"/>
      <c r="I144" s="13"/>
      <c r="J144" s="13"/>
      <c r="K144" s="14">
        <f t="shared" si="156"/>
        <v>0</v>
      </c>
      <c r="L144" s="13"/>
      <c r="M144" s="15">
        <f t="shared" si="161"/>
        <v>0</v>
      </c>
      <c r="N144" s="17"/>
      <c r="O144" s="17"/>
      <c r="P144" s="18"/>
      <c r="Q144" s="19"/>
      <c r="R144" s="46"/>
      <c r="S144" s="20">
        <f t="shared" si="159"/>
        <v>0</v>
      </c>
      <c r="T144" s="69" t="str">
        <f t="shared" ref="T144:T145" si="162">IF(S144+R144+Q144+P144+O144+N144=0,"KO","")</f>
        <v>KO</v>
      </c>
      <c r="U144" s="51" t="s">
        <v>33</v>
      </c>
      <c r="X144" s="22" t="s">
        <v>16</v>
      </c>
      <c r="Y144" s="22" t="s">
        <v>17</v>
      </c>
      <c r="AB144" s="22" t="s">
        <v>16</v>
      </c>
      <c r="AC144" s="22" t="s">
        <v>17</v>
      </c>
      <c r="AD144" s="63"/>
      <c r="AE144" s="21">
        <f>IF($U145=6,IF($U139&lt;$AI$8,$AI$8-$U139,0),AE145)</f>
        <v>0</v>
      </c>
      <c r="AF144" s="21">
        <f>IF($U145=6,IF($U139&gt;$AI$8,IF(($U139-$AI$8)&gt;36/24,36/24,$U139-$AI$8),AF145),AF145)</f>
        <v>0</v>
      </c>
      <c r="AG144" s="34">
        <v>6</v>
      </c>
      <c r="AH144" s="13">
        <v>0.29166666666666669</v>
      </c>
      <c r="AI144" s="53">
        <f>+AH144</f>
        <v>0.29166666666666669</v>
      </c>
    </row>
    <row r="145" spans="1:35">
      <c r="A145" s="45">
        <f t="shared" si="160"/>
        <v>43163</v>
      </c>
      <c r="B145" s="13"/>
      <c r="C145" s="13"/>
      <c r="D145" s="13"/>
      <c r="E145" s="14">
        <f t="shared" si="154"/>
        <v>0</v>
      </c>
      <c r="F145" s="13"/>
      <c r="G145" s="15">
        <f t="shared" si="155"/>
        <v>0</v>
      </c>
      <c r="H145" s="13"/>
      <c r="I145" s="13"/>
      <c r="J145" s="13"/>
      <c r="K145" s="14">
        <f t="shared" si="156"/>
        <v>0</v>
      </c>
      <c r="L145" s="13"/>
      <c r="M145" s="15">
        <f t="shared" si="161"/>
        <v>0</v>
      </c>
      <c r="N145" s="17"/>
      <c r="O145" s="17"/>
      <c r="P145" s="18"/>
      <c r="Q145" s="19"/>
      <c r="R145" s="46"/>
      <c r="S145" s="20">
        <f t="shared" si="159"/>
        <v>0</v>
      </c>
      <c r="T145" s="69" t="str">
        <f t="shared" si="162"/>
        <v>KO</v>
      </c>
      <c r="U145" s="52">
        <f>+IF(SUM(N139:R145)&gt;7,"ERROR",SUM(N139:R145))</f>
        <v>0</v>
      </c>
      <c r="W145" s="42" t="s">
        <v>19</v>
      </c>
      <c r="X145" s="54">
        <v>0</v>
      </c>
      <c r="Y145" s="54">
        <v>0</v>
      </c>
      <c r="AA145" s="42" t="s">
        <v>26</v>
      </c>
      <c r="AB145" s="54">
        <v>0</v>
      </c>
      <c r="AC145" s="54">
        <v>0</v>
      </c>
      <c r="AD145" s="68"/>
      <c r="AE145" s="21">
        <f>IF($U145=7,IF($U139&lt;$AI$9,$AI$9-$U139,0),0)</f>
        <v>0</v>
      </c>
      <c r="AF145" s="21">
        <f>IF($U145=7,IF($U139&gt;$AI$9,IF(($U139-$AI$9)&gt;43/24,43/24,$U139-$AI$9),0),0)</f>
        <v>0</v>
      </c>
      <c r="AG145" s="34">
        <v>7</v>
      </c>
      <c r="AH145" s="13">
        <v>0.29166666666666669</v>
      </c>
      <c r="AI145" s="53">
        <v>0</v>
      </c>
    </row>
    <row r="146" spans="1:35" ht="6" customHeight="1">
      <c r="N146" s="37"/>
      <c r="O146" s="37"/>
      <c r="P146" s="37"/>
      <c r="Q146" s="37"/>
      <c r="R146" s="37"/>
    </row>
    <row r="147" spans="1:35">
      <c r="A147" s="45">
        <f>+A145+1</f>
        <v>43164</v>
      </c>
      <c r="B147" s="13"/>
      <c r="C147" s="13"/>
      <c r="D147" s="13"/>
      <c r="E147" s="14">
        <f t="shared" ref="E147:E153" si="163">+D147-C147</f>
        <v>0</v>
      </c>
      <c r="F147" s="13"/>
      <c r="G147" s="15">
        <f t="shared" ref="G147:G153" si="164">IF(F147&lt;B147,F147+1-B147-E147,F147-B147-E147)</f>
        <v>0</v>
      </c>
      <c r="H147" s="13"/>
      <c r="I147" s="13"/>
      <c r="J147" s="13"/>
      <c r="K147" s="14">
        <f t="shared" ref="K147:K153" si="165">+J147-I147</f>
        <v>0</v>
      </c>
      <c r="L147" s="13"/>
      <c r="M147" s="15">
        <f t="shared" ref="M147:M148" si="166">IF(L147&lt;H147,L147+1-H147-K147,L147-H147-K147)</f>
        <v>0</v>
      </c>
      <c r="N147" s="17"/>
      <c r="O147" s="17"/>
      <c r="P147" s="18"/>
      <c r="Q147" s="19"/>
      <c r="R147" s="46"/>
      <c r="S147" s="20">
        <f>SUM(G147+M147)</f>
        <v>0</v>
      </c>
      <c r="T147" s="69" t="str">
        <f t="shared" ref="T147:T150" si="167">IF(S147+R147+Q147+P147+O147+N147=0,"KO","")</f>
        <v>KO</v>
      </c>
      <c r="U147" s="84">
        <f>SUM(S147:S153)</f>
        <v>0</v>
      </c>
      <c r="W147" s="39" t="s">
        <v>13</v>
      </c>
      <c r="X147" s="82" t="s">
        <v>14</v>
      </c>
      <c r="Y147" s="82"/>
      <c r="AA147" s="36"/>
      <c r="AB147" s="82" t="s">
        <v>28</v>
      </c>
      <c r="AC147" s="82"/>
      <c r="AD147" s="62"/>
      <c r="AE147" s="36">
        <f>IF($U153=1,IF($U147&lt;$AI$3,$AI$3-$U147,0),AE148)</f>
        <v>0</v>
      </c>
      <c r="AF147" s="36">
        <f>IF($U153=1,IF($U147&gt;$AI$3,IF(($U147-$AI$3)&gt;8/24,8/24,$U147-$AI$3),AF148),AF148)</f>
        <v>0</v>
      </c>
      <c r="AG147" s="34">
        <v>1</v>
      </c>
      <c r="AH147" s="13">
        <v>0.29166666666666669</v>
      </c>
      <c r="AI147" s="53">
        <f>+AH147*5</f>
        <v>1.4583333333333335</v>
      </c>
    </row>
    <row r="148" spans="1:35">
      <c r="A148" s="45">
        <f>+A147+1</f>
        <v>43165</v>
      </c>
      <c r="B148" s="13"/>
      <c r="C148" s="13"/>
      <c r="D148" s="13"/>
      <c r="E148" s="14">
        <f t="shared" si="163"/>
        <v>0</v>
      </c>
      <c r="F148" s="13"/>
      <c r="G148" s="15">
        <f t="shared" si="164"/>
        <v>0</v>
      </c>
      <c r="H148" s="13"/>
      <c r="I148" s="13"/>
      <c r="J148" s="13"/>
      <c r="K148" s="14">
        <f t="shared" si="165"/>
        <v>0</v>
      </c>
      <c r="L148" s="13"/>
      <c r="M148" s="15">
        <f t="shared" si="166"/>
        <v>0</v>
      </c>
      <c r="N148" s="17"/>
      <c r="O148" s="17"/>
      <c r="P148" s="18"/>
      <c r="Q148" s="19"/>
      <c r="R148" s="46"/>
      <c r="S148" s="20">
        <f t="shared" ref="S148:S153" si="168">SUM(G148+M148)</f>
        <v>0</v>
      </c>
      <c r="T148" s="69" t="str">
        <f t="shared" si="167"/>
        <v>KO</v>
      </c>
      <c r="U148" s="85"/>
      <c r="W148" s="22" t="s">
        <v>15</v>
      </c>
      <c r="X148" s="22" t="s">
        <v>29</v>
      </c>
      <c r="Y148" s="22" t="s">
        <v>17</v>
      </c>
      <c r="AB148" s="22" t="s">
        <v>16</v>
      </c>
      <c r="AC148" s="22" t="s">
        <v>17</v>
      </c>
      <c r="AD148" s="63"/>
      <c r="AE148" s="36">
        <f>IF($U153=2,IF($U147&lt;$AI$4,$AI$4-$U147,0),AE149)</f>
        <v>0</v>
      </c>
      <c r="AF148" s="36">
        <f>IF($U153=2,IF($U147&gt;$AI$4,IF(($U147-$AI$4)&gt;8/24,8/24,$U147-$AI$4),AF149),AF149)</f>
        <v>0</v>
      </c>
      <c r="AG148" s="34">
        <v>2</v>
      </c>
      <c r="AH148" s="13">
        <v>0.29166666666666669</v>
      </c>
      <c r="AI148" s="53">
        <f>+AH148*5</f>
        <v>1.4583333333333335</v>
      </c>
    </row>
    <row r="149" spans="1:35">
      <c r="A149" s="45">
        <f t="shared" ref="A149:A153" si="169">+A148+1</f>
        <v>43166</v>
      </c>
      <c r="B149" s="13"/>
      <c r="C149" s="13"/>
      <c r="D149" s="13"/>
      <c r="E149" s="14">
        <f t="shared" si="163"/>
        <v>0</v>
      </c>
      <c r="F149" s="13"/>
      <c r="G149" s="15">
        <f t="shared" si="164"/>
        <v>0</v>
      </c>
      <c r="H149" s="13"/>
      <c r="I149" s="13"/>
      <c r="J149" s="13"/>
      <c r="K149" s="14">
        <f t="shared" si="165"/>
        <v>0</v>
      </c>
      <c r="L149" s="13"/>
      <c r="M149" s="15">
        <f>IF(L149&lt;H149,L149+1-H149-K149,L149-H149-K149)</f>
        <v>0</v>
      </c>
      <c r="N149" s="17"/>
      <c r="O149" s="17"/>
      <c r="P149" s="18"/>
      <c r="Q149" s="19"/>
      <c r="R149" s="46"/>
      <c r="S149" s="20">
        <f t="shared" si="168"/>
        <v>0</v>
      </c>
      <c r="T149" s="69" t="str">
        <f t="shared" si="167"/>
        <v>KO</v>
      </c>
      <c r="U149" s="85"/>
      <c r="W149" s="60">
        <f>AE147</f>
        <v>0</v>
      </c>
      <c r="X149" s="58">
        <f>+AF147</f>
        <v>0</v>
      </c>
      <c r="Y149" s="58">
        <f>IF(U147&gt;43/24,U147-43/24,0)</f>
        <v>0</v>
      </c>
      <c r="AA149" s="22" t="s">
        <v>17</v>
      </c>
      <c r="AB149" s="53" t="s">
        <v>27</v>
      </c>
      <c r="AC149" s="53">
        <f>+Y151</f>
        <v>0</v>
      </c>
      <c r="AD149" s="66"/>
      <c r="AE149" s="21">
        <f>IF($U153=3,IF($U147&lt;$AI$5,$AI$5-$U147,0),AE150)</f>
        <v>0</v>
      </c>
      <c r="AF149" s="21">
        <f>IF($U153=3,IF($U147&gt;$AI$5,IF(($U147-$AI$5)&gt;15/24,15/24,$U147-$AI$5),AF150),AF150)</f>
        <v>0</v>
      </c>
      <c r="AG149" s="34">
        <v>3</v>
      </c>
      <c r="AH149" s="13">
        <v>0.29166666666666669</v>
      </c>
      <c r="AI149" s="53">
        <f>+AH149*4</f>
        <v>1.1666666666666667</v>
      </c>
    </row>
    <row r="150" spans="1:35">
      <c r="A150" s="45">
        <f t="shared" si="169"/>
        <v>43167</v>
      </c>
      <c r="B150" s="13"/>
      <c r="C150" s="13"/>
      <c r="D150" s="13"/>
      <c r="E150" s="14">
        <f t="shared" si="163"/>
        <v>0</v>
      </c>
      <c r="F150" s="13"/>
      <c r="G150" s="15">
        <f t="shared" si="164"/>
        <v>0</v>
      </c>
      <c r="H150" s="13"/>
      <c r="I150" s="13"/>
      <c r="J150" s="13"/>
      <c r="K150" s="14">
        <f t="shared" si="165"/>
        <v>0</v>
      </c>
      <c r="L150" s="13"/>
      <c r="M150" s="15">
        <f t="shared" ref="M150:M153" si="170">IF(L150&lt;H150,L150+1-H150-K150,L150-H150-K150)</f>
        <v>0</v>
      </c>
      <c r="N150" s="17"/>
      <c r="O150" s="17"/>
      <c r="P150" s="18"/>
      <c r="Q150" s="19"/>
      <c r="R150" s="46"/>
      <c r="S150" s="20">
        <f t="shared" si="168"/>
        <v>0</v>
      </c>
      <c r="T150" s="69" t="str">
        <f t="shared" si="167"/>
        <v>KO</v>
      </c>
      <c r="U150" s="85"/>
      <c r="W150" s="22" t="s">
        <v>18</v>
      </c>
      <c r="X150" s="22" t="s">
        <v>18</v>
      </c>
      <c r="Y150" s="22" t="s">
        <v>18</v>
      </c>
      <c r="AA150" s="22" t="s">
        <v>16</v>
      </c>
      <c r="AB150" s="53">
        <f>+X151</f>
        <v>0</v>
      </c>
      <c r="AC150" s="53">
        <f>+(AC149*1.5)/1.25</f>
        <v>0</v>
      </c>
      <c r="AD150" s="66"/>
      <c r="AE150" s="21">
        <f>IF($U153=4,IF($U147&lt;$AI$6,$AI$6-$U147,0),AE151)</f>
        <v>0</v>
      </c>
      <c r="AF150" s="21">
        <f>IF($U153=4,IF($U147&gt;$AI$6,IF(($U147-$AI$6)&gt;22/24,22/24,$U147-$AI$6),AF151),AF151)</f>
        <v>0</v>
      </c>
      <c r="AG150" s="34">
        <v>4</v>
      </c>
      <c r="AH150" s="13">
        <v>0.29166666666666669</v>
      </c>
      <c r="AI150" s="53">
        <f>+AH150*3</f>
        <v>0.875</v>
      </c>
    </row>
    <row r="151" spans="1:35">
      <c r="A151" s="45">
        <f t="shared" si="169"/>
        <v>43168</v>
      </c>
      <c r="B151" s="13"/>
      <c r="C151" s="13"/>
      <c r="D151" s="13"/>
      <c r="E151" s="14">
        <f t="shared" si="163"/>
        <v>0</v>
      </c>
      <c r="F151" s="13"/>
      <c r="G151" s="15">
        <f t="shared" si="164"/>
        <v>0</v>
      </c>
      <c r="H151" s="13"/>
      <c r="I151" s="13"/>
      <c r="J151" s="13"/>
      <c r="K151" s="14">
        <f t="shared" si="165"/>
        <v>0</v>
      </c>
      <c r="L151" s="13"/>
      <c r="M151" s="15">
        <f t="shared" si="170"/>
        <v>0</v>
      </c>
      <c r="N151" s="17"/>
      <c r="O151" s="17"/>
      <c r="P151" s="18"/>
      <c r="Q151" s="19"/>
      <c r="R151" s="46"/>
      <c r="S151" s="20">
        <f t="shared" si="168"/>
        <v>0</v>
      </c>
      <c r="T151" s="69" t="str">
        <f>IF(S151+R151+Q151+P151+O151+N151=0,"KO","")</f>
        <v>KO</v>
      </c>
      <c r="U151" s="85"/>
      <c r="W151" s="55">
        <f>+W143+W149-(AB145*1.25)</f>
        <v>0</v>
      </c>
      <c r="X151" s="53">
        <f>+X143+X149-X145+(AC145*1.5)/1.25-AB145</f>
        <v>0</v>
      </c>
      <c r="Y151" s="53">
        <f>+Y143+Y149-Y145-AC145</f>
        <v>0</v>
      </c>
      <c r="AA151" s="22" t="s">
        <v>15</v>
      </c>
      <c r="AB151" s="53">
        <f>+AB150*1.25</f>
        <v>0</v>
      </c>
      <c r="AC151" s="53" t="s">
        <v>27</v>
      </c>
      <c r="AD151" s="67"/>
      <c r="AE151" s="21">
        <f>IF($U153=5,IF($U147&lt;$AI$7,$AI$7-$U147,0),AE152)</f>
        <v>0</v>
      </c>
      <c r="AF151" s="21">
        <f>IF($U153=5,IF($U147&gt;$AI$7,IF(($U147-$AI$7)&gt;29/24,29/24,$U147-$AI$7),AF152),AF152)</f>
        <v>0</v>
      </c>
      <c r="AG151" s="34">
        <v>5</v>
      </c>
      <c r="AH151" s="13">
        <v>0.29166666666666669</v>
      </c>
      <c r="AI151" s="53">
        <f>+AH151*2</f>
        <v>0.58333333333333337</v>
      </c>
    </row>
    <row r="152" spans="1:35">
      <c r="A152" s="45">
        <f t="shared" si="169"/>
        <v>43169</v>
      </c>
      <c r="B152" s="13"/>
      <c r="C152" s="13"/>
      <c r="D152" s="13"/>
      <c r="E152" s="14">
        <f t="shared" si="163"/>
        <v>0</v>
      </c>
      <c r="F152" s="13"/>
      <c r="G152" s="15">
        <f t="shared" si="164"/>
        <v>0</v>
      </c>
      <c r="H152" s="13"/>
      <c r="I152" s="13"/>
      <c r="J152" s="13"/>
      <c r="K152" s="14">
        <f t="shared" si="165"/>
        <v>0</v>
      </c>
      <c r="L152" s="13"/>
      <c r="M152" s="15">
        <f t="shared" si="170"/>
        <v>0</v>
      </c>
      <c r="N152" s="17"/>
      <c r="O152" s="17"/>
      <c r="P152" s="18"/>
      <c r="Q152" s="19"/>
      <c r="R152" s="46"/>
      <c r="S152" s="20">
        <f t="shared" si="168"/>
        <v>0</v>
      </c>
      <c r="T152" s="69" t="str">
        <f t="shared" ref="T152:T153" si="171">IF(S152+R152+Q152+P152+O152+N152=0,"KO","")</f>
        <v>KO</v>
      </c>
      <c r="U152" s="51" t="s">
        <v>33</v>
      </c>
      <c r="X152" s="22" t="s">
        <v>16</v>
      </c>
      <c r="Y152" s="22" t="s">
        <v>17</v>
      </c>
      <c r="AB152" s="22" t="s">
        <v>16</v>
      </c>
      <c r="AC152" s="22" t="s">
        <v>17</v>
      </c>
      <c r="AD152" s="63"/>
      <c r="AE152" s="21">
        <f>IF($U153=6,IF($U147&lt;$AI$8,$AI$8-$U147,0),AE153)</f>
        <v>0</v>
      </c>
      <c r="AF152" s="21">
        <f>IF($U153=6,IF($U147&gt;$AI$8,IF(($U147-$AI$8)&gt;36/24,36/24,$U147-$AI$8),AF153),AF153)</f>
        <v>0</v>
      </c>
      <c r="AG152" s="34">
        <v>6</v>
      </c>
      <c r="AH152" s="13">
        <v>0.29166666666666669</v>
      </c>
      <c r="AI152" s="53">
        <f>+AH152</f>
        <v>0.29166666666666669</v>
      </c>
    </row>
    <row r="153" spans="1:35">
      <c r="A153" s="45">
        <f t="shared" si="169"/>
        <v>43170</v>
      </c>
      <c r="B153" s="13"/>
      <c r="C153" s="13"/>
      <c r="D153" s="13"/>
      <c r="E153" s="14">
        <f t="shared" si="163"/>
        <v>0</v>
      </c>
      <c r="F153" s="13"/>
      <c r="G153" s="15">
        <f t="shared" si="164"/>
        <v>0</v>
      </c>
      <c r="H153" s="13"/>
      <c r="I153" s="13"/>
      <c r="J153" s="13"/>
      <c r="K153" s="14">
        <f t="shared" si="165"/>
        <v>0</v>
      </c>
      <c r="L153" s="13"/>
      <c r="M153" s="15">
        <f t="shared" si="170"/>
        <v>0</v>
      </c>
      <c r="N153" s="17"/>
      <c r="O153" s="17"/>
      <c r="P153" s="18"/>
      <c r="Q153" s="19"/>
      <c r="R153" s="46"/>
      <c r="S153" s="20">
        <f t="shared" si="168"/>
        <v>0</v>
      </c>
      <c r="T153" s="69" t="str">
        <f t="shared" si="171"/>
        <v>KO</v>
      </c>
      <c r="U153" s="52">
        <f>+IF(SUM(N147:R153)&gt;7,"ERROR",SUM(N147:R153))</f>
        <v>0</v>
      </c>
      <c r="W153" s="42" t="s">
        <v>19</v>
      </c>
      <c r="X153" s="54">
        <v>0</v>
      </c>
      <c r="Y153" s="54">
        <v>0</v>
      </c>
      <c r="AA153" s="42" t="s">
        <v>26</v>
      </c>
      <c r="AB153" s="54">
        <v>0</v>
      </c>
      <c r="AC153" s="54">
        <v>0</v>
      </c>
      <c r="AD153" s="68"/>
      <c r="AE153" s="21">
        <f>IF($U153=7,IF($U147&lt;$AI$9,$AI$9-$U147,0),0)</f>
        <v>0</v>
      </c>
      <c r="AF153" s="21">
        <f>IF($U153=7,IF($U147&gt;$AI$9,IF(($U147-$AI$9)&gt;43/24,43/24,$U147-$AI$9),0),0)</f>
        <v>0</v>
      </c>
      <c r="AG153" s="34">
        <v>7</v>
      </c>
      <c r="AH153" s="13">
        <v>0.29166666666666669</v>
      </c>
      <c r="AI153" s="53">
        <v>0</v>
      </c>
    </row>
    <row r="154" spans="1:35" ht="6" customHeight="1">
      <c r="N154" s="37"/>
      <c r="O154" s="37"/>
      <c r="P154" s="37"/>
      <c r="Q154" s="37"/>
      <c r="R154" s="37"/>
    </row>
    <row r="155" spans="1:35">
      <c r="A155" s="45">
        <f>+A153+1</f>
        <v>43171</v>
      </c>
      <c r="B155" s="13"/>
      <c r="C155" s="13"/>
      <c r="D155" s="13"/>
      <c r="E155" s="14">
        <f t="shared" ref="E155:E161" si="172">+D155-C155</f>
        <v>0</v>
      </c>
      <c r="F155" s="13"/>
      <c r="G155" s="15">
        <f t="shared" ref="G155:G161" si="173">IF(F155&lt;B155,F155+1-B155-E155,F155-B155-E155)</f>
        <v>0</v>
      </c>
      <c r="H155" s="13"/>
      <c r="I155" s="13"/>
      <c r="J155" s="13"/>
      <c r="K155" s="14">
        <f t="shared" ref="K155:K161" si="174">+J155-I155</f>
        <v>0</v>
      </c>
      <c r="L155" s="13"/>
      <c r="M155" s="15">
        <f t="shared" ref="M155:M156" si="175">IF(L155&lt;H155,L155+1-H155-K155,L155-H155-K155)</f>
        <v>0</v>
      </c>
      <c r="N155" s="17"/>
      <c r="O155" s="17"/>
      <c r="P155" s="18"/>
      <c r="Q155" s="19"/>
      <c r="R155" s="46"/>
      <c r="S155" s="20">
        <f>SUM(G155+M155)</f>
        <v>0</v>
      </c>
      <c r="T155" s="69" t="str">
        <f t="shared" ref="T155:T158" si="176">IF(S155+R155+Q155+P155+O155+N155=0,"KO","")</f>
        <v>KO</v>
      </c>
      <c r="U155" s="84">
        <f>SUM(S155:S161)</f>
        <v>0</v>
      </c>
      <c r="W155" s="39" t="s">
        <v>13</v>
      </c>
      <c r="X155" s="82" t="s">
        <v>14</v>
      </c>
      <c r="Y155" s="82"/>
      <c r="AA155" s="36"/>
      <c r="AB155" s="82" t="s">
        <v>28</v>
      </c>
      <c r="AC155" s="82"/>
      <c r="AD155" s="62"/>
      <c r="AE155" s="36">
        <f>IF($U161=1,IF($U155&lt;$AI$3,$AI$3-$U155,0),AE156)</f>
        <v>0</v>
      </c>
      <c r="AF155" s="36">
        <f>IF($U161=1,IF($U155&gt;$AI$3,IF(($U155-$AI$3)&gt;8/24,8/24,$U155-$AI$3),AF156),AF156)</f>
        <v>0</v>
      </c>
      <c r="AG155" s="34">
        <v>1</v>
      </c>
      <c r="AH155" s="13">
        <v>0.29166666666666669</v>
      </c>
      <c r="AI155" s="53">
        <f>+AH155*5</f>
        <v>1.4583333333333335</v>
      </c>
    </row>
    <row r="156" spans="1:35">
      <c r="A156" s="45">
        <f>+A155+1</f>
        <v>43172</v>
      </c>
      <c r="B156" s="13"/>
      <c r="C156" s="13"/>
      <c r="D156" s="13"/>
      <c r="E156" s="14">
        <f t="shared" si="172"/>
        <v>0</v>
      </c>
      <c r="F156" s="13"/>
      <c r="G156" s="15">
        <f t="shared" si="173"/>
        <v>0</v>
      </c>
      <c r="H156" s="13"/>
      <c r="I156" s="13"/>
      <c r="J156" s="13"/>
      <c r="K156" s="14">
        <f t="shared" si="174"/>
        <v>0</v>
      </c>
      <c r="L156" s="13"/>
      <c r="M156" s="15">
        <f t="shared" si="175"/>
        <v>0</v>
      </c>
      <c r="N156" s="17"/>
      <c r="O156" s="17"/>
      <c r="P156" s="18"/>
      <c r="Q156" s="19"/>
      <c r="R156" s="46"/>
      <c r="S156" s="20">
        <f t="shared" ref="S156:S161" si="177">SUM(G156+M156)</f>
        <v>0</v>
      </c>
      <c r="T156" s="69" t="str">
        <f t="shared" si="176"/>
        <v>KO</v>
      </c>
      <c r="U156" s="85"/>
      <c r="W156" s="22" t="s">
        <v>15</v>
      </c>
      <c r="X156" s="22" t="s">
        <v>29</v>
      </c>
      <c r="Y156" s="22" t="s">
        <v>17</v>
      </c>
      <c r="AB156" s="22" t="s">
        <v>16</v>
      </c>
      <c r="AC156" s="22" t="s">
        <v>17</v>
      </c>
      <c r="AD156" s="63"/>
      <c r="AE156" s="36">
        <f>IF($U161=2,IF($U155&lt;$AI$4,$AI$4-$U155,0),AE157)</f>
        <v>0</v>
      </c>
      <c r="AF156" s="36">
        <f>IF($U161=2,IF($U155&gt;$AI$4,IF(($U155-$AI$4)&gt;8/24,8/24,$U155-$AI$4),AF157),AF157)</f>
        <v>0</v>
      </c>
      <c r="AG156" s="34">
        <v>2</v>
      </c>
      <c r="AH156" s="13">
        <v>0.29166666666666669</v>
      </c>
      <c r="AI156" s="53">
        <f>+AH156*5</f>
        <v>1.4583333333333335</v>
      </c>
    </row>
    <row r="157" spans="1:35">
      <c r="A157" s="45">
        <f t="shared" ref="A157:A161" si="178">+A156+1</f>
        <v>43173</v>
      </c>
      <c r="B157" s="13"/>
      <c r="C157" s="13"/>
      <c r="D157" s="13"/>
      <c r="E157" s="14">
        <f t="shared" si="172"/>
        <v>0</v>
      </c>
      <c r="F157" s="13"/>
      <c r="G157" s="15">
        <f t="shared" si="173"/>
        <v>0</v>
      </c>
      <c r="H157" s="13"/>
      <c r="I157" s="13"/>
      <c r="J157" s="13"/>
      <c r="K157" s="14">
        <f t="shared" si="174"/>
        <v>0</v>
      </c>
      <c r="L157" s="13"/>
      <c r="M157" s="15">
        <f>IF(L157&lt;H157,L157+1-H157-K157,L157-H157-K157)</f>
        <v>0</v>
      </c>
      <c r="N157" s="17"/>
      <c r="O157" s="17"/>
      <c r="P157" s="18"/>
      <c r="Q157" s="19"/>
      <c r="R157" s="46"/>
      <c r="S157" s="20">
        <f t="shared" si="177"/>
        <v>0</v>
      </c>
      <c r="T157" s="69" t="str">
        <f t="shared" si="176"/>
        <v>KO</v>
      </c>
      <c r="U157" s="85"/>
      <c r="W157" s="60">
        <f>AE155</f>
        <v>0</v>
      </c>
      <c r="X157" s="58">
        <f>+AF155</f>
        <v>0</v>
      </c>
      <c r="Y157" s="58">
        <f>IF(U155&gt;43/24,U155-43/24,0)</f>
        <v>0</v>
      </c>
      <c r="AA157" s="22" t="s">
        <v>17</v>
      </c>
      <c r="AB157" s="53" t="s">
        <v>27</v>
      </c>
      <c r="AC157" s="53">
        <f>+Y159</f>
        <v>0</v>
      </c>
      <c r="AD157" s="66"/>
      <c r="AE157" s="21">
        <f>IF($U161=3,IF($U155&lt;$AI$5,$AI$5-$U155,0),AE158)</f>
        <v>0</v>
      </c>
      <c r="AF157" s="21">
        <f>IF($U161=3,IF($U155&gt;$AI$5,IF(($U155-$AI$5)&gt;15/24,15/24,$U155-$AI$5),AF158),AF158)</f>
        <v>0</v>
      </c>
      <c r="AG157" s="34">
        <v>3</v>
      </c>
      <c r="AH157" s="13">
        <v>0.29166666666666669</v>
      </c>
      <c r="AI157" s="53">
        <f>+AH157*4</f>
        <v>1.1666666666666667</v>
      </c>
    </row>
    <row r="158" spans="1:35">
      <c r="A158" s="45">
        <f t="shared" si="178"/>
        <v>43174</v>
      </c>
      <c r="B158" s="13"/>
      <c r="C158" s="13"/>
      <c r="D158" s="13"/>
      <c r="E158" s="14">
        <f t="shared" si="172"/>
        <v>0</v>
      </c>
      <c r="F158" s="13"/>
      <c r="G158" s="15">
        <f t="shared" si="173"/>
        <v>0</v>
      </c>
      <c r="H158" s="13"/>
      <c r="I158" s="13"/>
      <c r="J158" s="13"/>
      <c r="K158" s="14">
        <f t="shared" si="174"/>
        <v>0</v>
      </c>
      <c r="L158" s="13"/>
      <c r="M158" s="15">
        <f t="shared" ref="M158:M161" si="179">IF(L158&lt;H158,L158+1-H158-K158,L158-H158-K158)</f>
        <v>0</v>
      </c>
      <c r="N158" s="17"/>
      <c r="O158" s="17"/>
      <c r="P158" s="18"/>
      <c r="Q158" s="19"/>
      <c r="R158" s="46"/>
      <c r="S158" s="20">
        <f t="shared" si="177"/>
        <v>0</v>
      </c>
      <c r="T158" s="69" t="str">
        <f t="shared" si="176"/>
        <v>KO</v>
      </c>
      <c r="U158" s="85"/>
      <c r="W158" s="22" t="s">
        <v>18</v>
      </c>
      <c r="X158" s="22" t="s">
        <v>18</v>
      </c>
      <c r="Y158" s="22" t="s">
        <v>18</v>
      </c>
      <c r="AA158" s="22" t="s">
        <v>16</v>
      </c>
      <c r="AB158" s="53">
        <f>+X159</f>
        <v>0</v>
      </c>
      <c r="AC158" s="53">
        <f>+(AC157*1.5)/1.25</f>
        <v>0</v>
      </c>
      <c r="AD158" s="66"/>
      <c r="AE158" s="21">
        <f>IF($U161=4,IF($U155&lt;$AI$6,$AI$6-$U155,0),AE159)</f>
        <v>0</v>
      </c>
      <c r="AF158" s="21">
        <f>IF($U161=4,IF($U155&gt;$AI$6,IF(($U155-$AI$6)&gt;22/24,22/24,$U155-$AI$6),AF159),AF159)</f>
        <v>0</v>
      </c>
      <c r="AG158" s="34">
        <v>4</v>
      </c>
      <c r="AH158" s="13">
        <v>0.29166666666666669</v>
      </c>
      <c r="AI158" s="53">
        <f>+AH158*3</f>
        <v>0.875</v>
      </c>
    </row>
    <row r="159" spans="1:35">
      <c r="A159" s="45">
        <f t="shared" si="178"/>
        <v>43175</v>
      </c>
      <c r="B159" s="13"/>
      <c r="C159" s="13"/>
      <c r="D159" s="13"/>
      <c r="E159" s="14">
        <f t="shared" si="172"/>
        <v>0</v>
      </c>
      <c r="F159" s="13"/>
      <c r="G159" s="15">
        <f t="shared" si="173"/>
        <v>0</v>
      </c>
      <c r="H159" s="13"/>
      <c r="I159" s="13"/>
      <c r="J159" s="13"/>
      <c r="K159" s="14">
        <f t="shared" si="174"/>
        <v>0</v>
      </c>
      <c r="L159" s="13"/>
      <c r="M159" s="15">
        <f t="shared" si="179"/>
        <v>0</v>
      </c>
      <c r="N159" s="17"/>
      <c r="O159" s="17"/>
      <c r="P159" s="18"/>
      <c r="Q159" s="19"/>
      <c r="R159" s="46"/>
      <c r="S159" s="20">
        <f t="shared" si="177"/>
        <v>0</v>
      </c>
      <c r="T159" s="69" t="str">
        <f>IF(S159+R159+Q159+P159+O159+N159=0,"KO","")</f>
        <v>KO</v>
      </c>
      <c r="U159" s="85"/>
      <c r="W159" s="55">
        <f>+W151+W157-(AB153*1.25)</f>
        <v>0</v>
      </c>
      <c r="X159" s="53">
        <f>+X151+X157-X153+(AC153*1.5)/1.25-AB153</f>
        <v>0</v>
      </c>
      <c r="Y159" s="53">
        <f>+Y151+Y157-Y153-AC153</f>
        <v>0</v>
      </c>
      <c r="AA159" s="22" t="s">
        <v>15</v>
      </c>
      <c r="AB159" s="53">
        <f>+AB158*1.25</f>
        <v>0</v>
      </c>
      <c r="AC159" s="53" t="s">
        <v>27</v>
      </c>
      <c r="AD159" s="67"/>
      <c r="AE159" s="21">
        <f>IF($U161=5,IF($U155&lt;$AI$7,$AI$7-$U155,0),AE160)</f>
        <v>0</v>
      </c>
      <c r="AF159" s="21">
        <f>IF($U161=5,IF($U155&gt;$AI$7,IF(($U155-$AI$7)&gt;29/24,29/24,$U155-$AI$7),AF160),AF160)</f>
        <v>0</v>
      </c>
      <c r="AG159" s="34">
        <v>5</v>
      </c>
      <c r="AH159" s="13">
        <v>0.29166666666666669</v>
      </c>
      <c r="AI159" s="53">
        <f>+AH159*2</f>
        <v>0.58333333333333337</v>
      </c>
    </row>
    <row r="160" spans="1:35">
      <c r="A160" s="45">
        <f t="shared" si="178"/>
        <v>43176</v>
      </c>
      <c r="B160" s="13"/>
      <c r="C160" s="13"/>
      <c r="D160" s="13"/>
      <c r="E160" s="14">
        <f t="shared" si="172"/>
        <v>0</v>
      </c>
      <c r="F160" s="13"/>
      <c r="G160" s="15">
        <f t="shared" si="173"/>
        <v>0</v>
      </c>
      <c r="H160" s="13"/>
      <c r="I160" s="13"/>
      <c r="J160" s="13"/>
      <c r="K160" s="14">
        <f t="shared" si="174"/>
        <v>0</v>
      </c>
      <c r="L160" s="13"/>
      <c r="M160" s="15">
        <f t="shared" si="179"/>
        <v>0</v>
      </c>
      <c r="N160" s="17"/>
      <c r="O160" s="17"/>
      <c r="P160" s="18"/>
      <c r="Q160" s="19"/>
      <c r="R160" s="46"/>
      <c r="S160" s="20">
        <f t="shared" si="177"/>
        <v>0</v>
      </c>
      <c r="T160" s="69" t="str">
        <f t="shared" ref="T160:T161" si="180">IF(S160+R160+Q160+P160+O160+N160=0,"KO","")</f>
        <v>KO</v>
      </c>
      <c r="U160" s="51" t="s">
        <v>33</v>
      </c>
      <c r="X160" s="22" t="s">
        <v>16</v>
      </c>
      <c r="Y160" s="22" t="s">
        <v>17</v>
      </c>
      <c r="AB160" s="22" t="s">
        <v>16</v>
      </c>
      <c r="AC160" s="22" t="s">
        <v>17</v>
      </c>
      <c r="AD160" s="63"/>
      <c r="AE160" s="21">
        <f>IF($U161=6,IF($U155&lt;$AI$8,$AI$8-$U155,0),AE161)</f>
        <v>0</v>
      </c>
      <c r="AF160" s="21">
        <f>IF($U161=6,IF($U155&gt;$AI$8,IF(($U155-$AI$8)&gt;36/24,36/24,$U155-$AI$8),AF161),AF161)</f>
        <v>0</v>
      </c>
      <c r="AG160" s="34">
        <v>6</v>
      </c>
      <c r="AH160" s="13">
        <v>0.29166666666666669</v>
      </c>
      <c r="AI160" s="53">
        <f>+AH160</f>
        <v>0.29166666666666669</v>
      </c>
    </row>
    <row r="161" spans="1:35">
      <c r="A161" s="45">
        <f t="shared" si="178"/>
        <v>43177</v>
      </c>
      <c r="B161" s="13"/>
      <c r="C161" s="13"/>
      <c r="D161" s="13"/>
      <c r="E161" s="14">
        <f t="shared" si="172"/>
        <v>0</v>
      </c>
      <c r="F161" s="13"/>
      <c r="G161" s="15">
        <f t="shared" si="173"/>
        <v>0</v>
      </c>
      <c r="H161" s="13"/>
      <c r="I161" s="13"/>
      <c r="J161" s="13"/>
      <c r="K161" s="14">
        <f t="shared" si="174"/>
        <v>0</v>
      </c>
      <c r="L161" s="13"/>
      <c r="M161" s="15">
        <f t="shared" si="179"/>
        <v>0</v>
      </c>
      <c r="N161" s="17"/>
      <c r="O161" s="17"/>
      <c r="P161" s="18"/>
      <c r="Q161" s="19"/>
      <c r="R161" s="46"/>
      <c r="S161" s="20">
        <f t="shared" si="177"/>
        <v>0</v>
      </c>
      <c r="T161" s="69" t="str">
        <f t="shared" si="180"/>
        <v>KO</v>
      </c>
      <c r="U161" s="52">
        <f>+IF(SUM(N155:R161)&gt;7,"ERROR",SUM(N155:R161))</f>
        <v>0</v>
      </c>
      <c r="W161" s="42" t="s">
        <v>19</v>
      </c>
      <c r="X161" s="54">
        <v>0</v>
      </c>
      <c r="Y161" s="54">
        <v>0</v>
      </c>
      <c r="AA161" s="42" t="s">
        <v>26</v>
      </c>
      <c r="AB161" s="54">
        <v>0</v>
      </c>
      <c r="AC161" s="54">
        <v>0</v>
      </c>
      <c r="AD161" s="68"/>
      <c r="AE161" s="21">
        <f>IF($U161=7,IF($U155&lt;$AI$9,$AI$9-$U155,0),0)</f>
        <v>0</v>
      </c>
      <c r="AF161" s="21">
        <f>IF($U161=7,IF($U155&gt;$AI$9,IF(($U155-$AI$9)&gt;43/24,43/24,$U155-$AI$9),0),0)</f>
        <v>0</v>
      </c>
      <c r="AG161" s="34">
        <v>7</v>
      </c>
      <c r="AH161" s="13">
        <v>0.29166666666666669</v>
      </c>
      <c r="AI161" s="53">
        <v>0</v>
      </c>
    </row>
    <row r="162" spans="1:35" ht="6" customHeight="1">
      <c r="N162" s="37"/>
      <c r="O162" s="37"/>
      <c r="P162" s="37"/>
      <c r="Q162" s="37"/>
      <c r="R162" s="37"/>
    </row>
    <row r="163" spans="1:35">
      <c r="A163" s="45">
        <f>+A161+1</f>
        <v>43178</v>
      </c>
      <c r="B163" s="13"/>
      <c r="C163" s="13"/>
      <c r="D163" s="13"/>
      <c r="E163" s="14">
        <f t="shared" ref="E163:E169" si="181">+D163-C163</f>
        <v>0</v>
      </c>
      <c r="F163" s="13"/>
      <c r="G163" s="15">
        <f t="shared" ref="G163:G169" si="182">IF(F163&lt;B163,F163+1-B163-E163,F163-B163-E163)</f>
        <v>0</v>
      </c>
      <c r="H163" s="13"/>
      <c r="I163" s="13"/>
      <c r="J163" s="13"/>
      <c r="K163" s="14">
        <f t="shared" ref="K163:K169" si="183">+J163-I163</f>
        <v>0</v>
      </c>
      <c r="L163" s="13"/>
      <c r="M163" s="15">
        <f t="shared" ref="M163:M164" si="184">IF(L163&lt;H163,L163+1-H163-K163,L163-H163-K163)</f>
        <v>0</v>
      </c>
      <c r="N163" s="17"/>
      <c r="O163" s="17"/>
      <c r="P163" s="18"/>
      <c r="Q163" s="19"/>
      <c r="R163" s="46"/>
      <c r="S163" s="20">
        <f>SUM(G163+M163)</f>
        <v>0</v>
      </c>
      <c r="T163" s="69" t="str">
        <f t="shared" ref="T163:T166" si="185">IF(S163+R163+Q163+P163+O163+N163=0,"KO","")</f>
        <v>KO</v>
      </c>
      <c r="U163" s="84">
        <f>SUM(S163:S169)</f>
        <v>0</v>
      </c>
      <c r="W163" s="39" t="s">
        <v>13</v>
      </c>
      <c r="X163" s="82" t="s">
        <v>14</v>
      </c>
      <c r="Y163" s="82"/>
      <c r="AA163" s="36"/>
      <c r="AB163" s="82" t="s">
        <v>28</v>
      </c>
      <c r="AC163" s="82"/>
      <c r="AD163" s="62"/>
      <c r="AE163" s="36">
        <f>IF($U169=1,IF($U163&lt;$AI$3,$AI$3-$U163,0),AE164)</f>
        <v>0</v>
      </c>
      <c r="AF163" s="36">
        <f>IF($U169=1,IF($U163&gt;$AI$3,IF(($U163-$AI$3)&gt;8/24,8/24,$U163-$AI$3),AF164),AF164)</f>
        <v>0</v>
      </c>
      <c r="AG163" s="34">
        <v>1</v>
      </c>
      <c r="AH163" s="13">
        <v>0.29166666666666669</v>
      </c>
      <c r="AI163" s="53">
        <f>+AH163*5</f>
        <v>1.4583333333333335</v>
      </c>
    </row>
    <row r="164" spans="1:35">
      <c r="A164" s="45">
        <f>+A163+1</f>
        <v>43179</v>
      </c>
      <c r="B164" s="13"/>
      <c r="C164" s="13"/>
      <c r="D164" s="13"/>
      <c r="E164" s="14">
        <f t="shared" si="181"/>
        <v>0</v>
      </c>
      <c r="F164" s="13"/>
      <c r="G164" s="15">
        <f t="shared" si="182"/>
        <v>0</v>
      </c>
      <c r="H164" s="13"/>
      <c r="I164" s="13"/>
      <c r="J164" s="13"/>
      <c r="K164" s="14">
        <f t="shared" si="183"/>
        <v>0</v>
      </c>
      <c r="L164" s="13"/>
      <c r="M164" s="15">
        <f t="shared" si="184"/>
        <v>0</v>
      </c>
      <c r="N164" s="17"/>
      <c r="O164" s="17"/>
      <c r="P164" s="18"/>
      <c r="Q164" s="19"/>
      <c r="R164" s="46"/>
      <c r="S164" s="20">
        <f t="shared" ref="S164:S169" si="186">SUM(G164+M164)</f>
        <v>0</v>
      </c>
      <c r="T164" s="69" t="str">
        <f t="shared" si="185"/>
        <v>KO</v>
      </c>
      <c r="U164" s="85"/>
      <c r="W164" s="22" t="s">
        <v>15</v>
      </c>
      <c r="X164" s="22" t="s">
        <v>29</v>
      </c>
      <c r="Y164" s="22" t="s">
        <v>17</v>
      </c>
      <c r="AB164" s="22" t="s">
        <v>16</v>
      </c>
      <c r="AC164" s="22" t="s">
        <v>17</v>
      </c>
      <c r="AD164" s="63"/>
      <c r="AE164" s="36">
        <f>IF($U169=2,IF($U163&lt;$AI$4,$AI$4-$U163,0),AE165)</f>
        <v>0</v>
      </c>
      <c r="AF164" s="36">
        <f>IF($U169=2,IF($U163&gt;$AI$4,IF(($U163-$AI$4)&gt;8/24,8/24,$U163-$AI$4),AF165),AF165)</f>
        <v>0</v>
      </c>
      <c r="AG164" s="34">
        <v>2</v>
      </c>
      <c r="AH164" s="13">
        <v>0.29166666666666669</v>
      </c>
      <c r="AI164" s="53">
        <f>+AH164*5</f>
        <v>1.4583333333333335</v>
      </c>
    </row>
    <row r="165" spans="1:35">
      <c r="A165" s="45">
        <f t="shared" ref="A165:A169" si="187">+A164+1</f>
        <v>43180</v>
      </c>
      <c r="B165" s="13"/>
      <c r="C165" s="13"/>
      <c r="D165" s="13"/>
      <c r="E165" s="14">
        <f t="shared" si="181"/>
        <v>0</v>
      </c>
      <c r="F165" s="13"/>
      <c r="G165" s="15">
        <f t="shared" si="182"/>
        <v>0</v>
      </c>
      <c r="H165" s="13"/>
      <c r="I165" s="13"/>
      <c r="J165" s="13"/>
      <c r="K165" s="14">
        <f t="shared" si="183"/>
        <v>0</v>
      </c>
      <c r="L165" s="13"/>
      <c r="M165" s="15">
        <f>IF(L165&lt;H165,L165+1-H165-K165,L165-H165-K165)</f>
        <v>0</v>
      </c>
      <c r="N165" s="17"/>
      <c r="O165" s="17"/>
      <c r="P165" s="18"/>
      <c r="Q165" s="19"/>
      <c r="R165" s="46"/>
      <c r="S165" s="20">
        <f t="shared" si="186"/>
        <v>0</v>
      </c>
      <c r="T165" s="69" t="str">
        <f t="shared" si="185"/>
        <v>KO</v>
      </c>
      <c r="U165" s="85"/>
      <c r="W165" s="60">
        <f>AE163</f>
        <v>0</v>
      </c>
      <c r="X165" s="58">
        <f>+AF163</f>
        <v>0</v>
      </c>
      <c r="Y165" s="58">
        <f>IF(U163&gt;43/24,U163-43/24,0)</f>
        <v>0</v>
      </c>
      <c r="AA165" s="22" t="s">
        <v>17</v>
      </c>
      <c r="AB165" s="53" t="s">
        <v>27</v>
      </c>
      <c r="AC165" s="53">
        <f>+Y167</f>
        <v>0</v>
      </c>
      <c r="AD165" s="66"/>
      <c r="AE165" s="21">
        <f>IF($U169=3,IF($U163&lt;$AI$5,$AI$5-$U163,0),AE166)</f>
        <v>0</v>
      </c>
      <c r="AF165" s="21">
        <f>IF($U169=3,IF($U163&gt;$AI$5,IF(($U163-$AI$5)&gt;15/24,15/24,$U163-$AI$5),AF166),AF166)</f>
        <v>0</v>
      </c>
      <c r="AG165" s="34">
        <v>3</v>
      </c>
      <c r="AH165" s="13">
        <v>0.29166666666666669</v>
      </c>
      <c r="AI165" s="53">
        <f>+AH165*4</f>
        <v>1.1666666666666667</v>
      </c>
    </row>
    <row r="166" spans="1:35">
      <c r="A166" s="45">
        <f t="shared" si="187"/>
        <v>43181</v>
      </c>
      <c r="B166" s="13"/>
      <c r="C166" s="13"/>
      <c r="D166" s="13"/>
      <c r="E166" s="14">
        <f t="shared" si="181"/>
        <v>0</v>
      </c>
      <c r="F166" s="13"/>
      <c r="G166" s="15">
        <f t="shared" si="182"/>
        <v>0</v>
      </c>
      <c r="H166" s="13"/>
      <c r="I166" s="13"/>
      <c r="J166" s="13"/>
      <c r="K166" s="14">
        <f t="shared" si="183"/>
        <v>0</v>
      </c>
      <c r="L166" s="13"/>
      <c r="M166" s="15">
        <f t="shared" ref="M166:M169" si="188">IF(L166&lt;H166,L166+1-H166-K166,L166-H166-K166)</f>
        <v>0</v>
      </c>
      <c r="N166" s="17"/>
      <c r="O166" s="17"/>
      <c r="P166" s="18"/>
      <c r="Q166" s="19"/>
      <c r="R166" s="46"/>
      <c r="S166" s="20">
        <f t="shared" si="186"/>
        <v>0</v>
      </c>
      <c r="T166" s="69" t="str">
        <f t="shared" si="185"/>
        <v>KO</v>
      </c>
      <c r="U166" s="85"/>
      <c r="W166" s="22" t="s">
        <v>18</v>
      </c>
      <c r="X166" s="22" t="s">
        <v>18</v>
      </c>
      <c r="Y166" s="22" t="s">
        <v>18</v>
      </c>
      <c r="AA166" s="22" t="s">
        <v>16</v>
      </c>
      <c r="AB166" s="53">
        <f>+X167</f>
        <v>0</v>
      </c>
      <c r="AC166" s="53">
        <f>+(AC165*1.5)/1.25</f>
        <v>0</v>
      </c>
      <c r="AD166" s="66"/>
      <c r="AE166" s="21">
        <f>IF($U169=4,IF($U163&lt;$AI$6,$AI$6-$U163,0),AE167)</f>
        <v>0</v>
      </c>
      <c r="AF166" s="21">
        <f>IF($U169=4,IF($U163&gt;$AI$6,IF(($U163-$AI$6)&gt;22/24,22/24,$U163-$AI$6),AF167),AF167)</f>
        <v>0</v>
      </c>
      <c r="AG166" s="34">
        <v>4</v>
      </c>
      <c r="AH166" s="13">
        <v>0.29166666666666669</v>
      </c>
      <c r="AI166" s="53">
        <f>+AH166*3</f>
        <v>0.875</v>
      </c>
    </row>
    <row r="167" spans="1:35">
      <c r="A167" s="45">
        <f t="shared" si="187"/>
        <v>43182</v>
      </c>
      <c r="B167" s="13"/>
      <c r="C167" s="13"/>
      <c r="D167" s="13"/>
      <c r="E167" s="14">
        <f t="shared" si="181"/>
        <v>0</v>
      </c>
      <c r="F167" s="13"/>
      <c r="G167" s="15">
        <f t="shared" si="182"/>
        <v>0</v>
      </c>
      <c r="H167" s="13"/>
      <c r="I167" s="13"/>
      <c r="J167" s="13"/>
      <c r="K167" s="14">
        <f t="shared" si="183"/>
        <v>0</v>
      </c>
      <c r="L167" s="13"/>
      <c r="M167" s="15">
        <f t="shared" si="188"/>
        <v>0</v>
      </c>
      <c r="N167" s="17"/>
      <c r="O167" s="17"/>
      <c r="P167" s="18"/>
      <c r="Q167" s="19"/>
      <c r="R167" s="46"/>
      <c r="S167" s="20">
        <f t="shared" si="186"/>
        <v>0</v>
      </c>
      <c r="T167" s="69" t="str">
        <f>IF(S167+R167+Q167+P167+O167+N167=0,"KO","")</f>
        <v>KO</v>
      </c>
      <c r="U167" s="85"/>
      <c r="W167" s="55">
        <f>+W159+W165-(AB161*1.25)</f>
        <v>0</v>
      </c>
      <c r="X167" s="53">
        <f>+X159+X165-X161+(AC161*1.5)/1.25-AB161</f>
        <v>0</v>
      </c>
      <c r="Y167" s="53">
        <f>+Y159+Y165-Y161-AC161</f>
        <v>0</v>
      </c>
      <c r="AA167" s="22" t="s">
        <v>15</v>
      </c>
      <c r="AB167" s="53">
        <f>+AB166*1.25</f>
        <v>0</v>
      </c>
      <c r="AC167" s="53" t="s">
        <v>27</v>
      </c>
      <c r="AD167" s="67"/>
      <c r="AE167" s="21">
        <f>IF($U169=5,IF($U163&lt;$AI$7,$AI$7-$U163,0),AE168)</f>
        <v>0</v>
      </c>
      <c r="AF167" s="21">
        <f>IF($U169=5,IF($U163&gt;$AI$7,IF(($U163-$AI$7)&gt;29/24,29/24,$U163-$AI$7),AF168),AF168)</f>
        <v>0</v>
      </c>
      <c r="AG167" s="34">
        <v>5</v>
      </c>
      <c r="AH167" s="13">
        <v>0.29166666666666669</v>
      </c>
      <c r="AI167" s="53">
        <f>+AH167*2</f>
        <v>0.58333333333333337</v>
      </c>
    </row>
    <row r="168" spans="1:35">
      <c r="A168" s="45">
        <f t="shared" si="187"/>
        <v>43183</v>
      </c>
      <c r="B168" s="13"/>
      <c r="C168" s="13"/>
      <c r="D168" s="13"/>
      <c r="E168" s="14">
        <f t="shared" si="181"/>
        <v>0</v>
      </c>
      <c r="F168" s="13"/>
      <c r="G168" s="15">
        <f t="shared" si="182"/>
        <v>0</v>
      </c>
      <c r="H168" s="13"/>
      <c r="I168" s="13"/>
      <c r="J168" s="13"/>
      <c r="K168" s="14">
        <f t="shared" si="183"/>
        <v>0</v>
      </c>
      <c r="L168" s="13"/>
      <c r="M168" s="15">
        <f t="shared" si="188"/>
        <v>0</v>
      </c>
      <c r="N168" s="17"/>
      <c r="O168" s="17"/>
      <c r="P168" s="18"/>
      <c r="Q168" s="19"/>
      <c r="R168" s="46"/>
      <c r="S168" s="20">
        <f t="shared" si="186"/>
        <v>0</v>
      </c>
      <c r="T168" s="69" t="str">
        <f t="shared" ref="T168:T169" si="189">IF(S168+R168+Q168+P168+O168+N168=0,"KO","")</f>
        <v>KO</v>
      </c>
      <c r="U168" s="51" t="s">
        <v>33</v>
      </c>
      <c r="X168" s="22" t="s">
        <v>16</v>
      </c>
      <c r="Y168" s="22" t="s">
        <v>17</v>
      </c>
      <c r="AB168" s="22" t="s">
        <v>16</v>
      </c>
      <c r="AC168" s="22" t="s">
        <v>17</v>
      </c>
      <c r="AD168" s="63"/>
      <c r="AE168" s="21">
        <f>IF($U169=6,IF($U163&lt;$AI$8,$AI$8-$U163,0),AE169)</f>
        <v>0</v>
      </c>
      <c r="AF168" s="21">
        <f>IF($U169=6,IF($U163&gt;$AI$8,IF(($U163-$AI$8)&gt;36/24,36/24,$U163-$AI$8),AF169),AF169)</f>
        <v>0</v>
      </c>
      <c r="AG168" s="34">
        <v>6</v>
      </c>
      <c r="AH168" s="13">
        <v>0.29166666666666669</v>
      </c>
      <c r="AI168" s="53">
        <f>+AH168</f>
        <v>0.29166666666666669</v>
      </c>
    </row>
    <row r="169" spans="1:35">
      <c r="A169" s="45">
        <f t="shared" si="187"/>
        <v>43184</v>
      </c>
      <c r="B169" s="13"/>
      <c r="C169" s="13"/>
      <c r="D169" s="13"/>
      <c r="E169" s="14">
        <f t="shared" si="181"/>
        <v>0</v>
      </c>
      <c r="F169" s="13"/>
      <c r="G169" s="15">
        <f t="shared" si="182"/>
        <v>0</v>
      </c>
      <c r="H169" s="13"/>
      <c r="I169" s="13"/>
      <c r="J169" s="13"/>
      <c r="K169" s="14">
        <f t="shared" si="183"/>
        <v>0</v>
      </c>
      <c r="L169" s="13"/>
      <c r="M169" s="15">
        <f t="shared" si="188"/>
        <v>0</v>
      </c>
      <c r="N169" s="17"/>
      <c r="O169" s="17"/>
      <c r="P169" s="18"/>
      <c r="Q169" s="19"/>
      <c r="R169" s="46"/>
      <c r="S169" s="20">
        <f t="shared" si="186"/>
        <v>0</v>
      </c>
      <c r="T169" s="69" t="str">
        <f t="shared" si="189"/>
        <v>KO</v>
      </c>
      <c r="U169" s="52">
        <f>+IF(SUM(N163:R169)&gt;7,"ERROR",SUM(N163:R169))</f>
        <v>0</v>
      </c>
      <c r="W169" s="42" t="s">
        <v>19</v>
      </c>
      <c r="X169" s="54">
        <v>0</v>
      </c>
      <c r="Y169" s="54">
        <v>0</v>
      </c>
      <c r="AA169" s="42" t="s">
        <v>26</v>
      </c>
      <c r="AB169" s="54">
        <v>0</v>
      </c>
      <c r="AC169" s="54">
        <v>0</v>
      </c>
      <c r="AD169" s="68"/>
      <c r="AE169" s="21">
        <f>IF($U169=7,IF($U163&lt;$AI$9,$AI$9-$U163,0),0)</f>
        <v>0</v>
      </c>
      <c r="AF169" s="21">
        <f>IF($U169=7,IF($U163&gt;$AI$9,IF(($U163-$AI$9)&gt;43/24,43/24,$U163-$AI$9),0),0)</f>
        <v>0</v>
      </c>
      <c r="AG169" s="34">
        <v>7</v>
      </c>
      <c r="AH169" s="13">
        <v>0.29166666666666669</v>
      </c>
      <c r="AI169" s="53">
        <v>0</v>
      </c>
    </row>
    <row r="170" spans="1:35" ht="6" customHeight="1">
      <c r="N170" s="37"/>
      <c r="O170" s="37"/>
      <c r="P170" s="37"/>
      <c r="Q170" s="37"/>
      <c r="R170" s="37"/>
    </row>
    <row r="171" spans="1:35">
      <c r="A171" s="45">
        <f>+A169+1</f>
        <v>43185</v>
      </c>
      <c r="B171" s="13"/>
      <c r="C171" s="13"/>
      <c r="D171" s="13"/>
      <c r="E171" s="14">
        <f t="shared" ref="E171:E177" si="190">+D171-C171</f>
        <v>0</v>
      </c>
      <c r="F171" s="13"/>
      <c r="G171" s="15">
        <f t="shared" ref="G171:G177" si="191">IF(F171&lt;B171,F171+1-B171-E171,F171-B171-E171)</f>
        <v>0</v>
      </c>
      <c r="H171" s="13"/>
      <c r="I171" s="13"/>
      <c r="J171" s="13"/>
      <c r="K171" s="14">
        <f t="shared" ref="K171:K177" si="192">+J171-I171</f>
        <v>0</v>
      </c>
      <c r="L171" s="13"/>
      <c r="M171" s="15">
        <f t="shared" ref="M171:M172" si="193">IF(L171&lt;H171,L171+1-H171-K171,L171-H171-K171)</f>
        <v>0</v>
      </c>
      <c r="N171" s="17"/>
      <c r="O171" s="17"/>
      <c r="P171" s="18"/>
      <c r="Q171" s="19"/>
      <c r="R171" s="46"/>
      <c r="S171" s="20">
        <f>SUM(G171+M171)</f>
        <v>0</v>
      </c>
      <c r="T171" s="69" t="str">
        <f t="shared" ref="T171:T174" si="194">IF(S171+R171+Q171+P171+O171+N171=0,"KO","")</f>
        <v>KO</v>
      </c>
      <c r="U171" s="84">
        <f>SUM(S171:S177)</f>
        <v>0</v>
      </c>
      <c r="W171" s="39" t="s">
        <v>13</v>
      </c>
      <c r="X171" s="82" t="s">
        <v>14</v>
      </c>
      <c r="Y171" s="82"/>
      <c r="AA171" s="36"/>
      <c r="AB171" s="82" t="s">
        <v>28</v>
      </c>
      <c r="AC171" s="82"/>
      <c r="AD171" s="62"/>
      <c r="AE171" s="36">
        <f>IF($U177=1,IF($U171&lt;$AI$3,$AI$3-$U171,0),AE172)</f>
        <v>0</v>
      </c>
      <c r="AF171" s="36">
        <f>IF($U177=1,IF($U171&gt;$AI$3,IF(($U171-$AI$3)&gt;8/24,8/24,$U171-$AI$3),AF172),AF172)</f>
        <v>0</v>
      </c>
      <c r="AG171" s="34">
        <v>1</v>
      </c>
      <c r="AH171" s="13">
        <v>0.29166666666666669</v>
      </c>
      <c r="AI171" s="53">
        <f>+AH171*5</f>
        <v>1.4583333333333335</v>
      </c>
    </row>
    <row r="172" spans="1:35">
      <c r="A172" s="45">
        <f>+A171+1</f>
        <v>43186</v>
      </c>
      <c r="B172" s="13"/>
      <c r="C172" s="13"/>
      <c r="D172" s="13"/>
      <c r="E172" s="14">
        <f t="shared" si="190"/>
        <v>0</v>
      </c>
      <c r="F172" s="13"/>
      <c r="G172" s="15">
        <f t="shared" si="191"/>
        <v>0</v>
      </c>
      <c r="H172" s="13"/>
      <c r="I172" s="13"/>
      <c r="J172" s="13"/>
      <c r="K172" s="14">
        <f t="shared" si="192"/>
        <v>0</v>
      </c>
      <c r="L172" s="13"/>
      <c r="M172" s="15">
        <f t="shared" si="193"/>
        <v>0</v>
      </c>
      <c r="N172" s="17"/>
      <c r="O172" s="17"/>
      <c r="P172" s="18"/>
      <c r="Q172" s="19"/>
      <c r="R172" s="46"/>
      <c r="S172" s="20">
        <f t="shared" ref="S172:S177" si="195">SUM(G172+M172)</f>
        <v>0</v>
      </c>
      <c r="T172" s="69" t="str">
        <f t="shared" si="194"/>
        <v>KO</v>
      </c>
      <c r="U172" s="85"/>
      <c r="W172" s="22" t="s">
        <v>15</v>
      </c>
      <c r="X172" s="22" t="s">
        <v>29</v>
      </c>
      <c r="Y172" s="22" t="s">
        <v>17</v>
      </c>
      <c r="AB172" s="22" t="s">
        <v>16</v>
      </c>
      <c r="AC172" s="22" t="s">
        <v>17</v>
      </c>
      <c r="AD172" s="63"/>
      <c r="AE172" s="36">
        <f>IF($U177=2,IF($U171&lt;$AI$4,$AI$4-$U171,0),AE173)</f>
        <v>0</v>
      </c>
      <c r="AF172" s="36">
        <f>IF($U177=2,IF($U171&gt;$AI$4,IF(($U171-$AI$4)&gt;8/24,8/24,$U171-$AI$4),AF173),AF173)</f>
        <v>0</v>
      </c>
      <c r="AG172" s="34">
        <v>2</v>
      </c>
      <c r="AH172" s="13">
        <v>0.29166666666666669</v>
      </c>
      <c r="AI172" s="53">
        <f>+AH172*5</f>
        <v>1.4583333333333335</v>
      </c>
    </row>
    <row r="173" spans="1:35">
      <c r="A173" s="45">
        <f t="shared" ref="A173:A177" si="196">+A172+1</f>
        <v>43187</v>
      </c>
      <c r="B173" s="13"/>
      <c r="C173" s="13"/>
      <c r="D173" s="13"/>
      <c r="E173" s="14">
        <f t="shared" si="190"/>
        <v>0</v>
      </c>
      <c r="F173" s="13"/>
      <c r="G173" s="15">
        <f t="shared" si="191"/>
        <v>0</v>
      </c>
      <c r="H173" s="13"/>
      <c r="I173" s="13"/>
      <c r="J173" s="13"/>
      <c r="K173" s="14">
        <f t="shared" si="192"/>
        <v>0</v>
      </c>
      <c r="L173" s="13"/>
      <c r="M173" s="15">
        <f>IF(L173&lt;H173,L173+1-H173-K173,L173-H173-K173)</f>
        <v>0</v>
      </c>
      <c r="N173" s="17"/>
      <c r="O173" s="17"/>
      <c r="P173" s="18"/>
      <c r="Q173" s="19"/>
      <c r="R173" s="46"/>
      <c r="S173" s="20">
        <f t="shared" si="195"/>
        <v>0</v>
      </c>
      <c r="T173" s="69" t="str">
        <f t="shared" si="194"/>
        <v>KO</v>
      </c>
      <c r="U173" s="85"/>
      <c r="W173" s="60">
        <f>AE171</f>
        <v>0</v>
      </c>
      <c r="X173" s="58">
        <f>+AF171</f>
        <v>0</v>
      </c>
      <c r="Y173" s="58">
        <f>IF(U171&gt;43/24,U171-43/24,0)</f>
        <v>0</v>
      </c>
      <c r="AA173" s="22" t="s">
        <v>17</v>
      </c>
      <c r="AB173" s="53" t="s">
        <v>27</v>
      </c>
      <c r="AC173" s="53">
        <f>+Y175</f>
        <v>0</v>
      </c>
      <c r="AD173" s="66"/>
      <c r="AE173" s="21">
        <f>IF($U177=3,IF($U171&lt;$AI$5,$AI$5-$U171,0),AE174)</f>
        <v>0</v>
      </c>
      <c r="AF173" s="21">
        <f>IF($U177=3,IF($U171&gt;$AI$5,IF(($U171-$AI$5)&gt;15/24,15/24,$U171-$AI$5),AF174),AF174)</f>
        <v>0</v>
      </c>
      <c r="AG173" s="34">
        <v>3</v>
      </c>
      <c r="AH173" s="13">
        <v>0.29166666666666669</v>
      </c>
      <c r="AI173" s="53">
        <f>+AH173*4</f>
        <v>1.1666666666666667</v>
      </c>
    </row>
    <row r="174" spans="1:35">
      <c r="A174" s="45">
        <f t="shared" si="196"/>
        <v>43188</v>
      </c>
      <c r="B174" s="13"/>
      <c r="C174" s="13"/>
      <c r="D174" s="13"/>
      <c r="E174" s="14">
        <f t="shared" si="190"/>
        <v>0</v>
      </c>
      <c r="F174" s="13"/>
      <c r="G174" s="15">
        <f t="shared" si="191"/>
        <v>0</v>
      </c>
      <c r="H174" s="13"/>
      <c r="I174" s="13"/>
      <c r="J174" s="13"/>
      <c r="K174" s="14">
        <f t="shared" si="192"/>
        <v>0</v>
      </c>
      <c r="L174" s="13"/>
      <c r="M174" s="15">
        <f t="shared" ref="M174:M177" si="197">IF(L174&lt;H174,L174+1-H174-K174,L174-H174-K174)</f>
        <v>0</v>
      </c>
      <c r="N174" s="17"/>
      <c r="O174" s="17"/>
      <c r="P174" s="18"/>
      <c r="Q174" s="19"/>
      <c r="R174" s="46"/>
      <c r="S174" s="20">
        <f t="shared" si="195"/>
        <v>0</v>
      </c>
      <c r="T174" s="69" t="str">
        <f t="shared" si="194"/>
        <v>KO</v>
      </c>
      <c r="U174" s="85"/>
      <c r="W174" s="22" t="s">
        <v>18</v>
      </c>
      <c r="X174" s="22" t="s">
        <v>18</v>
      </c>
      <c r="Y174" s="22" t="s">
        <v>18</v>
      </c>
      <c r="AA174" s="22" t="s">
        <v>16</v>
      </c>
      <c r="AB174" s="53">
        <f>+X175</f>
        <v>0</v>
      </c>
      <c r="AC174" s="53">
        <f>+(AC173*1.5)/1.25</f>
        <v>0</v>
      </c>
      <c r="AD174" s="66"/>
      <c r="AE174" s="21">
        <f>IF($U177=4,IF($U171&lt;$AI$6,$AI$6-$U171,0),AE175)</f>
        <v>0</v>
      </c>
      <c r="AF174" s="21">
        <f>IF($U177=4,IF($U171&gt;$AI$6,IF(($U171-$AI$6)&gt;22/24,22/24,$U171-$AI$6),AF175),AF175)</f>
        <v>0</v>
      </c>
      <c r="AG174" s="34">
        <v>4</v>
      </c>
      <c r="AH174" s="13">
        <v>0.29166666666666669</v>
      </c>
      <c r="AI174" s="53">
        <f>+AH174*3</f>
        <v>0.875</v>
      </c>
    </row>
    <row r="175" spans="1:35">
      <c r="A175" s="45">
        <f t="shared" si="196"/>
        <v>43189</v>
      </c>
      <c r="B175" s="13"/>
      <c r="C175" s="13"/>
      <c r="D175" s="13"/>
      <c r="E175" s="14">
        <f t="shared" si="190"/>
        <v>0</v>
      </c>
      <c r="F175" s="13"/>
      <c r="G175" s="15">
        <f t="shared" si="191"/>
        <v>0</v>
      </c>
      <c r="H175" s="13"/>
      <c r="I175" s="13"/>
      <c r="J175" s="13"/>
      <c r="K175" s="14">
        <f t="shared" si="192"/>
        <v>0</v>
      </c>
      <c r="L175" s="13"/>
      <c r="M175" s="15">
        <f t="shared" si="197"/>
        <v>0</v>
      </c>
      <c r="N175" s="17"/>
      <c r="O175" s="17"/>
      <c r="P175" s="18"/>
      <c r="Q175" s="19"/>
      <c r="R175" s="46"/>
      <c r="S175" s="20">
        <f t="shared" si="195"/>
        <v>0</v>
      </c>
      <c r="T175" s="69" t="str">
        <f>IF(S175+R175+Q175+P175+O175+N175=0,"KO","")</f>
        <v>KO</v>
      </c>
      <c r="U175" s="85"/>
      <c r="W175" s="55">
        <f>+W167+W173-(AB169*1.25)</f>
        <v>0</v>
      </c>
      <c r="X175" s="53">
        <f>+X167+X173-X169+(AC169*1.5)/1.25-AB169</f>
        <v>0</v>
      </c>
      <c r="Y175" s="53">
        <f>+Y167+Y173-Y169-AC169</f>
        <v>0</v>
      </c>
      <c r="AA175" s="22" t="s">
        <v>15</v>
      </c>
      <c r="AB175" s="53">
        <f>+AB174*1.25</f>
        <v>0</v>
      </c>
      <c r="AC175" s="53" t="s">
        <v>27</v>
      </c>
      <c r="AD175" s="67"/>
      <c r="AE175" s="21">
        <f>IF($U177=5,IF($U171&lt;$AI$7,$AI$7-$U171,0),AE176)</f>
        <v>0</v>
      </c>
      <c r="AF175" s="21">
        <f>IF($U177=5,IF($U171&gt;$AI$7,IF(($U171-$AI$7)&gt;29/24,29/24,$U171-$AI$7),AF176),AF176)</f>
        <v>0</v>
      </c>
      <c r="AG175" s="34">
        <v>5</v>
      </c>
      <c r="AH175" s="13">
        <v>0.29166666666666669</v>
      </c>
      <c r="AI175" s="53">
        <f>+AH175*2</f>
        <v>0.58333333333333337</v>
      </c>
    </row>
    <row r="176" spans="1:35">
      <c r="A176" s="45">
        <f t="shared" si="196"/>
        <v>43190</v>
      </c>
      <c r="B176" s="13"/>
      <c r="C176" s="13"/>
      <c r="D176" s="13"/>
      <c r="E176" s="14">
        <f t="shared" si="190"/>
        <v>0</v>
      </c>
      <c r="F176" s="13"/>
      <c r="G176" s="15">
        <f t="shared" si="191"/>
        <v>0</v>
      </c>
      <c r="H176" s="13"/>
      <c r="I176" s="13"/>
      <c r="J176" s="13"/>
      <c r="K176" s="14">
        <f t="shared" si="192"/>
        <v>0</v>
      </c>
      <c r="L176" s="13"/>
      <c r="M176" s="15">
        <f t="shared" si="197"/>
        <v>0</v>
      </c>
      <c r="N176" s="17"/>
      <c r="O176" s="17"/>
      <c r="P176" s="18"/>
      <c r="Q176" s="19"/>
      <c r="R176" s="46"/>
      <c r="S176" s="20">
        <f t="shared" si="195"/>
        <v>0</v>
      </c>
      <c r="T176" s="69" t="str">
        <f t="shared" ref="T176:T177" si="198">IF(S176+R176+Q176+P176+O176+N176=0,"KO","")</f>
        <v>KO</v>
      </c>
      <c r="U176" s="51" t="s">
        <v>33</v>
      </c>
      <c r="X176" s="22" t="s">
        <v>16</v>
      </c>
      <c r="Y176" s="22" t="s">
        <v>17</v>
      </c>
      <c r="AB176" s="22" t="s">
        <v>16</v>
      </c>
      <c r="AC176" s="22" t="s">
        <v>17</v>
      </c>
      <c r="AD176" s="63"/>
      <c r="AE176" s="21">
        <f>IF($U177=6,IF($U171&lt;$AI$8,$AI$8-$U171,0),AE177)</f>
        <v>0</v>
      </c>
      <c r="AF176" s="21">
        <f>IF($U177=6,IF($U171&gt;$AI$8,IF(($U171-$AI$8)&gt;36/24,36/24,$U171-$AI$8),AF177),AF177)</f>
        <v>0</v>
      </c>
      <c r="AG176" s="34">
        <v>6</v>
      </c>
      <c r="AH176" s="13">
        <v>0.29166666666666669</v>
      </c>
      <c r="AI176" s="53">
        <f>+AH176</f>
        <v>0.29166666666666669</v>
      </c>
    </row>
    <row r="177" spans="1:35">
      <c r="A177" s="45">
        <f t="shared" si="196"/>
        <v>43191</v>
      </c>
      <c r="B177" s="13"/>
      <c r="C177" s="13"/>
      <c r="D177" s="13"/>
      <c r="E177" s="14">
        <f t="shared" si="190"/>
        <v>0</v>
      </c>
      <c r="F177" s="13"/>
      <c r="G177" s="15">
        <f t="shared" si="191"/>
        <v>0</v>
      </c>
      <c r="H177" s="13"/>
      <c r="I177" s="13"/>
      <c r="J177" s="13"/>
      <c r="K177" s="14">
        <f t="shared" si="192"/>
        <v>0</v>
      </c>
      <c r="L177" s="13"/>
      <c r="M177" s="15">
        <f t="shared" si="197"/>
        <v>0</v>
      </c>
      <c r="N177" s="17"/>
      <c r="O177" s="17"/>
      <c r="P177" s="18"/>
      <c r="Q177" s="19"/>
      <c r="R177" s="46"/>
      <c r="S177" s="20">
        <f t="shared" si="195"/>
        <v>0</v>
      </c>
      <c r="T177" s="69" t="str">
        <f t="shared" si="198"/>
        <v>KO</v>
      </c>
      <c r="U177" s="52">
        <f>+IF(SUM(N171:R177)&gt;7,"ERROR",SUM(N171:R177))</f>
        <v>0</v>
      </c>
      <c r="W177" s="42" t="s">
        <v>19</v>
      </c>
      <c r="X177" s="54">
        <v>0</v>
      </c>
      <c r="Y177" s="54">
        <v>0</v>
      </c>
      <c r="AA177" s="42" t="s">
        <v>26</v>
      </c>
      <c r="AB177" s="54">
        <v>0</v>
      </c>
      <c r="AC177" s="54">
        <v>0</v>
      </c>
      <c r="AD177" s="68"/>
      <c r="AE177" s="21">
        <f>IF($U177=7,IF($U171&lt;$AI$9,$AI$9-$U171,0),0)</f>
        <v>0</v>
      </c>
      <c r="AF177" s="21">
        <f>IF($U177=7,IF($U171&gt;$AI$9,IF(($U171-$AI$9)&gt;43/24,43/24,$U171-$AI$9),0),0)</f>
        <v>0</v>
      </c>
      <c r="AG177" s="34">
        <v>7</v>
      </c>
      <c r="AH177" s="13">
        <v>0.29166666666666669</v>
      </c>
      <c r="AI177" s="53">
        <v>0</v>
      </c>
    </row>
    <row r="178" spans="1:35" ht="6" customHeight="1">
      <c r="N178" s="37"/>
      <c r="O178" s="37"/>
      <c r="P178" s="37"/>
      <c r="Q178" s="37"/>
      <c r="R178" s="37"/>
    </row>
    <row r="179" spans="1:35">
      <c r="A179" s="45">
        <f>+A177+1</f>
        <v>43192</v>
      </c>
      <c r="B179" s="13"/>
      <c r="C179" s="13"/>
      <c r="D179" s="13"/>
      <c r="E179" s="14">
        <f t="shared" ref="E179:E185" si="199">+D179-C179</f>
        <v>0</v>
      </c>
      <c r="F179" s="13"/>
      <c r="G179" s="15">
        <f t="shared" ref="G179:G185" si="200">IF(F179&lt;B179,F179+1-B179-E179,F179-B179-E179)</f>
        <v>0</v>
      </c>
      <c r="H179" s="13"/>
      <c r="I179" s="13"/>
      <c r="J179" s="13"/>
      <c r="K179" s="14">
        <f t="shared" ref="K179:K185" si="201">+J179-I179</f>
        <v>0</v>
      </c>
      <c r="L179" s="13"/>
      <c r="M179" s="15">
        <f t="shared" ref="M179:M180" si="202">IF(L179&lt;H179,L179+1-H179-K179,L179-H179-K179)</f>
        <v>0</v>
      </c>
      <c r="N179" s="17"/>
      <c r="O179" s="17"/>
      <c r="P179" s="18"/>
      <c r="Q179" s="19"/>
      <c r="R179" s="46"/>
      <c r="S179" s="20">
        <f>SUM(G179+M179)</f>
        <v>0</v>
      </c>
      <c r="T179" s="69" t="str">
        <f t="shared" ref="T179:T182" si="203">IF(S179+R179+Q179+P179+O179+N179=0,"KO","")</f>
        <v>KO</v>
      </c>
      <c r="U179" s="84">
        <f>SUM(S179:S185)</f>
        <v>0</v>
      </c>
      <c r="W179" s="39" t="s">
        <v>13</v>
      </c>
      <c r="X179" s="82" t="s">
        <v>14</v>
      </c>
      <c r="Y179" s="82"/>
      <c r="AA179" s="36"/>
      <c r="AB179" s="82" t="s">
        <v>28</v>
      </c>
      <c r="AC179" s="82"/>
      <c r="AD179" s="62"/>
      <c r="AE179" s="36">
        <f>IF($U185=1,IF($U179&lt;$AI$3,$AI$3-$U179,0),AE180)</f>
        <v>0</v>
      </c>
      <c r="AF179" s="36">
        <f>IF($U185=1,IF($U179&gt;$AI$3,IF(($U179-$AI$3)&gt;8/24,8/24,$U179-$AI$3),AF180),AF180)</f>
        <v>0</v>
      </c>
      <c r="AG179" s="34">
        <v>1</v>
      </c>
      <c r="AH179" s="13">
        <v>0.29166666666666669</v>
      </c>
      <c r="AI179" s="53">
        <f>+AH179*5</f>
        <v>1.4583333333333335</v>
      </c>
    </row>
    <row r="180" spans="1:35">
      <c r="A180" s="45">
        <f>+A179+1</f>
        <v>43193</v>
      </c>
      <c r="B180" s="13"/>
      <c r="C180" s="13"/>
      <c r="D180" s="13"/>
      <c r="E180" s="14">
        <f t="shared" si="199"/>
        <v>0</v>
      </c>
      <c r="F180" s="13"/>
      <c r="G180" s="15">
        <f t="shared" si="200"/>
        <v>0</v>
      </c>
      <c r="H180" s="13"/>
      <c r="I180" s="13"/>
      <c r="J180" s="13"/>
      <c r="K180" s="14">
        <f t="shared" si="201"/>
        <v>0</v>
      </c>
      <c r="L180" s="13"/>
      <c r="M180" s="15">
        <f t="shared" si="202"/>
        <v>0</v>
      </c>
      <c r="N180" s="17"/>
      <c r="O180" s="17"/>
      <c r="P180" s="18"/>
      <c r="Q180" s="19"/>
      <c r="R180" s="46"/>
      <c r="S180" s="20">
        <f t="shared" ref="S180:S185" si="204">SUM(G180+M180)</f>
        <v>0</v>
      </c>
      <c r="T180" s="69" t="str">
        <f t="shared" si="203"/>
        <v>KO</v>
      </c>
      <c r="U180" s="85"/>
      <c r="W180" s="22" t="s">
        <v>15</v>
      </c>
      <c r="X180" s="22" t="s">
        <v>29</v>
      </c>
      <c r="Y180" s="22" t="s">
        <v>17</v>
      </c>
      <c r="AB180" s="22" t="s">
        <v>16</v>
      </c>
      <c r="AC180" s="22" t="s">
        <v>17</v>
      </c>
      <c r="AD180" s="63"/>
      <c r="AE180" s="36">
        <f>IF($U185=2,IF($U179&lt;$AI$4,$AI$4-$U179,0),AE181)</f>
        <v>0</v>
      </c>
      <c r="AF180" s="36">
        <f>IF($U185=2,IF($U179&gt;$AI$4,IF(($U179-$AI$4)&gt;8/24,8/24,$U179-$AI$4),AF181),AF181)</f>
        <v>0</v>
      </c>
      <c r="AG180" s="34">
        <v>2</v>
      </c>
      <c r="AH180" s="13">
        <v>0.29166666666666669</v>
      </c>
      <c r="AI180" s="53">
        <f>+AH180*5</f>
        <v>1.4583333333333335</v>
      </c>
    </row>
    <row r="181" spans="1:35">
      <c r="A181" s="45">
        <f t="shared" ref="A181:A185" si="205">+A180+1</f>
        <v>43194</v>
      </c>
      <c r="B181" s="13"/>
      <c r="C181" s="13"/>
      <c r="D181" s="13"/>
      <c r="E181" s="14">
        <f t="shared" si="199"/>
        <v>0</v>
      </c>
      <c r="F181" s="13"/>
      <c r="G181" s="15">
        <f t="shared" si="200"/>
        <v>0</v>
      </c>
      <c r="H181" s="13"/>
      <c r="I181" s="13"/>
      <c r="J181" s="13"/>
      <c r="K181" s="14">
        <f t="shared" si="201"/>
        <v>0</v>
      </c>
      <c r="L181" s="13"/>
      <c r="M181" s="15">
        <f>IF(L181&lt;H181,L181+1-H181-K181,L181-H181-K181)</f>
        <v>0</v>
      </c>
      <c r="N181" s="17"/>
      <c r="O181" s="17"/>
      <c r="P181" s="18"/>
      <c r="Q181" s="19"/>
      <c r="R181" s="46"/>
      <c r="S181" s="20">
        <f t="shared" si="204"/>
        <v>0</v>
      </c>
      <c r="T181" s="69" t="str">
        <f t="shared" si="203"/>
        <v>KO</v>
      </c>
      <c r="U181" s="85"/>
      <c r="W181" s="60">
        <f>AE179</f>
        <v>0</v>
      </c>
      <c r="X181" s="58">
        <f>+AF179</f>
        <v>0</v>
      </c>
      <c r="Y181" s="58">
        <f>IF(U179&gt;43/24,U179-43/24,0)</f>
        <v>0</v>
      </c>
      <c r="AA181" s="22" t="s">
        <v>17</v>
      </c>
      <c r="AB181" s="53" t="s">
        <v>27</v>
      </c>
      <c r="AC181" s="53">
        <f>+Y183</f>
        <v>0</v>
      </c>
      <c r="AD181" s="66"/>
      <c r="AE181" s="21">
        <f>IF($U185=3,IF($U179&lt;$AI$5,$AI$5-$U179,0),AE182)</f>
        <v>0</v>
      </c>
      <c r="AF181" s="21">
        <f>IF($U185=3,IF($U179&gt;$AI$5,IF(($U179-$AI$5)&gt;15/24,15/24,$U179-$AI$5),AF182),AF182)</f>
        <v>0</v>
      </c>
      <c r="AG181" s="34">
        <v>3</v>
      </c>
      <c r="AH181" s="13">
        <v>0.29166666666666669</v>
      </c>
      <c r="AI181" s="53">
        <f>+AH181*4</f>
        <v>1.1666666666666667</v>
      </c>
    </row>
    <row r="182" spans="1:35">
      <c r="A182" s="45">
        <f t="shared" si="205"/>
        <v>43195</v>
      </c>
      <c r="B182" s="13"/>
      <c r="C182" s="13"/>
      <c r="D182" s="13"/>
      <c r="E182" s="14">
        <f t="shared" si="199"/>
        <v>0</v>
      </c>
      <c r="F182" s="13"/>
      <c r="G182" s="15">
        <f t="shared" si="200"/>
        <v>0</v>
      </c>
      <c r="H182" s="13"/>
      <c r="I182" s="13"/>
      <c r="J182" s="13"/>
      <c r="K182" s="14">
        <f t="shared" si="201"/>
        <v>0</v>
      </c>
      <c r="L182" s="13"/>
      <c r="M182" s="15">
        <f t="shared" ref="M182:M185" si="206">IF(L182&lt;H182,L182+1-H182-K182,L182-H182-K182)</f>
        <v>0</v>
      </c>
      <c r="N182" s="17"/>
      <c r="O182" s="17"/>
      <c r="P182" s="18"/>
      <c r="Q182" s="19"/>
      <c r="R182" s="46"/>
      <c r="S182" s="20">
        <f t="shared" si="204"/>
        <v>0</v>
      </c>
      <c r="T182" s="69" t="str">
        <f t="shared" si="203"/>
        <v>KO</v>
      </c>
      <c r="U182" s="85"/>
      <c r="W182" s="22" t="s">
        <v>18</v>
      </c>
      <c r="X182" s="22" t="s">
        <v>18</v>
      </c>
      <c r="Y182" s="22" t="s">
        <v>18</v>
      </c>
      <c r="AA182" s="22" t="s">
        <v>16</v>
      </c>
      <c r="AB182" s="53">
        <f>+X183</f>
        <v>0</v>
      </c>
      <c r="AC182" s="53">
        <f>+(AC181*1.5)/1.25</f>
        <v>0</v>
      </c>
      <c r="AD182" s="66"/>
      <c r="AE182" s="21">
        <f>IF($U185=4,IF($U179&lt;$AI$6,$AI$6-$U179,0),AE183)</f>
        <v>0</v>
      </c>
      <c r="AF182" s="21">
        <f>IF($U185=4,IF($U179&gt;$AI$6,IF(($U179-$AI$6)&gt;22/24,22/24,$U179-$AI$6),AF183),AF183)</f>
        <v>0</v>
      </c>
      <c r="AG182" s="34">
        <v>4</v>
      </c>
      <c r="AH182" s="13">
        <v>0.29166666666666669</v>
      </c>
      <c r="AI182" s="53">
        <f>+AH182*3</f>
        <v>0.875</v>
      </c>
    </row>
    <row r="183" spans="1:35">
      <c r="A183" s="45">
        <f t="shared" si="205"/>
        <v>43196</v>
      </c>
      <c r="B183" s="13"/>
      <c r="C183" s="13"/>
      <c r="D183" s="13"/>
      <c r="E183" s="14">
        <f t="shared" si="199"/>
        <v>0</v>
      </c>
      <c r="F183" s="13"/>
      <c r="G183" s="15">
        <f t="shared" si="200"/>
        <v>0</v>
      </c>
      <c r="H183" s="13"/>
      <c r="I183" s="13"/>
      <c r="J183" s="13"/>
      <c r="K183" s="14">
        <f t="shared" si="201"/>
        <v>0</v>
      </c>
      <c r="L183" s="13"/>
      <c r="M183" s="15">
        <f t="shared" si="206"/>
        <v>0</v>
      </c>
      <c r="N183" s="17"/>
      <c r="O183" s="17"/>
      <c r="P183" s="18"/>
      <c r="Q183" s="19"/>
      <c r="R183" s="46"/>
      <c r="S183" s="20">
        <f t="shared" si="204"/>
        <v>0</v>
      </c>
      <c r="T183" s="69" t="str">
        <f>IF(S183+R183+Q183+P183+O183+N183=0,"KO","")</f>
        <v>KO</v>
      </c>
      <c r="U183" s="85"/>
      <c r="W183" s="55">
        <f>+W175+W181-(AB177*1.25)</f>
        <v>0</v>
      </c>
      <c r="X183" s="53">
        <f>+X175+X181-X177+(AC177*1.5)/1.25-AB177</f>
        <v>0</v>
      </c>
      <c r="Y183" s="53">
        <f>+Y175+Y181-Y177-AC177</f>
        <v>0</v>
      </c>
      <c r="AA183" s="22" t="s">
        <v>15</v>
      </c>
      <c r="AB183" s="53">
        <f>+AB182*1.25</f>
        <v>0</v>
      </c>
      <c r="AC183" s="53" t="s">
        <v>27</v>
      </c>
      <c r="AD183" s="67"/>
      <c r="AE183" s="21">
        <f>IF($U185=5,IF($U179&lt;$AI$7,$AI$7-$U179,0),AE184)</f>
        <v>0</v>
      </c>
      <c r="AF183" s="21">
        <f>IF($U185=5,IF($U179&gt;$AI$7,IF(($U179-$AI$7)&gt;29/24,29/24,$U179-$AI$7),AF184),AF184)</f>
        <v>0</v>
      </c>
      <c r="AG183" s="34">
        <v>5</v>
      </c>
      <c r="AH183" s="13">
        <v>0.29166666666666669</v>
      </c>
      <c r="AI183" s="53">
        <f>+AH183*2</f>
        <v>0.58333333333333337</v>
      </c>
    </row>
    <row r="184" spans="1:35">
      <c r="A184" s="45">
        <f t="shared" si="205"/>
        <v>43197</v>
      </c>
      <c r="B184" s="13"/>
      <c r="C184" s="13"/>
      <c r="D184" s="13"/>
      <c r="E184" s="14">
        <f t="shared" si="199"/>
        <v>0</v>
      </c>
      <c r="F184" s="13"/>
      <c r="G184" s="15">
        <f t="shared" si="200"/>
        <v>0</v>
      </c>
      <c r="H184" s="13"/>
      <c r="I184" s="13"/>
      <c r="J184" s="13"/>
      <c r="K184" s="14">
        <f t="shared" si="201"/>
        <v>0</v>
      </c>
      <c r="L184" s="13"/>
      <c r="M184" s="15">
        <f t="shared" si="206"/>
        <v>0</v>
      </c>
      <c r="N184" s="17"/>
      <c r="O184" s="17"/>
      <c r="P184" s="18"/>
      <c r="Q184" s="19"/>
      <c r="R184" s="46"/>
      <c r="S184" s="20">
        <f t="shared" si="204"/>
        <v>0</v>
      </c>
      <c r="T184" s="69" t="str">
        <f t="shared" ref="T184:T185" si="207">IF(S184+R184+Q184+P184+O184+N184=0,"KO","")</f>
        <v>KO</v>
      </c>
      <c r="U184" s="51" t="s">
        <v>33</v>
      </c>
      <c r="X184" s="22" t="s">
        <v>16</v>
      </c>
      <c r="Y184" s="22" t="s">
        <v>17</v>
      </c>
      <c r="AB184" s="22" t="s">
        <v>16</v>
      </c>
      <c r="AC184" s="22" t="s">
        <v>17</v>
      </c>
      <c r="AD184" s="63"/>
      <c r="AE184" s="21">
        <f>IF($U185=6,IF($U179&lt;$AI$8,$AI$8-$U179,0),AE185)</f>
        <v>0</v>
      </c>
      <c r="AF184" s="21">
        <f>IF($U185=6,IF($U179&gt;$AI$8,IF(($U179-$AI$8)&gt;36/24,36/24,$U179-$AI$8),AF185),AF185)</f>
        <v>0</v>
      </c>
      <c r="AG184" s="34">
        <v>6</v>
      </c>
      <c r="AH184" s="13">
        <v>0.29166666666666669</v>
      </c>
      <c r="AI184" s="53">
        <f>+AH184</f>
        <v>0.29166666666666669</v>
      </c>
    </row>
    <row r="185" spans="1:35">
      <c r="A185" s="45">
        <f t="shared" si="205"/>
        <v>43198</v>
      </c>
      <c r="B185" s="13"/>
      <c r="C185" s="13"/>
      <c r="D185" s="13"/>
      <c r="E185" s="14">
        <f t="shared" si="199"/>
        <v>0</v>
      </c>
      <c r="F185" s="13"/>
      <c r="G185" s="15">
        <f t="shared" si="200"/>
        <v>0</v>
      </c>
      <c r="H185" s="13"/>
      <c r="I185" s="13"/>
      <c r="J185" s="13"/>
      <c r="K185" s="14">
        <f t="shared" si="201"/>
        <v>0</v>
      </c>
      <c r="L185" s="13"/>
      <c r="M185" s="15">
        <f t="shared" si="206"/>
        <v>0</v>
      </c>
      <c r="N185" s="17"/>
      <c r="O185" s="17"/>
      <c r="P185" s="18"/>
      <c r="Q185" s="19"/>
      <c r="R185" s="46"/>
      <c r="S185" s="20">
        <f t="shared" si="204"/>
        <v>0</v>
      </c>
      <c r="T185" s="69" t="str">
        <f t="shared" si="207"/>
        <v>KO</v>
      </c>
      <c r="U185" s="52">
        <f>+IF(SUM(N179:R185)&gt;7,"ERROR",SUM(N179:R185))</f>
        <v>0</v>
      </c>
      <c r="W185" s="42" t="s">
        <v>19</v>
      </c>
      <c r="X185" s="54">
        <v>0</v>
      </c>
      <c r="Y185" s="54">
        <v>0</v>
      </c>
      <c r="AA185" s="42" t="s">
        <v>26</v>
      </c>
      <c r="AB185" s="54">
        <v>0</v>
      </c>
      <c r="AC185" s="54">
        <v>0</v>
      </c>
      <c r="AD185" s="68"/>
      <c r="AE185" s="21">
        <f>IF($U185=7,IF($U179&lt;$AI$9,$AI$9-$U179,0),0)</f>
        <v>0</v>
      </c>
      <c r="AF185" s="21">
        <f>IF($U185=7,IF($U179&gt;$AI$9,IF(($U179-$AI$9)&gt;43/24,43/24,$U179-$AI$9),0),0)</f>
        <v>0</v>
      </c>
      <c r="AG185" s="34">
        <v>7</v>
      </c>
      <c r="AH185" s="13">
        <v>0.29166666666666669</v>
      </c>
      <c r="AI185" s="53">
        <v>0</v>
      </c>
    </row>
    <row r="186" spans="1:35" ht="6" customHeight="1">
      <c r="N186" s="37"/>
      <c r="O186" s="37"/>
      <c r="P186" s="37"/>
      <c r="Q186" s="37"/>
      <c r="R186" s="37"/>
    </row>
    <row r="187" spans="1:35">
      <c r="A187" s="45">
        <f>+A185+1</f>
        <v>43199</v>
      </c>
      <c r="B187" s="13"/>
      <c r="C187" s="13"/>
      <c r="D187" s="13"/>
      <c r="E187" s="14">
        <f t="shared" ref="E187:E193" si="208">+D187-C187</f>
        <v>0</v>
      </c>
      <c r="F187" s="13"/>
      <c r="G187" s="15">
        <f t="shared" ref="G187:G193" si="209">IF(F187&lt;B187,F187+1-B187-E187,F187-B187-E187)</f>
        <v>0</v>
      </c>
      <c r="H187" s="13"/>
      <c r="I187" s="13"/>
      <c r="J187" s="13"/>
      <c r="K187" s="14">
        <f t="shared" ref="K187:K193" si="210">+J187-I187</f>
        <v>0</v>
      </c>
      <c r="L187" s="13"/>
      <c r="M187" s="15">
        <f t="shared" ref="M187:M188" si="211">IF(L187&lt;H187,L187+1-H187-K187,L187-H187-K187)</f>
        <v>0</v>
      </c>
      <c r="N187" s="17"/>
      <c r="O187" s="17"/>
      <c r="P187" s="18"/>
      <c r="Q187" s="19"/>
      <c r="R187" s="46"/>
      <c r="S187" s="20">
        <f>SUM(G187+M187)</f>
        <v>0</v>
      </c>
      <c r="T187" s="69" t="str">
        <f t="shared" ref="T187:T190" si="212">IF(S187+R187+Q187+P187+O187+N187=0,"KO","")</f>
        <v>KO</v>
      </c>
      <c r="U187" s="84">
        <f>SUM(S187:S193)</f>
        <v>0</v>
      </c>
      <c r="W187" s="39" t="s">
        <v>13</v>
      </c>
      <c r="X187" s="82" t="s">
        <v>14</v>
      </c>
      <c r="Y187" s="82"/>
      <c r="AA187" s="36"/>
      <c r="AB187" s="82" t="s">
        <v>28</v>
      </c>
      <c r="AC187" s="82"/>
      <c r="AD187" s="62"/>
      <c r="AE187" s="36">
        <f>IF($U193=1,IF($U187&lt;$AI$3,$AI$3-$U187,0),AE188)</f>
        <v>0</v>
      </c>
      <c r="AF187" s="36">
        <f>IF($U193=1,IF($U187&gt;$AI$3,IF(($U187-$AI$3)&gt;8/24,8/24,$U187-$AI$3),AF188),AF188)</f>
        <v>0</v>
      </c>
      <c r="AG187" s="34">
        <v>1</v>
      </c>
      <c r="AH187" s="13">
        <v>0.29166666666666669</v>
      </c>
      <c r="AI187" s="53">
        <f>+AH187*5</f>
        <v>1.4583333333333335</v>
      </c>
    </row>
    <row r="188" spans="1:35">
      <c r="A188" s="45">
        <f>+A187+1</f>
        <v>43200</v>
      </c>
      <c r="B188" s="13"/>
      <c r="C188" s="13"/>
      <c r="D188" s="13"/>
      <c r="E188" s="14">
        <f t="shared" si="208"/>
        <v>0</v>
      </c>
      <c r="F188" s="13"/>
      <c r="G188" s="15">
        <f t="shared" si="209"/>
        <v>0</v>
      </c>
      <c r="H188" s="13"/>
      <c r="I188" s="13"/>
      <c r="J188" s="13"/>
      <c r="K188" s="14">
        <f t="shared" si="210"/>
        <v>0</v>
      </c>
      <c r="L188" s="13"/>
      <c r="M188" s="15">
        <f t="shared" si="211"/>
        <v>0</v>
      </c>
      <c r="N188" s="17"/>
      <c r="O188" s="17"/>
      <c r="P188" s="18"/>
      <c r="Q188" s="19"/>
      <c r="R188" s="46"/>
      <c r="S188" s="20">
        <f t="shared" ref="S188:S193" si="213">SUM(G188+M188)</f>
        <v>0</v>
      </c>
      <c r="T188" s="69" t="str">
        <f t="shared" si="212"/>
        <v>KO</v>
      </c>
      <c r="U188" s="85"/>
      <c r="W188" s="22" t="s">
        <v>15</v>
      </c>
      <c r="X188" s="22" t="s">
        <v>29</v>
      </c>
      <c r="Y188" s="22" t="s">
        <v>17</v>
      </c>
      <c r="AB188" s="22" t="s">
        <v>16</v>
      </c>
      <c r="AC188" s="22" t="s">
        <v>17</v>
      </c>
      <c r="AD188" s="63"/>
      <c r="AE188" s="36">
        <f>IF($U193=2,IF($U187&lt;$AI$4,$AI$4-$U187,0),AE189)</f>
        <v>0</v>
      </c>
      <c r="AF188" s="36">
        <f>IF($U193=2,IF($U187&gt;$AI$4,IF(($U187-$AI$4)&gt;8/24,8/24,$U187-$AI$4),AF189),AF189)</f>
        <v>0</v>
      </c>
      <c r="AG188" s="34">
        <v>2</v>
      </c>
      <c r="AH188" s="13">
        <v>0.29166666666666669</v>
      </c>
      <c r="AI188" s="53">
        <f>+AH188*5</f>
        <v>1.4583333333333335</v>
      </c>
    </row>
    <row r="189" spans="1:35">
      <c r="A189" s="45">
        <f t="shared" ref="A189:A193" si="214">+A188+1</f>
        <v>43201</v>
      </c>
      <c r="B189" s="13"/>
      <c r="C189" s="13"/>
      <c r="D189" s="13"/>
      <c r="E189" s="14">
        <f t="shared" si="208"/>
        <v>0</v>
      </c>
      <c r="F189" s="13"/>
      <c r="G189" s="15">
        <f t="shared" si="209"/>
        <v>0</v>
      </c>
      <c r="H189" s="13"/>
      <c r="I189" s="13"/>
      <c r="J189" s="13"/>
      <c r="K189" s="14">
        <f t="shared" si="210"/>
        <v>0</v>
      </c>
      <c r="L189" s="13"/>
      <c r="M189" s="15">
        <f>IF(L189&lt;H189,L189+1-H189-K189,L189-H189-K189)</f>
        <v>0</v>
      </c>
      <c r="N189" s="17"/>
      <c r="O189" s="17"/>
      <c r="P189" s="18"/>
      <c r="Q189" s="19"/>
      <c r="R189" s="46"/>
      <c r="S189" s="20">
        <f t="shared" si="213"/>
        <v>0</v>
      </c>
      <c r="T189" s="69" t="str">
        <f t="shared" si="212"/>
        <v>KO</v>
      </c>
      <c r="U189" s="85"/>
      <c r="W189" s="60">
        <f>AE187</f>
        <v>0</v>
      </c>
      <c r="X189" s="58">
        <f>+AF187</f>
        <v>0</v>
      </c>
      <c r="Y189" s="58">
        <f>IF(U187&gt;43/24,U187-43/24,0)</f>
        <v>0</v>
      </c>
      <c r="AA189" s="22" t="s">
        <v>17</v>
      </c>
      <c r="AB189" s="53" t="s">
        <v>27</v>
      </c>
      <c r="AC189" s="53">
        <f>+Y191</f>
        <v>0</v>
      </c>
      <c r="AD189" s="66"/>
      <c r="AE189" s="21">
        <f>IF($U193=3,IF($U187&lt;$AI$5,$AI$5-$U187,0),AE190)</f>
        <v>0</v>
      </c>
      <c r="AF189" s="21">
        <f>IF($U193=3,IF($U187&gt;$AI$5,IF(($U187-$AI$5)&gt;15/24,15/24,$U187-$AI$5),AF190),AF190)</f>
        <v>0</v>
      </c>
      <c r="AG189" s="34">
        <v>3</v>
      </c>
      <c r="AH189" s="13">
        <v>0.29166666666666669</v>
      </c>
      <c r="AI189" s="53">
        <f>+AH189*4</f>
        <v>1.1666666666666667</v>
      </c>
    </row>
    <row r="190" spans="1:35">
      <c r="A190" s="45">
        <f t="shared" si="214"/>
        <v>43202</v>
      </c>
      <c r="B190" s="13"/>
      <c r="C190" s="13"/>
      <c r="D190" s="13"/>
      <c r="E190" s="14">
        <f t="shared" si="208"/>
        <v>0</v>
      </c>
      <c r="F190" s="13"/>
      <c r="G190" s="15">
        <f t="shared" si="209"/>
        <v>0</v>
      </c>
      <c r="H190" s="13"/>
      <c r="I190" s="13"/>
      <c r="J190" s="13"/>
      <c r="K190" s="14">
        <f t="shared" si="210"/>
        <v>0</v>
      </c>
      <c r="L190" s="13"/>
      <c r="M190" s="15">
        <f t="shared" ref="M190:M193" si="215">IF(L190&lt;H190,L190+1-H190-K190,L190-H190-K190)</f>
        <v>0</v>
      </c>
      <c r="N190" s="17"/>
      <c r="O190" s="17"/>
      <c r="P190" s="18"/>
      <c r="Q190" s="19"/>
      <c r="R190" s="46"/>
      <c r="S190" s="20">
        <f t="shared" si="213"/>
        <v>0</v>
      </c>
      <c r="T190" s="69" t="str">
        <f t="shared" si="212"/>
        <v>KO</v>
      </c>
      <c r="U190" s="85"/>
      <c r="W190" s="22" t="s">
        <v>18</v>
      </c>
      <c r="X190" s="22" t="s">
        <v>18</v>
      </c>
      <c r="Y190" s="22" t="s">
        <v>18</v>
      </c>
      <c r="AA190" s="22" t="s">
        <v>16</v>
      </c>
      <c r="AB190" s="53">
        <f>+X191</f>
        <v>0</v>
      </c>
      <c r="AC190" s="53">
        <f>+(AC189*1.5)/1.25</f>
        <v>0</v>
      </c>
      <c r="AD190" s="66"/>
      <c r="AE190" s="21">
        <f>IF($U193=4,IF($U187&lt;$AI$6,$AI$6-$U187,0),AE191)</f>
        <v>0</v>
      </c>
      <c r="AF190" s="21">
        <f>IF($U193=4,IF($U187&gt;$AI$6,IF(($U187-$AI$6)&gt;22/24,22/24,$U187-$AI$6),AF191),AF191)</f>
        <v>0</v>
      </c>
      <c r="AG190" s="34">
        <v>4</v>
      </c>
      <c r="AH190" s="13">
        <v>0.29166666666666669</v>
      </c>
      <c r="AI190" s="53">
        <f>+AH190*3</f>
        <v>0.875</v>
      </c>
    </row>
    <row r="191" spans="1:35">
      <c r="A191" s="45">
        <f t="shared" si="214"/>
        <v>43203</v>
      </c>
      <c r="B191" s="13"/>
      <c r="C191" s="13"/>
      <c r="D191" s="13"/>
      <c r="E191" s="14">
        <f t="shared" si="208"/>
        <v>0</v>
      </c>
      <c r="F191" s="13"/>
      <c r="G191" s="15">
        <f t="shared" si="209"/>
        <v>0</v>
      </c>
      <c r="H191" s="13"/>
      <c r="I191" s="13"/>
      <c r="J191" s="13"/>
      <c r="K191" s="14">
        <f t="shared" si="210"/>
        <v>0</v>
      </c>
      <c r="L191" s="13"/>
      <c r="M191" s="15">
        <f t="shared" si="215"/>
        <v>0</v>
      </c>
      <c r="N191" s="17"/>
      <c r="O191" s="17"/>
      <c r="P191" s="18"/>
      <c r="Q191" s="19"/>
      <c r="R191" s="46"/>
      <c r="S191" s="20">
        <f t="shared" si="213"/>
        <v>0</v>
      </c>
      <c r="T191" s="69" t="str">
        <f>IF(S191+R191+Q191+P191+O191+N191=0,"KO","")</f>
        <v>KO</v>
      </c>
      <c r="U191" s="85"/>
      <c r="W191" s="55">
        <f>+W183+W189-(AB185*1.25)</f>
        <v>0</v>
      </c>
      <c r="X191" s="53">
        <f>+X183+X189-X185+(AC185*1.5)/1.25-AB185</f>
        <v>0</v>
      </c>
      <c r="Y191" s="53">
        <f>+Y183+Y189-Y185-AC185</f>
        <v>0</v>
      </c>
      <c r="AA191" s="22" t="s">
        <v>15</v>
      </c>
      <c r="AB191" s="53">
        <f>+AB190*1.25</f>
        <v>0</v>
      </c>
      <c r="AC191" s="53" t="s">
        <v>27</v>
      </c>
      <c r="AD191" s="67"/>
      <c r="AE191" s="21">
        <f>IF($U193=5,IF($U187&lt;$AI$7,$AI$7-$U187,0),AE192)</f>
        <v>0</v>
      </c>
      <c r="AF191" s="21">
        <f>IF($U193=5,IF($U187&gt;$AI$7,IF(($U187-$AI$7)&gt;29/24,29/24,$U187-$AI$7),AF192),AF192)</f>
        <v>0</v>
      </c>
      <c r="AG191" s="34">
        <v>5</v>
      </c>
      <c r="AH191" s="13">
        <v>0.29166666666666669</v>
      </c>
      <c r="AI191" s="53">
        <f>+AH191*2</f>
        <v>0.58333333333333337</v>
      </c>
    </row>
    <row r="192" spans="1:35">
      <c r="A192" s="45">
        <f t="shared" si="214"/>
        <v>43204</v>
      </c>
      <c r="B192" s="13"/>
      <c r="C192" s="13"/>
      <c r="D192" s="13"/>
      <c r="E192" s="14">
        <f t="shared" si="208"/>
        <v>0</v>
      </c>
      <c r="F192" s="13"/>
      <c r="G192" s="15">
        <f t="shared" si="209"/>
        <v>0</v>
      </c>
      <c r="H192" s="13"/>
      <c r="I192" s="13"/>
      <c r="J192" s="13"/>
      <c r="K192" s="14">
        <f t="shared" si="210"/>
        <v>0</v>
      </c>
      <c r="L192" s="13"/>
      <c r="M192" s="15">
        <f t="shared" si="215"/>
        <v>0</v>
      </c>
      <c r="N192" s="17"/>
      <c r="O192" s="17"/>
      <c r="P192" s="18"/>
      <c r="Q192" s="19"/>
      <c r="R192" s="46"/>
      <c r="S192" s="20">
        <f t="shared" si="213"/>
        <v>0</v>
      </c>
      <c r="T192" s="69" t="str">
        <f t="shared" ref="T192:T193" si="216">IF(S192+R192+Q192+P192+O192+N192=0,"KO","")</f>
        <v>KO</v>
      </c>
      <c r="U192" s="51" t="s">
        <v>33</v>
      </c>
      <c r="X192" s="22" t="s">
        <v>16</v>
      </c>
      <c r="Y192" s="22" t="s">
        <v>17</v>
      </c>
      <c r="AB192" s="22" t="s">
        <v>16</v>
      </c>
      <c r="AC192" s="22" t="s">
        <v>17</v>
      </c>
      <c r="AD192" s="63"/>
      <c r="AE192" s="21">
        <f>IF($U193=6,IF($U187&lt;$AI$8,$AI$8-$U187,0),AE193)</f>
        <v>0</v>
      </c>
      <c r="AF192" s="21">
        <f>IF($U193=6,IF($U187&gt;$AI$8,IF(($U187-$AI$8)&gt;36/24,36/24,$U187-$AI$8),AF193),AF193)</f>
        <v>0</v>
      </c>
      <c r="AG192" s="34">
        <v>6</v>
      </c>
      <c r="AH192" s="13">
        <v>0.29166666666666669</v>
      </c>
      <c r="AI192" s="53">
        <f>+AH192</f>
        <v>0.29166666666666669</v>
      </c>
    </row>
    <row r="193" spans="1:35">
      <c r="A193" s="45">
        <f t="shared" si="214"/>
        <v>43205</v>
      </c>
      <c r="B193" s="13"/>
      <c r="C193" s="13"/>
      <c r="D193" s="13"/>
      <c r="E193" s="14">
        <f t="shared" si="208"/>
        <v>0</v>
      </c>
      <c r="F193" s="13"/>
      <c r="G193" s="15">
        <f t="shared" si="209"/>
        <v>0</v>
      </c>
      <c r="H193" s="13"/>
      <c r="I193" s="13"/>
      <c r="J193" s="13"/>
      <c r="K193" s="14">
        <f t="shared" si="210"/>
        <v>0</v>
      </c>
      <c r="L193" s="13"/>
      <c r="M193" s="15">
        <f t="shared" si="215"/>
        <v>0</v>
      </c>
      <c r="N193" s="17"/>
      <c r="O193" s="17"/>
      <c r="P193" s="18"/>
      <c r="Q193" s="19"/>
      <c r="R193" s="46"/>
      <c r="S193" s="20">
        <f t="shared" si="213"/>
        <v>0</v>
      </c>
      <c r="T193" s="69" t="str">
        <f t="shared" si="216"/>
        <v>KO</v>
      </c>
      <c r="U193" s="52">
        <f>+IF(SUM(N187:R193)&gt;7,"ERROR",SUM(N187:R193))</f>
        <v>0</v>
      </c>
      <c r="W193" s="42" t="s">
        <v>19</v>
      </c>
      <c r="X193" s="54">
        <v>0</v>
      </c>
      <c r="Y193" s="54">
        <v>0</v>
      </c>
      <c r="AA193" s="42" t="s">
        <v>26</v>
      </c>
      <c r="AB193" s="54">
        <v>0</v>
      </c>
      <c r="AC193" s="54">
        <v>0</v>
      </c>
      <c r="AD193" s="68"/>
      <c r="AE193" s="21">
        <f>IF($U193=7,IF($U187&lt;$AI$9,$AI$9-$U187,0),0)</f>
        <v>0</v>
      </c>
      <c r="AF193" s="21">
        <f>IF($U193=7,IF($U187&gt;$AI$9,IF(($U187-$AI$9)&gt;43/24,43/24,$U187-$AI$9),0),0)</f>
        <v>0</v>
      </c>
      <c r="AG193" s="34">
        <v>7</v>
      </c>
      <c r="AH193" s="13">
        <v>0.29166666666666669</v>
      </c>
      <c r="AI193" s="53">
        <v>0</v>
      </c>
    </row>
    <row r="194" spans="1:35" ht="6" customHeight="1">
      <c r="N194" s="37"/>
      <c r="O194" s="37"/>
      <c r="P194" s="37"/>
      <c r="Q194" s="37"/>
      <c r="R194" s="37"/>
    </row>
    <row r="195" spans="1:35">
      <c r="A195" s="45">
        <f>+A193+1</f>
        <v>43206</v>
      </c>
      <c r="B195" s="13"/>
      <c r="C195" s="13"/>
      <c r="D195" s="13"/>
      <c r="E195" s="14">
        <f t="shared" ref="E195:E201" si="217">+D195-C195</f>
        <v>0</v>
      </c>
      <c r="F195" s="13"/>
      <c r="G195" s="15">
        <f t="shared" ref="G195:G201" si="218">IF(F195&lt;B195,F195+1-B195-E195,F195-B195-E195)</f>
        <v>0</v>
      </c>
      <c r="H195" s="13"/>
      <c r="I195" s="13"/>
      <c r="J195" s="13"/>
      <c r="K195" s="14">
        <f t="shared" ref="K195:K201" si="219">+J195-I195</f>
        <v>0</v>
      </c>
      <c r="L195" s="13"/>
      <c r="M195" s="15">
        <f t="shared" ref="M195:M196" si="220">IF(L195&lt;H195,L195+1-H195-K195,L195-H195-K195)</f>
        <v>0</v>
      </c>
      <c r="N195" s="17"/>
      <c r="O195" s="17"/>
      <c r="P195" s="18"/>
      <c r="Q195" s="19"/>
      <c r="R195" s="46"/>
      <c r="S195" s="20">
        <f>SUM(G195+M195)</f>
        <v>0</v>
      </c>
      <c r="T195" s="69" t="str">
        <f t="shared" ref="T195:T198" si="221">IF(S195+R195+Q195+P195+O195+N195=0,"KO","")</f>
        <v>KO</v>
      </c>
      <c r="U195" s="84">
        <f>SUM(S195:S201)</f>
        <v>0</v>
      </c>
      <c r="W195" s="39" t="s">
        <v>13</v>
      </c>
      <c r="X195" s="82" t="s">
        <v>14</v>
      </c>
      <c r="Y195" s="82"/>
      <c r="AA195" s="36"/>
      <c r="AB195" s="82" t="s">
        <v>28</v>
      </c>
      <c r="AC195" s="82"/>
      <c r="AD195" s="62"/>
      <c r="AE195" s="36">
        <f>IF($U201=1,IF($U195&lt;$AI$3,$AI$3-$U195,0),AE196)</f>
        <v>0</v>
      </c>
      <c r="AF195" s="36">
        <f>IF($U201=1,IF($U195&gt;$AI$3,IF(($U195-$AI$3)&gt;8/24,8/24,$U195-$AI$3),AF196),AF196)</f>
        <v>0</v>
      </c>
      <c r="AG195" s="34">
        <v>1</v>
      </c>
      <c r="AH195" s="13">
        <v>0.29166666666666669</v>
      </c>
      <c r="AI195" s="53">
        <f>+AH195*5</f>
        <v>1.4583333333333335</v>
      </c>
    </row>
    <row r="196" spans="1:35">
      <c r="A196" s="45">
        <f>+A195+1</f>
        <v>43207</v>
      </c>
      <c r="B196" s="13"/>
      <c r="C196" s="13"/>
      <c r="D196" s="13"/>
      <c r="E196" s="14">
        <f t="shared" si="217"/>
        <v>0</v>
      </c>
      <c r="F196" s="13"/>
      <c r="G196" s="15">
        <f t="shared" si="218"/>
        <v>0</v>
      </c>
      <c r="H196" s="13"/>
      <c r="I196" s="13"/>
      <c r="J196" s="13"/>
      <c r="K196" s="14">
        <f t="shared" si="219"/>
        <v>0</v>
      </c>
      <c r="L196" s="13"/>
      <c r="M196" s="15">
        <f t="shared" si="220"/>
        <v>0</v>
      </c>
      <c r="N196" s="17"/>
      <c r="O196" s="17"/>
      <c r="P196" s="18"/>
      <c r="Q196" s="19"/>
      <c r="R196" s="46"/>
      <c r="S196" s="20">
        <f t="shared" ref="S196:S201" si="222">SUM(G196+M196)</f>
        <v>0</v>
      </c>
      <c r="T196" s="69" t="str">
        <f t="shared" si="221"/>
        <v>KO</v>
      </c>
      <c r="U196" s="85"/>
      <c r="W196" s="22" t="s">
        <v>15</v>
      </c>
      <c r="X196" s="22" t="s">
        <v>29</v>
      </c>
      <c r="Y196" s="22" t="s">
        <v>17</v>
      </c>
      <c r="AB196" s="22" t="s">
        <v>16</v>
      </c>
      <c r="AC196" s="22" t="s">
        <v>17</v>
      </c>
      <c r="AD196" s="63"/>
      <c r="AE196" s="36">
        <f>IF($U201=2,IF($U195&lt;$AI$4,$AI$4-$U195,0),AE197)</f>
        <v>0</v>
      </c>
      <c r="AF196" s="36">
        <f>IF($U201=2,IF($U195&gt;$AI$4,IF(($U195-$AI$4)&gt;8/24,8/24,$U195-$AI$4),AF197),AF197)</f>
        <v>0</v>
      </c>
      <c r="AG196" s="34">
        <v>2</v>
      </c>
      <c r="AH196" s="13">
        <v>0.29166666666666669</v>
      </c>
      <c r="AI196" s="53">
        <f>+AH196*5</f>
        <v>1.4583333333333335</v>
      </c>
    </row>
    <row r="197" spans="1:35">
      <c r="A197" s="45">
        <f t="shared" ref="A197:A201" si="223">+A196+1</f>
        <v>43208</v>
      </c>
      <c r="B197" s="13"/>
      <c r="C197" s="13"/>
      <c r="D197" s="13"/>
      <c r="E197" s="14">
        <f t="shared" si="217"/>
        <v>0</v>
      </c>
      <c r="F197" s="13"/>
      <c r="G197" s="15">
        <f t="shared" si="218"/>
        <v>0</v>
      </c>
      <c r="H197" s="13"/>
      <c r="I197" s="13"/>
      <c r="J197" s="13"/>
      <c r="K197" s="14">
        <f t="shared" si="219"/>
        <v>0</v>
      </c>
      <c r="L197" s="13"/>
      <c r="M197" s="15">
        <f>IF(L197&lt;H197,L197+1-H197-K197,L197-H197-K197)</f>
        <v>0</v>
      </c>
      <c r="N197" s="17"/>
      <c r="O197" s="17"/>
      <c r="P197" s="18"/>
      <c r="Q197" s="19"/>
      <c r="R197" s="46"/>
      <c r="S197" s="20">
        <f t="shared" si="222"/>
        <v>0</v>
      </c>
      <c r="T197" s="69" t="str">
        <f t="shared" si="221"/>
        <v>KO</v>
      </c>
      <c r="U197" s="85"/>
      <c r="W197" s="60">
        <f>AE195</f>
        <v>0</v>
      </c>
      <c r="X197" s="58">
        <f>+AF195</f>
        <v>0</v>
      </c>
      <c r="Y197" s="58">
        <f>IF(U195&gt;43/24,U195-43/24,0)</f>
        <v>0</v>
      </c>
      <c r="AA197" s="22" t="s">
        <v>17</v>
      </c>
      <c r="AB197" s="53" t="s">
        <v>27</v>
      </c>
      <c r="AC197" s="53">
        <f>+Y199</f>
        <v>0</v>
      </c>
      <c r="AD197" s="66"/>
      <c r="AE197" s="21">
        <f>IF($U201=3,IF($U195&lt;$AI$5,$AI$5-$U195,0),AE198)</f>
        <v>0</v>
      </c>
      <c r="AF197" s="21">
        <f>IF($U201=3,IF($U195&gt;$AI$5,IF(($U195-$AI$5)&gt;15/24,15/24,$U195-$AI$5),AF198),AF198)</f>
        <v>0</v>
      </c>
      <c r="AG197" s="34">
        <v>3</v>
      </c>
      <c r="AH197" s="13">
        <v>0.29166666666666669</v>
      </c>
      <c r="AI197" s="53">
        <f>+AH197*4</f>
        <v>1.1666666666666667</v>
      </c>
    </row>
    <row r="198" spans="1:35">
      <c r="A198" s="45">
        <f t="shared" si="223"/>
        <v>43209</v>
      </c>
      <c r="B198" s="13"/>
      <c r="C198" s="13"/>
      <c r="D198" s="13"/>
      <c r="E198" s="14">
        <f t="shared" si="217"/>
        <v>0</v>
      </c>
      <c r="F198" s="13"/>
      <c r="G198" s="15">
        <f t="shared" si="218"/>
        <v>0</v>
      </c>
      <c r="H198" s="13"/>
      <c r="I198" s="13"/>
      <c r="J198" s="13"/>
      <c r="K198" s="14">
        <f t="shared" si="219"/>
        <v>0</v>
      </c>
      <c r="L198" s="13"/>
      <c r="M198" s="15">
        <f t="shared" ref="M198:M201" si="224">IF(L198&lt;H198,L198+1-H198-K198,L198-H198-K198)</f>
        <v>0</v>
      </c>
      <c r="N198" s="17"/>
      <c r="O198" s="17"/>
      <c r="P198" s="18"/>
      <c r="Q198" s="19"/>
      <c r="R198" s="46"/>
      <c r="S198" s="20">
        <f t="shared" si="222"/>
        <v>0</v>
      </c>
      <c r="T198" s="69" t="str">
        <f t="shared" si="221"/>
        <v>KO</v>
      </c>
      <c r="U198" s="85"/>
      <c r="W198" s="22" t="s">
        <v>18</v>
      </c>
      <c r="X198" s="22" t="s">
        <v>18</v>
      </c>
      <c r="Y198" s="22" t="s">
        <v>18</v>
      </c>
      <c r="AA198" s="22" t="s">
        <v>16</v>
      </c>
      <c r="AB198" s="53">
        <f>+X199</f>
        <v>0</v>
      </c>
      <c r="AC198" s="53">
        <f>+(AC197*1.5)/1.25</f>
        <v>0</v>
      </c>
      <c r="AD198" s="66"/>
      <c r="AE198" s="21">
        <f>IF($U201=4,IF($U195&lt;$AI$6,$AI$6-$U195,0),AE199)</f>
        <v>0</v>
      </c>
      <c r="AF198" s="21">
        <f>IF($U201=4,IF($U195&gt;$AI$6,IF(($U195-$AI$6)&gt;22/24,22/24,$U195-$AI$6),AF199),AF199)</f>
        <v>0</v>
      </c>
      <c r="AG198" s="34">
        <v>4</v>
      </c>
      <c r="AH198" s="13">
        <v>0.29166666666666669</v>
      </c>
      <c r="AI198" s="53">
        <f>+AH198*3</f>
        <v>0.875</v>
      </c>
    </row>
    <row r="199" spans="1:35">
      <c r="A199" s="45">
        <f t="shared" si="223"/>
        <v>43210</v>
      </c>
      <c r="B199" s="13"/>
      <c r="C199" s="13"/>
      <c r="D199" s="13"/>
      <c r="E199" s="14">
        <f t="shared" si="217"/>
        <v>0</v>
      </c>
      <c r="F199" s="13"/>
      <c r="G199" s="15">
        <f t="shared" si="218"/>
        <v>0</v>
      </c>
      <c r="H199" s="13"/>
      <c r="I199" s="13"/>
      <c r="J199" s="13"/>
      <c r="K199" s="14">
        <f t="shared" si="219"/>
        <v>0</v>
      </c>
      <c r="L199" s="13"/>
      <c r="M199" s="15">
        <f t="shared" si="224"/>
        <v>0</v>
      </c>
      <c r="N199" s="17"/>
      <c r="O199" s="17"/>
      <c r="P199" s="18"/>
      <c r="Q199" s="19"/>
      <c r="R199" s="46"/>
      <c r="S199" s="20">
        <f t="shared" si="222"/>
        <v>0</v>
      </c>
      <c r="T199" s="69" t="str">
        <f>IF(S199+R199+Q199+P199+O199+N199=0,"KO","")</f>
        <v>KO</v>
      </c>
      <c r="U199" s="85"/>
      <c r="W199" s="55">
        <f>+W191+W197-(AB193*1.25)</f>
        <v>0</v>
      </c>
      <c r="X199" s="53">
        <f>+X191+X197-X193+(AC193*1.5)/1.25-AB193</f>
        <v>0</v>
      </c>
      <c r="Y199" s="53">
        <f>+Y191+Y197-Y193-AC193</f>
        <v>0</v>
      </c>
      <c r="AA199" s="22" t="s">
        <v>15</v>
      </c>
      <c r="AB199" s="53">
        <f>+AB198*1.25</f>
        <v>0</v>
      </c>
      <c r="AC199" s="53" t="s">
        <v>27</v>
      </c>
      <c r="AD199" s="67"/>
      <c r="AE199" s="21">
        <f>IF($U201=5,IF($U195&lt;$AI$7,$AI$7-$U195,0),AE200)</f>
        <v>0</v>
      </c>
      <c r="AF199" s="21">
        <f>IF($U201=5,IF($U195&gt;$AI$7,IF(($U195-$AI$7)&gt;29/24,29/24,$U195-$AI$7),AF200),AF200)</f>
        <v>0</v>
      </c>
      <c r="AG199" s="34">
        <v>5</v>
      </c>
      <c r="AH199" s="13">
        <v>0.29166666666666669</v>
      </c>
      <c r="AI199" s="53">
        <f>+AH199*2</f>
        <v>0.58333333333333337</v>
      </c>
    </row>
    <row r="200" spans="1:35">
      <c r="A200" s="45">
        <f t="shared" si="223"/>
        <v>43211</v>
      </c>
      <c r="B200" s="13"/>
      <c r="C200" s="13"/>
      <c r="D200" s="13"/>
      <c r="E200" s="14">
        <f t="shared" si="217"/>
        <v>0</v>
      </c>
      <c r="F200" s="13"/>
      <c r="G200" s="15">
        <f t="shared" si="218"/>
        <v>0</v>
      </c>
      <c r="H200" s="13"/>
      <c r="I200" s="13"/>
      <c r="J200" s="13"/>
      <c r="K200" s="14">
        <f t="shared" si="219"/>
        <v>0</v>
      </c>
      <c r="L200" s="13"/>
      <c r="M200" s="15">
        <f t="shared" si="224"/>
        <v>0</v>
      </c>
      <c r="N200" s="17"/>
      <c r="O200" s="17"/>
      <c r="P200" s="18"/>
      <c r="Q200" s="19"/>
      <c r="R200" s="46"/>
      <c r="S200" s="20">
        <f t="shared" si="222"/>
        <v>0</v>
      </c>
      <c r="T200" s="69" t="str">
        <f t="shared" ref="T200:T201" si="225">IF(S200+R200+Q200+P200+O200+N200=0,"KO","")</f>
        <v>KO</v>
      </c>
      <c r="U200" s="51" t="s">
        <v>33</v>
      </c>
      <c r="X200" s="22" t="s">
        <v>16</v>
      </c>
      <c r="Y200" s="22" t="s">
        <v>17</v>
      </c>
      <c r="AB200" s="22" t="s">
        <v>16</v>
      </c>
      <c r="AC200" s="22" t="s">
        <v>17</v>
      </c>
      <c r="AD200" s="63"/>
      <c r="AE200" s="21">
        <f>IF($U201=6,IF($U195&lt;$AI$8,$AI$8-$U195,0),AE201)</f>
        <v>0</v>
      </c>
      <c r="AF200" s="21">
        <f>IF($U201=6,IF($U195&gt;$AI$8,IF(($U195-$AI$8)&gt;36/24,36/24,$U195-$AI$8),AF201),AF201)</f>
        <v>0</v>
      </c>
      <c r="AG200" s="34">
        <v>6</v>
      </c>
      <c r="AH200" s="13">
        <v>0.29166666666666669</v>
      </c>
      <c r="AI200" s="53">
        <f>+AH200</f>
        <v>0.29166666666666669</v>
      </c>
    </row>
    <row r="201" spans="1:35">
      <c r="A201" s="45">
        <f t="shared" si="223"/>
        <v>43212</v>
      </c>
      <c r="B201" s="13"/>
      <c r="C201" s="13"/>
      <c r="D201" s="13"/>
      <c r="E201" s="14">
        <f t="shared" si="217"/>
        <v>0</v>
      </c>
      <c r="F201" s="13"/>
      <c r="G201" s="15">
        <f t="shared" si="218"/>
        <v>0</v>
      </c>
      <c r="H201" s="13"/>
      <c r="I201" s="13"/>
      <c r="J201" s="13"/>
      <c r="K201" s="14">
        <f t="shared" si="219"/>
        <v>0</v>
      </c>
      <c r="L201" s="13"/>
      <c r="M201" s="15">
        <f t="shared" si="224"/>
        <v>0</v>
      </c>
      <c r="N201" s="17"/>
      <c r="O201" s="17"/>
      <c r="P201" s="18"/>
      <c r="Q201" s="19"/>
      <c r="R201" s="46"/>
      <c r="S201" s="20">
        <f t="shared" si="222"/>
        <v>0</v>
      </c>
      <c r="T201" s="69" t="str">
        <f t="shared" si="225"/>
        <v>KO</v>
      </c>
      <c r="U201" s="52">
        <f>+IF(SUM(N195:R201)&gt;7,"ERROR",SUM(N195:R201))</f>
        <v>0</v>
      </c>
      <c r="W201" s="42" t="s">
        <v>19</v>
      </c>
      <c r="X201" s="54">
        <v>0</v>
      </c>
      <c r="Y201" s="54">
        <v>0</v>
      </c>
      <c r="AA201" s="42" t="s">
        <v>26</v>
      </c>
      <c r="AB201" s="54">
        <v>0</v>
      </c>
      <c r="AC201" s="54">
        <v>0</v>
      </c>
      <c r="AD201" s="68"/>
      <c r="AE201" s="21">
        <f>IF($U201=7,IF($U195&lt;$AI$9,$AI$9-$U195,0),0)</f>
        <v>0</v>
      </c>
      <c r="AF201" s="21">
        <f>IF($U201=7,IF($U195&gt;$AI$9,IF(($U195-$AI$9)&gt;43/24,43/24,$U195-$AI$9),0),0)</f>
        <v>0</v>
      </c>
      <c r="AG201" s="34">
        <v>7</v>
      </c>
      <c r="AH201" s="13">
        <v>0.29166666666666669</v>
      </c>
      <c r="AI201" s="53">
        <v>0</v>
      </c>
    </row>
    <row r="202" spans="1:35" ht="6" customHeight="1">
      <c r="N202" s="37"/>
      <c r="O202" s="37"/>
      <c r="P202" s="37"/>
      <c r="Q202" s="37"/>
      <c r="R202" s="37"/>
    </row>
    <row r="203" spans="1:35">
      <c r="A203" s="45">
        <f>+A201+1</f>
        <v>43213</v>
      </c>
      <c r="B203" s="13"/>
      <c r="C203" s="13"/>
      <c r="D203" s="13"/>
      <c r="E203" s="14">
        <f t="shared" ref="E203:E209" si="226">+D203-C203</f>
        <v>0</v>
      </c>
      <c r="F203" s="13"/>
      <c r="G203" s="15">
        <f t="shared" ref="G203:G209" si="227">IF(F203&lt;B203,F203+1-B203-E203,F203-B203-E203)</f>
        <v>0</v>
      </c>
      <c r="H203" s="13"/>
      <c r="I203" s="13"/>
      <c r="J203" s="13"/>
      <c r="K203" s="14">
        <f t="shared" ref="K203:K209" si="228">+J203-I203</f>
        <v>0</v>
      </c>
      <c r="L203" s="13"/>
      <c r="M203" s="15">
        <f t="shared" ref="M203:M204" si="229">IF(L203&lt;H203,L203+1-H203-K203,L203-H203-K203)</f>
        <v>0</v>
      </c>
      <c r="N203" s="17"/>
      <c r="O203" s="17"/>
      <c r="P203" s="18"/>
      <c r="Q203" s="19"/>
      <c r="R203" s="46"/>
      <c r="S203" s="20">
        <f>SUM(G203+M203)</f>
        <v>0</v>
      </c>
      <c r="T203" s="69" t="str">
        <f t="shared" ref="T203:T206" si="230">IF(S203+R203+Q203+P203+O203+N203=0,"KO","")</f>
        <v>KO</v>
      </c>
      <c r="U203" s="84">
        <f>SUM(S203:S209)</f>
        <v>0</v>
      </c>
      <c r="W203" s="39" t="s">
        <v>13</v>
      </c>
      <c r="X203" s="82" t="s">
        <v>14</v>
      </c>
      <c r="Y203" s="82"/>
      <c r="AA203" s="36"/>
      <c r="AB203" s="82" t="s">
        <v>28</v>
      </c>
      <c r="AC203" s="82"/>
      <c r="AD203" s="62"/>
      <c r="AE203" s="36">
        <f>IF($U209=1,IF($U203&lt;$AI$3,$AI$3-$U203,0),AE204)</f>
        <v>0</v>
      </c>
      <c r="AF203" s="36">
        <f>IF($U209=1,IF($U203&gt;$AI$3,IF(($U203-$AI$3)&gt;8/24,8/24,$U203-$AI$3),AF204),AF204)</f>
        <v>0</v>
      </c>
      <c r="AG203" s="34">
        <v>1</v>
      </c>
      <c r="AH203" s="13">
        <v>0.29166666666666669</v>
      </c>
      <c r="AI203" s="53">
        <f>+AH203*5</f>
        <v>1.4583333333333335</v>
      </c>
    </row>
    <row r="204" spans="1:35">
      <c r="A204" s="45">
        <f>+A203+1</f>
        <v>43214</v>
      </c>
      <c r="B204" s="13"/>
      <c r="C204" s="13"/>
      <c r="D204" s="13"/>
      <c r="E204" s="14">
        <f t="shared" si="226"/>
        <v>0</v>
      </c>
      <c r="F204" s="13"/>
      <c r="G204" s="15">
        <f t="shared" si="227"/>
        <v>0</v>
      </c>
      <c r="H204" s="13"/>
      <c r="I204" s="13"/>
      <c r="J204" s="13"/>
      <c r="K204" s="14">
        <f t="shared" si="228"/>
        <v>0</v>
      </c>
      <c r="L204" s="13"/>
      <c r="M204" s="15">
        <f t="shared" si="229"/>
        <v>0</v>
      </c>
      <c r="N204" s="17"/>
      <c r="O204" s="17"/>
      <c r="P204" s="18"/>
      <c r="Q204" s="19"/>
      <c r="R204" s="46"/>
      <c r="S204" s="20">
        <f t="shared" ref="S204:S209" si="231">SUM(G204+M204)</f>
        <v>0</v>
      </c>
      <c r="T204" s="69" t="str">
        <f t="shared" si="230"/>
        <v>KO</v>
      </c>
      <c r="U204" s="85"/>
      <c r="W204" s="22" t="s">
        <v>15</v>
      </c>
      <c r="X204" s="22" t="s">
        <v>29</v>
      </c>
      <c r="Y204" s="22" t="s">
        <v>17</v>
      </c>
      <c r="AB204" s="22" t="s">
        <v>16</v>
      </c>
      <c r="AC204" s="22" t="s">
        <v>17</v>
      </c>
      <c r="AD204" s="63"/>
      <c r="AE204" s="36">
        <f>IF($U209=2,IF($U203&lt;$AI$4,$AI$4-$U203,0),AE205)</f>
        <v>0</v>
      </c>
      <c r="AF204" s="36">
        <f>IF($U209=2,IF($U203&gt;$AI$4,IF(($U203-$AI$4)&gt;8/24,8/24,$U203-$AI$4),AF205),AF205)</f>
        <v>0</v>
      </c>
      <c r="AG204" s="34">
        <v>2</v>
      </c>
      <c r="AH204" s="13">
        <v>0.29166666666666669</v>
      </c>
      <c r="AI204" s="53">
        <f>+AH204*5</f>
        <v>1.4583333333333335</v>
      </c>
    </row>
    <row r="205" spans="1:35">
      <c r="A205" s="45">
        <f t="shared" ref="A205:A209" si="232">+A204+1</f>
        <v>43215</v>
      </c>
      <c r="B205" s="13"/>
      <c r="C205" s="13"/>
      <c r="D205" s="13"/>
      <c r="E205" s="14">
        <f t="shared" si="226"/>
        <v>0</v>
      </c>
      <c r="F205" s="13"/>
      <c r="G205" s="15">
        <f t="shared" si="227"/>
        <v>0</v>
      </c>
      <c r="H205" s="13"/>
      <c r="I205" s="13"/>
      <c r="J205" s="13"/>
      <c r="K205" s="14">
        <f t="shared" si="228"/>
        <v>0</v>
      </c>
      <c r="L205" s="13"/>
      <c r="M205" s="15">
        <f>IF(L205&lt;H205,L205+1-H205-K205,L205-H205-K205)</f>
        <v>0</v>
      </c>
      <c r="N205" s="17"/>
      <c r="O205" s="17"/>
      <c r="P205" s="18"/>
      <c r="Q205" s="19"/>
      <c r="R205" s="46"/>
      <c r="S205" s="20">
        <f t="shared" si="231"/>
        <v>0</v>
      </c>
      <c r="T205" s="69" t="str">
        <f t="shared" si="230"/>
        <v>KO</v>
      </c>
      <c r="U205" s="85"/>
      <c r="W205" s="60">
        <f>AE203</f>
        <v>0</v>
      </c>
      <c r="X205" s="58">
        <f>+AF203</f>
        <v>0</v>
      </c>
      <c r="Y205" s="58">
        <f>IF(U203&gt;43/24,U203-43/24,0)</f>
        <v>0</v>
      </c>
      <c r="AA205" s="22" t="s">
        <v>17</v>
      </c>
      <c r="AB205" s="53" t="s">
        <v>27</v>
      </c>
      <c r="AC205" s="53">
        <f>+Y207</f>
        <v>0</v>
      </c>
      <c r="AD205" s="66"/>
      <c r="AE205" s="21">
        <f>IF($U209=3,IF($U203&lt;$AI$5,$AI$5-$U203,0),AE206)</f>
        <v>0</v>
      </c>
      <c r="AF205" s="21">
        <f>IF($U209=3,IF($U203&gt;$AI$5,IF(($U203-$AI$5)&gt;15/24,15/24,$U203-$AI$5),AF206),AF206)</f>
        <v>0</v>
      </c>
      <c r="AG205" s="34">
        <v>3</v>
      </c>
      <c r="AH205" s="13">
        <v>0.29166666666666669</v>
      </c>
      <c r="AI205" s="53">
        <f>+AH205*4</f>
        <v>1.1666666666666667</v>
      </c>
    </row>
    <row r="206" spans="1:35">
      <c r="A206" s="45">
        <f t="shared" si="232"/>
        <v>43216</v>
      </c>
      <c r="B206" s="13"/>
      <c r="C206" s="13"/>
      <c r="D206" s="13"/>
      <c r="E206" s="14">
        <f t="shared" si="226"/>
        <v>0</v>
      </c>
      <c r="F206" s="13"/>
      <c r="G206" s="15">
        <f t="shared" si="227"/>
        <v>0</v>
      </c>
      <c r="H206" s="13"/>
      <c r="I206" s="13"/>
      <c r="J206" s="13"/>
      <c r="K206" s="14">
        <f t="shared" si="228"/>
        <v>0</v>
      </c>
      <c r="L206" s="13"/>
      <c r="M206" s="15">
        <f t="shared" ref="M206:M209" si="233">IF(L206&lt;H206,L206+1-H206-K206,L206-H206-K206)</f>
        <v>0</v>
      </c>
      <c r="N206" s="17"/>
      <c r="O206" s="17"/>
      <c r="P206" s="18"/>
      <c r="Q206" s="19"/>
      <c r="R206" s="46"/>
      <c r="S206" s="20">
        <f t="shared" si="231"/>
        <v>0</v>
      </c>
      <c r="T206" s="69" t="str">
        <f t="shared" si="230"/>
        <v>KO</v>
      </c>
      <c r="U206" s="85"/>
      <c r="W206" s="22" t="s">
        <v>18</v>
      </c>
      <c r="X206" s="22" t="s">
        <v>18</v>
      </c>
      <c r="Y206" s="22" t="s">
        <v>18</v>
      </c>
      <c r="AA206" s="22" t="s">
        <v>16</v>
      </c>
      <c r="AB206" s="53">
        <f>+X207</f>
        <v>0</v>
      </c>
      <c r="AC206" s="53">
        <f>+(AC205*1.5)/1.25</f>
        <v>0</v>
      </c>
      <c r="AD206" s="66"/>
      <c r="AE206" s="21">
        <f>IF($U209=4,IF($U203&lt;$AI$6,$AI$6-$U203,0),AE207)</f>
        <v>0</v>
      </c>
      <c r="AF206" s="21">
        <f>IF($U209=4,IF($U203&gt;$AI$6,IF(($U203-$AI$6)&gt;22/24,22/24,$U203-$AI$6),AF207),AF207)</f>
        <v>0</v>
      </c>
      <c r="AG206" s="34">
        <v>4</v>
      </c>
      <c r="AH206" s="13">
        <v>0.29166666666666669</v>
      </c>
      <c r="AI206" s="53">
        <f>+AH206*3</f>
        <v>0.875</v>
      </c>
    </row>
    <row r="207" spans="1:35">
      <c r="A207" s="45">
        <f t="shared" si="232"/>
        <v>43217</v>
      </c>
      <c r="B207" s="13"/>
      <c r="C207" s="13"/>
      <c r="D207" s="13"/>
      <c r="E207" s="14">
        <f t="shared" si="226"/>
        <v>0</v>
      </c>
      <c r="F207" s="13"/>
      <c r="G207" s="15">
        <f t="shared" si="227"/>
        <v>0</v>
      </c>
      <c r="H207" s="13"/>
      <c r="I207" s="13"/>
      <c r="J207" s="13"/>
      <c r="K207" s="14">
        <f t="shared" si="228"/>
        <v>0</v>
      </c>
      <c r="L207" s="13"/>
      <c r="M207" s="15">
        <f t="shared" si="233"/>
        <v>0</v>
      </c>
      <c r="N207" s="17"/>
      <c r="O207" s="17"/>
      <c r="P207" s="18"/>
      <c r="Q207" s="19"/>
      <c r="R207" s="46"/>
      <c r="S207" s="20">
        <f t="shared" si="231"/>
        <v>0</v>
      </c>
      <c r="T207" s="69" t="str">
        <f>IF(S207+R207+Q207+P207+O207+N207=0,"KO","")</f>
        <v>KO</v>
      </c>
      <c r="U207" s="85"/>
      <c r="W207" s="55">
        <f>+W199+W205-(AB201*1.25)</f>
        <v>0</v>
      </c>
      <c r="X207" s="53">
        <f>+X199+X205-X201+(AC201*1.5)/1.25-AB201</f>
        <v>0</v>
      </c>
      <c r="Y207" s="53">
        <f>+Y199+Y205-Y201-AC201</f>
        <v>0</v>
      </c>
      <c r="AA207" s="22" t="s">
        <v>15</v>
      </c>
      <c r="AB207" s="53">
        <f>+AB206*1.25</f>
        <v>0</v>
      </c>
      <c r="AC207" s="53" t="s">
        <v>27</v>
      </c>
      <c r="AD207" s="67"/>
      <c r="AE207" s="21">
        <f>IF($U209=5,IF($U203&lt;$AI$7,$AI$7-$U203,0),AE208)</f>
        <v>0</v>
      </c>
      <c r="AF207" s="21">
        <f>IF($U209=5,IF($U203&gt;$AI$7,IF(($U203-$AI$7)&gt;29/24,29/24,$U203-$AI$7),AF208),AF208)</f>
        <v>0</v>
      </c>
      <c r="AG207" s="34">
        <v>5</v>
      </c>
      <c r="AH207" s="13">
        <v>0.29166666666666669</v>
      </c>
      <c r="AI207" s="53">
        <f>+AH207*2</f>
        <v>0.58333333333333337</v>
      </c>
    </row>
    <row r="208" spans="1:35">
      <c r="A208" s="45">
        <f t="shared" si="232"/>
        <v>43218</v>
      </c>
      <c r="B208" s="13"/>
      <c r="C208" s="13"/>
      <c r="D208" s="13"/>
      <c r="E208" s="14">
        <f t="shared" si="226"/>
        <v>0</v>
      </c>
      <c r="F208" s="13"/>
      <c r="G208" s="15">
        <f t="shared" si="227"/>
        <v>0</v>
      </c>
      <c r="H208" s="13"/>
      <c r="I208" s="13"/>
      <c r="J208" s="13"/>
      <c r="K208" s="14">
        <f t="shared" si="228"/>
        <v>0</v>
      </c>
      <c r="L208" s="13"/>
      <c r="M208" s="15">
        <f t="shared" si="233"/>
        <v>0</v>
      </c>
      <c r="N208" s="17"/>
      <c r="O208" s="17"/>
      <c r="P208" s="18"/>
      <c r="Q208" s="19"/>
      <c r="R208" s="46"/>
      <c r="S208" s="20">
        <f t="shared" si="231"/>
        <v>0</v>
      </c>
      <c r="T208" s="69" t="str">
        <f t="shared" ref="T208:T209" si="234">IF(S208+R208+Q208+P208+O208+N208=0,"KO","")</f>
        <v>KO</v>
      </c>
      <c r="U208" s="51" t="s">
        <v>33</v>
      </c>
      <c r="X208" s="22" t="s">
        <v>16</v>
      </c>
      <c r="Y208" s="22" t="s">
        <v>17</v>
      </c>
      <c r="AB208" s="22" t="s">
        <v>16</v>
      </c>
      <c r="AC208" s="22" t="s">
        <v>17</v>
      </c>
      <c r="AD208" s="63"/>
      <c r="AE208" s="21">
        <f>IF($U209=6,IF($U203&lt;$AI$8,$AI$8-$U203,0),AE209)</f>
        <v>0</v>
      </c>
      <c r="AF208" s="21">
        <f>IF($U209=6,IF($U203&gt;$AI$8,IF(($U203-$AI$8)&gt;36/24,36/24,$U203-$AI$8),AF209),AF209)</f>
        <v>0</v>
      </c>
      <c r="AG208" s="34">
        <v>6</v>
      </c>
      <c r="AH208" s="13">
        <v>0.29166666666666669</v>
      </c>
      <c r="AI208" s="53">
        <f>+AH208</f>
        <v>0.29166666666666669</v>
      </c>
    </row>
    <row r="209" spans="1:35">
      <c r="A209" s="45">
        <f t="shared" si="232"/>
        <v>43219</v>
      </c>
      <c r="B209" s="13"/>
      <c r="C209" s="13"/>
      <c r="D209" s="13"/>
      <c r="E209" s="14">
        <f t="shared" si="226"/>
        <v>0</v>
      </c>
      <c r="F209" s="13"/>
      <c r="G209" s="15">
        <f t="shared" si="227"/>
        <v>0</v>
      </c>
      <c r="H209" s="13"/>
      <c r="I209" s="13"/>
      <c r="J209" s="13"/>
      <c r="K209" s="14">
        <f t="shared" si="228"/>
        <v>0</v>
      </c>
      <c r="L209" s="13"/>
      <c r="M209" s="15">
        <f t="shared" si="233"/>
        <v>0</v>
      </c>
      <c r="N209" s="17"/>
      <c r="O209" s="17"/>
      <c r="P209" s="18"/>
      <c r="Q209" s="19"/>
      <c r="R209" s="46"/>
      <c r="S209" s="20">
        <f t="shared" si="231"/>
        <v>0</v>
      </c>
      <c r="T209" s="69" t="str">
        <f t="shared" si="234"/>
        <v>KO</v>
      </c>
      <c r="U209" s="52">
        <f>+IF(SUM(N203:R209)&gt;7,"ERROR",SUM(N203:R209))</f>
        <v>0</v>
      </c>
      <c r="W209" s="42" t="s">
        <v>19</v>
      </c>
      <c r="X209" s="54">
        <v>0</v>
      </c>
      <c r="Y209" s="54">
        <v>0</v>
      </c>
      <c r="AA209" s="42" t="s">
        <v>26</v>
      </c>
      <c r="AB209" s="54">
        <v>0</v>
      </c>
      <c r="AC209" s="54">
        <v>0</v>
      </c>
      <c r="AD209" s="68"/>
      <c r="AE209" s="21">
        <f>IF($U209=7,IF($U203&lt;$AI$9,$AI$9-$U203,0),0)</f>
        <v>0</v>
      </c>
      <c r="AF209" s="21">
        <f>IF($U209=7,IF($U203&gt;$AI$9,IF(($U203-$AI$9)&gt;43/24,43/24,$U203-$AI$9),0),0)</f>
        <v>0</v>
      </c>
      <c r="AG209" s="34">
        <v>7</v>
      </c>
      <c r="AH209" s="13">
        <v>0.29166666666666669</v>
      </c>
      <c r="AI209" s="53">
        <v>0</v>
      </c>
    </row>
    <row r="210" spans="1:35" ht="6" customHeight="1">
      <c r="N210" s="37"/>
      <c r="O210" s="37"/>
      <c r="P210" s="37"/>
      <c r="Q210" s="37"/>
      <c r="R210" s="37"/>
    </row>
    <row r="211" spans="1:35">
      <c r="A211" s="45">
        <f>+A209+1</f>
        <v>43220</v>
      </c>
      <c r="B211" s="13"/>
      <c r="C211" s="13"/>
      <c r="D211" s="13"/>
      <c r="E211" s="14">
        <f t="shared" ref="E211:E217" si="235">+D211-C211</f>
        <v>0</v>
      </c>
      <c r="F211" s="13"/>
      <c r="G211" s="15">
        <f t="shared" ref="G211:G217" si="236">IF(F211&lt;B211,F211+1-B211-E211,F211-B211-E211)</f>
        <v>0</v>
      </c>
      <c r="H211" s="13"/>
      <c r="I211" s="13"/>
      <c r="J211" s="13"/>
      <c r="K211" s="14">
        <f t="shared" ref="K211:K217" si="237">+J211-I211</f>
        <v>0</v>
      </c>
      <c r="L211" s="13"/>
      <c r="M211" s="15">
        <f t="shared" ref="M211:M212" si="238">IF(L211&lt;H211,L211+1-H211-K211,L211-H211-K211)</f>
        <v>0</v>
      </c>
      <c r="N211" s="17"/>
      <c r="O211" s="17"/>
      <c r="P211" s="18"/>
      <c r="Q211" s="19"/>
      <c r="R211" s="46"/>
      <c r="S211" s="20">
        <f>SUM(G211+M211)</f>
        <v>0</v>
      </c>
      <c r="T211" s="69" t="str">
        <f t="shared" ref="T211:T214" si="239">IF(S211+R211+Q211+P211+O211+N211=0,"KO","")</f>
        <v>KO</v>
      </c>
      <c r="U211" s="84">
        <f>SUM(S211:S217)</f>
        <v>0</v>
      </c>
      <c r="W211" s="39" t="s">
        <v>13</v>
      </c>
      <c r="X211" s="82" t="s">
        <v>14</v>
      </c>
      <c r="Y211" s="82"/>
      <c r="AA211" s="36"/>
      <c r="AB211" s="82" t="s">
        <v>28</v>
      </c>
      <c r="AC211" s="82"/>
      <c r="AD211" s="62"/>
      <c r="AE211" s="36">
        <f>IF($U217=1,IF($U211&lt;$AI$3,$AI$3-$U211,0),AE212)</f>
        <v>0</v>
      </c>
      <c r="AF211" s="36">
        <f>IF($U217=1,IF($U211&gt;$AI$3,IF(($U211-$AI$3)&gt;8/24,8/24,$U211-$AI$3),AF212),AF212)</f>
        <v>0</v>
      </c>
      <c r="AG211" s="34">
        <v>1</v>
      </c>
      <c r="AH211" s="13">
        <v>0.29166666666666669</v>
      </c>
      <c r="AI211" s="53">
        <f>+AH211*5</f>
        <v>1.4583333333333335</v>
      </c>
    </row>
    <row r="212" spans="1:35">
      <c r="A212" s="45">
        <f>+A211+1</f>
        <v>43221</v>
      </c>
      <c r="B212" s="13"/>
      <c r="C212" s="13"/>
      <c r="D212" s="13"/>
      <c r="E212" s="14">
        <f t="shared" si="235"/>
        <v>0</v>
      </c>
      <c r="F212" s="13"/>
      <c r="G212" s="15">
        <f t="shared" si="236"/>
        <v>0</v>
      </c>
      <c r="H212" s="13"/>
      <c r="I212" s="13"/>
      <c r="J212" s="13"/>
      <c r="K212" s="14">
        <f t="shared" si="237"/>
        <v>0</v>
      </c>
      <c r="L212" s="13"/>
      <c r="M212" s="15">
        <f t="shared" si="238"/>
        <v>0</v>
      </c>
      <c r="N212" s="17"/>
      <c r="O212" s="17"/>
      <c r="P212" s="18"/>
      <c r="Q212" s="19"/>
      <c r="R212" s="46"/>
      <c r="S212" s="20">
        <f t="shared" ref="S212:S217" si="240">SUM(G212+M212)</f>
        <v>0</v>
      </c>
      <c r="T212" s="69" t="str">
        <f t="shared" si="239"/>
        <v>KO</v>
      </c>
      <c r="U212" s="85"/>
      <c r="W212" s="22" t="s">
        <v>15</v>
      </c>
      <c r="X212" s="22" t="s">
        <v>29</v>
      </c>
      <c r="Y212" s="22" t="s">
        <v>17</v>
      </c>
      <c r="AB212" s="22" t="s">
        <v>16</v>
      </c>
      <c r="AC212" s="22" t="s">
        <v>17</v>
      </c>
      <c r="AD212" s="63"/>
      <c r="AE212" s="36">
        <f>IF($U217=2,IF($U211&lt;$AI$4,$AI$4-$U211,0),AE213)</f>
        <v>0</v>
      </c>
      <c r="AF212" s="36">
        <f>IF($U217=2,IF($U211&gt;$AI$4,IF(($U211-$AI$4)&gt;8/24,8/24,$U211-$AI$4),AF213),AF213)</f>
        <v>0</v>
      </c>
      <c r="AG212" s="34">
        <v>2</v>
      </c>
      <c r="AH212" s="13">
        <v>0.29166666666666669</v>
      </c>
      <c r="AI212" s="53">
        <f>+AH212*5</f>
        <v>1.4583333333333335</v>
      </c>
    </row>
    <row r="213" spans="1:35">
      <c r="A213" s="45">
        <f t="shared" ref="A213:A217" si="241">+A212+1</f>
        <v>43222</v>
      </c>
      <c r="B213" s="13"/>
      <c r="C213" s="13"/>
      <c r="D213" s="13"/>
      <c r="E213" s="14">
        <f t="shared" si="235"/>
        <v>0</v>
      </c>
      <c r="F213" s="13"/>
      <c r="G213" s="15">
        <f t="shared" si="236"/>
        <v>0</v>
      </c>
      <c r="H213" s="13"/>
      <c r="I213" s="13"/>
      <c r="J213" s="13"/>
      <c r="K213" s="14">
        <f t="shared" si="237"/>
        <v>0</v>
      </c>
      <c r="L213" s="13"/>
      <c r="M213" s="15">
        <f>IF(L213&lt;H213,L213+1-H213-K213,L213-H213-K213)</f>
        <v>0</v>
      </c>
      <c r="N213" s="17"/>
      <c r="O213" s="17"/>
      <c r="P213" s="18"/>
      <c r="Q213" s="19"/>
      <c r="R213" s="46"/>
      <c r="S213" s="20">
        <f t="shared" si="240"/>
        <v>0</v>
      </c>
      <c r="T213" s="69" t="str">
        <f t="shared" si="239"/>
        <v>KO</v>
      </c>
      <c r="U213" s="85"/>
      <c r="W213" s="60">
        <f>AE211</f>
        <v>0</v>
      </c>
      <c r="X213" s="58">
        <f>+AF211</f>
        <v>0</v>
      </c>
      <c r="Y213" s="58">
        <f>IF(U211&gt;43/24,U211-43/24,0)</f>
        <v>0</v>
      </c>
      <c r="AA213" s="22" t="s">
        <v>17</v>
      </c>
      <c r="AB213" s="53" t="s">
        <v>27</v>
      </c>
      <c r="AC213" s="53">
        <f>+Y215</f>
        <v>0</v>
      </c>
      <c r="AD213" s="66"/>
      <c r="AE213" s="21">
        <f>IF($U217=3,IF($U211&lt;$AI$5,$AI$5-$U211,0),AE214)</f>
        <v>0</v>
      </c>
      <c r="AF213" s="21">
        <f>IF($U217=3,IF($U211&gt;$AI$5,IF(($U211-$AI$5)&gt;15/24,15/24,$U211-$AI$5),AF214),AF214)</f>
        <v>0</v>
      </c>
      <c r="AG213" s="34">
        <v>3</v>
      </c>
      <c r="AH213" s="13">
        <v>0.29166666666666669</v>
      </c>
      <c r="AI213" s="53">
        <f>+AH213*4</f>
        <v>1.1666666666666667</v>
      </c>
    </row>
    <row r="214" spans="1:35">
      <c r="A214" s="45">
        <f t="shared" si="241"/>
        <v>43223</v>
      </c>
      <c r="B214" s="13"/>
      <c r="C214" s="13"/>
      <c r="D214" s="13"/>
      <c r="E214" s="14">
        <f t="shared" si="235"/>
        <v>0</v>
      </c>
      <c r="F214" s="13"/>
      <c r="G214" s="15">
        <f t="shared" si="236"/>
        <v>0</v>
      </c>
      <c r="H214" s="13"/>
      <c r="I214" s="13"/>
      <c r="J214" s="13"/>
      <c r="K214" s="14">
        <f t="shared" si="237"/>
        <v>0</v>
      </c>
      <c r="L214" s="13"/>
      <c r="M214" s="15">
        <f t="shared" ref="M214:M217" si="242">IF(L214&lt;H214,L214+1-H214-K214,L214-H214-K214)</f>
        <v>0</v>
      </c>
      <c r="N214" s="17"/>
      <c r="O214" s="17"/>
      <c r="P214" s="18"/>
      <c r="Q214" s="19"/>
      <c r="R214" s="46"/>
      <c r="S214" s="20">
        <f t="shared" si="240"/>
        <v>0</v>
      </c>
      <c r="T214" s="69" t="str">
        <f t="shared" si="239"/>
        <v>KO</v>
      </c>
      <c r="U214" s="85"/>
      <c r="W214" s="22" t="s">
        <v>18</v>
      </c>
      <c r="X214" s="22" t="s">
        <v>18</v>
      </c>
      <c r="Y214" s="22" t="s">
        <v>18</v>
      </c>
      <c r="AA214" s="22" t="s">
        <v>16</v>
      </c>
      <c r="AB214" s="53">
        <f>+X215</f>
        <v>0</v>
      </c>
      <c r="AC214" s="53">
        <f>+(AC213*1.5)/1.25</f>
        <v>0</v>
      </c>
      <c r="AD214" s="66"/>
      <c r="AE214" s="21">
        <f>IF($U217=4,IF($U211&lt;$AI$6,$AI$6-$U211,0),AE215)</f>
        <v>0</v>
      </c>
      <c r="AF214" s="21">
        <f>IF($U217=4,IF($U211&gt;$AI$6,IF(($U211-$AI$6)&gt;22/24,22/24,$U211-$AI$6),AF215),AF215)</f>
        <v>0</v>
      </c>
      <c r="AG214" s="34">
        <v>4</v>
      </c>
      <c r="AH214" s="13">
        <v>0.29166666666666669</v>
      </c>
      <c r="AI214" s="53">
        <f>+AH214*3</f>
        <v>0.875</v>
      </c>
    </row>
    <row r="215" spans="1:35">
      <c r="A215" s="45">
        <f t="shared" si="241"/>
        <v>43224</v>
      </c>
      <c r="B215" s="13"/>
      <c r="C215" s="13"/>
      <c r="D215" s="13"/>
      <c r="E215" s="14">
        <f t="shared" si="235"/>
        <v>0</v>
      </c>
      <c r="F215" s="13"/>
      <c r="G215" s="15">
        <f t="shared" si="236"/>
        <v>0</v>
      </c>
      <c r="H215" s="13"/>
      <c r="I215" s="13"/>
      <c r="J215" s="13"/>
      <c r="K215" s="14">
        <f t="shared" si="237"/>
        <v>0</v>
      </c>
      <c r="L215" s="13"/>
      <c r="M215" s="15">
        <f t="shared" si="242"/>
        <v>0</v>
      </c>
      <c r="N215" s="17"/>
      <c r="O215" s="17"/>
      <c r="P215" s="18"/>
      <c r="Q215" s="19"/>
      <c r="R215" s="46"/>
      <c r="S215" s="20">
        <f t="shared" si="240"/>
        <v>0</v>
      </c>
      <c r="T215" s="69" t="str">
        <f>IF(S215+R215+Q215+P215+O215+N215=0,"KO","")</f>
        <v>KO</v>
      </c>
      <c r="U215" s="85"/>
      <c r="W215" s="55">
        <f>+W207+W213-(AB209*1.25)</f>
        <v>0</v>
      </c>
      <c r="X215" s="53">
        <f>+X207+X213-X209+(AC209*1.5)/1.25-AB209</f>
        <v>0</v>
      </c>
      <c r="Y215" s="53">
        <f>+Y207+Y213-Y209-AC209</f>
        <v>0</v>
      </c>
      <c r="AA215" s="22" t="s">
        <v>15</v>
      </c>
      <c r="AB215" s="53">
        <f>+AB214*1.25</f>
        <v>0</v>
      </c>
      <c r="AC215" s="53" t="s">
        <v>27</v>
      </c>
      <c r="AD215" s="67"/>
      <c r="AE215" s="21">
        <f>IF($U217=5,IF($U211&lt;$AI$7,$AI$7-$U211,0),AE216)</f>
        <v>0</v>
      </c>
      <c r="AF215" s="21">
        <f>IF($U217=5,IF($U211&gt;$AI$7,IF(($U211-$AI$7)&gt;29/24,29/24,$U211-$AI$7),AF216),AF216)</f>
        <v>0</v>
      </c>
      <c r="AG215" s="34">
        <v>5</v>
      </c>
      <c r="AH215" s="13">
        <v>0.29166666666666669</v>
      </c>
      <c r="AI215" s="53">
        <f>+AH215*2</f>
        <v>0.58333333333333337</v>
      </c>
    </row>
    <row r="216" spans="1:35">
      <c r="A216" s="45">
        <f t="shared" si="241"/>
        <v>43225</v>
      </c>
      <c r="B216" s="13"/>
      <c r="C216" s="13"/>
      <c r="D216" s="13"/>
      <c r="E216" s="14">
        <f t="shared" si="235"/>
        <v>0</v>
      </c>
      <c r="F216" s="13"/>
      <c r="G216" s="15">
        <f t="shared" si="236"/>
        <v>0</v>
      </c>
      <c r="H216" s="13"/>
      <c r="I216" s="13"/>
      <c r="J216" s="13"/>
      <c r="K216" s="14">
        <f t="shared" si="237"/>
        <v>0</v>
      </c>
      <c r="L216" s="13"/>
      <c r="M216" s="15">
        <f t="shared" si="242"/>
        <v>0</v>
      </c>
      <c r="N216" s="17"/>
      <c r="O216" s="17"/>
      <c r="P216" s="18"/>
      <c r="Q216" s="19"/>
      <c r="R216" s="46"/>
      <c r="S216" s="20">
        <f t="shared" si="240"/>
        <v>0</v>
      </c>
      <c r="T216" s="69" t="str">
        <f t="shared" ref="T216:T217" si="243">IF(S216+R216+Q216+P216+O216+N216=0,"KO","")</f>
        <v>KO</v>
      </c>
      <c r="U216" s="51" t="s">
        <v>33</v>
      </c>
      <c r="X216" s="22" t="s">
        <v>16</v>
      </c>
      <c r="Y216" s="22" t="s">
        <v>17</v>
      </c>
      <c r="AB216" s="22" t="s">
        <v>16</v>
      </c>
      <c r="AC216" s="22" t="s">
        <v>17</v>
      </c>
      <c r="AD216" s="63"/>
      <c r="AE216" s="21">
        <f>IF($U217=6,IF($U211&lt;$AI$8,$AI$8-$U211,0),AE217)</f>
        <v>0</v>
      </c>
      <c r="AF216" s="21">
        <f>IF($U217=6,IF($U211&gt;$AI$8,IF(($U211-$AI$8)&gt;36/24,36/24,$U211-$AI$8),AF217),AF217)</f>
        <v>0</v>
      </c>
      <c r="AG216" s="34">
        <v>6</v>
      </c>
      <c r="AH216" s="13">
        <v>0.29166666666666669</v>
      </c>
      <c r="AI216" s="53">
        <f>+AH216</f>
        <v>0.29166666666666669</v>
      </c>
    </row>
    <row r="217" spans="1:35">
      <c r="A217" s="45">
        <f t="shared" si="241"/>
        <v>43226</v>
      </c>
      <c r="B217" s="13"/>
      <c r="C217" s="13"/>
      <c r="D217" s="13"/>
      <c r="E217" s="14">
        <f t="shared" si="235"/>
        <v>0</v>
      </c>
      <c r="F217" s="13"/>
      <c r="G217" s="15">
        <f t="shared" si="236"/>
        <v>0</v>
      </c>
      <c r="H217" s="13"/>
      <c r="I217" s="13"/>
      <c r="J217" s="13"/>
      <c r="K217" s="14">
        <f t="shared" si="237"/>
        <v>0</v>
      </c>
      <c r="L217" s="13"/>
      <c r="M217" s="15">
        <f t="shared" si="242"/>
        <v>0</v>
      </c>
      <c r="N217" s="17"/>
      <c r="O217" s="17"/>
      <c r="P217" s="18"/>
      <c r="Q217" s="19"/>
      <c r="R217" s="46"/>
      <c r="S217" s="20">
        <f t="shared" si="240"/>
        <v>0</v>
      </c>
      <c r="T217" s="69" t="str">
        <f t="shared" si="243"/>
        <v>KO</v>
      </c>
      <c r="U217" s="52">
        <f>+IF(SUM(N211:R217)&gt;7,"ERROR",SUM(N211:R217))</f>
        <v>0</v>
      </c>
      <c r="W217" s="42" t="s">
        <v>19</v>
      </c>
      <c r="X217" s="54">
        <v>0</v>
      </c>
      <c r="Y217" s="54">
        <v>0</v>
      </c>
      <c r="AA217" s="42" t="s">
        <v>26</v>
      </c>
      <c r="AB217" s="54">
        <v>0</v>
      </c>
      <c r="AC217" s="54">
        <v>0</v>
      </c>
      <c r="AD217" s="68"/>
      <c r="AE217" s="21">
        <f>IF($U217=7,IF($U211&lt;$AI$9,$AI$9-$U211,0),0)</f>
        <v>0</v>
      </c>
      <c r="AF217" s="21">
        <f>IF($U217=7,IF($U211&gt;$AI$9,IF(($U211-$AI$9)&gt;43/24,43/24,$U211-$AI$9),0),0)</f>
        <v>0</v>
      </c>
      <c r="AG217" s="34">
        <v>7</v>
      </c>
      <c r="AH217" s="13">
        <v>0.29166666666666669</v>
      </c>
      <c r="AI217" s="53">
        <v>0</v>
      </c>
    </row>
    <row r="218" spans="1:35" ht="6" customHeight="1">
      <c r="N218" s="37"/>
      <c r="O218" s="37"/>
      <c r="P218" s="37"/>
      <c r="Q218" s="37"/>
      <c r="R218" s="37"/>
    </row>
    <row r="219" spans="1:35">
      <c r="A219" s="45">
        <f>+A217+1</f>
        <v>43227</v>
      </c>
      <c r="B219" s="13"/>
      <c r="C219" s="13"/>
      <c r="D219" s="13"/>
      <c r="E219" s="14">
        <f t="shared" ref="E219:E225" si="244">+D219-C219</f>
        <v>0</v>
      </c>
      <c r="F219" s="13"/>
      <c r="G219" s="15">
        <f t="shared" ref="G219:G225" si="245">IF(F219&lt;B219,F219+1-B219-E219,F219-B219-E219)</f>
        <v>0</v>
      </c>
      <c r="H219" s="13"/>
      <c r="I219" s="13"/>
      <c r="J219" s="13"/>
      <c r="K219" s="14">
        <f t="shared" ref="K219:K225" si="246">+J219-I219</f>
        <v>0</v>
      </c>
      <c r="L219" s="13"/>
      <c r="M219" s="15">
        <f t="shared" ref="M219:M220" si="247">IF(L219&lt;H219,L219+1-H219-K219,L219-H219-K219)</f>
        <v>0</v>
      </c>
      <c r="N219" s="17"/>
      <c r="O219" s="17"/>
      <c r="P219" s="18"/>
      <c r="Q219" s="19"/>
      <c r="R219" s="46"/>
      <c r="S219" s="20">
        <f>SUM(G219+M219)</f>
        <v>0</v>
      </c>
      <c r="T219" s="69" t="str">
        <f t="shared" ref="T219:T222" si="248">IF(S219+R219+Q219+P219+O219+N219=0,"KO","")</f>
        <v>KO</v>
      </c>
      <c r="U219" s="84">
        <f>SUM(S219:S225)</f>
        <v>0</v>
      </c>
      <c r="W219" s="39" t="s">
        <v>13</v>
      </c>
      <c r="X219" s="82" t="s">
        <v>14</v>
      </c>
      <c r="Y219" s="82"/>
      <c r="AA219" s="36"/>
      <c r="AB219" s="82" t="s">
        <v>28</v>
      </c>
      <c r="AC219" s="82"/>
      <c r="AD219" s="62"/>
      <c r="AE219" s="36">
        <f>IF($U225=1,IF($U219&lt;$AI$3,$AI$3-$U219,0),AE220)</f>
        <v>0</v>
      </c>
      <c r="AF219" s="36">
        <f>IF($U225=1,IF($U219&gt;$AI$3,IF(($U219-$AI$3)&gt;8/24,8/24,$U219-$AI$3),AF220),AF220)</f>
        <v>0</v>
      </c>
      <c r="AG219" s="34">
        <v>1</v>
      </c>
      <c r="AH219" s="13">
        <v>0.29166666666666669</v>
      </c>
      <c r="AI219" s="53">
        <f>+AH219*5</f>
        <v>1.4583333333333335</v>
      </c>
    </row>
    <row r="220" spans="1:35">
      <c r="A220" s="45">
        <f>+A219+1</f>
        <v>43228</v>
      </c>
      <c r="B220" s="13"/>
      <c r="C220" s="13"/>
      <c r="D220" s="13"/>
      <c r="E220" s="14">
        <f t="shared" si="244"/>
        <v>0</v>
      </c>
      <c r="F220" s="13"/>
      <c r="G220" s="15">
        <f t="shared" si="245"/>
        <v>0</v>
      </c>
      <c r="H220" s="13"/>
      <c r="I220" s="13"/>
      <c r="J220" s="13"/>
      <c r="K220" s="14">
        <f t="shared" si="246"/>
        <v>0</v>
      </c>
      <c r="L220" s="13"/>
      <c r="M220" s="15">
        <f t="shared" si="247"/>
        <v>0</v>
      </c>
      <c r="N220" s="17"/>
      <c r="O220" s="17"/>
      <c r="P220" s="18"/>
      <c r="Q220" s="19"/>
      <c r="R220" s="46"/>
      <c r="S220" s="20">
        <f t="shared" ref="S220:S225" si="249">SUM(G220+M220)</f>
        <v>0</v>
      </c>
      <c r="T220" s="69" t="str">
        <f t="shared" si="248"/>
        <v>KO</v>
      </c>
      <c r="U220" s="85"/>
      <c r="W220" s="22" t="s">
        <v>15</v>
      </c>
      <c r="X220" s="22" t="s">
        <v>29</v>
      </c>
      <c r="Y220" s="22" t="s">
        <v>17</v>
      </c>
      <c r="AB220" s="22" t="s">
        <v>16</v>
      </c>
      <c r="AC220" s="22" t="s">
        <v>17</v>
      </c>
      <c r="AD220" s="63"/>
      <c r="AE220" s="36">
        <f>IF($U225=2,IF($U219&lt;$AI$4,$AI$4-$U219,0),AE221)</f>
        <v>0</v>
      </c>
      <c r="AF220" s="36">
        <f>IF($U225=2,IF($U219&gt;$AI$4,IF(($U219-$AI$4)&gt;8/24,8/24,$U219-$AI$4),AF221),AF221)</f>
        <v>0</v>
      </c>
      <c r="AG220" s="34">
        <v>2</v>
      </c>
      <c r="AH220" s="13">
        <v>0.29166666666666669</v>
      </c>
      <c r="AI220" s="53">
        <f>+AH220*5</f>
        <v>1.4583333333333335</v>
      </c>
    </row>
    <row r="221" spans="1:35">
      <c r="A221" s="45">
        <f t="shared" ref="A221:A225" si="250">+A220+1</f>
        <v>43229</v>
      </c>
      <c r="B221" s="13"/>
      <c r="C221" s="13"/>
      <c r="D221" s="13"/>
      <c r="E221" s="14">
        <f t="shared" si="244"/>
        <v>0</v>
      </c>
      <c r="F221" s="13"/>
      <c r="G221" s="15">
        <f t="shared" si="245"/>
        <v>0</v>
      </c>
      <c r="H221" s="13"/>
      <c r="I221" s="13"/>
      <c r="J221" s="13"/>
      <c r="K221" s="14">
        <f t="shared" si="246"/>
        <v>0</v>
      </c>
      <c r="L221" s="13"/>
      <c r="M221" s="15">
        <f>IF(L221&lt;H221,L221+1-H221-K221,L221-H221-K221)</f>
        <v>0</v>
      </c>
      <c r="N221" s="17"/>
      <c r="O221" s="17"/>
      <c r="P221" s="18"/>
      <c r="Q221" s="19"/>
      <c r="R221" s="46"/>
      <c r="S221" s="20">
        <f t="shared" si="249"/>
        <v>0</v>
      </c>
      <c r="T221" s="69" t="str">
        <f t="shared" si="248"/>
        <v>KO</v>
      </c>
      <c r="U221" s="85"/>
      <c r="W221" s="60">
        <f>AE219</f>
        <v>0</v>
      </c>
      <c r="X221" s="58">
        <f>+AF219</f>
        <v>0</v>
      </c>
      <c r="Y221" s="58">
        <f>IF(U219&gt;43/24,U219-43/24,0)</f>
        <v>0</v>
      </c>
      <c r="AA221" s="22" t="s">
        <v>17</v>
      </c>
      <c r="AB221" s="53" t="s">
        <v>27</v>
      </c>
      <c r="AC221" s="53">
        <f>+Y223</f>
        <v>0</v>
      </c>
      <c r="AD221" s="66"/>
      <c r="AE221" s="21">
        <f>IF($U225=3,IF($U219&lt;$AI$5,$AI$5-$U219,0),AE222)</f>
        <v>0</v>
      </c>
      <c r="AF221" s="21">
        <f>IF($U225=3,IF($U219&gt;$AI$5,IF(($U219-$AI$5)&gt;15/24,15/24,$U219-$AI$5),AF222),AF222)</f>
        <v>0</v>
      </c>
      <c r="AG221" s="34">
        <v>3</v>
      </c>
      <c r="AH221" s="13">
        <v>0.29166666666666669</v>
      </c>
      <c r="AI221" s="53">
        <f>+AH221*4</f>
        <v>1.1666666666666667</v>
      </c>
    </row>
    <row r="222" spans="1:35">
      <c r="A222" s="45">
        <f t="shared" si="250"/>
        <v>43230</v>
      </c>
      <c r="B222" s="13"/>
      <c r="C222" s="13"/>
      <c r="D222" s="13"/>
      <c r="E222" s="14">
        <f t="shared" si="244"/>
        <v>0</v>
      </c>
      <c r="F222" s="13"/>
      <c r="G222" s="15">
        <f t="shared" si="245"/>
        <v>0</v>
      </c>
      <c r="H222" s="13"/>
      <c r="I222" s="13"/>
      <c r="J222" s="13"/>
      <c r="K222" s="14">
        <f t="shared" si="246"/>
        <v>0</v>
      </c>
      <c r="L222" s="13"/>
      <c r="M222" s="15">
        <f t="shared" ref="M222:M225" si="251">IF(L222&lt;H222,L222+1-H222-K222,L222-H222-K222)</f>
        <v>0</v>
      </c>
      <c r="N222" s="17"/>
      <c r="O222" s="17"/>
      <c r="P222" s="18"/>
      <c r="Q222" s="19"/>
      <c r="R222" s="46"/>
      <c r="S222" s="20">
        <f t="shared" si="249"/>
        <v>0</v>
      </c>
      <c r="T222" s="69" t="str">
        <f t="shared" si="248"/>
        <v>KO</v>
      </c>
      <c r="U222" s="85"/>
      <c r="W222" s="22" t="s">
        <v>18</v>
      </c>
      <c r="X222" s="22" t="s">
        <v>18</v>
      </c>
      <c r="Y222" s="22" t="s">
        <v>18</v>
      </c>
      <c r="AA222" s="22" t="s">
        <v>16</v>
      </c>
      <c r="AB222" s="53">
        <f>+X223</f>
        <v>0</v>
      </c>
      <c r="AC222" s="53">
        <f>+(AC221*1.5)/1.25</f>
        <v>0</v>
      </c>
      <c r="AD222" s="66"/>
      <c r="AE222" s="21">
        <f>IF($U225=4,IF($U219&lt;$AI$6,$AI$6-$U219,0),AE223)</f>
        <v>0</v>
      </c>
      <c r="AF222" s="21">
        <f>IF($U225=4,IF($U219&gt;$AI$6,IF(($U219-$AI$6)&gt;22/24,22/24,$U219-$AI$6),AF223),AF223)</f>
        <v>0</v>
      </c>
      <c r="AG222" s="34">
        <v>4</v>
      </c>
      <c r="AH222" s="13">
        <v>0.29166666666666669</v>
      </c>
      <c r="AI222" s="53">
        <f>+AH222*3</f>
        <v>0.875</v>
      </c>
    </row>
    <row r="223" spans="1:35">
      <c r="A223" s="45">
        <f t="shared" si="250"/>
        <v>43231</v>
      </c>
      <c r="B223" s="13"/>
      <c r="C223" s="13"/>
      <c r="D223" s="13"/>
      <c r="E223" s="14">
        <f t="shared" si="244"/>
        <v>0</v>
      </c>
      <c r="F223" s="13"/>
      <c r="G223" s="15">
        <f t="shared" si="245"/>
        <v>0</v>
      </c>
      <c r="H223" s="13"/>
      <c r="I223" s="13"/>
      <c r="J223" s="13"/>
      <c r="K223" s="14">
        <f t="shared" si="246"/>
        <v>0</v>
      </c>
      <c r="L223" s="13"/>
      <c r="M223" s="15">
        <f t="shared" si="251"/>
        <v>0</v>
      </c>
      <c r="N223" s="17"/>
      <c r="O223" s="17"/>
      <c r="P223" s="18"/>
      <c r="Q223" s="19"/>
      <c r="R223" s="46"/>
      <c r="S223" s="20">
        <f t="shared" si="249"/>
        <v>0</v>
      </c>
      <c r="T223" s="69" t="str">
        <f>IF(S223+R223+Q223+P223+O223+N223=0,"KO","")</f>
        <v>KO</v>
      </c>
      <c r="U223" s="85"/>
      <c r="W223" s="55">
        <f>+W215+W221-(AB217*1.25)</f>
        <v>0</v>
      </c>
      <c r="X223" s="53">
        <f>+X215+X221-X217+(AC217*1.5)/1.25-AB217</f>
        <v>0</v>
      </c>
      <c r="Y223" s="53">
        <f>+Y215+Y221-Y217-AC217</f>
        <v>0</v>
      </c>
      <c r="AA223" s="22" t="s">
        <v>15</v>
      </c>
      <c r="AB223" s="53">
        <f>+AB222*1.25</f>
        <v>0</v>
      </c>
      <c r="AC223" s="53" t="s">
        <v>27</v>
      </c>
      <c r="AD223" s="67"/>
      <c r="AE223" s="21">
        <f>IF($U225=5,IF($U219&lt;$AI$7,$AI$7-$U219,0),AE224)</f>
        <v>0</v>
      </c>
      <c r="AF223" s="21">
        <f>IF($U225=5,IF($U219&gt;$AI$7,IF(($U219-$AI$7)&gt;29/24,29/24,$U219-$AI$7),AF224),AF224)</f>
        <v>0</v>
      </c>
      <c r="AG223" s="34">
        <v>5</v>
      </c>
      <c r="AH223" s="13">
        <v>0.29166666666666669</v>
      </c>
      <c r="AI223" s="53">
        <f>+AH223*2</f>
        <v>0.58333333333333337</v>
      </c>
    </row>
    <row r="224" spans="1:35">
      <c r="A224" s="45">
        <f t="shared" si="250"/>
        <v>43232</v>
      </c>
      <c r="B224" s="13"/>
      <c r="C224" s="13"/>
      <c r="D224" s="13"/>
      <c r="E224" s="14">
        <f t="shared" si="244"/>
        <v>0</v>
      </c>
      <c r="F224" s="13"/>
      <c r="G224" s="15">
        <f t="shared" si="245"/>
        <v>0</v>
      </c>
      <c r="H224" s="13"/>
      <c r="I224" s="13"/>
      <c r="J224" s="13"/>
      <c r="K224" s="14">
        <f t="shared" si="246"/>
        <v>0</v>
      </c>
      <c r="L224" s="13"/>
      <c r="M224" s="15">
        <f t="shared" si="251"/>
        <v>0</v>
      </c>
      <c r="N224" s="17"/>
      <c r="O224" s="17"/>
      <c r="P224" s="18"/>
      <c r="Q224" s="19"/>
      <c r="R224" s="46"/>
      <c r="S224" s="20">
        <f t="shared" si="249"/>
        <v>0</v>
      </c>
      <c r="T224" s="69" t="str">
        <f t="shared" ref="T224:T225" si="252">IF(S224+R224+Q224+P224+O224+N224=0,"KO","")</f>
        <v>KO</v>
      </c>
      <c r="U224" s="51" t="s">
        <v>33</v>
      </c>
      <c r="X224" s="22" t="s">
        <v>16</v>
      </c>
      <c r="Y224" s="22" t="s">
        <v>17</v>
      </c>
      <c r="AB224" s="22" t="s">
        <v>16</v>
      </c>
      <c r="AC224" s="22" t="s">
        <v>17</v>
      </c>
      <c r="AD224" s="63"/>
      <c r="AE224" s="21">
        <f>IF($U225=6,IF($U219&lt;$AI$8,$AI$8-$U219,0),AE225)</f>
        <v>0</v>
      </c>
      <c r="AF224" s="21">
        <f>IF($U225=6,IF($U219&gt;$AI$8,IF(($U219-$AI$8)&gt;36/24,36/24,$U219-$AI$8),AF225),AF225)</f>
        <v>0</v>
      </c>
      <c r="AG224" s="34">
        <v>6</v>
      </c>
      <c r="AH224" s="13">
        <v>0.29166666666666669</v>
      </c>
      <c r="AI224" s="53">
        <f>+AH224</f>
        <v>0.29166666666666669</v>
      </c>
    </row>
    <row r="225" spans="1:35">
      <c r="A225" s="45">
        <f t="shared" si="250"/>
        <v>43233</v>
      </c>
      <c r="B225" s="13"/>
      <c r="C225" s="13"/>
      <c r="D225" s="13"/>
      <c r="E225" s="14">
        <f t="shared" si="244"/>
        <v>0</v>
      </c>
      <c r="F225" s="13"/>
      <c r="G225" s="15">
        <f t="shared" si="245"/>
        <v>0</v>
      </c>
      <c r="H225" s="13"/>
      <c r="I225" s="13"/>
      <c r="J225" s="13"/>
      <c r="K225" s="14">
        <f t="shared" si="246"/>
        <v>0</v>
      </c>
      <c r="L225" s="13"/>
      <c r="M225" s="15">
        <f t="shared" si="251"/>
        <v>0</v>
      </c>
      <c r="N225" s="17"/>
      <c r="O225" s="17"/>
      <c r="P225" s="18"/>
      <c r="Q225" s="19"/>
      <c r="R225" s="46"/>
      <c r="S225" s="20">
        <f t="shared" si="249"/>
        <v>0</v>
      </c>
      <c r="T225" s="69" t="str">
        <f t="shared" si="252"/>
        <v>KO</v>
      </c>
      <c r="U225" s="52">
        <f>+IF(SUM(N219:R225)&gt;7,"ERROR",SUM(N219:R225))</f>
        <v>0</v>
      </c>
      <c r="W225" s="42" t="s">
        <v>19</v>
      </c>
      <c r="X225" s="54">
        <v>0</v>
      </c>
      <c r="Y225" s="54">
        <v>0</v>
      </c>
      <c r="AA225" s="42" t="s">
        <v>26</v>
      </c>
      <c r="AB225" s="54">
        <v>0</v>
      </c>
      <c r="AC225" s="54">
        <v>0</v>
      </c>
      <c r="AD225" s="68"/>
      <c r="AE225" s="21">
        <f>IF($U225=7,IF($U219&lt;$AI$9,$AI$9-$U219,0),0)</f>
        <v>0</v>
      </c>
      <c r="AF225" s="21">
        <f>IF($U225=7,IF($U219&gt;$AI$9,IF(($U219-$AI$9)&gt;43/24,43/24,$U219-$AI$9),0),0)</f>
        <v>0</v>
      </c>
      <c r="AG225" s="34">
        <v>7</v>
      </c>
      <c r="AH225" s="13">
        <v>0.29166666666666669</v>
      </c>
      <c r="AI225" s="53">
        <v>0</v>
      </c>
    </row>
    <row r="226" spans="1:35" ht="6" customHeight="1">
      <c r="N226" s="37"/>
      <c r="O226" s="37"/>
      <c r="P226" s="37"/>
      <c r="Q226" s="37"/>
      <c r="R226" s="37"/>
    </row>
    <row r="227" spans="1:35">
      <c r="A227" s="45">
        <f>+A225+1</f>
        <v>43234</v>
      </c>
      <c r="B227" s="13"/>
      <c r="C227" s="13"/>
      <c r="D227" s="13"/>
      <c r="E227" s="14">
        <f t="shared" ref="E227:E233" si="253">+D227-C227</f>
        <v>0</v>
      </c>
      <c r="F227" s="13"/>
      <c r="G227" s="15">
        <f t="shared" ref="G227:G233" si="254">IF(F227&lt;B227,F227+1-B227-E227,F227-B227-E227)</f>
        <v>0</v>
      </c>
      <c r="H227" s="13"/>
      <c r="I227" s="13"/>
      <c r="J227" s="13"/>
      <c r="K227" s="14">
        <f t="shared" ref="K227:K233" si="255">+J227-I227</f>
        <v>0</v>
      </c>
      <c r="L227" s="13"/>
      <c r="M227" s="15">
        <f t="shared" ref="M227:M228" si="256">IF(L227&lt;H227,L227+1-H227-K227,L227-H227-K227)</f>
        <v>0</v>
      </c>
      <c r="N227" s="17"/>
      <c r="O227" s="17"/>
      <c r="P227" s="18"/>
      <c r="Q227" s="19"/>
      <c r="R227" s="46"/>
      <c r="S227" s="20">
        <f>SUM(G227+M227)</f>
        <v>0</v>
      </c>
      <c r="T227" s="69" t="str">
        <f t="shared" ref="T227:T230" si="257">IF(S227+R227+Q227+P227+O227+N227=0,"KO","")</f>
        <v>KO</v>
      </c>
      <c r="U227" s="84">
        <f>SUM(S227:S233)</f>
        <v>0</v>
      </c>
      <c r="W227" s="39" t="s">
        <v>13</v>
      </c>
      <c r="X227" s="82" t="s">
        <v>14</v>
      </c>
      <c r="Y227" s="82"/>
      <c r="AA227" s="36"/>
      <c r="AB227" s="82" t="s">
        <v>28</v>
      </c>
      <c r="AC227" s="82"/>
      <c r="AD227" s="62"/>
      <c r="AE227" s="36">
        <f>IF($U233=1,IF($U227&lt;$AI$3,$AI$3-$U227,0),AE228)</f>
        <v>0</v>
      </c>
      <c r="AF227" s="36">
        <f>IF($U233=1,IF($U227&gt;$AI$3,IF(($U227-$AI$3)&gt;8/24,8/24,$U227-$AI$3),AF228),AF228)</f>
        <v>0</v>
      </c>
      <c r="AG227" s="34">
        <v>1</v>
      </c>
      <c r="AH227" s="13">
        <v>0.29166666666666669</v>
      </c>
      <c r="AI227" s="53">
        <f>+AH227*5</f>
        <v>1.4583333333333335</v>
      </c>
    </row>
    <row r="228" spans="1:35">
      <c r="A228" s="45">
        <f>+A227+1</f>
        <v>43235</v>
      </c>
      <c r="B228" s="13"/>
      <c r="C228" s="13"/>
      <c r="D228" s="13"/>
      <c r="E228" s="14">
        <f t="shared" si="253"/>
        <v>0</v>
      </c>
      <c r="F228" s="13"/>
      <c r="G228" s="15">
        <f t="shared" si="254"/>
        <v>0</v>
      </c>
      <c r="H228" s="13"/>
      <c r="I228" s="13"/>
      <c r="J228" s="13"/>
      <c r="K228" s="14">
        <f t="shared" si="255"/>
        <v>0</v>
      </c>
      <c r="L228" s="13"/>
      <c r="M228" s="15">
        <f t="shared" si="256"/>
        <v>0</v>
      </c>
      <c r="N228" s="17"/>
      <c r="O228" s="17"/>
      <c r="P228" s="18"/>
      <c r="Q228" s="19"/>
      <c r="R228" s="46"/>
      <c r="S228" s="20">
        <f t="shared" ref="S228:S233" si="258">SUM(G228+M228)</f>
        <v>0</v>
      </c>
      <c r="T228" s="69" t="str">
        <f t="shared" si="257"/>
        <v>KO</v>
      </c>
      <c r="U228" s="85"/>
      <c r="W228" s="22" t="s">
        <v>15</v>
      </c>
      <c r="X228" s="22" t="s">
        <v>29</v>
      </c>
      <c r="Y228" s="22" t="s">
        <v>17</v>
      </c>
      <c r="AB228" s="22" t="s">
        <v>16</v>
      </c>
      <c r="AC228" s="22" t="s">
        <v>17</v>
      </c>
      <c r="AD228" s="63"/>
      <c r="AE228" s="36">
        <f>IF($U233=2,IF($U227&lt;$AI$4,$AI$4-$U227,0),AE229)</f>
        <v>0</v>
      </c>
      <c r="AF228" s="36">
        <f>IF($U233=2,IF($U227&gt;$AI$4,IF(($U227-$AI$4)&gt;8/24,8/24,$U227-$AI$4),AF229),AF229)</f>
        <v>0</v>
      </c>
      <c r="AG228" s="34">
        <v>2</v>
      </c>
      <c r="AH228" s="13">
        <v>0.29166666666666669</v>
      </c>
      <c r="AI228" s="53">
        <f>+AH228*5</f>
        <v>1.4583333333333335</v>
      </c>
    </row>
    <row r="229" spans="1:35">
      <c r="A229" s="45">
        <f t="shared" ref="A229:A233" si="259">+A228+1</f>
        <v>43236</v>
      </c>
      <c r="B229" s="13"/>
      <c r="C229" s="13"/>
      <c r="D229" s="13"/>
      <c r="E229" s="14">
        <f t="shared" si="253"/>
        <v>0</v>
      </c>
      <c r="F229" s="13"/>
      <c r="G229" s="15">
        <f t="shared" si="254"/>
        <v>0</v>
      </c>
      <c r="H229" s="13"/>
      <c r="I229" s="13"/>
      <c r="J229" s="13"/>
      <c r="K229" s="14">
        <f t="shared" si="255"/>
        <v>0</v>
      </c>
      <c r="L229" s="13"/>
      <c r="M229" s="15">
        <f>IF(L229&lt;H229,L229+1-H229-K229,L229-H229-K229)</f>
        <v>0</v>
      </c>
      <c r="N229" s="17"/>
      <c r="O229" s="17"/>
      <c r="P229" s="18"/>
      <c r="Q229" s="19"/>
      <c r="R229" s="46"/>
      <c r="S229" s="20">
        <f t="shared" si="258"/>
        <v>0</v>
      </c>
      <c r="T229" s="69" t="str">
        <f t="shared" si="257"/>
        <v>KO</v>
      </c>
      <c r="U229" s="85"/>
      <c r="W229" s="60">
        <f>AE227</f>
        <v>0</v>
      </c>
      <c r="X229" s="58">
        <f>+AF227</f>
        <v>0</v>
      </c>
      <c r="Y229" s="58">
        <f>IF(U227&gt;43/24,U227-43/24,0)</f>
        <v>0</v>
      </c>
      <c r="AA229" s="22" t="s">
        <v>17</v>
      </c>
      <c r="AB229" s="53" t="s">
        <v>27</v>
      </c>
      <c r="AC229" s="53">
        <f>+Y231</f>
        <v>0</v>
      </c>
      <c r="AD229" s="66"/>
      <c r="AE229" s="21">
        <f>IF($U233=3,IF($U227&lt;$AI$5,$AI$5-$U227,0),AE230)</f>
        <v>0</v>
      </c>
      <c r="AF229" s="21">
        <f>IF($U233=3,IF($U227&gt;$AI$5,IF(($U227-$AI$5)&gt;15/24,15/24,$U227-$AI$5),AF230),AF230)</f>
        <v>0</v>
      </c>
      <c r="AG229" s="34">
        <v>3</v>
      </c>
      <c r="AH229" s="13">
        <v>0.29166666666666669</v>
      </c>
      <c r="AI229" s="53">
        <f>+AH229*4</f>
        <v>1.1666666666666667</v>
      </c>
    </row>
    <row r="230" spans="1:35">
      <c r="A230" s="45">
        <f t="shared" si="259"/>
        <v>43237</v>
      </c>
      <c r="B230" s="13"/>
      <c r="C230" s="13"/>
      <c r="D230" s="13"/>
      <c r="E230" s="14">
        <f t="shared" si="253"/>
        <v>0</v>
      </c>
      <c r="F230" s="13"/>
      <c r="G230" s="15">
        <f t="shared" si="254"/>
        <v>0</v>
      </c>
      <c r="H230" s="13"/>
      <c r="I230" s="13"/>
      <c r="J230" s="13"/>
      <c r="K230" s="14">
        <f t="shared" si="255"/>
        <v>0</v>
      </c>
      <c r="L230" s="13"/>
      <c r="M230" s="15">
        <f t="shared" ref="M230:M233" si="260">IF(L230&lt;H230,L230+1-H230-K230,L230-H230-K230)</f>
        <v>0</v>
      </c>
      <c r="N230" s="17"/>
      <c r="O230" s="17"/>
      <c r="P230" s="18"/>
      <c r="Q230" s="19"/>
      <c r="R230" s="46"/>
      <c r="S230" s="20">
        <f t="shared" si="258"/>
        <v>0</v>
      </c>
      <c r="T230" s="69" t="str">
        <f t="shared" si="257"/>
        <v>KO</v>
      </c>
      <c r="U230" s="85"/>
      <c r="W230" s="22" t="s">
        <v>18</v>
      </c>
      <c r="X230" s="22" t="s">
        <v>18</v>
      </c>
      <c r="Y230" s="22" t="s">
        <v>18</v>
      </c>
      <c r="AA230" s="22" t="s">
        <v>16</v>
      </c>
      <c r="AB230" s="53">
        <f>+X231</f>
        <v>0</v>
      </c>
      <c r="AC230" s="53">
        <f>+(AC229*1.5)/1.25</f>
        <v>0</v>
      </c>
      <c r="AD230" s="66"/>
      <c r="AE230" s="21">
        <f>IF($U233=4,IF($U227&lt;$AI$6,$AI$6-$U227,0),AE231)</f>
        <v>0</v>
      </c>
      <c r="AF230" s="21">
        <f>IF($U233=4,IF($U227&gt;$AI$6,IF(($U227-$AI$6)&gt;22/24,22/24,$U227-$AI$6),AF231),AF231)</f>
        <v>0</v>
      </c>
      <c r="AG230" s="34">
        <v>4</v>
      </c>
      <c r="AH230" s="13">
        <v>0.29166666666666669</v>
      </c>
      <c r="AI230" s="53">
        <f>+AH230*3</f>
        <v>0.875</v>
      </c>
    </row>
    <row r="231" spans="1:35">
      <c r="A231" s="45">
        <f t="shared" si="259"/>
        <v>43238</v>
      </c>
      <c r="B231" s="13"/>
      <c r="C231" s="13"/>
      <c r="D231" s="13"/>
      <c r="E231" s="14">
        <f t="shared" si="253"/>
        <v>0</v>
      </c>
      <c r="F231" s="13"/>
      <c r="G231" s="15">
        <f t="shared" si="254"/>
        <v>0</v>
      </c>
      <c r="H231" s="13"/>
      <c r="I231" s="13"/>
      <c r="J231" s="13"/>
      <c r="K231" s="14">
        <f t="shared" si="255"/>
        <v>0</v>
      </c>
      <c r="L231" s="13"/>
      <c r="M231" s="15">
        <f t="shared" si="260"/>
        <v>0</v>
      </c>
      <c r="N231" s="17"/>
      <c r="O231" s="17"/>
      <c r="P231" s="18"/>
      <c r="Q231" s="19"/>
      <c r="R231" s="46"/>
      <c r="S231" s="20">
        <f t="shared" si="258"/>
        <v>0</v>
      </c>
      <c r="T231" s="69" t="str">
        <f>IF(S231+R231+Q231+P231+O231+N231=0,"KO","")</f>
        <v>KO</v>
      </c>
      <c r="U231" s="85"/>
      <c r="W231" s="55">
        <f>+W223+W229-(AB225*1.25)</f>
        <v>0</v>
      </c>
      <c r="X231" s="53">
        <f>+X223+X229-X225+(AC225*1.5)/1.25-AB225</f>
        <v>0</v>
      </c>
      <c r="Y231" s="53">
        <f>+Y223+Y229-Y225-AC225</f>
        <v>0</v>
      </c>
      <c r="AA231" s="22" t="s">
        <v>15</v>
      </c>
      <c r="AB231" s="53">
        <f>+AB230*1.25</f>
        <v>0</v>
      </c>
      <c r="AC231" s="53" t="s">
        <v>27</v>
      </c>
      <c r="AD231" s="67"/>
      <c r="AE231" s="21">
        <f>IF($U233=5,IF($U227&lt;$AI$7,$AI$7-$U227,0),AE232)</f>
        <v>0</v>
      </c>
      <c r="AF231" s="21">
        <f>IF($U233=5,IF($U227&gt;$AI$7,IF(($U227-$AI$7)&gt;29/24,29/24,$U227-$AI$7),AF232),AF232)</f>
        <v>0</v>
      </c>
      <c r="AG231" s="34">
        <v>5</v>
      </c>
      <c r="AH231" s="13">
        <v>0.29166666666666669</v>
      </c>
      <c r="AI231" s="53">
        <f>+AH231*2</f>
        <v>0.58333333333333337</v>
      </c>
    </row>
    <row r="232" spans="1:35">
      <c r="A232" s="45">
        <f t="shared" si="259"/>
        <v>43239</v>
      </c>
      <c r="B232" s="13"/>
      <c r="C232" s="13"/>
      <c r="D232" s="13"/>
      <c r="E232" s="14">
        <f t="shared" si="253"/>
        <v>0</v>
      </c>
      <c r="F232" s="13"/>
      <c r="G232" s="15">
        <f t="shared" si="254"/>
        <v>0</v>
      </c>
      <c r="H232" s="13"/>
      <c r="I232" s="13"/>
      <c r="J232" s="13"/>
      <c r="K232" s="14">
        <f t="shared" si="255"/>
        <v>0</v>
      </c>
      <c r="L232" s="13"/>
      <c r="M232" s="15">
        <f t="shared" si="260"/>
        <v>0</v>
      </c>
      <c r="N232" s="17"/>
      <c r="O232" s="17"/>
      <c r="P232" s="18"/>
      <c r="Q232" s="19"/>
      <c r="R232" s="46"/>
      <c r="S232" s="20">
        <f t="shared" si="258"/>
        <v>0</v>
      </c>
      <c r="T232" s="69" t="str">
        <f t="shared" ref="T232:T233" si="261">IF(S232+R232+Q232+P232+O232+N232=0,"KO","")</f>
        <v>KO</v>
      </c>
      <c r="U232" s="51" t="s">
        <v>33</v>
      </c>
      <c r="X232" s="22" t="s">
        <v>16</v>
      </c>
      <c r="Y232" s="22" t="s">
        <v>17</v>
      </c>
      <c r="AB232" s="22" t="s">
        <v>16</v>
      </c>
      <c r="AC232" s="22" t="s">
        <v>17</v>
      </c>
      <c r="AD232" s="63"/>
      <c r="AE232" s="21">
        <f>IF($U233=6,IF($U227&lt;$AI$8,$AI$8-$U227,0),AE233)</f>
        <v>0</v>
      </c>
      <c r="AF232" s="21">
        <f>IF($U233=6,IF($U227&gt;$AI$8,IF(($U227-$AI$8)&gt;36/24,36/24,$U227-$AI$8),AF233),AF233)</f>
        <v>0</v>
      </c>
      <c r="AG232" s="34">
        <v>6</v>
      </c>
      <c r="AH232" s="13">
        <v>0.29166666666666669</v>
      </c>
      <c r="AI232" s="53">
        <f>+AH232</f>
        <v>0.29166666666666669</v>
      </c>
    </row>
    <row r="233" spans="1:35">
      <c r="A233" s="45">
        <f t="shared" si="259"/>
        <v>43240</v>
      </c>
      <c r="B233" s="13"/>
      <c r="C233" s="13"/>
      <c r="D233" s="13"/>
      <c r="E233" s="14">
        <f t="shared" si="253"/>
        <v>0</v>
      </c>
      <c r="F233" s="13"/>
      <c r="G233" s="15">
        <f t="shared" si="254"/>
        <v>0</v>
      </c>
      <c r="H233" s="13"/>
      <c r="I233" s="13"/>
      <c r="J233" s="13"/>
      <c r="K233" s="14">
        <f t="shared" si="255"/>
        <v>0</v>
      </c>
      <c r="L233" s="13"/>
      <c r="M233" s="15">
        <f t="shared" si="260"/>
        <v>0</v>
      </c>
      <c r="N233" s="17"/>
      <c r="O233" s="17"/>
      <c r="P233" s="18"/>
      <c r="Q233" s="19"/>
      <c r="R233" s="46"/>
      <c r="S233" s="20">
        <f t="shared" si="258"/>
        <v>0</v>
      </c>
      <c r="T233" s="69" t="str">
        <f t="shared" si="261"/>
        <v>KO</v>
      </c>
      <c r="U233" s="52">
        <f>+IF(SUM(N227:R233)&gt;7,"ERROR",SUM(N227:R233))</f>
        <v>0</v>
      </c>
      <c r="W233" s="42" t="s">
        <v>19</v>
      </c>
      <c r="X233" s="54">
        <v>0</v>
      </c>
      <c r="Y233" s="54">
        <v>0</v>
      </c>
      <c r="AA233" s="42" t="s">
        <v>26</v>
      </c>
      <c r="AB233" s="54">
        <v>0</v>
      </c>
      <c r="AC233" s="54">
        <v>0</v>
      </c>
      <c r="AD233" s="68"/>
      <c r="AE233" s="21">
        <f>IF($U233=7,IF($U227&lt;$AI$9,$AI$9-$U227,0),0)</f>
        <v>0</v>
      </c>
      <c r="AF233" s="21">
        <f>IF($U233=7,IF($U227&gt;$AI$9,IF(($U227-$AI$9)&gt;43/24,43/24,$U227-$AI$9),0),0)</f>
        <v>0</v>
      </c>
      <c r="AG233" s="34">
        <v>7</v>
      </c>
      <c r="AH233" s="13">
        <v>0.29166666666666669</v>
      </c>
      <c r="AI233" s="53">
        <v>0</v>
      </c>
    </row>
    <row r="234" spans="1:35" ht="6" customHeight="1">
      <c r="N234" s="37"/>
      <c r="O234" s="37"/>
      <c r="P234" s="37"/>
      <c r="Q234" s="37"/>
      <c r="R234" s="37"/>
    </row>
    <row r="235" spans="1:35">
      <c r="A235" s="45">
        <f>+A233+1</f>
        <v>43241</v>
      </c>
      <c r="B235" s="13"/>
      <c r="C235" s="13"/>
      <c r="D235" s="13"/>
      <c r="E235" s="14">
        <f t="shared" ref="E235:E241" si="262">+D235-C235</f>
        <v>0</v>
      </c>
      <c r="F235" s="13"/>
      <c r="G235" s="15">
        <f t="shared" ref="G235:G241" si="263">IF(F235&lt;B235,F235+1-B235-E235,F235-B235-E235)</f>
        <v>0</v>
      </c>
      <c r="H235" s="13"/>
      <c r="I235" s="13"/>
      <c r="J235" s="13"/>
      <c r="K235" s="14">
        <f t="shared" ref="K235:K241" si="264">+J235-I235</f>
        <v>0</v>
      </c>
      <c r="L235" s="13"/>
      <c r="M235" s="15">
        <f t="shared" ref="M235:M236" si="265">IF(L235&lt;H235,L235+1-H235-K235,L235-H235-K235)</f>
        <v>0</v>
      </c>
      <c r="N235" s="17"/>
      <c r="O235" s="17"/>
      <c r="P235" s="18"/>
      <c r="Q235" s="19"/>
      <c r="R235" s="46"/>
      <c r="S235" s="20">
        <f>SUM(G235+M235)</f>
        <v>0</v>
      </c>
      <c r="T235" s="69" t="str">
        <f t="shared" ref="T235:T238" si="266">IF(S235+R235+Q235+P235+O235+N235=0,"KO","")</f>
        <v>KO</v>
      </c>
      <c r="U235" s="84">
        <f>SUM(S235:S241)</f>
        <v>0</v>
      </c>
      <c r="W235" s="39" t="s">
        <v>13</v>
      </c>
      <c r="X235" s="82" t="s">
        <v>14</v>
      </c>
      <c r="Y235" s="82"/>
      <c r="AA235" s="36"/>
      <c r="AB235" s="82" t="s">
        <v>28</v>
      </c>
      <c r="AC235" s="82"/>
      <c r="AD235" s="62"/>
      <c r="AE235" s="36">
        <f>IF($U241=1,IF($U235&lt;$AI$3,$AI$3-$U235,0),AE236)</f>
        <v>0</v>
      </c>
      <c r="AF235" s="36">
        <f>IF($U241=1,IF($U235&gt;$AI$3,IF(($U235-$AI$3)&gt;8/24,8/24,$U235-$AI$3),AF236),AF236)</f>
        <v>0</v>
      </c>
      <c r="AG235" s="34">
        <v>1</v>
      </c>
      <c r="AH235" s="13">
        <v>0.29166666666666669</v>
      </c>
      <c r="AI235" s="53">
        <f>+AH235*5</f>
        <v>1.4583333333333335</v>
      </c>
    </row>
    <row r="236" spans="1:35">
      <c r="A236" s="45">
        <f>+A235+1</f>
        <v>43242</v>
      </c>
      <c r="B236" s="13"/>
      <c r="C236" s="13"/>
      <c r="D236" s="13"/>
      <c r="E236" s="14">
        <f t="shared" si="262"/>
        <v>0</v>
      </c>
      <c r="F236" s="13"/>
      <c r="G236" s="15">
        <f t="shared" si="263"/>
        <v>0</v>
      </c>
      <c r="H236" s="13"/>
      <c r="I236" s="13"/>
      <c r="J236" s="13"/>
      <c r="K236" s="14">
        <f t="shared" si="264"/>
        <v>0</v>
      </c>
      <c r="L236" s="13"/>
      <c r="M236" s="15">
        <f t="shared" si="265"/>
        <v>0</v>
      </c>
      <c r="N236" s="17"/>
      <c r="O236" s="17"/>
      <c r="P236" s="18"/>
      <c r="Q236" s="19"/>
      <c r="R236" s="46"/>
      <c r="S236" s="20">
        <f t="shared" ref="S236:S241" si="267">SUM(G236+M236)</f>
        <v>0</v>
      </c>
      <c r="T236" s="69" t="str">
        <f t="shared" si="266"/>
        <v>KO</v>
      </c>
      <c r="U236" s="85"/>
      <c r="W236" s="22" t="s">
        <v>15</v>
      </c>
      <c r="X236" s="22" t="s">
        <v>29</v>
      </c>
      <c r="Y236" s="22" t="s">
        <v>17</v>
      </c>
      <c r="AB236" s="22" t="s">
        <v>16</v>
      </c>
      <c r="AC236" s="22" t="s">
        <v>17</v>
      </c>
      <c r="AD236" s="63"/>
      <c r="AE236" s="36">
        <f>IF($U241=2,IF($U235&lt;$AI$4,$AI$4-$U235,0),AE237)</f>
        <v>0</v>
      </c>
      <c r="AF236" s="36">
        <f>IF($U241=2,IF($U235&gt;$AI$4,IF(($U235-$AI$4)&gt;8/24,8/24,$U235-$AI$4),AF237),AF237)</f>
        <v>0</v>
      </c>
      <c r="AG236" s="34">
        <v>2</v>
      </c>
      <c r="AH236" s="13">
        <v>0.29166666666666669</v>
      </c>
      <c r="AI236" s="53">
        <f>+AH236*5</f>
        <v>1.4583333333333335</v>
      </c>
    </row>
    <row r="237" spans="1:35">
      <c r="A237" s="45">
        <f t="shared" ref="A237:A241" si="268">+A236+1</f>
        <v>43243</v>
      </c>
      <c r="B237" s="13"/>
      <c r="C237" s="13"/>
      <c r="D237" s="13"/>
      <c r="E237" s="14">
        <f t="shared" si="262"/>
        <v>0</v>
      </c>
      <c r="F237" s="13"/>
      <c r="G237" s="15">
        <f t="shared" si="263"/>
        <v>0</v>
      </c>
      <c r="H237" s="13"/>
      <c r="I237" s="13"/>
      <c r="J237" s="13"/>
      <c r="K237" s="14">
        <f t="shared" si="264"/>
        <v>0</v>
      </c>
      <c r="L237" s="13"/>
      <c r="M237" s="15">
        <f>IF(L237&lt;H237,L237+1-H237-K237,L237-H237-K237)</f>
        <v>0</v>
      </c>
      <c r="N237" s="17"/>
      <c r="O237" s="17"/>
      <c r="P237" s="18"/>
      <c r="Q237" s="19"/>
      <c r="R237" s="46"/>
      <c r="S237" s="20">
        <f t="shared" si="267"/>
        <v>0</v>
      </c>
      <c r="T237" s="69" t="str">
        <f t="shared" si="266"/>
        <v>KO</v>
      </c>
      <c r="U237" s="85"/>
      <c r="W237" s="60">
        <f>AE235</f>
        <v>0</v>
      </c>
      <c r="X237" s="58">
        <f>+AF235</f>
        <v>0</v>
      </c>
      <c r="Y237" s="58">
        <f>IF(U235&gt;43/24,U235-43/24,0)</f>
        <v>0</v>
      </c>
      <c r="AA237" s="22" t="s">
        <v>17</v>
      </c>
      <c r="AB237" s="53" t="s">
        <v>27</v>
      </c>
      <c r="AC237" s="53">
        <f>+Y239</f>
        <v>0</v>
      </c>
      <c r="AD237" s="66"/>
      <c r="AE237" s="21">
        <f>IF($U241=3,IF($U235&lt;$AI$5,$AI$5-$U235,0),AE238)</f>
        <v>0</v>
      </c>
      <c r="AF237" s="21">
        <f>IF($U241=3,IF($U235&gt;$AI$5,IF(($U235-$AI$5)&gt;15/24,15/24,$U235-$AI$5),AF238),AF238)</f>
        <v>0</v>
      </c>
      <c r="AG237" s="34">
        <v>3</v>
      </c>
      <c r="AH237" s="13">
        <v>0.29166666666666669</v>
      </c>
      <c r="AI237" s="53">
        <f>+AH237*4</f>
        <v>1.1666666666666667</v>
      </c>
    </row>
    <row r="238" spans="1:35">
      <c r="A238" s="45">
        <f t="shared" si="268"/>
        <v>43244</v>
      </c>
      <c r="B238" s="13"/>
      <c r="C238" s="13"/>
      <c r="D238" s="13"/>
      <c r="E238" s="14">
        <f t="shared" si="262"/>
        <v>0</v>
      </c>
      <c r="F238" s="13"/>
      <c r="G238" s="15">
        <f t="shared" si="263"/>
        <v>0</v>
      </c>
      <c r="H238" s="13"/>
      <c r="I238" s="13"/>
      <c r="J238" s="13"/>
      <c r="K238" s="14">
        <f t="shared" si="264"/>
        <v>0</v>
      </c>
      <c r="L238" s="13"/>
      <c r="M238" s="15">
        <f t="shared" ref="M238:M241" si="269">IF(L238&lt;H238,L238+1-H238-K238,L238-H238-K238)</f>
        <v>0</v>
      </c>
      <c r="N238" s="17"/>
      <c r="O238" s="17"/>
      <c r="P238" s="18"/>
      <c r="Q238" s="19"/>
      <c r="R238" s="46"/>
      <c r="S238" s="20">
        <f t="shared" si="267"/>
        <v>0</v>
      </c>
      <c r="T238" s="69" t="str">
        <f t="shared" si="266"/>
        <v>KO</v>
      </c>
      <c r="U238" s="85"/>
      <c r="W238" s="22" t="s">
        <v>18</v>
      </c>
      <c r="X238" s="22" t="s">
        <v>18</v>
      </c>
      <c r="Y238" s="22" t="s">
        <v>18</v>
      </c>
      <c r="AA238" s="22" t="s">
        <v>16</v>
      </c>
      <c r="AB238" s="53">
        <f>+X239</f>
        <v>0</v>
      </c>
      <c r="AC238" s="53">
        <f>+(AC237*1.5)/1.25</f>
        <v>0</v>
      </c>
      <c r="AD238" s="66"/>
      <c r="AE238" s="21">
        <f>IF($U241=4,IF($U235&lt;$AI$6,$AI$6-$U235,0),AE239)</f>
        <v>0</v>
      </c>
      <c r="AF238" s="21">
        <f>IF($U241=4,IF($U235&gt;$AI$6,IF(($U235-$AI$6)&gt;22/24,22/24,$U235-$AI$6),AF239),AF239)</f>
        <v>0</v>
      </c>
      <c r="AG238" s="34">
        <v>4</v>
      </c>
      <c r="AH238" s="13">
        <v>0.29166666666666669</v>
      </c>
      <c r="AI238" s="53">
        <f>+AH238*3</f>
        <v>0.875</v>
      </c>
    </row>
    <row r="239" spans="1:35">
      <c r="A239" s="45">
        <f t="shared" si="268"/>
        <v>43245</v>
      </c>
      <c r="B239" s="13"/>
      <c r="C239" s="13"/>
      <c r="D239" s="13"/>
      <c r="E239" s="14">
        <f t="shared" si="262"/>
        <v>0</v>
      </c>
      <c r="F239" s="13"/>
      <c r="G239" s="15">
        <f t="shared" si="263"/>
        <v>0</v>
      </c>
      <c r="H239" s="13"/>
      <c r="I239" s="13"/>
      <c r="J239" s="13"/>
      <c r="K239" s="14">
        <f t="shared" si="264"/>
        <v>0</v>
      </c>
      <c r="L239" s="13"/>
      <c r="M239" s="15">
        <f t="shared" si="269"/>
        <v>0</v>
      </c>
      <c r="N239" s="17"/>
      <c r="O239" s="17"/>
      <c r="P239" s="18"/>
      <c r="Q239" s="19"/>
      <c r="R239" s="46"/>
      <c r="S239" s="20">
        <f t="shared" si="267"/>
        <v>0</v>
      </c>
      <c r="T239" s="69" t="str">
        <f>IF(S239+R239+Q239+P239+O239+N239=0,"KO","")</f>
        <v>KO</v>
      </c>
      <c r="U239" s="85"/>
      <c r="W239" s="55">
        <f>+W231+W237-(AB233*1.25)</f>
        <v>0</v>
      </c>
      <c r="X239" s="53">
        <f>+X231+X237-X233+(AC233*1.5)/1.25-AB233</f>
        <v>0</v>
      </c>
      <c r="Y239" s="53">
        <f>+Y231+Y237-Y233-AC233</f>
        <v>0</v>
      </c>
      <c r="AA239" s="22" t="s">
        <v>15</v>
      </c>
      <c r="AB239" s="53">
        <f>+AB238*1.25</f>
        <v>0</v>
      </c>
      <c r="AC239" s="53" t="s">
        <v>27</v>
      </c>
      <c r="AD239" s="67"/>
      <c r="AE239" s="21">
        <f>IF($U241=5,IF($U235&lt;$AI$7,$AI$7-$U235,0),AE240)</f>
        <v>0</v>
      </c>
      <c r="AF239" s="21">
        <f>IF($U241=5,IF($U235&gt;$AI$7,IF(($U235-$AI$7)&gt;29/24,29/24,$U235-$AI$7),AF240),AF240)</f>
        <v>0</v>
      </c>
      <c r="AG239" s="34">
        <v>5</v>
      </c>
      <c r="AH239" s="13">
        <v>0.29166666666666669</v>
      </c>
      <c r="AI239" s="53">
        <f>+AH239*2</f>
        <v>0.58333333333333337</v>
      </c>
    </row>
    <row r="240" spans="1:35">
      <c r="A240" s="45">
        <f t="shared" si="268"/>
        <v>43246</v>
      </c>
      <c r="B240" s="13"/>
      <c r="C240" s="13"/>
      <c r="D240" s="13"/>
      <c r="E240" s="14">
        <f t="shared" si="262"/>
        <v>0</v>
      </c>
      <c r="F240" s="13"/>
      <c r="G240" s="15">
        <f t="shared" si="263"/>
        <v>0</v>
      </c>
      <c r="H240" s="13"/>
      <c r="I240" s="13"/>
      <c r="J240" s="13"/>
      <c r="K240" s="14">
        <f t="shared" si="264"/>
        <v>0</v>
      </c>
      <c r="L240" s="13"/>
      <c r="M240" s="15">
        <f t="shared" si="269"/>
        <v>0</v>
      </c>
      <c r="N240" s="17"/>
      <c r="O240" s="17"/>
      <c r="P240" s="18"/>
      <c r="Q240" s="19"/>
      <c r="R240" s="46"/>
      <c r="S240" s="20">
        <f t="shared" si="267"/>
        <v>0</v>
      </c>
      <c r="T240" s="69" t="str">
        <f t="shared" ref="T240:T241" si="270">IF(S240+R240+Q240+P240+O240+N240=0,"KO","")</f>
        <v>KO</v>
      </c>
      <c r="U240" s="51" t="s">
        <v>33</v>
      </c>
      <c r="X240" s="22" t="s">
        <v>16</v>
      </c>
      <c r="Y240" s="22" t="s">
        <v>17</v>
      </c>
      <c r="AB240" s="22" t="s">
        <v>16</v>
      </c>
      <c r="AC240" s="22" t="s">
        <v>17</v>
      </c>
      <c r="AD240" s="63"/>
      <c r="AE240" s="21">
        <f>IF($U241=6,IF($U235&lt;$AI$8,$AI$8-$U235,0),AE241)</f>
        <v>0</v>
      </c>
      <c r="AF240" s="21">
        <f>IF($U241=6,IF($U235&gt;$AI$8,IF(($U235-$AI$8)&gt;36/24,36/24,$U235-$AI$8),AF241),AF241)</f>
        <v>0</v>
      </c>
      <c r="AG240" s="34">
        <v>6</v>
      </c>
      <c r="AH240" s="13">
        <v>0.29166666666666669</v>
      </c>
      <c r="AI240" s="53">
        <f>+AH240</f>
        <v>0.29166666666666669</v>
      </c>
    </row>
    <row r="241" spans="1:35">
      <c r="A241" s="45">
        <f t="shared" si="268"/>
        <v>43247</v>
      </c>
      <c r="B241" s="13"/>
      <c r="C241" s="13"/>
      <c r="D241" s="13"/>
      <c r="E241" s="14">
        <f t="shared" si="262"/>
        <v>0</v>
      </c>
      <c r="F241" s="13"/>
      <c r="G241" s="15">
        <f t="shared" si="263"/>
        <v>0</v>
      </c>
      <c r="H241" s="13"/>
      <c r="I241" s="13"/>
      <c r="J241" s="13"/>
      <c r="K241" s="14">
        <f t="shared" si="264"/>
        <v>0</v>
      </c>
      <c r="L241" s="13"/>
      <c r="M241" s="15">
        <f t="shared" si="269"/>
        <v>0</v>
      </c>
      <c r="N241" s="17"/>
      <c r="O241" s="17"/>
      <c r="P241" s="18"/>
      <c r="Q241" s="19"/>
      <c r="R241" s="46"/>
      <c r="S241" s="20">
        <f t="shared" si="267"/>
        <v>0</v>
      </c>
      <c r="T241" s="69" t="str">
        <f t="shared" si="270"/>
        <v>KO</v>
      </c>
      <c r="U241" s="52">
        <f>+IF(SUM(N235:R241)&gt;7,"ERROR",SUM(N235:R241))</f>
        <v>0</v>
      </c>
      <c r="W241" s="42" t="s">
        <v>19</v>
      </c>
      <c r="X241" s="54">
        <v>0</v>
      </c>
      <c r="Y241" s="54">
        <v>0</v>
      </c>
      <c r="AA241" s="42" t="s">
        <v>26</v>
      </c>
      <c r="AB241" s="54">
        <v>0</v>
      </c>
      <c r="AC241" s="54">
        <v>0</v>
      </c>
      <c r="AD241" s="68"/>
      <c r="AE241" s="21">
        <f>IF($U241=7,IF($U235&lt;$AI$9,$AI$9-$U235,0),0)</f>
        <v>0</v>
      </c>
      <c r="AF241" s="21">
        <f>IF($U241=7,IF($U235&gt;$AI$9,IF(($U235-$AI$9)&gt;43/24,43/24,$U235-$AI$9),0),0)</f>
        <v>0</v>
      </c>
      <c r="AG241" s="34">
        <v>7</v>
      </c>
      <c r="AH241" s="13">
        <v>0.29166666666666669</v>
      </c>
      <c r="AI241" s="53">
        <v>0</v>
      </c>
    </row>
    <row r="242" spans="1:35" ht="6" customHeight="1">
      <c r="N242" s="37"/>
      <c r="O242" s="37"/>
      <c r="P242" s="37"/>
      <c r="Q242" s="37"/>
      <c r="R242" s="37"/>
    </row>
    <row r="243" spans="1:35">
      <c r="A243" s="45">
        <f>+A241+1</f>
        <v>43248</v>
      </c>
      <c r="B243" s="13"/>
      <c r="C243" s="13"/>
      <c r="D243" s="13"/>
      <c r="E243" s="14">
        <f t="shared" ref="E243:E249" si="271">+D243-C243</f>
        <v>0</v>
      </c>
      <c r="F243" s="13"/>
      <c r="G243" s="15">
        <f t="shared" ref="G243:G249" si="272">IF(F243&lt;B243,F243+1-B243-E243,F243-B243-E243)</f>
        <v>0</v>
      </c>
      <c r="H243" s="13"/>
      <c r="I243" s="13"/>
      <c r="J243" s="13"/>
      <c r="K243" s="14">
        <f t="shared" ref="K243:K249" si="273">+J243-I243</f>
        <v>0</v>
      </c>
      <c r="L243" s="13"/>
      <c r="M243" s="15">
        <f t="shared" ref="M243:M244" si="274">IF(L243&lt;H243,L243+1-H243-K243,L243-H243-K243)</f>
        <v>0</v>
      </c>
      <c r="N243" s="17"/>
      <c r="O243" s="17"/>
      <c r="P243" s="18"/>
      <c r="Q243" s="19"/>
      <c r="R243" s="46"/>
      <c r="S243" s="20">
        <f>SUM(G243+M243)</f>
        <v>0</v>
      </c>
      <c r="T243" s="69" t="str">
        <f t="shared" ref="T243:T246" si="275">IF(S243+R243+Q243+P243+O243+N243=0,"KO","")</f>
        <v>KO</v>
      </c>
      <c r="U243" s="84">
        <f>SUM(S243:S249)</f>
        <v>0</v>
      </c>
      <c r="W243" s="39" t="s">
        <v>13</v>
      </c>
      <c r="X243" s="82" t="s">
        <v>14</v>
      </c>
      <c r="Y243" s="82"/>
      <c r="AA243" s="36"/>
      <c r="AB243" s="82" t="s">
        <v>28</v>
      </c>
      <c r="AC243" s="82"/>
      <c r="AD243" s="62"/>
      <c r="AE243" s="36">
        <f>IF($U249=1,IF($U243&lt;$AI$3,$AI$3-$U243,0),AE244)</f>
        <v>0</v>
      </c>
      <c r="AF243" s="36">
        <f>IF($U249=1,IF($U243&gt;$AI$3,IF(($U243-$AI$3)&gt;8/24,8/24,$U243-$AI$3),AF244),AF244)</f>
        <v>0</v>
      </c>
      <c r="AG243" s="34">
        <v>1</v>
      </c>
      <c r="AH243" s="13">
        <v>0.29166666666666669</v>
      </c>
      <c r="AI243" s="53">
        <f>+AH243*5</f>
        <v>1.4583333333333335</v>
      </c>
    </row>
    <row r="244" spans="1:35">
      <c r="A244" s="45">
        <f>+A243+1</f>
        <v>43249</v>
      </c>
      <c r="B244" s="13"/>
      <c r="C244" s="13"/>
      <c r="D244" s="13"/>
      <c r="E244" s="14">
        <f t="shared" si="271"/>
        <v>0</v>
      </c>
      <c r="F244" s="13"/>
      <c r="G244" s="15">
        <f t="shared" si="272"/>
        <v>0</v>
      </c>
      <c r="H244" s="13"/>
      <c r="I244" s="13"/>
      <c r="J244" s="13"/>
      <c r="K244" s="14">
        <f t="shared" si="273"/>
        <v>0</v>
      </c>
      <c r="L244" s="13"/>
      <c r="M244" s="15">
        <f t="shared" si="274"/>
        <v>0</v>
      </c>
      <c r="N244" s="17"/>
      <c r="O244" s="17"/>
      <c r="P244" s="18"/>
      <c r="Q244" s="19"/>
      <c r="R244" s="46"/>
      <c r="S244" s="20">
        <f t="shared" ref="S244:S249" si="276">SUM(G244+M244)</f>
        <v>0</v>
      </c>
      <c r="T244" s="69" t="str">
        <f t="shared" si="275"/>
        <v>KO</v>
      </c>
      <c r="U244" s="85"/>
      <c r="W244" s="22" t="s">
        <v>15</v>
      </c>
      <c r="X244" s="22" t="s">
        <v>29</v>
      </c>
      <c r="Y244" s="22" t="s">
        <v>17</v>
      </c>
      <c r="AB244" s="22" t="s">
        <v>16</v>
      </c>
      <c r="AC244" s="22" t="s">
        <v>17</v>
      </c>
      <c r="AD244" s="63"/>
      <c r="AE244" s="36">
        <f>IF($U249=2,IF($U243&lt;$AI$4,$AI$4-$U243,0),AE245)</f>
        <v>0</v>
      </c>
      <c r="AF244" s="36">
        <f>IF($U249=2,IF($U243&gt;$AI$4,IF(($U243-$AI$4)&gt;8/24,8/24,$U243-$AI$4),AF245),AF245)</f>
        <v>0</v>
      </c>
      <c r="AG244" s="34">
        <v>2</v>
      </c>
      <c r="AH244" s="13">
        <v>0.29166666666666669</v>
      </c>
      <c r="AI244" s="53">
        <f>+AH244*5</f>
        <v>1.4583333333333335</v>
      </c>
    </row>
    <row r="245" spans="1:35">
      <c r="A245" s="45">
        <f t="shared" ref="A245:A249" si="277">+A244+1</f>
        <v>43250</v>
      </c>
      <c r="B245" s="13"/>
      <c r="C245" s="13"/>
      <c r="D245" s="13"/>
      <c r="E245" s="14">
        <f t="shared" si="271"/>
        <v>0</v>
      </c>
      <c r="F245" s="13"/>
      <c r="G245" s="15">
        <f t="shared" si="272"/>
        <v>0</v>
      </c>
      <c r="H245" s="13"/>
      <c r="I245" s="13"/>
      <c r="J245" s="13"/>
      <c r="K245" s="14">
        <f t="shared" si="273"/>
        <v>0</v>
      </c>
      <c r="L245" s="13"/>
      <c r="M245" s="15">
        <f>IF(L245&lt;H245,L245+1-H245-K245,L245-H245-K245)</f>
        <v>0</v>
      </c>
      <c r="N245" s="17"/>
      <c r="O245" s="17"/>
      <c r="P245" s="18"/>
      <c r="Q245" s="19"/>
      <c r="R245" s="46"/>
      <c r="S245" s="20">
        <f t="shared" si="276"/>
        <v>0</v>
      </c>
      <c r="T245" s="69" t="str">
        <f t="shared" si="275"/>
        <v>KO</v>
      </c>
      <c r="U245" s="85"/>
      <c r="W245" s="60">
        <f>AE243</f>
        <v>0</v>
      </c>
      <c r="X245" s="58">
        <f>+AF243</f>
        <v>0</v>
      </c>
      <c r="Y245" s="58">
        <f>IF(U243&gt;43/24,U243-43/24,0)</f>
        <v>0</v>
      </c>
      <c r="AA245" s="22" t="s">
        <v>17</v>
      </c>
      <c r="AB245" s="53" t="s">
        <v>27</v>
      </c>
      <c r="AC245" s="53">
        <f>+Y247</f>
        <v>0</v>
      </c>
      <c r="AD245" s="66"/>
      <c r="AE245" s="21">
        <f>IF($U249=3,IF($U243&lt;$AI$5,$AI$5-$U243,0),AE246)</f>
        <v>0</v>
      </c>
      <c r="AF245" s="21">
        <f>IF($U249=3,IF($U243&gt;$AI$5,IF(($U243-$AI$5)&gt;15/24,15/24,$U243-$AI$5),AF246),AF246)</f>
        <v>0</v>
      </c>
      <c r="AG245" s="34">
        <v>3</v>
      </c>
      <c r="AH245" s="13">
        <v>0.29166666666666669</v>
      </c>
      <c r="AI245" s="53">
        <f>+AH245*4</f>
        <v>1.1666666666666667</v>
      </c>
    </row>
    <row r="246" spans="1:35">
      <c r="A246" s="45">
        <f t="shared" si="277"/>
        <v>43251</v>
      </c>
      <c r="B246" s="13"/>
      <c r="C246" s="13"/>
      <c r="D246" s="13"/>
      <c r="E246" s="14">
        <f t="shared" si="271"/>
        <v>0</v>
      </c>
      <c r="F246" s="13"/>
      <c r="G246" s="15">
        <f t="shared" si="272"/>
        <v>0</v>
      </c>
      <c r="H246" s="13"/>
      <c r="I246" s="13"/>
      <c r="J246" s="13"/>
      <c r="K246" s="14">
        <f t="shared" si="273"/>
        <v>0</v>
      </c>
      <c r="L246" s="13"/>
      <c r="M246" s="15">
        <f t="shared" ref="M246:M249" si="278">IF(L246&lt;H246,L246+1-H246-K246,L246-H246-K246)</f>
        <v>0</v>
      </c>
      <c r="N246" s="17"/>
      <c r="O246" s="17"/>
      <c r="P246" s="18"/>
      <c r="Q246" s="19"/>
      <c r="R246" s="46"/>
      <c r="S246" s="20">
        <f t="shared" si="276"/>
        <v>0</v>
      </c>
      <c r="T246" s="69" t="str">
        <f t="shared" si="275"/>
        <v>KO</v>
      </c>
      <c r="U246" s="85"/>
      <c r="W246" s="22" t="s">
        <v>18</v>
      </c>
      <c r="X246" s="22" t="s">
        <v>18</v>
      </c>
      <c r="Y246" s="22" t="s">
        <v>18</v>
      </c>
      <c r="AA246" s="22" t="s">
        <v>16</v>
      </c>
      <c r="AB246" s="53">
        <f>+X247</f>
        <v>0</v>
      </c>
      <c r="AC246" s="53">
        <f>+(AC245*1.5)/1.25</f>
        <v>0</v>
      </c>
      <c r="AD246" s="66"/>
      <c r="AE246" s="21">
        <f>IF($U249=4,IF($U243&lt;$AI$6,$AI$6-$U243,0),AE247)</f>
        <v>0</v>
      </c>
      <c r="AF246" s="21">
        <f>IF($U249=4,IF($U243&gt;$AI$6,IF(($U243-$AI$6)&gt;22/24,22/24,$U243-$AI$6),AF247),AF247)</f>
        <v>0</v>
      </c>
      <c r="AG246" s="34">
        <v>4</v>
      </c>
      <c r="AH246" s="13">
        <v>0.29166666666666669</v>
      </c>
      <c r="AI246" s="53">
        <f>+AH246*3</f>
        <v>0.875</v>
      </c>
    </row>
    <row r="247" spans="1:35">
      <c r="A247" s="45">
        <f t="shared" si="277"/>
        <v>43252</v>
      </c>
      <c r="B247" s="13"/>
      <c r="C247" s="13"/>
      <c r="D247" s="13"/>
      <c r="E247" s="14">
        <f t="shared" si="271"/>
        <v>0</v>
      </c>
      <c r="F247" s="13"/>
      <c r="G247" s="15">
        <f t="shared" si="272"/>
        <v>0</v>
      </c>
      <c r="H247" s="13"/>
      <c r="I247" s="13"/>
      <c r="J247" s="13"/>
      <c r="K247" s="14">
        <f t="shared" si="273"/>
        <v>0</v>
      </c>
      <c r="L247" s="13"/>
      <c r="M247" s="15">
        <f t="shared" si="278"/>
        <v>0</v>
      </c>
      <c r="N247" s="17"/>
      <c r="O247" s="17"/>
      <c r="P247" s="18"/>
      <c r="Q247" s="19"/>
      <c r="R247" s="46"/>
      <c r="S247" s="20">
        <f t="shared" si="276"/>
        <v>0</v>
      </c>
      <c r="T247" s="69" t="str">
        <f>IF(S247+R247+Q247+P247+O247+N247=0,"KO","")</f>
        <v>KO</v>
      </c>
      <c r="U247" s="85"/>
      <c r="W247" s="55">
        <f>+W239+W245-(AB241*1.25)</f>
        <v>0</v>
      </c>
      <c r="X247" s="53">
        <f>+X239+X245-X241+(AC241*1.5)/1.25-AB241</f>
        <v>0</v>
      </c>
      <c r="Y247" s="53">
        <f>+Y239+Y245-Y241-AC241</f>
        <v>0</v>
      </c>
      <c r="AA247" s="22" t="s">
        <v>15</v>
      </c>
      <c r="AB247" s="53">
        <f>+AB246*1.25</f>
        <v>0</v>
      </c>
      <c r="AC247" s="53" t="s">
        <v>27</v>
      </c>
      <c r="AD247" s="67"/>
      <c r="AE247" s="21">
        <f>IF($U249=5,IF($U243&lt;$AI$7,$AI$7-$U243,0),AE248)</f>
        <v>0</v>
      </c>
      <c r="AF247" s="21">
        <f>IF($U249=5,IF($U243&gt;$AI$7,IF(($U243-$AI$7)&gt;29/24,29/24,$U243-$AI$7),AF248),AF248)</f>
        <v>0</v>
      </c>
      <c r="AG247" s="34">
        <v>5</v>
      </c>
      <c r="AH247" s="13">
        <v>0.29166666666666669</v>
      </c>
      <c r="AI247" s="53">
        <f>+AH247*2</f>
        <v>0.58333333333333337</v>
      </c>
    </row>
    <row r="248" spans="1:35">
      <c r="A248" s="45">
        <f t="shared" si="277"/>
        <v>43253</v>
      </c>
      <c r="B248" s="13"/>
      <c r="C248" s="13"/>
      <c r="D248" s="13"/>
      <c r="E248" s="14">
        <f t="shared" si="271"/>
        <v>0</v>
      </c>
      <c r="F248" s="13"/>
      <c r="G248" s="15">
        <f t="shared" si="272"/>
        <v>0</v>
      </c>
      <c r="H248" s="13"/>
      <c r="I248" s="13"/>
      <c r="J248" s="13"/>
      <c r="K248" s="14">
        <f t="shared" si="273"/>
        <v>0</v>
      </c>
      <c r="L248" s="13"/>
      <c r="M248" s="15">
        <f t="shared" si="278"/>
        <v>0</v>
      </c>
      <c r="N248" s="17"/>
      <c r="O248" s="17"/>
      <c r="P248" s="18"/>
      <c r="Q248" s="19"/>
      <c r="R248" s="46"/>
      <c r="S248" s="20">
        <f t="shared" si="276"/>
        <v>0</v>
      </c>
      <c r="T248" s="69" t="str">
        <f t="shared" ref="T248:T249" si="279">IF(S248+R248+Q248+P248+O248+N248=0,"KO","")</f>
        <v>KO</v>
      </c>
      <c r="U248" s="51" t="s">
        <v>33</v>
      </c>
      <c r="X248" s="22" t="s">
        <v>16</v>
      </c>
      <c r="Y248" s="22" t="s">
        <v>17</v>
      </c>
      <c r="AB248" s="22" t="s">
        <v>16</v>
      </c>
      <c r="AC248" s="22" t="s">
        <v>17</v>
      </c>
      <c r="AD248" s="63"/>
      <c r="AE248" s="21">
        <f>IF($U249=6,IF($U243&lt;$AI$8,$AI$8-$U243,0),AE249)</f>
        <v>0</v>
      </c>
      <c r="AF248" s="21">
        <f>IF($U249=6,IF($U243&gt;$AI$8,IF(($U243-$AI$8)&gt;36/24,36/24,$U243-$AI$8),AF249),AF249)</f>
        <v>0</v>
      </c>
      <c r="AG248" s="34">
        <v>6</v>
      </c>
      <c r="AH248" s="13">
        <v>0.29166666666666669</v>
      </c>
      <c r="AI248" s="53">
        <f>+AH248</f>
        <v>0.29166666666666669</v>
      </c>
    </row>
    <row r="249" spans="1:35">
      <c r="A249" s="45">
        <f t="shared" si="277"/>
        <v>43254</v>
      </c>
      <c r="B249" s="13"/>
      <c r="C249" s="13"/>
      <c r="D249" s="13"/>
      <c r="E249" s="14">
        <f t="shared" si="271"/>
        <v>0</v>
      </c>
      <c r="F249" s="13"/>
      <c r="G249" s="15">
        <f t="shared" si="272"/>
        <v>0</v>
      </c>
      <c r="H249" s="13"/>
      <c r="I249" s="13"/>
      <c r="J249" s="13"/>
      <c r="K249" s="14">
        <f t="shared" si="273"/>
        <v>0</v>
      </c>
      <c r="L249" s="13"/>
      <c r="M249" s="15">
        <f t="shared" si="278"/>
        <v>0</v>
      </c>
      <c r="N249" s="17"/>
      <c r="O249" s="17"/>
      <c r="P249" s="18"/>
      <c r="Q249" s="19"/>
      <c r="R249" s="46"/>
      <c r="S249" s="20">
        <f t="shared" si="276"/>
        <v>0</v>
      </c>
      <c r="T249" s="69" t="str">
        <f t="shared" si="279"/>
        <v>KO</v>
      </c>
      <c r="U249" s="52">
        <f>+IF(SUM(N243:R249)&gt;7,"ERROR",SUM(N243:R249))</f>
        <v>0</v>
      </c>
      <c r="W249" s="42" t="s">
        <v>19</v>
      </c>
      <c r="X249" s="54">
        <v>0</v>
      </c>
      <c r="Y249" s="54">
        <v>0</v>
      </c>
      <c r="AA249" s="42" t="s">
        <v>26</v>
      </c>
      <c r="AB249" s="54">
        <v>0</v>
      </c>
      <c r="AC249" s="54">
        <v>0</v>
      </c>
      <c r="AD249" s="68"/>
      <c r="AE249" s="21">
        <f>IF($U249=7,IF($U243&lt;$AI$9,$AI$9-$U243,0),0)</f>
        <v>0</v>
      </c>
      <c r="AF249" s="21">
        <f>IF($U249=7,IF($U243&gt;$AI$9,IF(($U243-$AI$9)&gt;43/24,43/24,$U243-$AI$9),0),0)</f>
        <v>0</v>
      </c>
      <c r="AG249" s="34">
        <v>7</v>
      </c>
      <c r="AH249" s="13">
        <v>0.29166666666666669</v>
      </c>
      <c r="AI249" s="53">
        <v>0</v>
      </c>
    </row>
    <row r="250" spans="1:35" ht="6" customHeight="1">
      <c r="N250" s="37"/>
      <c r="O250" s="37"/>
      <c r="P250" s="37"/>
      <c r="Q250" s="37"/>
      <c r="R250" s="37"/>
    </row>
    <row r="251" spans="1:35">
      <c r="A251" s="45">
        <f>+A249+1</f>
        <v>43255</v>
      </c>
      <c r="B251" s="13"/>
      <c r="C251" s="13"/>
      <c r="D251" s="13"/>
      <c r="E251" s="14">
        <f t="shared" ref="E251:E257" si="280">+D251-C251</f>
        <v>0</v>
      </c>
      <c r="F251" s="13"/>
      <c r="G251" s="15">
        <f t="shared" ref="G251:G257" si="281">IF(F251&lt;B251,F251+1-B251-E251,F251-B251-E251)</f>
        <v>0</v>
      </c>
      <c r="H251" s="13"/>
      <c r="I251" s="13"/>
      <c r="J251" s="13"/>
      <c r="K251" s="14">
        <f t="shared" ref="K251:K257" si="282">+J251-I251</f>
        <v>0</v>
      </c>
      <c r="L251" s="13"/>
      <c r="M251" s="15">
        <f t="shared" ref="M251:M252" si="283">IF(L251&lt;H251,L251+1-H251-K251,L251-H251-K251)</f>
        <v>0</v>
      </c>
      <c r="N251" s="17"/>
      <c r="O251" s="17"/>
      <c r="P251" s="18"/>
      <c r="Q251" s="19"/>
      <c r="R251" s="46"/>
      <c r="S251" s="20">
        <f>SUM(G251+M251)</f>
        <v>0</v>
      </c>
      <c r="T251" s="69" t="str">
        <f t="shared" ref="T251:T254" si="284">IF(S251+R251+Q251+P251+O251+N251=0,"KO","")</f>
        <v>KO</v>
      </c>
      <c r="U251" s="84">
        <f>SUM(S251:S257)</f>
        <v>0</v>
      </c>
      <c r="W251" s="39" t="s">
        <v>13</v>
      </c>
      <c r="X251" s="82" t="s">
        <v>14</v>
      </c>
      <c r="Y251" s="82"/>
      <c r="AA251" s="36"/>
      <c r="AB251" s="82" t="s">
        <v>28</v>
      </c>
      <c r="AC251" s="82"/>
      <c r="AD251" s="62"/>
      <c r="AE251" s="36">
        <f>IF($U257=1,IF($U251&lt;$AI$3,$AI$3-$U251,0),AE252)</f>
        <v>0</v>
      </c>
      <c r="AF251" s="36">
        <f>IF($U257=1,IF($U251&gt;$AI$3,IF(($U251-$AI$3)&gt;8/24,8/24,$U251-$AI$3),AF252),AF252)</f>
        <v>0</v>
      </c>
      <c r="AG251" s="34">
        <v>1</v>
      </c>
      <c r="AH251" s="13">
        <v>0.29166666666666669</v>
      </c>
      <c r="AI251" s="53">
        <f>+AH251*5</f>
        <v>1.4583333333333335</v>
      </c>
    </row>
    <row r="252" spans="1:35">
      <c r="A252" s="45">
        <f>+A251+1</f>
        <v>43256</v>
      </c>
      <c r="B252" s="13"/>
      <c r="C252" s="13"/>
      <c r="D252" s="13"/>
      <c r="E252" s="14">
        <f t="shared" si="280"/>
        <v>0</v>
      </c>
      <c r="F252" s="13"/>
      <c r="G252" s="15">
        <f t="shared" si="281"/>
        <v>0</v>
      </c>
      <c r="H252" s="13"/>
      <c r="I252" s="13"/>
      <c r="J252" s="13"/>
      <c r="K252" s="14">
        <f t="shared" si="282"/>
        <v>0</v>
      </c>
      <c r="L252" s="13"/>
      <c r="M252" s="15">
        <f t="shared" si="283"/>
        <v>0</v>
      </c>
      <c r="N252" s="17"/>
      <c r="O252" s="17"/>
      <c r="P252" s="18"/>
      <c r="Q252" s="19"/>
      <c r="R252" s="46"/>
      <c r="S252" s="20">
        <f t="shared" ref="S252:S257" si="285">SUM(G252+M252)</f>
        <v>0</v>
      </c>
      <c r="T252" s="69" t="str">
        <f t="shared" si="284"/>
        <v>KO</v>
      </c>
      <c r="U252" s="85"/>
      <c r="W252" s="22" t="s">
        <v>15</v>
      </c>
      <c r="X252" s="22" t="s">
        <v>29</v>
      </c>
      <c r="Y252" s="22" t="s">
        <v>17</v>
      </c>
      <c r="AB252" s="22" t="s">
        <v>16</v>
      </c>
      <c r="AC252" s="22" t="s">
        <v>17</v>
      </c>
      <c r="AD252" s="63"/>
      <c r="AE252" s="36">
        <f>IF($U257=2,IF($U251&lt;$AI$4,$AI$4-$U251,0),AE253)</f>
        <v>0</v>
      </c>
      <c r="AF252" s="36">
        <f>IF($U257=2,IF($U251&gt;$AI$4,IF(($U251-$AI$4)&gt;8/24,8/24,$U251-$AI$4),AF253),AF253)</f>
        <v>0</v>
      </c>
      <c r="AG252" s="34">
        <v>2</v>
      </c>
      <c r="AH252" s="13">
        <v>0.29166666666666669</v>
      </c>
      <c r="AI252" s="53">
        <f>+AH252*5</f>
        <v>1.4583333333333335</v>
      </c>
    </row>
    <row r="253" spans="1:35">
      <c r="A253" s="45">
        <f t="shared" ref="A253:A257" si="286">+A252+1</f>
        <v>43257</v>
      </c>
      <c r="B253" s="13"/>
      <c r="C253" s="13"/>
      <c r="D253" s="13"/>
      <c r="E253" s="14">
        <f t="shared" si="280"/>
        <v>0</v>
      </c>
      <c r="F253" s="13"/>
      <c r="G253" s="15">
        <f t="shared" si="281"/>
        <v>0</v>
      </c>
      <c r="H253" s="13"/>
      <c r="I253" s="13"/>
      <c r="J253" s="13"/>
      <c r="K253" s="14">
        <f t="shared" si="282"/>
        <v>0</v>
      </c>
      <c r="L253" s="13"/>
      <c r="M253" s="15">
        <f>IF(L253&lt;H253,L253+1-H253-K253,L253-H253-K253)</f>
        <v>0</v>
      </c>
      <c r="N253" s="17"/>
      <c r="O253" s="17"/>
      <c r="P253" s="18"/>
      <c r="Q253" s="19"/>
      <c r="R253" s="46"/>
      <c r="S253" s="20">
        <f t="shared" si="285"/>
        <v>0</v>
      </c>
      <c r="T253" s="69" t="str">
        <f t="shared" si="284"/>
        <v>KO</v>
      </c>
      <c r="U253" s="85"/>
      <c r="W253" s="60">
        <f>AE251</f>
        <v>0</v>
      </c>
      <c r="X253" s="58">
        <f>+AF251</f>
        <v>0</v>
      </c>
      <c r="Y253" s="58">
        <f>IF(U251&gt;43/24,U251-43/24,0)</f>
        <v>0</v>
      </c>
      <c r="AA253" s="22" t="s">
        <v>17</v>
      </c>
      <c r="AB253" s="53" t="s">
        <v>27</v>
      </c>
      <c r="AC253" s="53">
        <f>+Y255</f>
        <v>0</v>
      </c>
      <c r="AD253" s="66"/>
      <c r="AE253" s="21">
        <f>IF($U257=3,IF($U251&lt;$AI$5,$AI$5-$U251,0),AE254)</f>
        <v>0</v>
      </c>
      <c r="AF253" s="21">
        <f>IF($U257=3,IF($U251&gt;$AI$5,IF(($U251-$AI$5)&gt;15/24,15/24,$U251-$AI$5),AF254),AF254)</f>
        <v>0</v>
      </c>
      <c r="AG253" s="34">
        <v>3</v>
      </c>
      <c r="AH253" s="13">
        <v>0.29166666666666669</v>
      </c>
      <c r="AI253" s="53">
        <f>+AH253*4</f>
        <v>1.1666666666666667</v>
      </c>
    </row>
    <row r="254" spans="1:35">
      <c r="A254" s="45">
        <f t="shared" si="286"/>
        <v>43258</v>
      </c>
      <c r="B254" s="13"/>
      <c r="C254" s="13"/>
      <c r="D254" s="13"/>
      <c r="E254" s="14">
        <f t="shared" si="280"/>
        <v>0</v>
      </c>
      <c r="F254" s="13"/>
      <c r="G254" s="15">
        <f t="shared" si="281"/>
        <v>0</v>
      </c>
      <c r="H254" s="13"/>
      <c r="I254" s="13"/>
      <c r="J254" s="13"/>
      <c r="K254" s="14">
        <f t="shared" si="282"/>
        <v>0</v>
      </c>
      <c r="L254" s="13"/>
      <c r="M254" s="15">
        <f t="shared" ref="M254:M257" si="287">IF(L254&lt;H254,L254+1-H254-K254,L254-H254-K254)</f>
        <v>0</v>
      </c>
      <c r="N254" s="17"/>
      <c r="O254" s="17"/>
      <c r="P254" s="18"/>
      <c r="Q254" s="19"/>
      <c r="R254" s="46"/>
      <c r="S254" s="20">
        <f t="shared" si="285"/>
        <v>0</v>
      </c>
      <c r="T254" s="69" t="str">
        <f t="shared" si="284"/>
        <v>KO</v>
      </c>
      <c r="U254" s="85"/>
      <c r="W254" s="22" t="s">
        <v>18</v>
      </c>
      <c r="X254" s="22" t="s">
        <v>18</v>
      </c>
      <c r="Y254" s="22" t="s">
        <v>18</v>
      </c>
      <c r="AA254" s="22" t="s">
        <v>16</v>
      </c>
      <c r="AB254" s="53">
        <f>+X255</f>
        <v>0</v>
      </c>
      <c r="AC254" s="53">
        <f>+(AC253*1.5)/1.25</f>
        <v>0</v>
      </c>
      <c r="AD254" s="66"/>
      <c r="AE254" s="21">
        <f>IF($U257=4,IF($U251&lt;$AI$6,$AI$6-$U251,0),AE255)</f>
        <v>0</v>
      </c>
      <c r="AF254" s="21">
        <f>IF($U257=4,IF($U251&gt;$AI$6,IF(($U251-$AI$6)&gt;22/24,22/24,$U251-$AI$6),AF255),AF255)</f>
        <v>0</v>
      </c>
      <c r="AG254" s="34">
        <v>4</v>
      </c>
      <c r="AH254" s="13">
        <v>0.29166666666666669</v>
      </c>
      <c r="AI254" s="53">
        <f>+AH254*3</f>
        <v>0.875</v>
      </c>
    </row>
    <row r="255" spans="1:35">
      <c r="A255" s="45">
        <f t="shared" si="286"/>
        <v>43259</v>
      </c>
      <c r="B255" s="13"/>
      <c r="C255" s="13"/>
      <c r="D255" s="13"/>
      <c r="E255" s="14">
        <f t="shared" si="280"/>
        <v>0</v>
      </c>
      <c r="F255" s="13"/>
      <c r="G255" s="15">
        <f t="shared" si="281"/>
        <v>0</v>
      </c>
      <c r="H255" s="13"/>
      <c r="I255" s="13"/>
      <c r="J255" s="13"/>
      <c r="K255" s="14">
        <f t="shared" si="282"/>
        <v>0</v>
      </c>
      <c r="L255" s="13"/>
      <c r="M255" s="15">
        <f t="shared" si="287"/>
        <v>0</v>
      </c>
      <c r="N255" s="17"/>
      <c r="O255" s="17"/>
      <c r="P255" s="18"/>
      <c r="Q255" s="19"/>
      <c r="R255" s="46"/>
      <c r="S255" s="20">
        <f t="shared" si="285"/>
        <v>0</v>
      </c>
      <c r="T255" s="69" t="str">
        <f>IF(S255+R255+Q255+P255+O255+N255=0,"KO","")</f>
        <v>KO</v>
      </c>
      <c r="U255" s="85"/>
      <c r="W255" s="55">
        <f>+W247+W253-(AB249*1.25)</f>
        <v>0</v>
      </c>
      <c r="X255" s="53">
        <f>+X247+X253-X249+(AC249*1.5)/1.25-AB249</f>
        <v>0</v>
      </c>
      <c r="Y255" s="53">
        <f>+Y247+Y253-Y249-AC249</f>
        <v>0</v>
      </c>
      <c r="AA255" s="22" t="s">
        <v>15</v>
      </c>
      <c r="AB255" s="53">
        <f>+AB254*1.25</f>
        <v>0</v>
      </c>
      <c r="AC255" s="53" t="s">
        <v>27</v>
      </c>
      <c r="AD255" s="67"/>
      <c r="AE255" s="21">
        <f>IF($U257=5,IF($U251&lt;$AI$7,$AI$7-$U251,0),AE256)</f>
        <v>0</v>
      </c>
      <c r="AF255" s="21">
        <f>IF($U257=5,IF($U251&gt;$AI$7,IF(($U251-$AI$7)&gt;29/24,29/24,$U251-$AI$7),AF256),AF256)</f>
        <v>0</v>
      </c>
      <c r="AG255" s="34">
        <v>5</v>
      </c>
      <c r="AH255" s="13">
        <v>0.29166666666666669</v>
      </c>
      <c r="AI255" s="53">
        <f>+AH255*2</f>
        <v>0.58333333333333337</v>
      </c>
    </row>
    <row r="256" spans="1:35">
      <c r="A256" s="45">
        <f t="shared" si="286"/>
        <v>43260</v>
      </c>
      <c r="B256" s="13"/>
      <c r="C256" s="13"/>
      <c r="D256" s="13"/>
      <c r="E256" s="14">
        <f t="shared" si="280"/>
        <v>0</v>
      </c>
      <c r="F256" s="13"/>
      <c r="G256" s="15">
        <f t="shared" si="281"/>
        <v>0</v>
      </c>
      <c r="H256" s="13"/>
      <c r="I256" s="13"/>
      <c r="J256" s="13"/>
      <c r="K256" s="14">
        <f t="shared" si="282"/>
        <v>0</v>
      </c>
      <c r="L256" s="13"/>
      <c r="M256" s="15">
        <f t="shared" si="287"/>
        <v>0</v>
      </c>
      <c r="N256" s="17"/>
      <c r="O256" s="17"/>
      <c r="P256" s="18"/>
      <c r="Q256" s="19"/>
      <c r="R256" s="46"/>
      <c r="S256" s="20">
        <f t="shared" si="285"/>
        <v>0</v>
      </c>
      <c r="T256" s="69" t="str">
        <f t="shared" ref="T256:T257" si="288">IF(S256+R256+Q256+P256+O256+N256=0,"KO","")</f>
        <v>KO</v>
      </c>
      <c r="U256" s="51" t="s">
        <v>33</v>
      </c>
      <c r="X256" s="22" t="s">
        <v>16</v>
      </c>
      <c r="Y256" s="22" t="s">
        <v>17</v>
      </c>
      <c r="AB256" s="22" t="s">
        <v>16</v>
      </c>
      <c r="AC256" s="22" t="s">
        <v>17</v>
      </c>
      <c r="AD256" s="63"/>
      <c r="AE256" s="21">
        <f>IF($U257=6,IF($U251&lt;$AI$8,$AI$8-$U251,0),AE257)</f>
        <v>0</v>
      </c>
      <c r="AF256" s="21">
        <f>IF($U257=6,IF($U251&gt;$AI$8,IF(($U251-$AI$8)&gt;36/24,36/24,$U251-$AI$8),AF257),AF257)</f>
        <v>0</v>
      </c>
      <c r="AG256" s="34">
        <v>6</v>
      </c>
      <c r="AH256" s="13">
        <v>0.29166666666666669</v>
      </c>
      <c r="AI256" s="53">
        <f>+AH256</f>
        <v>0.29166666666666669</v>
      </c>
    </row>
    <row r="257" spans="1:35">
      <c r="A257" s="45">
        <f t="shared" si="286"/>
        <v>43261</v>
      </c>
      <c r="B257" s="13"/>
      <c r="C257" s="13"/>
      <c r="D257" s="13"/>
      <c r="E257" s="14">
        <f t="shared" si="280"/>
        <v>0</v>
      </c>
      <c r="F257" s="13"/>
      <c r="G257" s="15">
        <f t="shared" si="281"/>
        <v>0</v>
      </c>
      <c r="H257" s="13"/>
      <c r="I257" s="13"/>
      <c r="J257" s="13"/>
      <c r="K257" s="14">
        <f t="shared" si="282"/>
        <v>0</v>
      </c>
      <c r="L257" s="13"/>
      <c r="M257" s="15">
        <f t="shared" si="287"/>
        <v>0</v>
      </c>
      <c r="N257" s="17"/>
      <c r="O257" s="17"/>
      <c r="P257" s="18"/>
      <c r="Q257" s="19"/>
      <c r="R257" s="46"/>
      <c r="S257" s="20">
        <f t="shared" si="285"/>
        <v>0</v>
      </c>
      <c r="T257" s="69" t="str">
        <f t="shared" si="288"/>
        <v>KO</v>
      </c>
      <c r="U257" s="52">
        <f>+IF(SUM(N251:R257)&gt;7,"ERROR",SUM(N251:R257))</f>
        <v>0</v>
      </c>
      <c r="W257" s="42" t="s">
        <v>19</v>
      </c>
      <c r="X257" s="54">
        <v>0</v>
      </c>
      <c r="Y257" s="54">
        <v>0</v>
      </c>
      <c r="AA257" s="42" t="s">
        <v>26</v>
      </c>
      <c r="AB257" s="54">
        <v>0</v>
      </c>
      <c r="AC257" s="54">
        <v>0</v>
      </c>
      <c r="AD257" s="68"/>
      <c r="AE257" s="21">
        <f>IF($U257=7,IF($U251&lt;$AI$9,$AI$9-$U251,0),0)</f>
        <v>0</v>
      </c>
      <c r="AF257" s="21">
        <f>IF($U257=7,IF($U251&gt;$AI$9,IF(($U251-$AI$9)&gt;43/24,43/24,$U251-$AI$9),0),0)</f>
        <v>0</v>
      </c>
      <c r="AG257" s="34">
        <v>7</v>
      </c>
      <c r="AH257" s="13">
        <v>0.29166666666666669</v>
      </c>
      <c r="AI257" s="53">
        <v>0</v>
      </c>
    </row>
    <row r="258" spans="1:35" ht="6" customHeight="1">
      <c r="N258" s="37"/>
      <c r="O258" s="37"/>
      <c r="P258" s="37"/>
      <c r="Q258" s="37"/>
      <c r="R258" s="37"/>
    </row>
    <row r="259" spans="1:35">
      <c r="A259" s="45">
        <f>+A257+1</f>
        <v>43262</v>
      </c>
      <c r="B259" s="13"/>
      <c r="C259" s="13"/>
      <c r="D259" s="13"/>
      <c r="E259" s="14">
        <f t="shared" ref="E259:E265" si="289">+D259-C259</f>
        <v>0</v>
      </c>
      <c r="F259" s="13"/>
      <c r="G259" s="15">
        <f t="shared" ref="G259:G265" si="290">IF(F259&lt;B259,F259+1-B259-E259,F259-B259-E259)</f>
        <v>0</v>
      </c>
      <c r="H259" s="13"/>
      <c r="I259" s="13"/>
      <c r="J259" s="13"/>
      <c r="K259" s="14">
        <f t="shared" ref="K259:K265" si="291">+J259-I259</f>
        <v>0</v>
      </c>
      <c r="L259" s="13"/>
      <c r="M259" s="15">
        <f t="shared" ref="M259:M260" si="292">IF(L259&lt;H259,L259+1-H259-K259,L259-H259-K259)</f>
        <v>0</v>
      </c>
      <c r="N259" s="17"/>
      <c r="O259" s="17"/>
      <c r="P259" s="18"/>
      <c r="Q259" s="19"/>
      <c r="R259" s="46"/>
      <c r="S259" s="20">
        <f>SUM(G259+M259)</f>
        <v>0</v>
      </c>
      <c r="T259" s="69" t="str">
        <f t="shared" ref="T259:T262" si="293">IF(S259+R259+Q259+P259+O259+N259=0,"KO","")</f>
        <v>KO</v>
      </c>
      <c r="U259" s="84">
        <f>SUM(S259:S265)</f>
        <v>0</v>
      </c>
      <c r="W259" s="39" t="s">
        <v>13</v>
      </c>
      <c r="X259" s="82" t="s">
        <v>14</v>
      </c>
      <c r="Y259" s="82"/>
      <c r="AA259" s="36"/>
      <c r="AB259" s="82" t="s">
        <v>28</v>
      </c>
      <c r="AC259" s="82"/>
      <c r="AD259" s="62"/>
      <c r="AE259" s="36">
        <f>IF($U265=1,IF($U259&lt;$AI$3,$AI$3-$U259,0),AE260)</f>
        <v>0</v>
      </c>
      <c r="AF259" s="36">
        <f>IF($U265=1,IF($U259&gt;$AI$3,IF(($U259-$AI$3)&gt;8/24,8/24,$U259-$AI$3),AF260),AF260)</f>
        <v>0</v>
      </c>
      <c r="AG259" s="34">
        <v>1</v>
      </c>
      <c r="AH259" s="13">
        <v>0.29166666666666669</v>
      </c>
      <c r="AI259" s="53">
        <f>+AH259*5</f>
        <v>1.4583333333333335</v>
      </c>
    </row>
    <row r="260" spans="1:35">
      <c r="A260" s="45">
        <f>+A259+1</f>
        <v>43263</v>
      </c>
      <c r="B260" s="13"/>
      <c r="C260" s="13"/>
      <c r="D260" s="13"/>
      <c r="E260" s="14">
        <f t="shared" si="289"/>
        <v>0</v>
      </c>
      <c r="F260" s="13"/>
      <c r="G260" s="15">
        <f t="shared" si="290"/>
        <v>0</v>
      </c>
      <c r="H260" s="13"/>
      <c r="I260" s="13"/>
      <c r="J260" s="13"/>
      <c r="K260" s="14">
        <f t="shared" si="291"/>
        <v>0</v>
      </c>
      <c r="L260" s="13"/>
      <c r="M260" s="15">
        <f t="shared" si="292"/>
        <v>0</v>
      </c>
      <c r="N260" s="17"/>
      <c r="O260" s="17"/>
      <c r="P260" s="18"/>
      <c r="Q260" s="19"/>
      <c r="R260" s="46"/>
      <c r="S260" s="20">
        <f t="shared" ref="S260:S265" si="294">SUM(G260+M260)</f>
        <v>0</v>
      </c>
      <c r="T260" s="69" t="str">
        <f t="shared" si="293"/>
        <v>KO</v>
      </c>
      <c r="U260" s="85"/>
      <c r="W260" s="22" t="s">
        <v>15</v>
      </c>
      <c r="X260" s="22" t="s">
        <v>29</v>
      </c>
      <c r="Y260" s="22" t="s">
        <v>17</v>
      </c>
      <c r="AB260" s="22" t="s">
        <v>16</v>
      </c>
      <c r="AC260" s="22" t="s">
        <v>17</v>
      </c>
      <c r="AD260" s="63"/>
      <c r="AE260" s="36">
        <f>IF($U265=2,IF($U259&lt;$AI$4,$AI$4-$U259,0),AE261)</f>
        <v>0</v>
      </c>
      <c r="AF260" s="36">
        <f>IF($U265=2,IF($U259&gt;$AI$4,IF(($U259-$AI$4)&gt;8/24,8/24,$U259-$AI$4),AF261),AF261)</f>
        <v>0</v>
      </c>
      <c r="AG260" s="34">
        <v>2</v>
      </c>
      <c r="AH260" s="13">
        <v>0.29166666666666669</v>
      </c>
      <c r="AI260" s="53">
        <f>+AH260*5</f>
        <v>1.4583333333333335</v>
      </c>
    </row>
    <row r="261" spans="1:35">
      <c r="A261" s="45">
        <f t="shared" ref="A261:A265" si="295">+A260+1</f>
        <v>43264</v>
      </c>
      <c r="B261" s="13"/>
      <c r="C261" s="13"/>
      <c r="D261" s="13"/>
      <c r="E261" s="14">
        <f t="shared" si="289"/>
        <v>0</v>
      </c>
      <c r="F261" s="13"/>
      <c r="G261" s="15">
        <f t="shared" si="290"/>
        <v>0</v>
      </c>
      <c r="H261" s="13"/>
      <c r="I261" s="13"/>
      <c r="J261" s="13"/>
      <c r="K261" s="14">
        <f t="shared" si="291"/>
        <v>0</v>
      </c>
      <c r="L261" s="13"/>
      <c r="M261" s="15">
        <f>IF(L261&lt;H261,L261+1-H261-K261,L261-H261-K261)</f>
        <v>0</v>
      </c>
      <c r="N261" s="17"/>
      <c r="O261" s="17"/>
      <c r="P261" s="18"/>
      <c r="Q261" s="19"/>
      <c r="R261" s="46"/>
      <c r="S261" s="20">
        <f t="shared" si="294"/>
        <v>0</v>
      </c>
      <c r="T261" s="69" t="str">
        <f t="shared" si="293"/>
        <v>KO</v>
      </c>
      <c r="U261" s="85"/>
      <c r="W261" s="60">
        <f>AE259</f>
        <v>0</v>
      </c>
      <c r="X261" s="58">
        <f>+AF259</f>
        <v>0</v>
      </c>
      <c r="Y261" s="58">
        <f>IF(U259&gt;43/24,U259-43/24,0)</f>
        <v>0</v>
      </c>
      <c r="AA261" s="22" t="s">
        <v>17</v>
      </c>
      <c r="AB261" s="53" t="s">
        <v>27</v>
      </c>
      <c r="AC261" s="53">
        <f>+Y263</f>
        <v>0</v>
      </c>
      <c r="AD261" s="66"/>
      <c r="AE261" s="21">
        <f>IF($U265=3,IF($U259&lt;$AI$5,$AI$5-$U259,0),AE262)</f>
        <v>0</v>
      </c>
      <c r="AF261" s="21">
        <f>IF($U265=3,IF($U259&gt;$AI$5,IF(($U259-$AI$5)&gt;15/24,15/24,$U259-$AI$5),AF262),AF262)</f>
        <v>0</v>
      </c>
      <c r="AG261" s="34">
        <v>3</v>
      </c>
      <c r="AH261" s="13">
        <v>0.29166666666666669</v>
      </c>
      <c r="AI261" s="53">
        <f>+AH261*4</f>
        <v>1.1666666666666667</v>
      </c>
    </row>
    <row r="262" spans="1:35">
      <c r="A262" s="45">
        <f t="shared" si="295"/>
        <v>43265</v>
      </c>
      <c r="B262" s="13"/>
      <c r="C262" s="13"/>
      <c r="D262" s="13"/>
      <c r="E262" s="14">
        <f t="shared" si="289"/>
        <v>0</v>
      </c>
      <c r="F262" s="13"/>
      <c r="G262" s="15">
        <f t="shared" si="290"/>
        <v>0</v>
      </c>
      <c r="H262" s="13"/>
      <c r="I262" s="13"/>
      <c r="J262" s="13"/>
      <c r="K262" s="14">
        <f t="shared" si="291"/>
        <v>0</v>
      </c>
      <c r="L262" s="13"/>
      <c r="M262" s="15">
        <f t="shared" ref="M262:M265" si="296">IF(L262&lt;H262,L262+1-H262-K262,L262-H262-K262)</f>
        <v>0</v>
      </c>
      <c r="N262" s="17"/>
      <c r="O262" s="17"/>
      <c r="P262" s="18"/>
      <c r="Q262" s="19"/>
      <c r="R262" s="46"/>
      <c r="S262" s="20">
        <f t="shared" si="294"/>
        <v>0</v>
      </c>
      <c r="T262" s="69" t="str">
        <f t="shared" si="293"/>
        <v>KO</v>
      </c>
      <c r="U262" s="85"/>
      <c r="W262" s="22" t="s">
        <v>18</v>
      </c>
      <c r="X262" s="22" t="s">
        <v>18</v>
      </c>
      <c r="Y262" s="22" t="s">
        <v>18</v>
      </c>
      <c r="AA262" s="22" t="s">
        <v>16</v>
      </c>
      <c r="AB262" s="53">
        <f>+X263</f>
        <v>0</v>
      </c>
      <c r="AC262" s="53">
        <f>+(AC261*1.5)/1.25</f>
        <v>0</v>
      </c>
      <c r="AD262" s="66"/>
      <c r="AE262" s="21">
        <f>IF($U265=4,IF($U259&lt;$AI$6,$AI$6-$U259,0),AE263)</f>
        <v>0</v>
      </c>
      <c r="AF262" s="21">
        <f>IF($U265=4,IF($U259&gt;$AI$6,IF(($U259-$AI$6)&gt;22/24,22/24,$U259-$AI$6),AF263),AF263)</f>
        <v>0</v>
      </c>
      <c r="AG262" s="34">
        <v>4</v>
      </c>
      <c r="AH262" s="13">
        <v>0.29166666666666669</v>
      </c>
      <c r="AI262" s="53">
        <f>+AH262*3</f>
        <v>0.875</v>
      </c>
    </row>
    <row r="263" spans="1:35">
      <c r="A263" s="45">
        <f t="shared" si="295"/>
        <v>43266</v>
      </c>
      <c r="B263" s="13"/>
      <c r="C263" s="13"/>
      <c r="D263" s="13"/>
      <c r="E263" s="14">
        <f t="shared" si="289"/>
        <v>0</v>
      </c>
      <c r="F263" s="13"/>
      <c r="G263" s="15">
        <f t="shared" si="290"/>
        <v>0</v>
      </c>
      <c r="H263" s="13"/>
      <c r="I263" s="13"/>
      <c r="J263" s="13"/>
      <c r="K263" s="14">
        <f t="shared" si="291"/>
        <v>0</v>
      </c>
      <c r="L263" s="13"/>
      <c r="M263" s="15">
        <f t="shared" si="296"/>
        <v>0</v>
      </c>
      <c r="N263" s="17"/>
      <c r="O263" s="17"/>
      <c r="P263" s="18"/>
      <c r="Q263" s="19"/>
      <c r="R263" s="46"/>
      <c r="S263" s="20">
        <f t="shared" si="294"/>
        <v>0</v>
      </c>
      <c r="T263" s="69" t="str">
        <f>IF(S263+R263+Q263+P263+O263+N263=0,"KO","")</f>
        <v>KO</v>
      </c>
      <c r="U263" s="85"/>
      <c r="W263" s="55">
        <f>+W255+W261-(AB257*1.25)</f>
        <v>0</v>
      </c>
      <c r="X263" s="53">
        <f>+X255+X261-X257+(AC257*1.5)/1.25-AB257</f>
        <v>0</v>
      </c>
      <c r="Y263" s="53">
        <f>+Y255+Y261-Y257-AC257</f>
        <v>0</v>
      </c>
      <c r="AA263" s="22" t="s">
        <v>15</v>
      </c>
      <c r="AB263" s="53">
        <f>+AB262*1.25</f>
        <v>0</v>
      </c>
      <c r="AC263" s="53" t="s">
        <v>27</v>
      </c>
      <c r="AD263" s="67"/>
      <c r="AE263" s="21">
        <f>IF($U265=5,IF($U259&lt;$AI$7,$AI$7-$U259,0),AE264)</f>
        <v>0</v>
      </c>
      <c r="AF263" s="21">
        <f>IF($U265=5,IF($U259&gt;$AI$7,IF(($U259-$AI$7)&gt;29/24,29/24,$U259-$AI$7),AF264),AF264)</f>
        <v>0</v>
      </c>
      <c r="AG263" s="34">
        <v>5</v>
      </c>
      <c r="AH263" s="13">
        <v>0.29166666666666669</v>
      </c>
      <c r="AI263" s="53">
        <f>+AH263*2</f>
        <v>0.58333333333333337</v>
      </c>
    </row>
    <row r="264" spans="1:35">
      <c r="A264" s="45">
        <f t="shared" si="295"/>
        <v>43267</v>
      </c>
      <c r="B264" s="13"/>
      <c r="C264" s="13"/>
      <c r="D264" s="13"/>
      <c r="E264" s="14">
        <f t="shared" si="289"/>
        <v>0</v>
      </c>
      <c r="F264" s="13"/>
      <c r="G264" s="15">
        <f t="shared" si="290"/>
        <v>0</v>
      </c>
      <c r="H264" s="13"/>
      <c r="I264" s="13"/>
      <c r="J264" s="13"/>
      <c r="K264" s="14">
        <f t="shared" si="291"/>
        <v>0</v>
      </c>
      <c r="L264" s="13"/>
      <c r="M264" s="15">
        <f t="shared" si="296"/>
        <v>0</v>
      </c>
      <c r="N264" s="17"/>
      <c r="O264" s="17"/>
      <c r="P264" s="18"/>
      <c r="Q264" s="19"/>
      <c r="R264" s="46"/>
      <c r="S264" s="20">
        <f t="shared" si="294"/>
        <v>0</v>
      </c>
      <c r="T264" s="69" t="str">
        <f t="shared" ref="T264:T265" si="297">IF(S264+R264+Q264+P264+O264+N264=0,"KO","")</f>
        <v>KO</v>
      </c>
      <c r="U264" s="51" t="s">
        <v>33</v>
      </c>
      <c r="X264" s="22" t="s">
        <v>16</v>
      </c>
      <c r="Y264" s="22" t="s">
        <v>17</v>
      </c>
      <c r="AB264" s="22" t="s">
        <v>16</v>
      </c>
      <c r="AC264" s="22" t="s">
        <v>17</v>
      </c>
      <c r="AD264" s="63"/>
      <c r="AE264" s="21">
        <f>IF($U265=6,IF($U259&lt;$AI$8,$AI$8-$U259,0),AE265)</f>
        <v>0</v>
      </c>
      <c r="AF264" s="21">
        <f>IF($U265=6,IF($U259&gt;$AI$8,IF(($U259-$AI$8)&gt;36/24,36/24,$U259-$AI$8),AF265),AF265)</f>
        <v>0</v>
      </c>
      <c r="AG264" s="34">
        <v>6</v>
      </c>
      <c r="AH264" s="13">
        <v>0.29166666666666669</v>
      </c>
      <c r="AI264" s="53">
        <f>+AH264</f>
        <v>0.29166666666666669</v>
      </c>
    </row>
    <row r="265" spans="1:35">
      <c r="A265" s="45">
        <f t="shared" si="295"/>
        <v>43268</v>
      </c>
      <c r="B265" s="13"/>
      <c r="C265" s="13"/>
      <c r="D265" s="13"/>
      <c r="E265" s="14">
        <f t="shared" si="289"/>
        <v>0</v>
      </c>
      <c r="F265" s="13"/>
      <c r="G265" s="15">
        <f t="shared" si="290"/>
        <v>0</v>
      </c>
      <c r="H265" s="13"/>
      <c r="I265" s="13"/>
      <c r="J265" s="13"/>
      <c r="K265" s="14">
        <f t="shared" si="291"/>
        <v>0</v>
      </c>
      <c r="L265" s="13"/>
      <c r="M265" s="15">
        <f t="shared" si="296"/>
        <v>0</v>
      </c>
      <c r="N265" s="17"/>
      <c r="O265" s="17"/>
      <c r="P265" s="18"/>
      <c r="Q265" s="19"/>
      <c r="R265" s="46"/>
      <c r="S265" s="20">
        <f t="shared" si="294"/>
        <v>0</v>
      </c>
      <c r="T265" s="69" t="str">
        <f t="shared" si="297"/>
        <v>KO</v>
      </c>
      <c r="U265" s="52">
        <f>+IF(SUM(N259:R265)&gt;7,"ERROR",SUM(N259:R265))</f>
        <v>0</v>
      </c>
      <c r="W265" s="42" t="s">
        <v>19</v>
      </c>
      <c r="X265" s="54">
        <v>0</v>
      </c>
      <c r="Y265" s="54">
        <v>0</v>
      </c>
      <c r="AA265" s="42" t="s">
        <v>26</v>
      </c>
      <c r="AB265" s="54">
        <v>0</v>
      </c>
      <c r="AC265" s="54">
        <v>0</v>
      </c>
      <c r="AD265" s="68"/>
      <c r="AE265" s="21">
        <f>IF($U265=7,IF($U259&lt;$AI$9,$AI$9-$U259,0),0)</f>
        <v>0</v>
      </c>
      <c r="AF265" s="21">
        <f>IF($U265=7,IF($U259&gt;$AI$9,IF(($U259-$AI$9)&gt;43/24,43/24,$U259-$AI$9),0),0)</f>
        <v>0</v>
      </c>
      <c r="AG265" s="34">
        <v>7</v>
      </c>
      <c r="AH265" s="13">
        <v>0.29166666666666669</v>
      </c>
      <c r="AI265" s="53">
        <v>0</v>
      </c>
    </row>
    <row r="266" spans="1:35" ht="6" customHeight="1">
      <c r="N266" s="37"/>
      <c r="O266" s="37"/>
      <c r="P266" s="37"/>
      <c r="Q266" s="37"/>
      <c r="R266" s="37"/>
    </row>
    <row r="267" spans="1:35">
      <c r="A267" s="45">
        <f>+A265+1</f>
        <v>43269</v>
      </c>
      <c r="B267" s="13"/>
      <c r="C267" s="13"/>
      <c r="D267" s="13"/>
      <c r="E267" s="14">
        <f t="shared" ref="E267:E273" si="298">+D267-C267</f>
        <v>0</v>
      </c>
      <c r="F267" s="13"/>
      <c r="G267" s="15">
        <f t="shared" ref="G267:G273" si="299">IF(F267&lt;B267,F267+1-B267-E267,F267-B267-E267)</f>
        <v>0</v>
      </c>
      <c r="H267" s="13"/>
      <c r="I267" s="13"/>
      <c r="J267" s="13"/>
      <c r="K267" s="14">
        <f t="shared" ref="K267:K273" si="300">+J267-I267</f>
        <v>0</v>
      </c>
      <c r="L267" s="13"/>
      <c r="M267" s="15">
        <f t="shared" ref="M267:M268" si="301">IF(L267&lt;H267,L267+1-H267-K267,L267-H267-K267)</f>
        <v>0</v>
      </c>
      <c r="N267" s="17"/>
      <c r="O267" s="17"/>
      <c r="P267" s="18"/>
      <c r="Q267" s="19"/>
      <c r="R267" s="46"/>
      <c r="S267" s="20">
        <f>SUM(G267+M267)</f>
        <v>0</v>
      </c>
      <c r="T267" s="69" t="str">
        <f t="shared" ref="T267:T270" si="302">IF(S267+R267+Q267+P267+O267+N267=0,"KO","")</f>
        <v>KO</v>
      </c>
      <c r="U267" s="84">
        <f>SUM(S267:S273)</f>
        <v>0</v>
      </c>
      <c r="W267" s="39" t="s">
        <v>13</v>
      </c>
      <c r="X267" s="82" t="s">
        <v>14</v>
      </c>
      <c r="Y267" s="82"/>
      <c r="AA267" s="36"/>
      <c r="AB267" s="82" t="s">
        <v>28</v>
      </c>
      <c r="AC267" s="82"/>
      <c r="AD267" s="62"/>
      <c r="AE267" s="36">
        <f>IF($U273=1,IF($U267&lt;$AI$3,$AI$3-$U267,0),AE268)</f>
        <v>0</v>
      </c>
      <c r="AF267" s="36">
        <f>IF($U273=1,IF($U267&gt;$AI$3,IF(($U267-$AI$3)&gt;8/24,8/24,$U267-$AI$3),AF268),AF268)</f>
        <v>0</v>
      </c>
      <c r="AG267" s="34">
        <v>1</v>
      </c>
      <c r="AH267" s="13">
        <v>0.29166666666666669</v>
      </c>
      <c r="AI267" s="53">
        <f>+AH267*5</f>
        <v>1.4583333333333335</v>
      </c>
    </row>
    <row r="268" spans="1:35">
      <c r="A268" s="45">
        <f>+A267+1</f>
        <v>43270</v>
      </c>
      <c r="B268" s="13"/>
      <c r="C268" s="13"/>
      <c r="D268" s="13"/>
      <c r="E268" s="14">
        <f t="shared" si="298"/>
        <v>0</v>
      </c>
      <c r="F268" s="13"/>
      <c r="G268" s="15">
        <f t="shared" si="299"/>
        <v>0</v>
      </c>
      <c r="H268" s="13"/>
      <c r="I268" s="13"/>
      <c r="J268" s="13"/>
      <c r="K268" s="14">
        <f t="shared" si="300"/>
        <v>0</v>
      </c>
      <c r="L268" s="13"/>
      <c r="M268" s="15">
        <f t="shared" si="301"/>
        <v>0</v>
      </c>
      <c r="N268" s="17"/>
      <c r="O268" s="17"/>
      <c r="P268" s="18"/>
      <c r="Q268" s="19"/>
      <c r="R268" s="46"/>
      <c r="S268" s="20">
        <f t="shared" ref="S268:S273" si="303">SUM(G268+M268)</f>
        <v>0</v>
      </c>
      <c r="T268" s="69" t="str">
        <f t="shared" si="302"/>
        <v>KO</v>
      </c>
      <c r="U268" s="85"/>
      <c r="W268" s="22" t="s">
        <v>15</v>
      </c>
      <c r="X268" s="22" t="s">
        <v>29</v>
      </c>
      <c r="Y268" s="22" t="s">
        <v>17</v>
      </c>
      <c r="AB268" s="22" t="s">
        <v>16</v>
      </c>
      <c r="AC268" s="22" t="s">
        <v>17</v>
      </c>
      <c r="AD268" s="63"/>
      <c r="AE268" s="36">
        <f>IF($U273=2,IF($U267&lt;$AI$4,$AI$4-$U267,0),AE269)</f>
        <v>0</v>
      </c>
      <c r="AF268" s="36">
        <f>IF($U273=2,IF($U267&gt;$AI$4,IF(($U267-$AI$4)&gt;8/24,8/24,$U267-$AI$4),AF269),AF269)</f>
        <v>0</v>
      </c>
      <c r="AG268" s="34">
        <v>2</v>
      </c>
      <c r="AH268" s="13">
        <v>0.29166666666666669</v>
      </c>
      <c r="AI268" s="53">
        <f>+AH268*5</f>
        <v>1.4583333333333335</v>
      </c>
    </row>
    <row r="269" spans="1:35">
      <c r="A269" s="45">
        <f t="shared" ref="A269:A273" si="304">+A268+1</f>
        <v>43271</v>
      </c>
      <c r="B269" s="13"/>
      <c r="C269" s="13"/>
      <c r="D269" s="13"/>
      <c r="E269" s="14">
        <f t="shared" si="298"/>
        <v>0</v>
      </c>
      <c r="F269" s="13"/>
      <c r="G269" s="15">
        <f t="shared" si="299"/>
        <v>0</v>
      </c>
      <c r="H269" s="13"/>
      <c r="I269" s="13"/>
      <c r="J269" s="13"/>
      <c r="K269" s="14">
        <f t="shared" si="300"/>
        <v>0</v>
      </c>
      <c r="L269" s="13"/>
      <c r="M269" s="15">
        <f>IF(L269&lt;H269,L269+1-H269-K269,L269-H269-K269)</f>
        <v>0</v>
      </c>
      <c r="N269" s="17"/>
      <c r="O269" s="17"/>
      <c r="P269" s="18"/>
      <c r="Q269" s="19"/>
      <c r="R269" s="46"/>
      <c r="S269" s="20">
        <f t="shared" si="303"/>
        <v>0</v>
      </c>
      <c r="T269" s="69" t="str">
        <f t="shared" si="302"/>
        <v>KO</v>
      </c>
      <c r="U269" s="85"/>
      <c r="W269" s="60">
        <f>AE267</f>
        <v>0</v>
      </c>
      <c r="X269" s="58">
        <f>+AF267</f>
        <v>0</v>
      </c>
      <c r="Y269" s="58">
        <f>IF(U267&gt;43/24,U267-43/24,0)</f>
        <v>0</v>
      </c>
      <c r="AA269" s="22" t="s">
        <v>17</v>
      </c>
      <c r="AB269" s="53" t="s">
        <v>27</v>
      </c>
      <c r="AC269" s="53">
        <f>+Y271</f>
        <v>0</v>
      </c>
      <c r="AD269" s="66"/>
      <c r="AE269" s="21">
        <f>IF($U273=3,IF($U267&lt;$AI$5,$AI$5-$U267,0),AE270)</f>
        <v>0</v>
      </c>
      <c r="AF269" s="21">
        <f>IF($U273=3,IF($U267&gt;$AI$5,IF(($U267-$AI$5)&gt;15/24,15/24,$U267-$AI$5),AF270),AF270)</f>
        <v>0</v>
      </c>
      <c r="AG269" s="34">
        <v>3</v>
      </c>
      <c r="AH269" s="13">
        <v>0.29166666666666669</v>
      </c>
      <c r="AI269" s="53">
        <f>+AH269*4</f>
        <v>1.1666666666666667</v>
      </c>
    </row>
    <row r="270" spans="1:35">
      <c r="A270" s="45">
        <f t="shared" si="304"/>
        <v>43272</v>
      </c>
      <c r="B270" s="13"/>
      <c r="C270" s="13"/>
      <c r="D270" s="13"/>
      <c r="E270" s="14">
        <f t="shared" si="298"/>
        <v>0</v>
      </c>
      <c r="F270" s="13"/>
      <c r="G270" s="15">
        <f t="shared" si="299"/>
        <v>0</v>
      </c>
      <c r="H270" s="13"/>
      <c r="I270" s="13"/>
      <c r="J270" s="13"/>
      <c r="K270" s="14">
        <f t="shared" si="300"/>
        <v>0</v>
      </c>
      <c r="L270" s="13"/>
      <c r="M270" s="15">
        <f t="shared" ref="M270:M273" si="305">IF(L270&lt;H270,L270+1-H270-K270,L270-H270-K270)</f>
        <v>0</v>
      </c>
      <c r="N270" s="17"/>
      <c r="O270" s="17"/>
      <c r="P270" s="18"/>
      <c r="Q270" s="19"/>
      <c r="R270" s="46"/>
      <c r="S270" s="20">
        <f t="shared" si="303"/>
        <v>0</v>
      </c>
      <c r="T270" s="69" t="str">
        <f t="shared" si="302"/>
        <v>KO</v>
      </c>
      <c r="U270" s="85"/>
      <c r="W270" s="22" t="s">
        <v>18</v>
      </c>
      <c r="X270" s="22" t="s">
        <v>18</v>
      </c>
      <c r="Y270" s="22" t="s">
        <v>18</v>
      </c>
      <c r="AA270" s="22" t="s">
        <v>16</v>
      </c>
      <c r="AB270" s="53">
        <f>+X271</f>
        <v>0</v>
      </c>
      <c r="AC270" s="53">
        <f>+(AC269*1.5)/1.25</f>
        <v>0</v>
      </c>
      <c r="AD270" s="66"/>
      <c r="AE270" s="21">
        <f>IF($U273=4,IF($U267&lt;$AI$6,$AI$6-$U267,0),AE271)</f>
        <v>0</v>
      </c>
      <c r="AF270" s="21">
        <f>IF($U273=4,IF($U267&gt;$AI$6,IF(($U267-$AI$6)&gt;22/24,22/24,$U267-$AI$6),AF271),AF271)</f>
        <v>0</v>
      </c>
      <c r="AG270" s="34">
        <v>4</v>
      </c>
      <c r="AH270" s="13">
        <v>0.29166666666666669</v>
      </c>
      <c r="AI270" s="53">
        <f>+AH270*3</f>
        <v>0.875</v>
      </c>
    </row>
    <row r="271" spans="1:35">
      <c r="A271" s="45">
        <f t="shared" si="304"/>
        <v>43273</v>
      </c>
      <c r="B271" s="13"/>
      <c r="C271" s="13"/>
      <c r="D271" s="13"/>
      <c r="E271" s="14">
        <f t="shared" si="298"/>
        <v>0</v>
      </c>
      <c r="F271" s="13"/>
      <c r="G271" s="15">
        <f t="shared" si="299"/>
        <v>0</v>
      </c>
      <c r="H271" s="13"/>
      <c r="I271" s="13"/>
      <c r="J271" s="13"/>
      <c r="K271" s="14">
        <f t="shared" si="300"/>
        <v>0</v>
      </c>
      <c r="L271" s="13"/>
      <c r="M271" s="15">
        <f t="shared" si="305"/>
        <v>0</v>
      </c>
      <c r="N271" s="17"/>
      <c r="O271" s="17"/>
      <c r="P271" s="18"/>
      <c r="Q271" s="19"/>
      <c r="R271" s="46"/>
      <c r="S271" s="20">
        <f t="shared" si="303"/>
        <v>0</v>
      </c>
      <c r="T271" s="69" t="str">
        <f>IF(S271+R271+Q271+P271+O271+N271=0,"KO","")</f>
        <v>KO</v>
      </c>
      <c r="U271" s="85"/>
      <c r="W271" s="55">
        <f>+W263+W269-(AB265*1.25)</f>
        <v>0</v>
      </c>
      <c r="X271" s="53">
        <f>+X263+X269-X265+(AC265*1.5)/1.25-AB265</f>
        <v>0</v>
      </c>
      <c r="Y271" s="53">
        <f>+Y263+Y269-Y265-AC265</f>
        <v>0</v>
      </c>
      <c r="AA271" s="22" t="s">
        <v>15</v>
      </c>
      <c r="AB271" s="53">
        <f>+AB270*1.25</f>
        <v>0</v>
      </c>
      <c r="AC271" s="53" t="s">
        <v>27</v>
      </c>
      <c r="AD271" s="67"/>
      <c r="AE271" s="21">
        <f>IF($U273=5,IF($U267&lt;$AI$7,$AI$7-$U267,0),AE272)</f>
        <v>0</v>
      </c>
      <c r="AF271" s="21">
        <f>IF($U273=5,IF($U267&gt;$AI$7,IF(($U267-$AI$7)&gt;29/24,29/24,$U267-$AI$7),AF272),AF272)</f>
        <v>0</v>
      </c>
      <c r="AG271" s="34">
        <v>5</v>
      </c>
      <c r="AH271" s="13">
        <v>0.29166666666666669</v>
      </c>
      <c r="AI271" s="53">
        <f>+AH271*2</f>
        <v>0.58333333333333337</v>
      </c>
    </row>
    <row r="272" spans="1:35">
      <c r="A272" s="45">
        <f t="shared" si="304"/>
        <v>43274</v>
      </c>
      <c r="B272" s="13"/>
      <c r="C272" s="13"/>
      <c r="D272" s="13"/>
      <c r="E272" s="14">
        <f t="shared" si="298"/>
        <v>0</v>
      </c>
      <c r="F272" s="13"/>
      <c r="G272" s="15">
        <f t="shared" si="299"/>
        <v>0</v>
      </c>
      <c r="H272" s="13"/>
      <c r="I272" s="13"/>
      <c r="J272" s="13"/>
      <c r="K272" s="14">
        <f t="shared" si="300"/>
        <v>0</v>
      </c>
      <c r="L272" s="13"/>
      <c r="M272" s="15">
        <f t="shared" si="305"/>
        <v>0</v>
      </c>
      <c r="N272" s="17"/>
      <c r="O272" s="17"/>
      <c r="P272" s="18"/>
      <c r="Q272" s="19"/>
      <c r="R272" s="46"/>
      <c r="S272" s="20">
        <f t="shared" si="303"/>
        <v>0</v>
      </c>
      <c r="T272" s="69" t="str">
        <f t="shared" ref="T272:T273" si="306">IF(S272+R272+Q272+P272+O272+N272=0,"KO","")</f>
        <v>KO</v>
      </c>
      <c r="U272" s="51" t="s">
        <v>33</v>
      </c>
      <c r="X272" s="22" t="s">
        <v>16</v>
      </c>
      <c r="Y272" s="22" t="s">
        <v>17</v>
      </c>
      <c r="AB272" s="22" t="s">
        <v>16</v>
      </c>
      <c r="AC272" s="22" t="s">
        <v>17</v>
      </c>
      <c r="AD272" s="63"/>
      <c r="AE272" s="21">
        <f>IF($U273=6,IF($U267&lt;$AI$8,$AI$8-$U267,0),AE273)</f>
        <v>0</v>
      </c>
      <c r="AF272" s="21">
        <f>IF($U273=6,IF($U267&gt;$AI$8,IF(($U267-$AI$8)&gt;36/24,36/24,$U267-$AI$8),AF273),AF273)</f>
        <v>0</v>
      </c>
      <c r="AG272" s="34">
        <v>6</v>
      </c>
      <c r="AH272" s="13">
        <v>0.29166666666666669</v>
      </c>
      <c r="AI272" s="53">
        <f>+AH272</f>
        <v>0.29166666666666669</v>
      </c>
    </row>
    <row r="273" spans="1:35">
      <c r="A273" s="45">
        <f t="shared" si="304"/>
        <v>43275</v>
      </c>
      <c r="B273" s="13"/>
      <c r="C273" s="13"/>
      <c r="D273" s="13"/>
      <c r="E273" s="14">
        <f t="shared" si="298"/>
        <v>0</v>
      </c>
      <c r="F273" s="13"/>
      <c r="G273" s="15">
        <f t="shared" si="299"/>
        <v>0</v>
      </c>
      <c r="H273" s="13"/>
      <c r="I273" s="13"/>
      <c r="J273" s="13"/>
      <c r="K273" s="14">
        <f t="shared" si="300"/>
        <v>0</v>
      </c>
      <c r="L273" s="13"/>
      <c r="M273" s="15">
        <f t="shared" si="305"/>
        <v>0</v>
      </c>
      <c r="N273" s="17"/>
      <c r="O273" s="17"/>
      <c r="P273" s="18"/>
      <c r="Q273" s="19"/>
      <c r="R273" s="46"/>
      <c r="S273" s="20">
        <f t="shared" si="303"/>
        <v>0</v>
      </c>
      <c r="T273" s="69" t="str">
        <f t="shared" si="306"/>
        <v>KO</v>
      </c>
      <c r="U273" s="52">
        <f>+IF(SUM(N267:R273)&gt;7,"ERROR",SUM(N267:R273))</f>
        <v>0</v>
      </c>
      <c r="W273" s="42" t="s">
        <v>19</v>
      </c>
      <c r="X273" s="54">
        <v>0</v>
      </c>
      <c r="Y273" s="54">
        <v>0</v>
      </c>
      <c r="AA273" s="42" t="s">
        <v>26</v>
      </c>
      <c r="AB273" s="54">
        <v>0</v>
      </c>
      <c r="AC273" s="54">
        <v>0</v>
      </c>
      <c r="AD273" s="68"/>
      <c r="AE273" s="21">
        <f>IF($U273=7,IF($U267&lt;$AI$9,$AI$9-$U267,0),0)</f>
        <v>0</v>
      </c>
      <c r="AF273" s="21">
        <f>IF($U273=7,IF($U267&gt;$AI$9,IF(($U267-$AI$9)&gt;43/24,43/24,$U267-$AI$9),0),0)</f>
        <v>0</v>
      </c>
      <c r="AG273" s="34">
        <v>7</v>
      </c>
      <c r="AH273" s="13">
        <v>0.29166666666666669</v>
      </c>
      <c r="AI273" s="53">
        <v>0</v>
      </c>
    </row>
    <row r="274" spans="1:35" ht="6" customHeight="1">
      <c r="N274" s="37"/>
      <c r="O274" s="37"/>
      <c r="P274" s="37"/>
      <c r="Q274" s="37"/>
      <c r="R274" s="37"/>
    </row>
    <row r="275" spans="1:35">
      <c r="A275" s="45">
        <f>+A273+1</f>
        <v>43276</v>
      </c>
      <c r="B275" s="13"/>
      <c r="C275" s="13"/>
      <c r="D275" s="13"/>
      <c r="E275" s="14">
        <f t="shared" ref="E275:E281" si="307">+D275-C275</f>
        <v>0</v>
      </c>
      <c r="F275" s="13"/>
      <c r="G275" s="15">
        <f t="shared" ref="G275:G281" si="308">IF(F275&lt;B275,F275+1-B275-E275,F275-B275-E275)</f>
        <v>0</v>
      </c>
      <c r="H275" s="13"/>
      <c r="I275" s="13"/>
      <c r="J275" s="13"/>
      <c r="K275" s="14">
        <f t="shared" ref="K275:K281" si="309">+J275-I275</f>
        <v>0</v>
      </c>
      <c r="L275" s="13"/>
      <c r="M275" s="15">
        <f t="shared" ref="M275:M276" si="310">IF(L275&lt;H275,L275+1-H275-K275,L275-H275-K275)</f>
        <v>0</v>
      </c>
      <c r="N275" s="17"/>
      <c r="O275" s="17"/>
      <c r="P275" s="18"/>
      <c r="Q275" s="19"/>
      <c r="R275" s="46"/>
      <c r="S275" s="20">
        <f>SUM(G275+M275)</f>
        <v>0</v>
      </c>
      <c r="T275" s="69" t="str">
        <f t="shared" ref="T275:T278" si="311">IF(S275+R275+Q275+P275+O275+N275=0,"KO","")</f>
        <v>KO</v>
      </c>
      <c r="U275" s="84">
        <f>SUM(S275:S281)</f>
        <v>0</v>
      </c>
      <c r="W275" s="39" t="s">
        <v>13</v>
      </c>
      <c r="X275" s="82" t="s">
        <v>14</v>
      </c>
      <c r="Y275" s="82"/>
      <c r="AA275" s="36"/>
      <c r="AB275" s="82" t="s">
        <v>28</v>
      </c>
      <c r="AC275" s="82"/>
      <c r="AD275" s="62"/>
      <c r="AE275" s="36">
        <f>IF($U281=1,IF($U275&lt;$AI$3,$AI$3-$U275,0),AE276)</f>
        <v>0</v>
      </c>
      <c r="AF275" s="36">
        <f>IF($U281=1,IF($U275&gt;$AI$3,IF(($U275-$AI$3)&gt;8/24,8/24,$U275-$AI$3),AF276),AF276)</f>
        <v>0</v>
      </c>
      <c r="AG275" s="34">
        <v>1</v>
      </c>
      <c r="AH275" s="13">
        <v>0.29166666666666669</v>
      </c>
      <c r="AI275" s="53">
        <f>+AH275*5</f>
        <v>1.4583333333333335</v>
      </c>
    </row>
    <row r="276" spans="1:35">
      <c r="A276" s="45">
        <f>+A275+1</f>
        <v>43277</v>
      </c>
      <c r="B276" s="13"/>
      <c r="C276" s="13"/>
      <c r="D276" s="13"/>
      <c r="E276" s="14">
        <f t="shared" si="307"/>
        <v>0</v>
      </c>
      <c r="F276" s="13"/>
      <c r="G276" s="15">
        <f t="shared" si="308"/>
        <v>0</v>
      </c>
      <c r="H276" s="13"/>
      <c r="I276" s="13"/>
      <c r="J276" s="13"/>
      <c r="K276" s="14">
        <f t="shared" si="309"/>
        <v>0</v>
      </c>
      <c r="L276" s="13"/>
      <c r="M276" s="15">
        <f t="shared" si="310"/>
        <v>0</v>
      </c>
      <c r="N276" s="17"/>
      <c r="O276" s="17"/>
      <c r="P276" s="18"/>
      <c r="Q276" s="19"/>
      <c r="R276" s="46"/>
      <c r="S276" s="20">
        <f t="shared" ref="S276:S281" si="312">SUM(G276+M276)</f>
        <v>0</v>
      </c>
      <c r="T276" s="69" t="str">
        <f t="shared" si="311"/>
        <v>KO</v>
      </c>
      <c r="U276" s="85"/>
      <c r="W276" s="22" t="s">
        <v>15</v>
      </c>
      <c r="X276" s="22" t="s">
        <v>29</v>
      </c>
      <c r="Y276" s="22" t="s">
        <v>17</v>
      </c>
      <c r="AB276" s="22" t="s">
        <v>16</v>
      </c>
      <c r="AC276" s="22" t="s">
        <v>17</v>
      </c>
      <c r="AD276" s="63"/>
      <c r="AE276" s="36">
        <f>IF($U281=2,IF($U275&lt;$AI$4,$AI$4-$U275,0),AE277)</f>
        <v>0</v>
      </c>
      <c r="AF276" s="36">
        <f>IF($U281=2,IF($U275&gt;$AI$4,IF(($U275-$AI$4)&gt;8/24,8/24,$U275-$AI$4),AF277),AF277)</f>
        <v>0</v>
      </c>
      <c r="AG276" s="34">
        <v>2</v>
      </c>
      <c r="AH276" s="13">
        <v>0.29166666666666669</v>
      </c>
      <c r="AI276" s="53">
        <f>+AH276*5</f>
        <v>1.4583333333333335</v>
      </c>
    </row>
    <row r="277" spans="1:35">
      <c r="A277" s="45">
        <f t="shared" ref="A277:A281" si="313">+A276+1</f>
        <v>43278</v>
      </c>
      <c r="B277" s="13"/>
      <c r="C277" s="13"/>
      <c r="D277" s="13"/>
      <c r="E277" s="14">
        <f t="shared" si="307"/>
        <v>0</v>
      </c>
      <c r="F277" s="13"/>
      <c r="G277" s="15">
        <f t="shared" si="308"/>
        <v>0</v>
      </c>
      <c r="H277" s="13"/>
      <c r="I277" s="13"/>
      <c r="J277" s="13"/>
      <c r="K277" s="14">
        <f t="shared" si="309"/>
        <v>0</v>
      </c>
      <c r="L277" s="13"/>
      <c r="M277" s="15">
        <f>IF(L277&lt;H277,L277+1-H277-K277,L277-H277-K277)</f>
        <v>0</v>
      </c>
      <c r="N277" s="17"/>
      <c r="O277" s="17"/>
      <c r="P277" s="18"/>
      <c r="Q277" s="19"/>
      <c r="R277" s="46"/>
      <c r="S277" s="20">
        <f t="shared" si="312"/>
        <v>0</v>
      </c>
      <c r="T277" s="69" t="str">
        <f t="shared" si="311"/>
        <v>KO</v>
      </c>
      <c r="U277" s="85"/>
      <c r="W277" s="60">
        <f>AE275</f>
        <v>0</v>
      </c>
      <c r="X277" s="58">
        <f>+AF275</f>
        <v>0</v>
      </c>
      <c r="Y277" s="58">
        <f>IF(U275&gt;43/24,U275-43/24,0)</f>
        <v>0</v>
      </c>
      <c r="AA277" s="22" t="s">
        <v>17</v>
      </c>
      <c r="AB277" s="53" t="s">
        <v>27</v>
      </c>
      <c r="AC277" s="53">
        <f>+Y279</f>
        <v>0</v>
      </c>
      <c r="AD277" s="66"/>
      <c r="AE277" s="21">
        <f>IF($U281=3,IF($U275&lt;$AI$5,$AI$5-$U275,0),AE278)</f>
        <v>0</v>
      </c>
      <c r="AF277" s="21">
        <f>IF($U281=3,IF($U275&gt;$AI$5,IF(($U275-$AI$5)&gt;15/24,15/24,$U275-$AI$5),AF278),AF278)</f>
        <v>0</v>
      </c>
      <c r="AG277" s="34">
        <v>3</v>
      </c>
      <c r="AH277" s="13">
        <v>0.29166666666666669</v>
      </c>
      <c r="AI277" s="53">
        <f>+AH277*4</f>
        <v>1.1666666666666667</v>
      </c>
    </row>
    <row r="278" spans="1:35">
      <c r="A278" s="45">
        <f t="shared" si="313"/>
        <v>43279</v>
      </c>
      <c r="B278" s="13"/>
      <c r="C278" s="13"/>
      <c r="D278" s="13"/>
      <c r="E278" s="14">
        <f t="shared" si="307"/>
        <v>0</v>
      </c>
      <c r="F278" s="13"/>
      <c r="G278" s="15">
        <f t="shared" si="308"/>
        <v>0</v>
      </c>
      <c r="H278" s="13"/>
      <c r="I278" s="13"/>
      <c r="J278" s="13"/>
      <c r="K278" s="14">
        <f t="shared" si="309"/>
        <v>0</v>
      </c>
      <c r="L278" s="13"/>
      <c r="M278" s="15">
        <f t="shared" ref="M278:M281" si="314">IF(L278&lt;H278,L278+1-H278-K278,L278-H278-K278)</f>
        <v>0</v>
      </c>
      <c r="N278" s="17"/>
      <c r="O278" s="17"/>
      <c r="P278" s="18"/>
      <c r="Q278" s="19"/>
      <c r="R278" s="46"/>
      <c r="S278" s="20">
        <f t="shared" si="312"/>
        <v>0</v>
      </c>
      <c r="T278" s="69" t="str">
        <f t="shared" si="311"/>
        <v>KO</v>
      </c>
      <c r="U278" s="85"/>
      <c r="W278" s="22" t="s">
        <v>18</v>
      </c>
      <c r="X278" s="22" t="s">
        <v>18</v>
      </c>
      <c r="Y278" s="22" t="s">
        <v>18</v>
      </c>
      <c r="AA278" s="22" t="s">
        <v>16</v>
      </c>
      <c r="AB278" s="53">
        <f>+X279</f>
        <v>0</v>
      </c>
      <c r="AC278" s="53">
        <f>+(AC277*1.5)/1.25</f>
        <v>0</v>
      </c>
      <c r="AD278" s="66"/>
      <c r="AE278" s="21">
        <f>IF($U281=4,IF($U275&lt;$AI$6,$AI$6-$U275,0),AE279)</f>
        <v>0</v>
      </c>
      <c r="AF278" s="21">
        <f>IF($U281=4,IF($U275&gt;$AI$6,IF(($U275-$AI$6)&gt;22/24,22/24,$U275-$AI$6),AF279),AF279)</f>
        <v>0</v>
      </c>
      <c r="AG278" s="34">
        <v>4</v>
      </c>
      <c r="AH278" s="13">
        <v>0.29166666666666669</v>
      </c>
      <c r="AI278" s="53">
        <f>+AH278*3</f>
        <v>0.875</v>
      </c>
    </row>
    <row r="279" spans="1:35">
      <c r="A279" s="45">
        <f t="shared" si="313"/>
        <v>43280</v>
      </c>
      <c r="B279" s="13"/>
      <c r="C279" s="13"/>
      <c r="D279" s="13"/>
      <c r="E279" s="14">
        <f t="shared" si="307"/>
        <v>0</v>
      </c>
      <c r="F279" s="13"/>
      <c r="G279" s="15">
        <f t="shared" si="308"/>
        <v>0</v>
      </c>
      <c r="H279" s="13"/>
      <c r="I279" s="13"/>
      <c r="J279" s="13"/>
      <c r="K279" s="14">
        <f t="shared" si="309"/>
        <v>0</v>
      </c>
      <c r="L279" s="13"/>
      <c r="M279" s="15">
        <f t="shared" si="314"/>
        <v>0</v>
      </c>
      <c r="N279" s="17"/>
      <c r="O279" s="17"/>
      <c r="P279" s="18"/>
      <c r="Q279" s="19"/>
      <c r="R279" s="46"/>
      <c r="S279" s="20">
        <f t="shared" si="312"/>
        <v>0</v>
      </c>
      <c r="T279" s="69" t="str">
        <f>IF(S279+R279+Q279+P279+O279+N279=0,"KO","")</f>
        <v>KO</v>
      </c>
      <c r="U279" s="85"/>
      <c r="W279" s="55">
        <f>+W271+W277-(AB273*1.25)</f>
        <v>0</v>
      </c>
      <c r="X279" s="53">
        <f>+X271+X277-X273+(AC273*1.5)/1.25-AB273</f>
        <v>0</v>
      </c>
      <c r="Y279" s="53">
        <f>+Y271+Y277-Y273-AC273</f>
        <v>0</v>
      </c>
      <c r="AA279" s="22" t="s">
        <v>15</v>
      </c>
      <c r="AB279" s="53">
        <f>+AB278*1.25</f>
        <v>0</v>
      </c>
      <c r="AC279" s="53" t="s">
        <v>27</v>
      </c>
      <c r="AD279" s="67"/>
      <c r="AE279" s="21">
        <f>IF($U281=5,IF($U275&lt;$AI$7,$AI$7-$U275,0),AE280)</f>
        <v>0</v>
      </c>
      <c r="AF279" s="21">
        <f>IF($U281=5,IF($U275&gt;$AI$7,IF(($U275-$AI$7)&gt;29/24,29/24,$U275-$AI$7),AF280),AF280)</f>
        <v>0</v>
      </c>
      <c r="AG279" s="34">
        <v>5</v>
      </c>
      <c r="AH279" s="13">
        <v>0.29166666666666669</v>
      </c>
      <c r="AI279" s="53">
        <f>+AH279*2</f>
        <v>0.58333333333333337</v>
      </c>
    </row>
    <row r="280" spans="1:35">
      <c r="A280" s="45">
        <f t="shared" si="313"/>
        <v>43281</v>
      </c>
      <c r="B280" s="13"/>
      <c r="C280" s="13"/>
      <c r="D280" s="13"/>
      <c r="E280" s="14">
        <f t="shared" si="307"/>
        <v>0</v>
      </c>
      <c r="F280" s="13"/>
      <c r="G280" s="15">
        <f t="shared" si="308"/>
        <v>0</v>
      </c>
      <c r="H280" s="13"/>
      <c r="I280" s="13"/>
      <c r="J280" s="13"/>
      <c r="K280" s="14">
        <f t="shared" si="309"/>
        <v>0</v>
      </c>
      <c r="L280" s="13"/>
      <c r="M280" s="15">
        <f t="shared" si="314"/>
        <v>0</v>
      </c>
      <c r="N280" s="17"/>
      <c r="O280" s="17"/>
      <c r="P280" s="18"/>
      <c r="Q280" s="19"/>
      <c r="R280" s="46"/>
      <c r="S280" s="20">
        <f t="shared" si="312"/>
        <v>0</v>
      </c>
      <c r="T280" s="69" t="str">
        <f t="shared" ref="T280:T281" si="315">IF(S280+R280+Q280+P280+O280+N280=0,"KO","")</f>
        <v>KO</v>
      </c>
      <c r="U280" s="51" t="s">
        <v>33</v>
      </c>
      <c r="X280" s="22" t="s">
        <v>16</v>
      </c>
      <c r="Y280" s="22" t="s">
        <v>17</v>
      </c>
      <c r="AB280" s="22" t="s">
        <v>16</v>
      </c>
      <c r="AC280" s="22" t="s">
        <v>17</v>
      </c>
      <c r="AD280" s="63"/>
      <c r="AE280" s="21">
        <f>IF($U281=6,IF($U275&lt;$AI$8,$AI$8-$U275,0),AE281)</f>
        <v>0</v>
      </c>
      <c r="AF280" s="21">
        <f>IF($U281=6,IF($U275&gt;$AI$8,IF(($U275-$AI$8)&gt;36/24,36/24,$U275-$AI$8),AF281),AF281)</f>
        <v>0</v>
      </c>
      <c r="AG280" s="34">
        <v>6</v>
      </c>
      <c r="AH280" s="13">
        <v>0.29166666666666669</v>
      </c>
      <c r="AI280" s="53">
        <f>+AH280</f>
        <v>0.29166666666666669</v>
      </c>
    </row>
    <row r="281" spans="1:35">
      <c r="A281" s="45">
        <f t="shared" si="313"/>
        <v>43282</v>
      </c>
      <c r="B281" s="13"/>
      <c r="C281" s="13"/>
      <c r="D281" s="13"/>
      <c r="E281" s="14">
        <f t="shared" si="307"/>
        <v>0</v>
      </c>
      <c r="F281" s="13"/>
      <c r="G281" s="15">
        <f t="shared" si="308"/>
        <v>0</v>
      </c>
      <c r="H281" s="13"/>
      <c r="I281" s="13"/>
      <c r="J281" s="13"/>
      <c r="K281" s="14">
        <f t="shared" si="309"/>
        <v>0</v>
      </c>
      <c r="L281" s="13"/>
      <c r="M281" s="15">
        <f t="shared" si="314"/>
        <v>0</v>
      </c>
      <c r="N281" s="17"/>
      <c r="O281" s="17"/>
      <c r="P281" s="18"/>
      <c r="Q281" s="19"/>
      <c r="R281" s="46"/>
      <c r="S281" s="20">
        <f t="shared" si="312"/>
        <v>0</v>
      </c>
      <c r="T281" s="69" t="str">
        <f t="shared" si="315"/>
        <v>KO</v>
      </c>
      <c r="U281" s="52">
        <f>+IF(SUM(N275:R281)&gt;7,"ERROR",SUM(N275:R281))</f>
        <v>0</v>
      </c>
      <c r="W281" s="42" t="s">
        <v>19</v>
      </c>
      <c r="X281" s="54">
        <v>0</v>
      </c>
      <c r="Y281" s="54">
        <v>0</v>
      </c>
      <c r="AA281" s="42" t="s">
        <v>26</v>
      </c>
      <c r="AB281" s="54">
        <v>0</v>
      </c>
      <c r="AC281" s="54">
        <v>0</v>
      </c>
      <c r="AD281" s="68"/>
      <c r="AE281" s="21">
        <f>IF($U281=7,IF($U275&lt;$AI$9,$AI$9-$U275,0),0)</f>
        <v>0</v>
      </c>
      <c r="AF281" s="21">
        <f>IF($U281=7,IF($U275&gt;$AI$9,IF(($U275-$AI$9)&gt;43/24,43/24,$U275-$AI$9),0),0)</f>
        <v>0</v>
      </c>
      <c r="AG281" s="34">
        <v>7</v>
      </c>
      <c r="AH281" s="13">
        <v>0.29166666666666669</v>
      </c>
      <c r="AI281" s="53">
        <v>0</v>
      </c>
    </row>
    <row r="282" spans="1:35" ht="6" customHeight="1">
      <c r="N282" s="37"/>
      <c r="O282" s="37"/>
      <c r="P282" s="37"/>
      <c r="Q282" s="37"/>
      <c r="R282" s="37"/>
    </row>
    <row r="283" spans="1:35">
      <c r="A283" s="45">
        <f>+A281+1</f>
        <v>43283</v>
      </c>
      <c r="B283" s="13"/>
      <c r="C283" s="13"/>
      <c r="D283" s="13"/>
      <c r="E283" s="14">
        <f t="shared" ref="E283:E289" si="316">+D283-C283</f>
        <v>0</v>
      </c>
      <c r="F283" s="13"/>
      <c r="G283" s="15">
        <f t="shared" ref="G283:G289" si="317">IF(F283&lt;B283,F283+1-B283-E283,F283-B283-E283)</f>
        <v>0</v>
      </c>
      <c r="H283" s="13"/>
      <c r="I283" s="13"/>
      <c r="J283" s="13"/>
      <c r="K283" s="14">
        <f t="shared" ref="K283:K289" si="318">+J283-I283</f>
        <v>0</v>
      </c>
      <c r="L283" s="13"/>
      <c r="M283" s="15">
        <f t="shared" ref="M283:M284" si="319">IF(L283&lt;H283,L283+1-H283-K283,L283-H283-K283)</f>
        <v>0</v>
      </c>
      <c r="N283" s="17"/>
      <c r="O283" s="17"/>
      <c r="P283" s="18"/>
      <c r="Q283" s="19"/>
      <c r="R283" s="46"/>
      <c r="S283" s="20">
        <f>SUM(G283+M283)</f>
        <v>0</v>
      </c>
      <c r="T283" s="69" t="str">
        <f t="shared" ref="T283:T286" si="320">IF(S283+R283+Q283+P283+O283+N283=0,"KO","")</f>
        <v>KO</v>
      </c>
      <c r="U283" s="84">
        <f>SUM(S283:S289)</f>
        <v>0</v>
      </c>
      <c r="W283" s="39" t="s">
        <v>13</v>
      </c>
      <c r="X283" s="82" t="s">
        <v>14</v>
      </c>
      <c r="Y283" s="82"/>
      <c r="AA283" s="36"/>
      <c r="AB283" s="82" t="s">
        <v>28</v>
      </c>
      <c r="AC283" s="82"/>
      <c r="AD283" s="62"/>
      <c r="AE283" s="36">
        <f>IF($U289=1,IF($U283&lt;$AI$3,$AI$3-$U283,0),AE284)</f>
        <v>0</v>
      </c>
      <c r="AF283" s="36">
        <f>IF($U289=1,IF($U283&gt;$AI$3,IF(($U283-$AI$3)&gt;8/24,8/24,$U283-$AI$3),AF284),AF284)</f>
        <v>0</v>
      </c>
      <c r="AG283" s="34">
        <v>1</v>
      </c>
      <c r="AH283" s="13">
        <v>0.29166666666666669</v>
      </c>
      <c r="AI283" s="53">
        <f>+AH283*5</f>
        <v>1.4583333333333335</v>
      </c>
    </row>
    <row r="284" spans="1:35">
      <c r="A284" s="45">
        <f>+A283+1</f>
        <v>43284</v>
      </c>
      <c r="B284" s="13"/>
      <c r="C284" s="13"/>
      <c r="D284" s="13"/>
      <c r="E284" s="14">
        <f t="shared" si="316"/>
        <v>0</v>
      </c>
      <c r="F284" s="13"/>
      <c r="G284" s="15">
        <f t="shared" si="317"/>
        <v>0</v>
      </c>
      <c r="H284" s="13"/>
      <c r="I284" s="13"/>
      <c r="J284" s="13"/>
      <c r="K284" s="14">
        <f t="shared" si="318"/>
        <v>0</v>
      </c>
      <c r="L284" s="13"/>
      <c r="M284" s="15">
        <f t="shared" si="319"/>
        <v>0</v>
      </c>
      <c r="N284" s="17"/>
      <c r="O284" s="17"/>
      <c r="P284" s="18"/>
      <c r="Q284" s="19"/>
      <c r="R284" s="46"/>
      <c r="S284" s="20">
        <f t="shared" ref="S284:S289" si="321">SUM(G284+M284)</f>
        <v>0</v>
      </c>
      <c r="T284" s="69" t="str">
        <f t="shared" si="320"/>
        <v>KO</v>
      </c>
      <c r="U284" s="85"/>
      <c r="W284" s="22" t="s">
        <v>15</v>
      </c>
      <c r="X284" s="22" t="s">
        <v>29</v>
      </c>
      <c r="Y284" s="22" t="s">
        <v>17</v>
      </c>
      <c r="AB284" s="22" t="s">
        <v>16</v>
      </c>
      <c r="AC284" s="22" t="s">
        <v>17</v>
      </c>
      <c r="AD284" s="63"/>
      <c r="AE284" s="36">
        <f>IF($U289=2,IF($U283&lt;$AI$4,$AI$4-$U283,0),AE285)</f>
        <v>0</v>
      </c>
      <c r="AF284" s="36">
        <f>IF($U289=2,IF($U283&gt;$AI$4,IF(($U283-$AI$4)&gt;8/24,8/24,$U283-$AI$4),AF285),AF285)</f>
        <v>0</v>
      </c>
      <c r="AG284" s="34">
        <v>2</v>
      </c>
      <c r="AH284" s="13">
        <v>0.29166666666666669</v>
      </c>
      <c r="AI284" s="53">
        <f>+AH284*5</f>
        <v>1.4583333333333335</v>
      </c>
    </row>
    <row r="285" spans="1:35">
      <c r="A285" s="45">
        <f t="shared" ref="A285:A289" si="322">+A284+1</f>
        <v>43285</v>
      </c>
      <c r="B285" s="13"/>
      <c r="C285" s="13"/>
      <c r="D285" s="13"/>
      <c r="E285" s="14">
        <f t="shared" si="316"/>
        <v>0</v>
      </c>
      <c r="F285" s="13"/>
      <c r="G285" s="15">
        <f t="shared" si="317"/>
        <v>0</v>
      </c>
      <c r="H285" s="13"/>
      <c r="I285" s="13"/>
      <c r="J285" s="13"/>
      <c r="K285" s="14">
        <f t="shared" si="318"/>
        <v>0</v>
      </c>
      <c r="L285" s="13"/>
      <c r="M285" s="15">
        <f>IF(L285&lt;H285,L285+1-H285-K285,L285-H285-K285)</f>
        <v>0</v>
      </c>
      <c r="N285" s="17"/>
      <c r="O285" s="17"/>
      <c r="P285" s="18"/>
      <c r="Q285" s="19"/>
      <c r="R285" s="46"/>
      <c r="S285" s="20">
        <f t="shared" si="321"/>
        <v>0</v>
      </c>
      <c r="T285" s="69" t="str">
        <f t="shared" si="320"/>
        <v>KO</v>
      </c>
      <c r="U285" s="85"/>
      <c r="W285" s="60">
        <f>AE283</f>
        <v>0</v>
      </c>
      <c r="X285" s="58">
        <f>+AF283</f>
        <v>0</v>
      </c>
      <c r="Y285" s="58">
        <f>IF(U283&gt;43/24,U283-43/24,0)</f>
        <v>0</v>
      </c>
      <c r="AA285" s="22" t="s">
        <v>17</v>
      </c>
      <c r="AB285" s="53" t="s">
        <v>27</v>
      </c>
      <c r="AC285" s="53">
        <f>+Y287</f>
        <v>0</v>
      </c>
      <c r="AD285" s="66"/>
      <c r="AE285" s="21">
        <f>IF($U289=3,IF($U283&lt;$AI$5,$AI$5-$U283,0),AE286)</f>
        <v>0</v>
      </c>
      <c r="AF285" s="21">
        <f>IF($U289=3,IF($U283&gt;$AI$5,IF(($U283-$AI$5)&gt;15/24,15/24,$U283-$AI$5),AF286),AF286)</f>
        <v>0</v>
      </c>
      <c r="AG285" s="34">
        <v>3</v>
      </c>
      <c r="AH285" s="13">
        <v>0.29166666666666669</v>
      </c>
      <c r="AI285" s="53">
        <f>+AH285*4</f>
        <v>1.1666666666666667</v>
      </c>
    </row>
    <row r="286" spans="1:35">
      <c r="A286" s="45">
        <f t="shared" si="322"/>
        <v>43286</v>
      </c>
      <c r="B286" s="13"/>
      <c r="C286" s="13"/>
      <c r="D286" s="13"/>
      <c r="E286" s="14">
        <f t="shared" si="316"/>
        <v>0</v>
      </c>
      <c r="F286" s="13"/>
      <c r="G286" s="15">
        <f t="shared" si="317"/>
        <v>0</v>
      </c>
      <c r="H286" s="13"/>
      <c r="I286" s="13"/>
      <c r="J286" s="13"/>
      <c r="K286" s="14">
        <f t="shared" si="318"/>
        <v>0</v>
      </c>
      <c r="L286" s="13"/>
      <c r="M286" s="15">
        <f t="shared" ref="M286:M289" si="323">IF(L286&lt;H286,L286+1-H286-K286,L286-H286-K286)</f>
        <v>0</v>
      </c>
      <c r="N286" s="17"/>
      <c r="O286" s="17"/>
      <c r="P286" s="18"/>
      <c r="Q286" s="19"/>
      <c r="R286" s="46"/>
      <c r="S286" s="20">
        <f t="shared" si="321"/>
        <v>0</v>
      </c>
      <c r="T286" s="69" t="str">
        <f t="shared" si="320"/>
        <v>KO</v>
      </c>
      <c r="U286" s="85"/>
      <c r="W286" s="22" t="s">
        <v>18</v>
      </c>
      <c r="X286" s="22" t="s">
        <v>18</v>
      </c>
      <c r="Y286" s="22" t="s">
        <v>18</v>
      </c>
      <c r="AA286" s="22" t="s">
        <v>16</v>
      </c>
      <c r="AB286" s="53">
        <f>+X287</f>
        <v>0</v>
      </c>
      <c r="AC286" s="53">
        <f>+(AC285*1.5)/1.25</f>
        <v>0</v>
      </c>
      <c r="AD286" s="66"/>
      <c r="AE286" s="21">
        <f>IF($U289=4,IF($U283&lt;$AI$6,$AI$6-$U283,0),AE287)</f>
        <v>0</v>
      </c>
      <c r="AF286" s="21">
        <f>IF($U289=4,IF($U283&gt;$AI$6,IF(($U283-$AI$6)&gt;22/24,22/24,$U283-$AI$6),AF287),AF287)</f>
        <v>0</v>
      </c>
      <c r="AG286" s="34">
        <v>4</v>
      </c>
      <c r="AH286" s="13">
        <v>0.29166666666666669</v>
      </c>
      <c r="AI286" s="53">
        <f>+AH286*3</f>
        <v>0.875</v>
      </c>
    </row>
    <row r="287" spans="1:35">
      <c r="A287" s="45">
        <f t="shared" si="322"/>
        <v>43287</v>
      </c>
      <c r="B287" s="13"/>
      <c r="C287" s="13"/>
      <c r="D287" s="13"/>
      <c r="E287" s="14">
        <f t="shared" si="316"/>
        <v>0</v>
      </c>
      <c r="F287" s="13"/>
      <c r="G287" s="15">
        <f t="shared" si="317"/>
        <v>0</v>
      </c>
      <c r="H287" s="13"/>
      <c r="I287" s="13"/>
      <c r="J287" s="13"/>
      <c r="K287" s="14">
        <f t="shared" si="318"/>
        <v>0</v>
      </c>
      <c r="L287" s="13"/>
      <c r="M287" s="15">
        <f t="shared" si="323"/>
        <v>0</v>
      </c>
      <c r="N287" s="17"/>
      <c r="O287" s="17"/>
      <c r="P287" s="18"/>
      <c r="Q287" s="19"/>
      <c r="R287" s="46"/>
      <c r="S287" s="20">
        <f t="shared" si="321"/>
        <v>0</v>
      </c>
      <c r="T287" s="69" t="str">
        <f>IF(S287+R287+Q287+P287+O287+N287=0,"KO","")</f>
        <v>KO</v>
      </c>
      <c r="U287" s="85"/>
      <c r="W287" s="55">
        <f>+W279+W285-(AB281*1.25)</f>
        <v>0</v>
      </c>
      <c r="X287" s="53">
        <f>+X279+X285-X281+(AC281*1.5)/1.25-AB281</f>
        <v>0</v>
      </c>
      <c r="Y287" s="53">
        <f>+Y279+Y285-Y281-AC281</f>
        <v>0</v>
      </c>
      <c r="AA287" s="22" t="s">
        <v>15</v>
      </c>
      <c r="AB287" s="53">
        <f>+AB286*1.25</f>
        <v>0</v>
      </c>
      <c r="AC287" s="53" t="s">
        <v>27</v>
      </c>
      <c r="AD287" s="67"/>
      <c r="AE287" s="21">
        <f>IF($U289=5,IF($U283&lt;$AI$7,$AI$7-$U283,0),AE288)</f>
        <v>0</v>
      </c>
      <c r="AF287" s="21">
        <f>IF($U289=5,IF($U283&gt;$AI$7,IF(($U283-$AI$7)&gt;29/24,29/24,$U283-$AI$7),AF288),AF288)</f>
        <v>0</v>
      </c>
      <c r="AG287" s="34">
        <v>5</v>
      </c>
      <c r="AH287" s="13">
        <v>0.29166666666666669</v>
      </c>
      <c r="AI287" s="53">
        <f>+AH287*2</f>
        <v>0.58333333333333337</v>
      </c>
    </row>
    <row r="288" spans="1:35">
      <c r="A288" s="45">
        <f t="shared" si="322"/>
        <v>43288</v>
      </c>
      <c r="B288" s="13"/>
      <c r="C288" s="13"/>
      <c r="D288" s="13"/>
      <c r="E288" s="14">
        <f t="shared" si="316"/>
        <v>0</v>
      </c>
      <c r="F288" s="13"/>
      <c r="G288" s="15">
        <f t="shared" si="317"/>
        <v>0</v>
      </c>
      <c r="H288" s="13"/>
      <c r="I288" s="13"/>
      <c r="J288" s="13"/>
      <c r="K288" s="14">
        <f t="shared" si="318"/>
        <v>0</v>
      </c>
      <c r="L288" s="13"/>
      <c r="M288" s="15">
        <f t="shared" si="323"/>
        <v>0</v>
      </c>
      <c r="N288" s="17"/>
      <c r="O288" s="17"/>
      <c r="P288" s="18"/>
      <c r="Q288" s="19"/>
      <c r="R288" s="46"/>
      <c r="S288" s="20">
        <f t="shared" si="321"/>
        <v>0</v>
      </c>
      <c r="T288" s="69" t="str">
        <f t="shared" ref="T288:T289" si="324">IF(S288+R288+Q288+P288+O288+N288=0,"KO","")</f>
        <v>KO</v>
      </c>
      <c r="U288" s="51" t="s">
        <v>33</v>
      </c>
      <c r="X288" s="22" t="s">
        <v>16</v>
      </c>
      <c r="Y288" s="22" t="s">
        <v>17</v>
      </c>
      <c r="AB288" s="22" t="s">
        <v>16</v>
      </c>
      <c r="AC288" s="22" t="s">
        <v>17</v>
      </c>
      <c r="AD288" s="63"/>
      <c r="AE288" s="21">
        <f>IF($U289=6,IF($U283&lt;$AI$8,$AI$8-$U283,0),AE289)</f>
        <v>0</v>
      </c>
      <c r="AF288" s="21">
        <f>IF($U289=6,IF($U283&gt;$AI$8,IF(($U283-$AI$8)&gt;36/24,36/24,$U283-$AI$8),AF289),AF289)</f>
        <v>0</v>
      </c>
      <c r="AG288" s="34">
        <v>6</v>
      </c>
      <c r="AH288" s="13">
        <v>0.29166666666666669</v>
      </c>
      <c r="AI288" s="53">
        <f>+AH288</f>
        <v>0.29166666666666669</v>
      </c>
    </row>
    <row r="289" spans="1:35">
      <c r="A289" s="45">
        <f t="shared" si="322"/>
        <v>43289</v>
      </c>
      <c r="B289" s="13"/>
      <c r="C289" s="13"/>
      <c r="D289" s="13"/>
      <c r="E289" s="14">
        <f t="shared" si="316"/>
        <v>0</v>
      </c>
      <c r="F289" s="13"/>
      <c r="G289" s="15">
        <f t="shared" si="317"/>
        <v>0</v>
      </c>
      <c r="H289" s="13"/>
      <c r="I289" s="13"/>
      <c r="J289" s="13"/>
      <c r="K289" s="14">
        <f t="shared" si="318"/>
        <v>0</v>
      </c>
      <c r="L289" s="13"/>
      <c r="M289" s="15">
        <f t="shared" si="323"/>
        <v>0</v>
      </c>
      <c r="N289" s="17"/>
      <c r="O289" s="17"/>
      <c r="P289" s="18"/>
      <c r="Q289" s="19"/>
      <c r="R289" s="46"/>
      <c r="S289" s="20">
        <f t="shared" si="321"/>
        <v>0</v>
      </c>
      <c r="T289" s="69" t="str">
        <f t="shared" si="324"/>
        <v>KO</v>
      </c>
      <c r="U289" s="52">
        <f>+IF(SUM(N283:R289)&gt;7,"ERROR",SUM(N283:R289))</f>
        <v>0</v>
      </c>
      <c r="W289" s="42" t="s">
        <v>19</v>
      </c>
      <c r="X289" s="54">
        <v>0</v>
      </c>
      <c r="Y289" s="54">
        <v>0</v>
      </c>
      <c r="AA289" s="42" t="s">
        <v>26</v>
      </c>
      <c r="AB289" s="54">
        <v>0</v>
      </c>
      <c r="AC289" s="54">
        <v>0</v>
      </c>
      <c r="AD289" s="68"/>
      <c r="AE289" s="21">
        <f>IF($U289=7,IF($U283&lt;$AI$9,$AI$9-$U283,0),0)</f>
        <v>0</v>
      </c>
      <c r="AF289" s="21">
        <f>IF($U289=7,IF($U283&gt;$AI$9,IF(($U283-$AI$9)&gt;43/24,43/24,$U283-$AI$9),0),0)</f>
        <v>0</v>
      </c>
      <c r="AG289" s="34">
        <v>7</v>
      </c>
      <c r="AH289" s="13">
        <v>0.29166666666666669</v>
      </c>
      <c r="AI289" s="53">
        <v>0</v>
      </c>
    </row>
    <row r="290" spans="1:35" ht="6" customHeight="1">
      <c r="N290" s="37"/>
      <c r="O290" s="37"/>
      <c r="P290" s="37"/>
      <c r="Q290" s="37"/>
      <c r="R290" s="37"/>
    </row>
    <row r="291" spans="1:35">
      <c r="A291" s="45">
        <f>+A289+1</f>
        <v>43290</v>
      </c>
      <c r="B291" s="13"/>
      <c r="C291" s="13"/>
      <c r="D291" s="13"/>
      <c r="E291" s="14">
        <f t="shared" ref="E291:E297" si="325">+D291-C291</f>
        <v>0</v>
      </c>
      <c r="F291" s="13"/>
      <c r="G291" s="15">
        <f t="shared" ref="G291:G297" si="326">IF(F291&lt;B291,F291+1-B291-E291,F291-B291-E291)</f>
        <v>0</v>
      </c>
      <c r="H291" s="13"/>
      <c r="I291" s="13"/>
      <c r="J291" s="13"/>
      <c r="K291" s="14">
        <f t="shared" ref="K291:K297" si="327">+J291-I291</f>
        <v>0</v>
      </c>
      <c r="L291" s="13"/>
      <c r="M291" s="15">
        <f t="shared" ref="M291:M292" si="328">IF(L291&lt;H291,L291+1-H291-K291,L291-H291-K291)</f>
        <v>0</v>
      </c>
      <c r="N291" s="17"/>
      <c r="O291" s="17"/>
      <c r="P291" s="18"/>
      <c r="Q291" s="19"/>
      <c r="R291" s="46"/>
      <c r="S291" s="20">
        <f>SUM(G291+M291)</f>
        <v>0</v>
      </c>
      <c r="T291" s="69" t="str">
        <f t="shared" ref="T291:T294" si="329">IF(S291+R291+Q291+P291+O291+N291=0,"KO","")</f>
        <v>KO</v>
      </c>
      <c r="U291" s="84">
        <f>SUM(S291:S297)</f>
        <v>0</v>
      </c>
      <c r="W291" s="39" t="s">
        <v>13</v>
      </c>
      <c r="X291" s="82" t="s">
        <v>14</v>
      </c>
      <c r="Y291" s="82"/>
      <c r="AA291" s="36"/>
      <c r="AB291" s="82" t="s">
        <v>28</v>
      </c>
      <c r="AC291" s="82"/>
      <c r="AD291" s="62"/>
      <c r="AE291" s="36">
        <f>IF($U297=1,IF($U291&lt;$AI$3,$AI$3-$U291,0),AE292)</f>
        <v>0</v>
      </c>
      <c r="AF291" s="36">
        <f>IF($U297=1,IF($U291&gt;$AI$3,IF(($U291-$AI$3)&gt;8/24,8/24,$U291-$AI$3),AF292),AF292)</f>
        <v>0</v>
      </c>
      <c r="AG291" s="34">
        <v>1</v>
      </c>
      <c r="AH291" s="13">
        <v>0.29166666666666669</v>
      </c>
      <c r="AI291" s="53">
        <f>+AH291*5</f>
        <v>1.4583333333333335</v>
      </c>
    </row>
    <row r="292" spans="1:35">
      <c r="A292" s="45">
        <f>+A291+1</f>
        <v>43291</v>
      </c>
      <c r="B292" s="13"/>
      <c r="C292" s="13"/>
      <c r="D292" s="13"/>
      <c r="E292" s="14">
        <f t="shared" si="325"/>
        <v>0</v>
      </c>
      <c r="F292" s="13"/>
      <c r="G292" s="15">
        <f t="shared" si="326"/>
        <v>0</v>
      </c>
      <c r="H292" s="13"/>
      <c r="I292" s="13"/>
      <c r="J292" s="13"/>
      <c r="K292" s="14">
        <f t="shared" si="327"/>
        <v>0</v>
      </c>
      <c r="L292" s="13"/>
      <c r="M292" s="15">
        <f t="shared" si="328"/>
        <v>0</v>
      </c>
      <c r="N292" s="17"/>
      <c r="O292" s="17"/>
      <c r="P292" s="18"/>
      <c r="Q292" s="19"/>
      <c r="R292" s="46"/>
      <c r="S292" s="20">
        <f t="shared" ref="S292:S297" si="330">SUM(G292+M292)</f>
        <v>0</v>
      </c>
      <c r="T292" s="69" t="str">
        <f t="shared" si="329"/>
        <v>KO</v>
      </c>
      <c r="U292" s="85"/>
      <c r="W292" s="22" t="s">
        <v>15</v>
      </c>
      <c r="X292" s="22" t="s">
        <v>29</v>
      </c>
      <c r="Y292" s="22" t="s">
        <v>17</v>
      </c>
      <c r="AB292" s="22" t="s">
        <v>16</v>
      </c>
      <c r="AC292" s="22" t="s">
        <v>17</v>
      </c>
      <c r="AD292" s="63"/>
      <c r="AE292" s="36">
        <f>IF($U297=2,IF($U291&lt;$AI$4,$AI$4-$U291,0),AE293)</f>
        <v>0</v>
      </c>
      <c r="AF292" s="36">
        <f>IF($U297=2,IF($U291&gt;$AI$4,IF(($U291-$AI$4)&gt;8/24,8/24,$U291-$AI$4),AF293),AF293)</f>
        <v>0</v>
      </c>
      <c r="AG292" s="34">
        <v>2</v>
      </c>
      <c r="AH292" s="13">
        <v>0.29166666666666669</v>
      </c>
      <c r="AI292" s="53">
        <f>+AH292*5</f>
        <v>1.4583333333333335</v>
      </c>
    </row>
    <row r="293" spans="1:35">
      <c r="A293" s="45">
        <f t="shared" ref="A293:A297" si="331">+A292+1</f>
        <v>43292</v>
      </c>
      <c r="B293" s="13"/>
      <c r="C293" s="13"/>
      <c r="D293" s="13"/>
      <c r="E293" s="14">
        <f t="shared" si="325"/>
        <v>0</v>
      </c>
      <c r="F293" s="13"/>
      <c r="G293" s="15">
        <f t="shared" si="326"/>
        <v>0</v>
      </c>
      <c r="H293" s="13"/>
      <c r="I293" s="13"/>
      <c r="J293" s="13"/>
      <c r="K293" s="14">
        <f t="shared" si="327"/>
        <v>0</v>
      </c>
      <c r="L293" s="13"/>
      <c r="M293" s="15">
        <f>IF(L293&lt;H293,L293+1-H293-K293,L293-H293-K293)</f>
        <v>0</v>
      </c>
      <c r="N293" s="17"/>
      <c r="O293" s="17"/>
      <c r="P293" s="18"/>
      <c r="Q293" s="19"/>
      <c r="R293" s="46"/>
      <c r="S293" s="20">
        <f t="shared" si="330"/>
        <v>0</v>
      </c>
      <c r="T293" s="69" t="str">
        <f t="shared" si="329"/>
        <v>KO</v>
      </c>
      <c r="U293" s="85"/>
      <c r="W293" s="60">
        <f>AE291</f>
        <v>0</v>
      </c>
      <c r="X293" s="58">
        <f>+AF291</f>
        <v>0</v>
      </c>
      <c r="Y293" s="58">
        <f>IF(U291&gt;43/24,U291-43/24,0)</f>
        <v>0</v>
      </c>
      <c r="AA293" s="22" t="s">
        <v>17</v>
      </c>
      <c r="AB293" s="53" t="s">
        <v>27</v>
      </c>
      <c r="AC293" s="53">
        <f>+Y295</f>
        <v>0</v>
      </c>
      <c r="AD293" s="66"/>
      <c r="AE293" s="21">
        <f>IF($U297=3,IF($U291&lt;$AI$5,$AI$5-$U291,0),AE294)</f>
        <v>0</v>
      </c>
      <c r="AF293" s="21">
        <f>IF($U297=3,IF($U291&gt;$AI$5,IF(($U291-$AI$5)&gt;15/24,15/24,$U291-$AI$5),AF294),AF294)</f>
        <v>0</v>
      </c>
      <c r="AG293" s="34">
        <v>3</v>
      </c>
      <c r="AH293" s="13">
        <v>0.29166666666666669</v>
      </c>
      <c r="AI293" s="53">
        <f>+AH293*4</f>
        <v>1.1666666666666667</v>
      </c>
    </row>
    <row r="294" spans="1:35">
      <c r="A294" s="45">
        <f t="shared" si="331"/>
        <v>43293</v>
      </c>
      <c r="B294" s="13"/>
      <c r="C294" s="13"/>
      <c r="D294" s="13"/>
      <c r="E294" s="14">
        <f t="shared" si="325"/>
        <v>0</v>
      </c>
      <c r="F294" s="13"/>
      <c r="G294" s="15">
        <f t="shared" si="326"/>
        <v>0</v>
      </c>
      <c r="H294" s="13"/>
      <c r="I294" s="13"/>
      <c r="J294" s="13"/>
      <c r="K294" s="14">
        <f t="shared" si="327"/>
        <v>0</v>
      </c>
      <c r="L294" s="13"/>
      <c r="M294" s="15">
        <f t="shared" ref="M294:M297" si="332">IF(L294&lt;H294,L294+1-H294-K294,L294-H294-K294)</f>
        <v>0</v>
      </c>
      <c r="N294" s="17"/>
      <c r="O294" s="17"/>
      <c r="P294" s="18"/>
      <c r="Q294" s="19"/>
      <c r="R294" s="46"/>
      <c r="S294" s="20">
        <f t="shared" si="330"/>
        <v>0</v>
      </c>
      <c r="T294" s="69" t="str">
        <f t="shared" si="329"/>
        <v>KO</v>
      </c>
      <c r="U294" s="85"/>
      <c r="W294" s="22" t="s">
        <v>18</v>
      </c>
      <c r="X294" s="22" t="s">
        <v>18</v>
      </c>
      <c r="Y294" s="22" t="s">
        <v>18</v>
      </c>
      <c r="AA294" s="22" t="s">
        <v>16</v>
      </c>
      <c r="AB294" s="53">
        <f>+X295</f>
        <v>0</v>
      </c>
      <c r="AC294" s="53">
        <f>+(AC293*1.5)/1.25</f>
        <v>0</v>
      </c>
      <c r="AD294" s="66"/>
      <c r="AE294" s="21">
        <f>IF($U297=4,IF($U291&lt;$AI$6,$AI$6-$U291,0),AE295)</f>
        <v>0</v>
      </c>
      <c r="AF294" s="21">
        <f>IF($U297=4,IF($U291&gt;$AI$6,IF(($U291-$AI$6)&gt;22/24,22/24,$U291-$AI$6),AF295),AF295)</f>
        <v>0</v>
      </c>
      <c r="AG294" s="34">
        <v>4</v>
      </c>
      <c r="AH294" s="13">
        <v>0.29166666666666669</v>
      </c>
      <c r="AI294" s="53">
        <f>+AH294*3</f>
        <v>0.875</v>
      </c>
    </row>
    <row r="295" spans="1:35">
      <c r="A295" s="45">
        <f t="shared" si="331"/>
        <v>43294</v>
      </c>
      <c r="B295" s="13"/>
      <c r="C295" s="13"/>
      <c r="D295" s="13"/>
      <c r="E295" s="14">
        <f t="shared" si="325"/>
        <v>0</v>
      </c>
      <c r="F295" s="13"/>
      <c r="G295" s="15">
        <f t="shared" si="326"/>
        <v>0</v>
      </c>
      <c r="H295" s="13"/>
      <c r="I295" s="13"/>
      <c r="J295" s="13"/>
      <c r="K295" s="14">
        <f t="shared" si="327"/>
        <v>0</v>
      </c>
      <c r="L295" s="13"/>
      <c r="M295" s="15">
        <f t="shared" si="332"/>
        <v>0</v>
      </c>
      <c r="N295" s="17"/>
      <c r="O295" s="17"/>
      <c r="P295" s="18"/>
      <c r="Q295" s="19"/>
      <c r="R295" s="46"/>
      <c r="S295" s="20">
        <f t="shared" si="330"/>
        <v>0</v>
      </c>
      <c r="T295" s="69" t="str">
        <f>IF(S295+R295+Q295+P295+O295+N295=0,"KO","")</f>
        <v>KO</v>
      </c>
      <c r="U295" s="85"/>
      <c r="W295" s="55">
        <f>+W287+W293-(AB289*1.25)</f>
        <v>0</v>
      </c>
      <c r="X295" s="53">
        <f>+X287+X293-X289+(AC289*1.5)/1.25-AB289</f>
        <v>0</v>
      </c>
      <c r="Y295" s="53">
        <f>+Y287+Y293-Y289-AC289</f>
        <v>0</v>
      </c>
      <c r="AA295" s="22" t="s">
        <v>15</v>
      </c>
      <c r="AB295" s="53">
        <f>+AB294*1.25</f>
        <v>0</v>
      </c>
      <c r="AC295" s="53" t="s">
        <v>27</v>
      </c>
      <c r="AD295" s="67"/>
      <c r="AE295" s="21">
        <f>IF($U297=5,IF($U291&lt;$AI$7,$AI$7-$U291,0),AE296)</f>
        <v>0</v>
      </c>
      <c r="AF295" s="21">
        <f>IF($U297=5,IF($U291&gt;$AI$7,IF(($U291-$AI$7)&gt;29/24,29/24,$U291-$AI$7),AF296),AF296)</f>
        <v>0</v>
      </c>
      <c r="AG295" s="34">
        <v>5</v>
      </c>
      <c r="AH295" s="13">
        <v>0.29166666666666669</v>
      </c>
      <c r="AI295" s="53">
        <f>+AH295*2</f>
        <v>0.58333333333333337</v>
      </c>
    </row>
    <row r="296" spans="1:35">
      <c r="A296" s="45">
        <f t="shared" si="331"/>
        <v>43295</v>
      </c>
      <c r="B296" s="13"/>
      <c r="C296" s="13"/>
      <c r="D296" s="13"/>
      <c r="E296" s="14">
        <f t="shared" si="325"/>
        <v>0</v>
      </c>
      <c r="F296" s="13"/>
      <c r="G296" s="15">
        <f t="shared" si="326"/>
        <v>0</v>
      </c>
      <c r="H296" s="13"/>
      <c r="I296" s="13"/>
      <c r="J296" s="13"/>
      <c r="K296" s="14">
        <f t="shared" si="327"/>
        <v>0</v>
      </c>
      <c r="L296" s="13"/>
      <c r="M296" s="15">
        <f t="shared" si="332"/>
        <v>0</v>
      </c>
      <c r="N296" s="17"/>
      <c r="O296" s="17"/>
      <c r="P296" s="18"/>
      <c r="Q296" s="19"/>
      <c r="R296" s="46"/>
      <c r="S296" s="20">
        <f t="shared" si="330"/>
        <v>0</v>
      </c>
      <c r="T296" s="69" t="str">
        <f t="shared" ref="T296:T297" si="333">IF(S296+R296+Q296+P296+O296+N296=0,"KO","")</f>
        <v>KO</v>
      </c>
      <c r="U296" s="51" t="s">
        <v>33</v>
      </c>
      <c r="X296" s="22" t="s">
        <v>16</v>
      </c>
      <c r="Y296" s="22" t="s">
        <v>17</v>
      </c>
      <c r="AB296" s="22" t="s">
        <v>16</v>
      </c>
      <c r="AC296" s="22" t="s">
        <v>17</v>
      </c>
      <c r="AD296" s="63"/>
      <c r="AE296" s="21">
        <f>IF($U297=6,IF($U291&lt;$AI$8,$AI$8-$U291,0),AE297)</f>
        <v>0</v>
      </c>
      <c r="AF296" s="21">
        <f>IF($U297=6,IF($U291&gt;$AI$8,IF(($U291-$AI$8)&gt;36/24,36/24,$U291-$AI$8),AF297),AF297)</f>
        <v>0</v>
      </c>
      <c r="AG296" s="34">
        <v>6</v>
      </c>
      <c r="AH296" s="13">
        <v>0.29166666666666669</v>
      </c>
      <c r="AI296" s="53">
        <f>+AH296</f>
        <v>0.29166666666666669</v>
      </c>
    </row>
    <row r="297" spans="1:35">
      <c r="A297" s="45">
        <f t="shared" si="331"/>
        <v>43296</v>
      </c>
      <c r="B297" s="13"/>
      <c r="C297" s="13"/>
      <c r="D297" s="13"/>
      <c r="E297" s="14">
        <f t="shared" si="325"/>
        <v>0</v>
      </c>
      <c r="F297" s="13"/>
      <c r="G297" s="15">
        <f t="shared" si="326"/>
        <v>0</v>
      </c>
      <c r="H297" s="13"/>
      <c r="I297" s="13"/>
      <c r="J297" s="13"/>
      <c r="K297" s="14">
        <f t="shared" si="327"/>
        <v>0</v>
      </c>
      <c r="L297" s="13"/>
      <c r="M297" s="15">
        <f t="shared" si="332"/>
        <v>0</v>
      </c>
      <c r="N297" s="17"/>
      <c r="O297" s="17"/>
      <c r="P297" s="18"/>
      <c r="Q297" s="19"/>
      <c r="R297" s="46"/>
      <c r="S297" s="20">
        <f t="shared" si="330"/>
        <v>0</v>
      </c>
      <c r="T297" s="69" t="str">
        <f t="shared" si="333"/>
        <v>KO</v>
      </c>
      <c r="U297" s="52">
        <f>+IF(SUM(N291:R297)&gt;7,"ERROR",SUM(N291:R297))</f>
        <v>0</v>
      </c>
      <c r="W297" s="42" t="s">
        <v>19</v>
      </c>
      <c r="X297" s="54">
        <v>0</v>
      </c>
      <c r="Y297" s="54">
        <v>0</v>
      </c>
      <c r="AA297" s="42" t="s">
        <v>26</v>
      </c>
      <c r="AB297" s="54">
        <v>0</v>
      </c>
      <c r="AC297" s="54">
        <v>0</v>
      </c>
      <c r="AD297" s="68"/>
      <c r="AE297" s="21">
        <f>IF($U297=7,IF($U291&lt;$AI$9,$AI$9-$U291,0),0)</f>
        <v>0</v>
      </c>
      <c r="AF297" s="21">
        <f>IF($U297=7,IF($U291&gt;$AI$9,IF(($U291-$AI$9)&gt;43/24,43/24,$U291-$AI$9),0),0)</f>
        <v>0</v>
      </c>
      <c r="AG297" s="34">
        <v>7</v>
      </c>
      <c r="AH297" s="13">
        <v>0.29166666666666669</v>
      </c>
      <c r="AI297" s="53">
        <v>0</v>
      </c>
    </row>
    <row r="298" spans="1:35" ht="6" customHeight="1">
      <c r="N298" s="37"/>
      <c r="O298" s="37"/>
      <c r="P298" s="37"/>
      <c r="Q298" s="37"/>
      <c r="R298" s="37"/>
    </row>
    <row r="299" spans="1:35">
      <c r="A299" s="45">
        <f>+A297+1</f>
        <v>43297</v>
      </c>
      <c r="B299" s="13"/>
      <c r="C299" s="13"/>
      <c r="D299" s="13"/>
      <c r="E299" s="14">
        <f t="shared" ref="E299:E305" si="334">+D299-C299</f>
        <v>0</v>
      </c>
      <c r="F299" s="13"/>
      <c r="G299" s="15">
        <f t="shared" ref="G299:G305" si="335">IF(F299&lt;B299,F299+1-B299-E299,F299-B299-E299)</f>
        <v>0</v>
      </c>
      <c r="H299" s="13"/>
      <c r="I299" s="13"/>
      <c r="J299" s="13"/>
      <c r="K299" s="14">
        <f t="shared" ref="K299:K305" si="336">+J299-I299</f>
        <v>0</v>
      </c>
      <c r="L299" s="13"/>
      <c r="M299" s="15">
        <f t="shared" ref="M299:M300" si="337">IF(L299&lt;H299,L299+1-H299-K299,L299-H299-K299)</f>
        <v>0</v>
      </c>
      <c r="N299" s="17"/>
      <c r="O299" s="17"/>
      <c r="P299" s="18"/>
      <c r="Q299" s="19"/>
      <c r="R299" s="46"/>
      <c r="S299" s="20">
        <f>SUM(G299+M299)</f>
        <v>0</v>
      </c>
      <c r="T299" s="69" t="str">
        <f t="shared" ref="T299:T302" si="338">IF(S299+R299+Q299+P299+O299+N299=0,"KO","")</f>
        <v>KO</v>
      </c>
      <c r="U299" s="84">
        <f>SUM(S299:S305)</f>
        <v>0</v>
      </c>
      <c r="W299" s="39" t="s">
        <v>13</v>
      </c>
      <c r="X299" s="82" t="s">
        <v>14</v>
      </c>
      <c r="Y299" s="82"/>
      <c r="AA299" s="36"/>
      <c r="AB299" s="82" t="s">
        <v>28</v>
      </c>
      <c r="AC299" s="82"/>
      <c r="AD299" s="62"/>
      <c r="AE299" s="36">
        <f>IF($U305=1,IF($U299&lt;$AI$3,$AI$3-$U299,0),AE300)</f>
        <v>0</v>
      </c>
      <c r="AF299" s="36">
        <f>IF($U305=1,IF($U299&gt;$AI$3,IF(($U299-$AI$3)&gt;8/24,8/24,$U299-$AI$3),AF300),AF300)</f>
        <v>0</v>
      </c>
      <c r="AG299" s="34">
        <v>1</v>
      </c>
      <c r="AH299" s="13">
        <v>0.29166666666666669</v>
      </c>
      <c r="AI299" s="53">
        <f>+AH299*5</f>
        <v>1.4583333333333335</v>
      </c>
    </row>
    <row r="300" spans="1:35">
      <c r="A300" s="45">
        <f>+A299+1</f>
        <v>43298</v>
      </c>
      <c r="B300" s="13"/>
      <c r="C300" s="13"/>
      <c r="D300" s="13"/>
      <c r="E300" s="14">
        <f t="shared" si="334"/>
        <v>0</v>
      </c>
      <c r="F300" s="13"/>
      <c r="G300" s="15">
        <f t="shared" si="335"/>
        <v>0</v>
      </c>
      <c r="H300" s="13"/>
      <c r="I300" s="13"/>
      <c r="J300" s="13"/>
      <c r="K300" s="14">
        <f t="shared" si="336"/>
        <v>0</v>
      </c>
      <c r="L300" s="13"/>
      <c r="M300" s="15">
        <f t="shared" si="337"/>
        <v>0</v>
      </c>
      <c r="N300" s="17"/>
      <c r="O300" s="17"/>
      <c r="P300" s="18"/>
      <c r="Q300" s="19"/>
      <c r="R300" s="46"/>
      <c r="S300" s="20">
        <f t="shared" ref="S300:S305" si="339">SUM(G300+M300)</f>
        <v>0</v>
      </c>
      <c r="T300" s="69" t="str">
        <f t="shared" si="338"/>
        <v>KO</v>
      </c>
      <c r="U300" s="85"/>
      <c r="W300" s="22" t="s">
        <v>15</v>
      </c>
      <c r="X300" s="22" t="s">
        <v>29</v>
      </c>
      <c r="Y300" s="22" t="s">
        <v>17</v>
      </c>
      <c r="AB300" s="22" t="s">
        <v>16</v>
      </c>
      <c r="AC300" s="22" t="s">
        <v>17</v>
      </c>
      <c r="AD300" s="63"/>
      <c r="AE300" s="36">
        <f>IF($U305=2,IF($U299&lt;$AI$4,$AI$4-$U299,0),AE301)</f>
        <v>0</v>
      </c>
      <c r="AF300" s="36">
        <f>IF($U305=2,IF($U299&gt;$AI$4,IF(($U299-$AI$4)&gt;8/24,8/24,$U299-$AI$4),AF301),AF301)</f>
        <v>0</v>
      </c>
      <c r="AG300" s="34">
        <v>2</v>
      </c>
      <c r="AH300" s="13">
        <v>0.29166666666666669</v>
      </c>
      <c r="AI300" s="53">
        <f>+AH300*5</f>
        <v>1.4583333333333335</v>
      </c>
    </row>
    <row r="301" spans="1:35">
      <c r="A301" s="45">
        <f t="shared" ref="A301:A305" si="340">+A300+1</f>
        <v>43299</v>
      </c>
      <c r="B301" s="13"/>
      <c r="C301" s="13"/>
      <c r="D301" s="13"/>
      <c r="E301" s="14">
        <f t="shared" si="334"/>
        <v>0</v>
      </c>
      <c r="F301" s="13"/>
      <c r="G301" s="15">
        <f t="shared" si="335"/>
        <v>0</v>
      </c>
      <c r="H301" s="13"/>
      <c r="I301" s="13"/>
      <c r="J301" s="13"/>
      <c r="K301" s="14">
        <f t="shared" si="336"/>
        <v>0</v>
      </c>
      <c r="L301" s="13"/>
      <c r="M301" s="15">
        <f>IF(L301&lt;H301,L301+1-H301-K301,L301-H301-K301)</f>
        <v>0</v>
      </c>
      <c r="N301" s="17"/>
      <c r="O301" s="17"/>
      <c r="P301" s="18"/>
      <c r="Q301" s="19"/>
      <c r="R301" s="46"/>
      <c r="S301" s="20">
        <f t="shared" si="339"/>
        <v>0</v>
      </c>
      <c r="T301" s="69" t="str">
        <f t="shared" si="338"/>
        <v>KO</v>
      </c>
      <c r="U301" s="85"/>
      <c r="W301" s="60">
        <f>AE299</f>
        <v>0</v>
      </c>
      <c r="X301" s="58">
        <f>+AF299</f>
        <v>0</v>
      </c>
      <c r="Y301" s="58">
        <f>IF(U299&gt;43/24,U299-43/24,0)</f>
        <v>0</v>
      </c>
      <c r="AA301" s="22" t="s">
        <v>17</v>
      </c>
      <c r="AB301" s="53" t="s">
        <v>27</v>
      </c>
      <c r="AC301" s="53">
        <f>+Y303</f>
        <v>0</v>
      </c>
      <c r="AD301" s="66"/>
      <c r="AE301" s="21">
        <f>IF($U305=3,IF($U299&lt;$AI$5,$AI$5-$U299,0),AE302)</f>
        <v>0</v>
      </c>
      <c r="AF301" s="21">
        <f>IF($U305=3,IF($U299&gt;$AI$5,IF(($U299-$AI$5)&gt;15/24,15/24,$U299-$AI$5),AF302),AF302)</f>
        <v>0</v>
      </c>
      <c r="AG301" s="34">
        <v>3</v>
      </c>
      <c r="AH301" s="13">
        <v>0.29166666666666669</v>
      </c>
      <c r="AI301" s="53">
        <f>+AH301*4</f>
        <v>1.1666666666666667</v>
      </c>
    </row>
    <row r="302" spans="1:35">
      <c r="A302" s="45">
        <f t="shared" si="340"/>
        <v>43300</v>
      </c>
      <c r="B302" s="13"/>
      <c r="C302" s="13"/>
      <c r="D302" s="13"/>
      <c r="E302" s="14">
        <f t="shared" si="334"/>
        <v>0</v>
      </c>
      <c r="F302" s="13"/>
      <c r="G302" s="15">
        <f t="shared" si="335"/>
        <v>0</v>
      </c>
      <c r="H302" s="13"/>
      <c r="I302" s="13"/>
      <c r="J302" s="13"/>
      <c r="K302" s="14">
        <f t="shared" si="336"/>
        <v>0</v>
      </c>
      <c r="L302" s="13"/>
      <c r="M302" s="15">
        <f t="shared" ref="M302:M305" si="341">IF(L302&lt;H302,L302+1-H302-K302,L302-H302-K302)</f>
        <v>0</v>
      </c>
      <c r="N302" s="17"/>
      <c r="O302" s="17"/>
      <c r="P302" s="18"/>
      <c r="Q302" s="19"/>
      <c r="R302" s="46"/>
      <c r="S302" s="20">
        <f t="shared" si="339"/>
        <v>0</v>
      </c>
      <c r="T302" s="69" t="str">
        <f t="shared" si="338"/>
        <v>KO</v>
      </c>
      <c r="U302" s="85"/>
      <c r="W302" s="22" t="s">
        <v>18</v>
      </c>
      <c r="X302" s="22" t="s">
        <v>18</v>
      </c>
      <c r="Y302" s="22" t="s">
        <v>18</v>
      </c>
      <c r="AA302" s="22" t="s">
        <v>16</v>
      </c>
      <c r="AB302" s="53">
        <f>+X303</f>
        <v>0</v>
      </c>
      <c r="AC302" s="53">
        <f>+(AC301*1.5)/1.25</f>
        <v>0</v>
      </c>
      <c r="AD302" s="66"/>
      <c r="AE302" s="21">
        <f>IF($U305=4,IF($U299&lt;$AI$6,$AI$6-$U299,0),AE303)</f>
        <v>0</v>
      </c>
      <c r="AF302" s="21">
        <f>IF($U305=4,IF($U299&gt;$AI$6,IF(($U299-$AI$6)&gt;22/24,22/24,$U299-$AI$6),AF303),AF303)</f>
        <v>0</v>
      </c>
      <c r="AG302" s="34">
        <v>4</v>
      </c>
      <c r="AH302" s="13">
        <v>0.29166666666666669</v>
      </c>
      <c r="AI302" s="53">
        <f>+AH302*3</f>
        <v>0.875</v>
      </c>
    </row>
    <row r="303" spans="1:35">
      <c r="A303" s="45">
        <f t="shared" si="340"/>
        <v>43301</v>
      </c>
      <c r="B303" s="13"/>
      <c r="C303" s="13"/>
      <c r="D303" s="13"/>
      <c r="E303" s="14">
        <f t="shared" si="334"/>
        <v>0</v>
      </c>
      <c r="F303" s="13"/>
      <c r="G303" s="15">
        <f t="shared" si="335"/>
        <v>0</v>
      </c>
      <c r="H303" s="13"/>
      <c r="I303" s="13"/>
      <c r="J303" s="13"/>
      <c r="K303" s="14">
        <f t="shared" si="336"/>
        <v>0</v>
      </c>
      <c r="L303" s="13"/>
      <c r="M303" s="15">
        <f t="shared" si="341"/>
        <v>0</v>
      </c>
      <c r="N303" s="17"/>
      <c r="O303" s="17"/>
      <c r="P303" s="18"/>
      <c r="Q303" s="19"/>
      <c r="R303" s="46"/>
      <c r="S303" s="20">
        <f t="shared" si="339"/>
        <v>0</v>
      </c>
      <c r="T303" s="69" t="str">
        <f>IF(S303+R303+Q303+P303+O303+N303=0,"KO","")</f>
        <v>KO</v>
      </c>
      <c r="U303" s="85"/>
      <c r="W303" s="55">
        <f>+W295+W301-(AB297*1.25)</f>
        <v>0</v>
      </c>
      <c r="X303" s="53">
        <f>+X295+X301-X297+(AC297*1.5)/1.25-AB297</f>
        <v>0</v>
      </c>
      <c r="Y303" s="53">
        <f>+Y295+Y301-Y297-AC297</f>
        <v>0</v>
      </c>
      <c r="AA303" s="22" t="s">
        <v>15</v>
      </c>
      <c r="AB303" s="53">
        <f>+AB302*1.25</f>
        <v>0</v>
      </c>
      <c r="AC303" s="53" t="s">
        <v>27</v>
      </c>
      <c r="AD303" s="67"/>
      <c r="AE303" s="21">
        <f>IF($U305=5,IF($U299&lt;$AI$7,$AI$7-$U299,0),AE304)</f>
        <v>0</v>
      </c>
      <c r="AF303" s="21">
        <f>IF($U305=5,IF($U299&gt;$AI$7,IF(($U299-$AI$7)&gt;29/24,29/24,$U299-$AI$7),AF304),AF304)</f>
        <v>0</v>
      </c>
      <c r="AG303" s="34">
        <v>5</v>
      </c>
      <c r="AH303" s="13">
        <v>0.29166666666666669</v>
      </c>
      <c r="AI303" s="53">
        <f>+AH303*2</f>
        <v>0.58333333333333337</v>
      </c>
    </row>
    <row r="304" spans="1:35">
      <c r="A304" s="45">
        <f t="shared" si="340"/>
        <v>43302</v>
      </c>
      <c r="B304" s="13"/>
      <c r="C304" s="13"/>
      <c r="D304" s="13"/>
      <c r="E304" s="14">
        <f t="shared" si="334"/>
        <v>0</v>
      </c>
      <c r="F304" s="13"/>
      <c r="G304" s="15">
        <f t="shared" si="335"/>
        <v>0</v>
      </c>
      <c r="H304" s="13"/>
      <c r="I304" s="13"/>
      <c r="J304" s="13"/>
      <c r="K304" s="14">
        <f t="shared" si="336"/>
        <v>0</v>
      </c>
      <c r="L304" s="13"/>
      <c r="M304" s="15">
        <f t="shared" si="341"/>
        <v>0</v>
      </c>
      <c r="N304" s="17"/>
      <c r="O304" s="17"/>
      <c r="P304" s="18"/>
      <c r="Q304" s="19"/>
      <c r="R304" s="46"/>
      <c r="S304" s="20">
        <f t="shared" si="339"/>
        <v>0</v>
      </c>
      <c r="T304" s="69" t="str">
        <f t="shared" ref="T304:T305" si="342">IF(S304+R304+Q304+P304+O304+N304=0,"KO","")</f>
        <v>KO</v>
      </c>
      <c r="U304" s="51" t="s">
        <v>33</v>
      </c>
      <c r="X304" s="22" t="s">
        <v>16</v>
      </c>
      <c r="Y304" s="22" t="s">
        <v>17</v>
      </c>
      <c r="AB304" s="22" t="s">
        <v>16</v>
      </c>
      <c r="AC304" s="22" t="s">
        <v>17</v>
      </c>
      <c r="AD304" s="63"/>
      <c r="AE304" s="21">
        <f>IF($U305=6,IF($U299&lt;$AI$8,$AI$8-$U299,0),AE305)</f>
        <v>0</v>
      </c>
      <c r="AF304" s="21">
        <f>IF($U305=6,IF($U299&gt;$AI$8,IF(($U299-$AI$8)&gt;36/24,36/24,$U299-$AI$8),AF305),AF305)</f>
        <v>0</v>
      </c>
      <c r="AG304" s="34">
        <v>6</v>
      </c>
      <c r="AH304" s="13">
        <v>0.29166666666666669</v>
      </c>
      <c r="AI304" s="53">
        <f>+AH304</f>
        <v>0.29166666666666669</v>
      </c>
    </row>
    <row r="305" spans="1:35">
      <c r="A305" s="45">
        <f t="shared" si="340"/>
        <v>43303</v>
      </c>
      <c r="B305" s="13"/>
      <c r="C305" s="13"/>
      <c r="D305" s="13"/>
      <c r="E305" s="14">
        <f t="shared" si="334"/>
        <v>0</v>
      </c>
      <c r="F305" s="13"/>
      <c r="G305" s="15">
        <f t="shared" si="335"/>
        <v>0</v>
      </c>
      <c r="H305" s="13"/>
      <c r="I305" s="13"/>
      <c r="J305" s="13"/>
      <c r="K305" s="14">
        <f t="shared" si="336"/>
        <v>0</v>
      </c>
      <c r="L305" s="13"/>
      <c r="M305" s="15">
        <f t="shared" si="341"/>
        <v>0</v>
      </c>
      <c r="N305" s="17"/>
      <c r="O305" s="17"/>
      <c r="P305" s="18"/>
      <c r="Q305" s="19"/>
      <c r="R305" s="46"/>
      <c r="S305" s="20">
        <f t="shared" si="339"/>
        <v>0</v>
      </c>
      <c r="T305" s="69" t="str">
        <f t="shared" si="342"/>
        <v>KO</v>
      </c>
      <c r="U305" s="52">
        <f>+IF(SUM(N299:R305)&gt;7,"ERROR",SUM(N299:R305))</f>
        <v>0</v>
      </c>
      <c r="W305" s="42" t="s">
        <v>19</v>
      </c>
      <c r="X305" s="54">
        <v>0</v>
      </c>
      <c r="Y305" s="54">
        <v>0</v>
      </c>
      <c r="AA305" s="42" t="s">
        <v>26</v>
      </c>
      <c r="AB305" s="54">
        <v>0</v>
      </c>
      <c r="AC305" s="54">
        <v>0</v>
      </c>
      <c r="AD305" s="68"/>
      <c r="AE305" s="21">
        <f>IF($U305=7,IF($U299&lt;$AI$9,$AI$9-$U299,0),0)</f>
        <v>0</v>
      </c>
      <c r="AF305" s="21">
        <f>IF($U305=7,IF($U299&gt;$AI$9,IF(($U299-$AI$9)&gt;43/24,43/24,$U299-$AI$9),0),0)</f>
        <v>0</v>
      </c>
      <c r="AG305" s="34">
        <v>7</v>
      </c>
      <c r="AH305" s="13">
        <v>0.29166666666666669</v>
      </c>
      <c r="AI305" s="53">
        <v>0</v>
      </c>
    </row>
    <row r="306" spans="1:35" ht="6" customHeight="1">
      <c r="N306" s="37"/>
      <c r="O306" s="37"/>
      <c r="P306" s="37"/>
      <c r="Q306" s="37"/>
      <c r="R306" s="37"/>
    </row>
    <row r="307" spans="1:35">
      <c r="A307" s="45">
        <f>+A305+1</f>
        <v>43304</v>
      </c>
      <c r="B307" s="13"/>
      <c r="C307" s="13"/>
      <c r="D307" s="13"/>
      <c r="E307" s="14">
        <f t="shared" ref="E307:E313" si="343">+D307-C307</f>
        <v>0</v>
      </c>
      <c r="F307" s="13"/>
      <c r="G307" s="15">
        <f t="shared" ref="G307:G313" si="344">IF(F307&lt;B307,F307+1-B307-E307,F307-B307-E307)</f>
        <v>0</v>
      </c>
      <c r="H307" s="13"/>
      <c r="I307" s="13"/>
      <c r="J307" s="13"/>
      <c r="K307" s="14">
        <f t="shared" ref="K307:K313" si="345">+J307-I307</f>
        <v>0</v>
      </c>
      <c r="L307" s="13"/>
      <c r="M307" s="15">
        <f t="shared" ref="M307:M308" si="346">IF(L307&lt;H307,L307+1-H307-K307,L307-H307-K307)</f>
        <v>0</v>
      </c>
      <c r="N307" s="17"/>
      <c r="O307" s="17"/>
      <c r="P307" s="18"/>
      <c r="Q307" s="19"/>
      <c r="R307" s="46"/>
      <c r="S307" s="20">
        <f>SUM(G307+M307)</f>
        <v>0</v>
      </c>
      <c r="T307" s="69" t="str">
        <f t="shared" ref="T307:T310" si="347">IF(S307+R307+Q307+P307+O307+N307=0,"KO","")</f>
        <v>KO</v>
      </c>
      <c r="U307" s="84">
        <f>SUM(S307:S313)</f>
        <v>0</v>
      </c>
      <c r="W307" s="39" t="s">
        <v>13</v>
      </c>
      <c r="X307" s="82" t="s">
        <v>14</v>
      </c>
      <c r="Y307" s="82"/>
      <c r="AA307" s="36"/>
      <c r="AB307" s="82" t="s">
        <v>28</v>
      </c>
      <c r="AC307" s="82"/>
      <c r="AD307" s="62"/>
      <c r="AE307" s="36">
        <f>IF($U313=1,IF($U307&lt;$AI$3,$AI$3-$U307,0),AE308)</f>
        <v>0</v>
      </c>
      <c r="AF307" s="36">
        <f>IF($U313=1,IF($U307&gt;$AI$3,IF(($U307-$AI$3)&gt;8/24,8/24,$U307-$AI$3),AF308),AF308)</f>
        <v>0</v>
      </c>
      <c r="AG307" s="34">
        <v>1</v>
      </c>
      <c r="AH307" s="13">
        <v>0.29166666666666669</v>
      </c>
      <c r="AI307" s="53">
        <f>+AH307*5</f>
        <v>1.4583333333333335</v>
      </c>
    </row>
    <row r="308" spans="1:35">
      <c r="A308" s="45">
        <f>+A307+1</f>
        <v>43305</v>
      </c>
      <c r="B308" s="13"/>
      <c r="C308" s="13"/>
      <c r="D308" s="13"/>
      <c r="E308" s="14">
        <f t="shared" si="343"/>
        <v>0</v>
      </c>
      <c r="F308" s="13"/>
      <c r="G308" s="15">
        <f t="shared" si="344"/>
        <v>0</v>
      </c>
      <c r="H308" s="13"/>
      <c r="I308" s="13"/>
      <c r="J308" s="13"/>
      <c r="K308" s="14">
        <f t="shared" si="345"/>
        <v>0</v>
      </c>
      <c r="L308" s="13"/>
      <c r="M308" s="15">
        <f t="shared" si="346"/>
        <v>0</v>
      </c>
      <c r="N308" s="17"/>
      <c r="O308" s="17"/>
      <c r="P308" s="18"/>
      <c r="Q308" s="19"/>
      <c r="R308" s="46"/>
      <c r="S308" s="20">
        <f t="shared" ref="S308:S313" si="348">SUM(G308+M308)</f>
        <v>0</v>
      </c>
      <c r="T308" s="69" t="str">
        <f t="shared" si="347"/>
        <v>KO</v>
      </c>
      <c r="U308" s="85"/>
      <c r="W308" s="22" t="s">
        <v>15</v>
      </c>
      <c r="X308" s="22" t="s">
        <v>29</v>
      </c>
      <c r="Y308" s="22" t="s">
        <v>17</v>
      </c>
      <c r="AB308" s="22" t="s">
        <v>16</v>
      </c>
      <c r="AC308" s="22" t="s">
        <v>17</v>
      </c>
      <c r="AD308" s="63"/>
      <c r="AE308" s="36">
        <f>IF($U313=2,IF($U307&lt;$AI$4,$AI$4-$U307,0),AE309)</f>
        <v>0</v>
      </c>
      <c r="AF308" s="36">
        <f>IF($U313=2,IF($U307&gt;$AI$4,IF(($U307-$AI$4)&gt;8/24,8/24,$U307-$AI$4),AF309),AF309)</f>
        <v>0</v>
      </c>
      <c r="AG308" s="34">
        <v>2</v>
      </c>
      <c r="AH308" s="13">
        <v>0.29166666666666669</v>
      </c>
      <c r="AI308" s="53">
        <f>+AH308*5</f>
        <v>1.4583333333333335</v>
      </c>
    </row>
    <row r="309" spans="1:35">
      <c r="A309" s="45">
        <f t="shared" ref="A309:A313" si="349">+A308+1</f>
        <v>43306</v>
      </c>
      <c r="B309" s="13"/>
      <c r="C309" s="13"/>
      <c r="D309" s="13"/>
      <c r="E309" s="14">
        <f t="shared" si="343"/>
        <v>0</v>
      </c>
      <c r="F309" s="13"/>
      <c r="G309" s="15">
        <f t="shared" si="344"/>
        <v>0</v>
      </c>
      <c r="H309" s="13"/>
      <c r="I309" s="13"/>
      <c r="J309" s="13"/>
      <c r="K309" s="14">
        <f t="shared" si="345"/>
        <v>0</v>
      </c>
      <c r="L309" s="13"/>
      <c r="M309" s="15">
        <f>IF(L309&lt;H309,L309+1-H309-K309,L309-H309-K309)</f>
        <v>0</v>
      </c>
      <c r="N309" s="17"/>
      <c r="O309" s="17"/>
      <c r="P309" s="18"/>
      <c r="Q309" s="19"/>
      <c r="R309" s="46"/>
      <c r="S309" s="20">
        <f t="shared" si="348"/>
        <v>0</v>
      </c>
      <c r="T309" s="69" t="str">
        <f t="shared" si="347"/>
        <v>KO</v>
      </c>
      <c r="U309" s="85"/>
      <c r="W309" s="60">
        <f>AE307</f>
        <v>0</v>
      </c>
      <c r="X309" s="58">
        <f>+AF307</f>
        <v>0</v>
      </c>
      <c r="Y309" s="58">
        <f>IF(U307&gt;43/24,U307-43/24,0)</f>
        <v>0</v>
      </c>
      <c r="AA309" s="22" t="s">
        <v>17</v>
      </c>
      <c r="AB309" s="53" t="s">
        <v>27</v>
      </c>
      <c r="AC309" s="53">
        <f>+Y311</f>
        <v>0</v>
      </c>
      <c r="AD309" s="66"/>
      <c r="AE309" s="21">
        <f>IF($U313=3,IF($U307&lt;$AI$5,$AI$5-$U307,0),AE310)</f>
        <v>0</v>
      </c>
      <c r="AF309" s="21">
        <f>IF($U313=3,IF($U307&gt;$AI$5,IF(($U307-$AI$5)&gt;15/24,15/24,$U307-$AI$5),AF310),AF310)</f>
        <v>0</v>
      </c>
      <c r="AG309" s="34">
        <v>3</v>
      </c>
      <c r="AH309" s="13">
        <v>0.29166666666666669</v>
      </c>
      <c r="AI309" s="53">
        <f>+AH309*4</f>
        <v>1.1666666666666667</v>
      </c>
    </row>
    <row r="310" spans="1:35">
      <c r="A310" s="45">
        <f t="shared" si="349"/>
        <v>43307</v>
      </c>
      <c r="B310" s="13"/>
      <c r="C310" s="13"/>
      <c r="D310" s="13"/>
      <c r="E310" s="14">
        <f t="shared" si="343"/>
        <v>0</v>
      </c>
      <c r="F310" s="13"/>
      <c r="G310" s="15">
        <f t="shared" si="344"/>
        <v>0</v>
      </c>
      <c r="H310" s="13"/>
      <c r="I310" s="13"/>
      <c r="J310" s="13"/>
      <c r="K310" s="14">
        <f t="shared" si="345"/>
        <v>0</v>
      </c>
      <c r="L310" s="13"/>
      <c r="M310" s="15">
        <f t="shared" ref="M310:M313" si="350">IF(L310&lt;H310,L310+1-H310-K310,L310-H310-K310)</f>
        <v>0</v>
      </c>
      <c r="N310" s="17"/>
      <c r="O310" s="17"/>
      <c r="P310" s="18"/>
      <c r="Q310" s="19"/>
      <c r="R310" s="46"/>
      <c r="S310" s="20">
        <f t="shared" si="348"/>
        <v>0</v>
      </c>
      <c r="T310" s="69" t="str">
        <f t="shared" si="347"/>
        <v>KO</v>
      </c>
      <c r="U310" s="85"/>
      <c r="W310" s="22" t="s">
        <v>18</v>
      </c>
      <c r="X310" s="22" t="s">
        <v>18</v>
      </c>
      <c r="Y310" s="22" t="s">
        <v>18</v>
      </c>
      <c r="AA310" s="22" t="s">
        <v>16</v>
      </c>
      <c r="AB310" s="53">
        <f>+X311</f>
        <v>0</v>
      </c>
      <c r="AC310" s="53">
        <f>+(AC309*1.5)/1.25</f>
        <v>0</v>
      </c>
      <c r="AD310" s="66"/>
      <c r="AE310" s="21">
        <f>IF($U313=4,IF($U307&lt;$AI$6,$AI$6-$U307,0),AE311)</f>
        <v>0</v>
      </c>
      <c r="AF310" s="21">
        <f>IF($U313=4,IF($U307&gt;$AI$6,IF(($U307-$AI$6)&gt;22/24,22/24,$U307-$AI$6),AF311),AF311)</f>
        <v>0</v>
      </c>
      <c r="AG310" s="34">
        <v>4</v>
      </c>
      <c r="AH310" s="13">
        <v>0.29166666666666669</v>
      </c>
      <c r="AI310" s="53">
        <f>+AH310*3</f>
        <v>0.875</v>
      </c>
    </row>
    <row r="311" spans="1:35">
      <c r="A311" s="45">
        <f t="shared" si="349"/>
        <v>43308</v>
      </c>
      <c r="B311" s="13"/>
      <c r="C311" s="13"/>
      <c r="D311" s="13"/>
      <c r="E311" s="14">
        <f t="shared" si="343"/>
        <v>0</v>
      </c>
      <c r="F311" s="13"/>
      <c r="G311" s="15">
        <f t="shared" si="344"/>
        <v>0</v>
      </c>
      <c r="H311" s="13"/>
      <c r="I311" s="13"/>
      <c r="J311" s="13"/>
      <c r="K311" s="14">
        <f t="shared" si="345"/>
        <v>0</v>
      </c>
      <c r="L311" s="13"/>
      <c r="M311" s="15">
        <f t="shared" si="350"/>
        <v>0</v>
      </c>
      <c r="N311" s="17"/>
      <c r="O311" s="17"/>
      <c r="P311" s="18"/>
      <c r="Q311" s="19"/>
      <c r="R311" s="46"/>
      <c r="S311" s="20">
        <f t="shared" si="348"/>
        <v>0</v>
      </c>
      <c r="T311" s="69" t="str">
        <f>IF(S311+R311+Q311+P311+O311+N311=0,"KO","")</f>
        <v>KO</v>
      </c>
      <c r="U311" s="85"/>
      <c r="W311" s="55">
        <f>+W303+W309-(AB305*1.25)</f>
        <v>0</v>
      </c>
      <c r="X311" s="53">
        <f>+X303+X309-X305+(AC305*1.5)/1.25-AB305</f>
        <v>0</v>
      </c>
      <c r="Y311" s="53">
        <f>+Y303+Y309-Y305-AC305</f>
        <v>0</v>
      </c>
      <c r="AA311" s="22" t="s">
        <v>15</v>
      </c>
      <c r="AB311" s="53">
        <f>+AB310*1.25</f>
        <v>0</v>
      </c>
      <c r="AC311" s="53" t="s">
        <v>27</v>
      </c>
      <c r="AD311" s="67"/>
      <c r="AE311" s="21">
        <f>IF($U313=5,IF($U307&lt;$AI$7,$AI$7-$U307,0),AE312)</f>
        <v>0</v>
      </c>
      <c r="AF311" s="21">
        <f>IF($U313=5,IF($U307&gt;$AI$7,IF(($U307-$AI$7)&gt;29/24,29/24,$U307-$AI$7),AF312),AF312)</f>
        <v>0</v>
      </c>
      <c r="AG311" s="34">
        <v>5</v>
      </c>
      <c r="AH311" s="13">
        <v>0.29166666666666669</v>
      </c>
      <c r="AI311" s="53">
        <f>+AH311*2</f>
        <v>0.58333333333333337</v>
      </c>
    </row>
    <row r="312" spans="1:35">
      <c r="A312" s="45">
        <f t="shared" si="349"/>
        <v>43309</v>
      </c>
      <c r="B312" s="13"/>
      <c r="C312" s="13"/>
      <c r="D312" s="13"/>
      <c r="E312" s="14">
        <f t="shared" si="343"/>
        <v>0</v>
      </c>
      <c r="F312" s="13"/>
      <c r="G312" s="15">
        <f t="shared" si="344"/>
        <v>0</v>
      </c>
      <c r="H312" s="13"/>
      <c r="I312" s="13"/>
      <c r="J312" s="13"/>
      <c r="K312" s="14">
        <f t="shared" si="345"/>
        <v>0</v>
      </c>
      <c r="L312" s="13"/>
      <c r="M312" s="15">
        <f t="shared" si="350"/>
        <v>0</v>
      </c>
      <c r="N312" s="17"/>
      <c r="O312" s="17"/>
      <c r="P312" s="18"/>
      <c r="Q312" s="19"/>
      <c r="R312" s="46"/>
      <c r="S312" s="20">
        <f t="shared" si="348"/>
        <v>0</v>
      </c>
      <c r="T312" s="69" t="str">
        <f t="shared" ref="T312:T313" si="351">IF(S312+R312+Q312+P312+O312+N312=0,"KO","")</f>
        <v>KO</v>
      </c>
      <c r="U312" s="51" t="s">
        <v>33</v>
      </c>
      <c r="X312" s="22" t="s">
        <v>16</v>
      </c>
      <c r="Y312" s="22" t="s">
        <v>17</v>
      </c>
      <c r="AB312" s="22" t="s">
        <v>16</v>
      </c>
      <c r="AC312" s="22" t="s">
        <v>17</v>
      </c>
      <c r="AD312" s="63"/>
      <c r="AE312" s="21">
        <f>IF($U313=6,IF($U307&lt;$AI$8,$AI$8-$U307,0),AE313)</f>
        <v>0</v>
      </c>
      <c r="AF312" s="21">
        <f>IF($U313=6,IF($U307&gt;$AI$8,IF(($U307-$AI$8)&gt;36/24,36/24,$U307-$AI$8),AF313),AF313)</f>
        <v>0</v>
      </c>
      <c r="AG312" s="34">
        <v>6</v>
      </c>
      <c r="AH312" s="13">
        <v>0.29166666666666669</v>
      </c>
      <c r="AI312" s="53">
        <f>+AH312</f>
        <v>0.29166666666666669</v>
      </c>
    </row>
    <row r="313" spans="1:35">
      <c r="A313" s="45">
        <f t="shared" si="349"/>
        <v>43310</v>
      </c>
      <c r="B313" s="13"/>
      <c r="C313" s="13"/>
      <c r="D313" s="13"/>
      <c r="E313" s="14">
        <f t="shared" si="343"/>
        <v>0</v>
      </c>
      <c r="F313" s="13"/>
      <c r="G313" s="15">
        <f t="shared" si="344"/>
        <v>0</v>
      </c>
      <c r="H313" s="13"/>
      <c r="I313" s="13"/>
      <c r="J313" s="13"/>
      <c r="K313" s="14">
        <f t="shared" si="345"/>
        <v>0</v>
      </c>
      <c r="L313" s="13"/>
      <c r="M313" s="15">
        <f t="shared" si="350"/>
        <v>0</v>
      </c>
      <c r="N313" s="17"/>
      <c r="O313" s="17"/>
      <c r="P313" s="18"/>
      <c r="Q313" s="19"/>
      <c r="R313" s="46"/>
      <c r="S313" s="20">
        <f t="shared" si="348"/>
        <v>0</v>
      </c>
      <c r="T313" s="69" t="str">
        <f t="shared" si="351"/>
        <v>KO</v>
      </c>
      <c r="U313" s="52">
        <f>+IF(SUM(N307:R313)&gt;7,"ERROR",SUM(N307:R313))</f>
        <v>0</v>
      </c>
      <c r="W313" s="42" t="s">
        <v>19</v>
      </c>
      <c r="X313" s="54">
        <v>0</v>
      </c>
      <c r="Y313" s="54">
        <v>0</v>
      </c>
      <c r="AA313" s="42" t="s">
        <v>26</v>
      </c>
      <c r="AB313" s="54">
        <v>0</v>
      </c>
      <c r="AC313" s="54">
        <v>0</v>
      </c>
      <c r="AD313" s="68"/>
      <c r="AE313" s="21">
        <f>IF($U313=7,IF($U307&lt;$AI$9,$AI$9-$U307,0),0)</f>
        <v>0</v>
      </c>
      <c r="AF313" s="21">
        <f>IF($U313=7,IF($U307&gt;$AI$9,IF(($U307-$AI$9)&gt;43/24,43/24,$U307-$AI$9),0),0)</f>
        <v>0</v>
      </c>
      <c r="AG313" s="34">
        <v>7</v>
      </c>
      <c r="AH313" s="13">
        <v>0.29166666666666669</v>
      </c>
      <c r="AI313" s="53">
        <v>0</v>
      </c>
    </row>
    <row r="314" spans="1:35" ht="6" customHeight="1">
      <c r="N314" s="37"/>
      <c r="O314" s="37"/>
      <c r="P314" s="37"/>
      <c r="Q314" s="37"/>
      <c r="R314" s="37"/>
    </row>
    <row r="315" spans="1:35">
      <c r="A315" s="45">
        <f>+A313+1</f>
        <v>43311</v>
      </c>
      <c r="B315" s="13"/>
      <c r="C315" s="13"/>
      <c r="D315" s="13"/>
      <c r="E315" s="14">
        <f t="shared" ref="E315:E321" si="352">+D315-C315</f>
        <v>0</v>
      </c>
      <c r="F315" s="13"/>
      <c r="G315" s="15">
        <f t="shared" ref="G315:G321" si="353">IF(F315&lt;B315,F315+1-B315-E315,F315-B315-E315)</f>
        <v>0</v>
      </c>
      <c r="H315" s="13"/>
      <c r="I315" s="13"/>
      <c r="J315" s="13"/>
      <c r="K315" s="14">
        <f t="shared" ref="K315:K321" si="354">+J315-I315</f>
        <v>0</v>
      </c>
      <c r="L315" s="13"/>
      <c r="M315" s="15">
        <f t="shared" ref="M315:M316" si="355">IF(L315&lt;H315,L315+1-H315-K315,L315-H315-K315)</f>
        <v>0</v>
      </c>
      <c r="N315" s="17"/>
      <c r="O315" s="17"/>
      <c r="P315" s="18"/>
      <c r="Q315" s="19"/>
      <c r="R315" s="46"/>
      <c r="S315" s="20">
        <f>SUM(G315+M315)</f>
        <v>0</v>
      </c>
      <c r="T315" s="69" t="str">
        <f t="shared" ref="T315:T318" si="356">IF(S315+R315+Q315+P315+O315+N315=0,"KO","")</f>
        <v>KO</v>
      </c>
      <c r="U315" s="84">
        <f>SUM(S315:S321)</f>
        <v>0</v>
      </c>
      <c r="W315" s="39" t="s">
        <v>13</v>
      </c>
      <c r="X315" s="82" t="s">
        <v>14</v>
      </c>
      <c r="Y315" s="82"/>
      <c r="AA315" s="36"/>
      <c r="AB315" s="82" t="s">
        <v>28</v>
      </c>
      <c r="AC315" s="82"/>
      <c r="AD315" s="62"/>
      <c r="AE315" s="36">
        <f>IF($U321=1,IF($U315&lt;$AI$3,$AI$3-$U315,0),AE316)</f>
        <v>0</v>
      </c>
      <c r="AF315" s="36">
        <f>IF($U321=1,IF($U315&gt;$AI$3,IF(($U315-$AI$3)&gt;8/24,8/24,$U315-$AI$3),AF316),AF316)</f>
        <v>0</v>
      </c>
      <c r="AG315" s="34">
        <v>1</v>
      </c>
      <c r="AH315" s="13">
        <v>0.29166666666666669</v>
      </c>
      <c r="AI315" s="53">
        <f>+AH315*5</f>
        <v>1.4583333333333335</v>
      </c>
    </row>
    <row r="316" spans="1:35">
      <c r="A316" s="45">
        <f>+A315+1</f>
        <v>43312</v>
      </c>
      <c r="B316" s="13"/>
      <c r="C316" s="13"/>
      <c r="D316" s="13"/>
      <c r="E316" s="14">
        <f t="shared" si="352"/>
        <v>0</v>
      </c>
      <c r="F316" s="13"/>
      <c r="G316" s="15">
        <f t="shared" si="353"/>
        <v>0</v>
      </c>
      <c r="H316" s="13"/>
      <c r="I316" s="13"/>
      <c r="J316" s="13"/>
      <c r="K316" s="14">
        <f t="shared" si="354"/>
        <v>0</v>
      </c>
      <c r="L316" s="13"/>
      <c r="M316" s="15">
        <f t="shared" si="355"/>
        <v>0</v>
      </c>
      <c r="N316" s="17"/>
      <c r="O316" s="17"/>
      <c r="P316" s="18"/>
      <c r="Q316" s="19"/>
      <c r="R316" s="46"/>
      <c r="S316" s="20">
        <f t="shared" ref="S316:S321" si="357">SUM(G316+M316)</f>
        <v>0</v>
      </c>
      <c r="T316" s="69" t="str">
        <f t="shared" si="356"/>
        <v>KO</v>
      </c>
      <c r="U316" s="85"/>
      <c r="W316" s="22" t="s">
        <v>15</v>
      </c>
      <c r="X316" s="22" t="s">
        <v>29</v>
      </c>
      <c r="Y316" s="22" t="s">
        <v>17</v>
      </c>
      <c r="AB316" s="22" t="s">
        <v>16</v>
      </c>
      <c r="AC316" s="22" t="s">
        <v>17</v>
      </c>
      <c r="AD316" s="63"/>
      <c r="AE316" s="36">
        <f>IF($U321=2,IF($U315&lt;$AI$4,$AI$4-$U315,0),AE317)</f>
        <v>0</v>
      </c>
      <c r="AF316" s="36">
        <f>IF($U321=2,IF($U315&gt;$AI$4,IF(($U315-$AI$4)&gt;8/24,8/24,$U315-$AI$4),AF317),AF317)</f>
        <v>0</v>
      </c>
      <c r="AG316" s="34">
        <v>2</v>
      </c>
      <c r="AH316" s="13">
        <v>0.29166666666666669</v>
      </c>
      <c r="AI316" s="53">
        <f>+AH316*5</f>
        <v>1.4583333333333335</v>
      </c>
    </row>
    <row r="317" spans="1:35">
      <c r="A317" s="45">
        <f t="shared" ref="A317:A321" si="358">+A316+1</f>
        <v>43313</v>
      </c>
      <c r="B317" s="13"/>
      <c r="C317" s="13"/>
      <c r="D317" s="13"/>
      <c r="E317" s="14">
        <f t="shared" si="352"/>
        <v>0</v>
      </c>
      <c r="F317" s="13"/>
      <c r="G317" s="15">
        <f t="shared" si="353"/>
        <v>0</v>
      </c>
      <c r="H317" s="13"/>
      <c r="I317" s="13"/>
      <c r="J317" s="13"/>
      <c r="K317" s="14">
        <f t="shared" si="354"/>
        <v>0</v>
      </c>
      <c r="L317" s="13"/>
      <c r="M317" s="15">
        <f>IF(L317&lt;H317,L317+1-H317-K317,L317-H317-K317)</f>
        <v>0</v>
      </c>
      <c r="N317" s="17"/>
      <c r="O317" s="17"/>
      <c r="P317" s="18"/>
      <c r="Q317" s="19"/>
      <c r="R317" s="46"/>
      <c r="S317" s="20">
        <f t="shared" si="357"/>
        <v>0</v>
      </c>
      <c r="T317" s="69" t="str">
        <f t="shared" si="356"/>
        <v>KO</v>
      </c>
      <c r="U317" s="85"/>
      <c r="W317" s="60">
        <f>AE315</f>
        <v>0</v>
      </c>
      <c r="X317" s="58">
        <f>+AF315</f>
        <v>0</v>
      </c>
      <c r="Y317" s="58">
        <f>IF(U315&gt;43/24,U315-43/24,0)</f>
        <v>0</v>
      </c>
      <c r="AA317" s="22" t="s">
        <v>17</v>
      </c>
      <c r="AB317" s="53" t="s">
        <v>27</v>
      </c>
      <c r="AC317" s="53">
        <f>+Y319</f>
        <v>0</v>
      </c>
      <c r="AD317" s="66"/>
      <c r="AE317" s="21">
        <f>IF($U321=3,IF($U315&lt;$AI$5,$AI$5-$U315,0),AE318)</f>
        <v>0</v>
      </c>
      <c r="AF317" s="21">
        <f>IF($U321=3,IF($U315&gt;$AI$5,IF(($U315-$AI$5)&gt;15/24,15/24,$U315-$AI$5),AF318),AF318)</f>
        <v>0</v>
      </c>
      <c r="AG317" s="34">
        <v>3</v>
      </c>
      <c r="AH317" s="13">
        <v>0.29166666666666669</v>
      </c>
      <c r="AI317" s="53">
        <f>+AH317*4</f>
        <v>1.1666666666666667</v>
      </c>
    </row>
    <row r="318" spans="1:35">
      <c r="A318" s="45">
        <f t="shared" si="358"/>
        <v>43314</v>
      </c>
      <c r="B318" s="13"/>
      <c r="C318" s="13"/>
      <c r="D318" s="13"/>
      <c r="E318" s="14">
        <f t="shared" si="352"/>
        <v>0</v>
      </c>
      <c r="F318" s="13"/>
      <c r="G318" s="15">
        <f t="shared" si="353"/>
        <v>0</v>
      </c>
      <c r="H318" s="13"/>
      <c r="I318" s="13"/>
      <c r="J318" s="13"/>
      <c r="K318" s="14">
        <f t="shared" si="354"/>
        <v>0</v>
      </c>
      <c r="L318" s="13"/>
      <c r="M318" s="15">
        <f t="shared" ref="M318:M321" si="359">IF(L318&lt;H318,L318+1-H318-K318,L318-H318-K318)</f>
        <v>0</v>
      </c>
      <c r="N318" s="17"/>
      <c r="O318" s="17"/>
      <c r="P318" s="18"/>
      <c r="Q318" s="19"/>
      <c r="R318" s="46"/>
      <c r="S318" s="20">
        <f t="shared" si="357"/>
        <v>0</v>
      </c>
      <c r="T318" s="69" t="str">
        <f t="shared" si="356"/>
        <v>KO</v>
      </c>
      <c r="U318" s="85"/>
      <c r="W318" s="22" t="s">
        <v>18</v>
      </c>
      <c r="X318" s="22" t="s">
        <v>18</v>
      </c>
      <c r="Y318" s="22" t="s">
        <v>18</v>
      </c>
      <c r="AA318" s="22" t="s">
        <v>16</v>
      </c>
      <c r="AB318" s="53">
        <f>+X319</f>
        <v>0</v>
      </c>
      <c r="AC318" s="53">
        <f>+(AC317*1.5)/1.25</f>
        <v>0</v>
      </c>
      <c r="AD318" s="66"/>
      <c r="AE318" s="21">
        <f>IF($U321=4,IF($U315&lt;$AI$6,$AI$6-$U315,0),AE319)</f>
        <v>0</v>
      </c>
      <c r="AF318" s="21">
        <f>IF($U321=4,IF($U315&gt;$AI$6,IF(($U315-$AI$6)&gt;22/24,22/24,$U315-$AI$6),AF319),AF319)</f>
        <v>0</v>
      </c>
      <c r="AG318" s="34">
        <v>4</v>
      </c>
      <c r="AH318" s="13">
        <v>0.29166666666666669</v>
      </c>
      <c r="AI318" s="53">
        <f>+AH318*3</f>
        <v>0.875</v>
      </c>
    </row>
    <row r="319" spans="1:35">
      <c r="A319" s="45">
        <f t="shared" si="358"/>
        <v>43315</v>
      </c>
      <c r="B319" s="13"/>
      <c r="C319" s="13"/>
      <c r="D319" s="13"/>
      <c r="E319" s="14">
        <f t="shared" si="352"/>
        <v>0</v>
      </c>
      <c r="F319" s="13"/>
      <c r="G319" s="15">
        <f t="shared" si="353"/>
        <v>0</v>
      </c>
      <c r="H319" s="13"/>
      <c r="I319" s="13"/>
      <c r="J319" s="13"/>
      <c r="K319" s="14">
        <f t="shared" si="354"/>
        <v>0</v>
      </c>
      <c r="L319" s="13"/>
      <c r="M319" s="15">
        <f t="shared" si="359"/>
        <v>0</v>
      </c>
      <c r="N319" s="17"/>
      <c r="O319" s="17"/>
      <c r="P319" s="18"/>
      <c r="Q319" s="19"/>
      <c r="R319" s="46"/>
      <c r="S319" s="20">
        <f t="shared" si="357"/>
        <v>0</v>
      </c>
      <c r="T319" s="69" t="str">
        <f>IF(S319+R319+Q319+P319+O319+N319=0,"KO","")</f>
        <v>KO</v>
      </c>
      <c r="U319" s="85"/>
      <c r="W319" s="55">
        <f>+W311+W317-(AB313*1.25)</f>
        <v>0</v>
      </c>
      <c r="X319" s="53">
        <f>+X311+X317-X313+(AC313*1.5)/1.25-AB313</f>
        <v>0</v>
      </c>
      <c r="Y319" s="53">
        <f>+Y311+Y317-Y313-AC313</f>
        <v>0</v>
      </c>
      <c r="AA319" s="22" t="s">
        <v>15</v>
      </c>
      <c r="AB319" s="53">
        <f>+AB318*1.25</f>
        <v>0</v>
      </c>
      <c r="AC319" s="53" t="s">
        <v>27</v>
      </c>
      <c r="AD319" s="67"/>
      <c r="AE319" s="21">
        <f>IF($U321=5,IF($U315&lt;$AI$7,$AI$7-$U315,0),AE320)</f>
        <v>0</v>
      </c>
      <c r="AF319" s="21">
        <f>IF($U321=5,IF($U315&gt;$AI$7,IF(($U315-$AI$7)&gt;29/24,29/24,$U315-$AI$7),AF320),AF320)</f>
        <v>0</v>
      </c>
      <c r="AG319" s="34">
        <v>5</v>
      </c>
      <c r="AH319" s="13">
        <v>0.29166666666666669</v>
      </c>
      <c r="AI319" s="53">
        <f>+AH319*2</f>
        <v>0.58333333333333337</v>
      </c>
    </row>
    <row r="320" spans="1:35">
      <c r="A320" s="45">
        <f t="shared" si="358"/>
        <v>43316</v>
      </c>
      <c r="B320" s="13"/>
      <c r="C320" s="13"/>
      <c r="D320" s="13"/>
      <c r="E320" s="14">
        <f t="shared" si="352"/>
        <v>0</v>
      </c>
      <c r="F320" s="13"/>
      <c r="G320" s="15">
        <f t="shared" si="353"/>
        <v>0</v>
      </c>
      <c r="H320" s="13"/>
      <c r="I320" s="13"/>
      <c r="J320" s="13"/>
      <c r="K320" s="14">
        <f t="shared" si="354"/>
        <v>0</v>
      </c>
      <c r="L320" s="13"/>
      <c r="M320" s="15">
        <f t="shared" si="359"/>
        <v>0</v>
      </c>
      <c r="N320" s="17"/>
      <c r="O320" s="17"/>
      <c r="P320" s="18"/>
      <c r="Q320" s="19"/>
      <c r="R320" s="46"/>
      <c r="S320" s="20">
        <f t="shared" si="357"/>
        <v>0</v>
      </c>
      <c r="T320" s="69" t="str">
        <f t="shared" ref="T320:T321" si="360">IF(S320+R320+Q320+P320+O320+N320=0,"KO","")</f>
        <v>KO</v>
      </c>
      <c r="U320" s="51" t="s">
        <v>33</v>
      </c>
      <c r="X320" s="22" t="s">
        <v>16</v>
      </c>
      <c r="Y320" s="22" t="s">
        <v>17</v>
      </c>
      <c r="AB320" s="22" t="s">
        <v>16</v>
      </c>
      <c r="AC320" s="22" t="s">
        <v>17</v>
      </c>
      <c r="AD320" s="63"/>
      <c r="AE320" s="21">
        <f>IF($U321=6,IF($U315&lt;$AI$8,$AI$8-$U315,0),AE321)</f>
        <v>0</v>
      </c>
      <c r="AF320" s="21">
        <f>IF($U321=6,IF($U315&gt;$AI$8,IF(($U315-$AI$8)&gt;36/24,36/24,$U315-$AI$8),AF321),AF321)</f>
        <v>0</v>
      </c>
      <c r="AG320" s="34">
        <v>6</v>
      </c>
      <c r="AH320" s="13">
        <v>0.29166666666666669</v>
      </c>
      <c r="AI320" s="53">
        <f>+AH320</f>
        <v>0.29166666666666669</v>
      </c>
    </row>
    <row r="321" spans="1:35">
      <c r="A321" s="45">
        <f t="shared" si="358"/>
        <v>43317</v>
      </c>
      <c r="B321" s="13"/>
      <c r="C321" s="13"/>
      <c r="D321" s="13"/>
      <c r="E321" s="14">
        <f t="shared" si="352"/>
        <v>0</v>
      </c>
      <c r="F321" s="13"/>
      <c r="G321" s="15">
        <f t="shared" si="353"/>
        <v>0</v>
      </c>
      <c r="H321" s="13"/>
      <c r="I321" s="13"/>
      <c r="J321" s="13"/>
      <c r="K321" s="14">
        <f t="shared" si="354"/>
        <v>0</v>
      </c>
      <c r="L321" s="13"/>
      <c r="M321" s="15">
        <f t="shared" si="359"/>
        <v>0</v>
      </c>
      <c r="N321" s="17"/>
      <c r="O321" s="17"/>
      <c r="P321" s="18"/>
      <c r="Q321" s="19"/>
      <c r="R321" s="46"/>
      <c r="S321" s="20">
        <f t="shared" si="357"/>
        <v>0</v>
      </c>
      <c r="T321" s="69" t="str">
        <f t="shared" si="360"/>
        <v>KO</v>
      </c>
      <c r="U321" s="52">
        <f>+IF(SUM(N315:R321)&gt;7,"ERROR",SUM(N315:R321))</f>
        <v>0</v>
      </c>
      <c r="W321" s="42" t="s">
        <v>19</v>
      </c>
      <c r="X321" s="54">
        <v>0</v>
      </c>
      <c r="Y321" s="54">
        <v>0</v>
      </c>
      <c r="AA321" s="42" t="s">
        <v>26</v>
      </c>
      <c r="AB321" s="54">
        <v>0</v>
      </c>
      <c r="AC321" s="54">
        <v>0</v>
      </c>
      <c r="AD321" s="68"/>
      <c r="AE321" s="21">
        <f>IF($U321=7,IF($U315&lt;$AI$9,$AI$9-$U315,0),0)</f>
        <v>0</v>
      </c>
      <c r="AF321" s="21">
        <f>IF($U321=7,IF($U315&gt;$AI$9,IF(($U315-$AI$9)&gt;43/24,43/24,$U315-$AI$9),0),0)</f>
        <v>0</v>
      </c>
      <c r="AG321" s="34">
        <v>7</v>
      </c>
      <c r="AH321" s="13">
        <v>0.29166666666666669</v>
      </c>
      <c r="AI321" s="53">
        <v>0</v>
      </c>
    </row>
    <row r="322" spans="1:35" ht="6" customHeight="1">
      <c r="N322" s="37"/>
      <c r="O322" s="37"/>
      <c r="P322" s="37"/>
      <c r="Q322" s="37"/>
      <c r="R322" s="37"/>
    </row>
    <row r="323" spans="1:35">
      <c r="A323" s="45">
        <f>+A321+1</f>
        <v>43318</v>
      </c>
      <c r="B323" s="13"/>
      <c r="C323" s="13"/>
      <c r="D323" s="13"/>
      <c r="E323" s="14">
        <f t="shared" ref="E323:E329" si="361">+D323-C323</f>
        <v>0</v>
      </c>
      <c r="F323" s="13"/>
      <c r="G323" s="15">
        <f t="shared" ref="G323:G329" si="362">IF(F323&lt;B323,F323+1-B323-E323,F323-B323-E323)</f>
        <v>0</v>
      </c>
      <c r="H323" s="13"/>
      <c r="I323" s="13"/>
      <c r="J323" s="13"/>
      <c r="K323" s="14">
        <f t="shared" ref="K323:K329" si="363">+J323-I323</f>
        <v>0</v>
      </c>
      <c r="L323" s="13"/>
      <c r="M323" s="15">
        <f t="shared" ref="M323:M324" si="364">IF(L323&lt;H323,L323+1-H323-K323,L323-H323-K323)</f>
        <v>0</v>
      </c>
      <c r="N323" s="17"/>
      <c r="O323" s="17"/>
      <c r="P323" s="18"/>
      <c r="Q323" s="19"/>
      <c r="R323" s="46"/>
      <c r="S323" s="20">
        <f>SUM(G323+M323)</f>
        <v>0</v>
      </c>
      <c r="T323" s="69" t="str">
        <f t="shared" ref="T323:T326" si="365">IF(S323+R323+Q323+P323+O323+N323=0,"KO","")</f>
        <v>KO</v>
      </c>
      <c r="U323" s="84">
        <f>SUM(S323:S329)</f>
        <v>0</v>
      </c>
      <c r="W323" s="39" t="s">
        <v>13</v>
      </c>
      <c r="X323" s="82" t="s">
        <v>14</v>
      </c>
      <c r="Y323" s="82"/>
      <c r="AA323" s="36"/>
      <c r="AB323" s="82" t="s">
        <v>28</v>
      </c>
      <c r="AC323" s="82"/>
      <c r="AD323" s="62"/>
      <c r="AE323" s="36">
        <f>IF($U329=1,IF($U323&lt;$AI$3,$AI$3-$U323,0),AE324)</f>
        <v>0</v>
      </c>
      <c r="AF323" s="36">
        <f>IF($U329=1,IF($U323&gt;$AI$3,IF(($U323-$AI$3)&gt;8/24,8/24,$U323-$AI$3),AF324),AF324)</f>
        <v>0</v>
      </c>
      <c r="AG323" s="34">
        <v>1</v>
      </c>
      <c r="AH323" s="13">
        <v>0.29166666666666669</v>
      </c>
      <c r="AI323" s="53">
        <f>+AH323*5</f>
        <v>1.4583333333333335</v>
      </c>
    </row>
    <row r="324" spans="1:35">
      <c r="A324" s="45">
        <f>+A323+1</f>
        <v>43319</v>
      </c>
      <c r="B324" s="13"/>
      <c r="C324" s="13"/>
      <c r="D324" s="13"/>
      <c r="E324" s="14">
        <f t="shared" si="361"/>
        <v>0</v>
      </c>
      <c r="F324" s="13"/>
      <c r="G324" s="15">
        <f t="shared" si="362"/>
        <v>0</v>
      </c>
      <c r="H324" s="13"/>
      <c r="I324" s="13"/>
      <c r="J324" s="13"/>
      <c r="K324" s="14">
        <f t="shared" si="363"/>
        <v>0</v>
      </c>
      <c r="L324" s="13"/>
      <c r="M324" s="15">
        <f t="shared" si="364"/>
        <v>0</v>
      </c>
      <c r="N324" s="17"/>
      <c r="O324" s="17"/>
      <c r="P324" s="18"/>
      <c r="Q324" s="19"/>
      <c r="R324" s="46"/>
      <c r="S324" s="20">
        <f t="shared" ref="S324:S329" si="366">SUM(G324+M324)</f>
        <v>0</v>
      </c>
      <c r="T324" s="69" t="str">
        <f t="shared" si="365"/>
        <v>KO</v>
      </c>
      <c r="U324" s="85"/>
      <c r="W324" s="22" t="s">
        <v>15</v>
      </c>
      <c r="X324" s="22" t="s">
        <v>29</v>
      </c>
      <c r="Y324" s="22" t="s">
        <v>17</v>
      </c>
      <c r="AB324" s="22" t="s">
        <v>16</v>
      </c>
      <c r="AC324" s="22" t="s">
        <v>17</v>
      </c>
      <c r="AD324" s="63"/>
      <c r="AE324" s="36">
        <f>IF($U329=2,IF($U323&lt;$AI$4,$AI$4-$U323,0),AE325)</f>
        <v>0</v>
      </c>
      <c r="AF324" s="36">
        <f>IF($U329=2,IF($U323&gt;$AI$4,IF(($U323-$AI$4)&gt;8/24,8/24,$U323-$AI$4),AF325),AF325)</f>
        <v>0</v>
      </c>
      <c r="AG324" s="34">
        <v>2</v>
      </c>
      <c r="AH324" s="13">
        <v>0.29166666666666669</v>
      </c>
      <c r="AI324" s="53">
        <f>+AH324*5</f>
        <v>1.4583333333333335</v>
      </c>
    </row>
    <row r="325" spans="1:35">
      <c r="A325" s="45">
        <f t="shared" ref="A325:A329" si="367">+A324+1</f>
        <v>43320</v>
      </c>
      <c r="B325" s="13"/>
      <c r="C325" s="13"/>
      <c r="D325" s="13"/>
      <c r="E325" s="14">
        <f t="shared" si="361"/>
        <v>0</v>
      </c>
      <c r="F325" s="13"/>
      <c r="G325" s="15">
        <f t="shared" si="362"/>
        <v>0</v>
      </c>
      <c r="H325" s="13"/>
      <c r="I325" s="13"/>
      <c r="J325" s="13"/>
      <c r="K325" s="14">
        <f t="shared" si="363"/>
        <v>0</v>
      </c>
      <c r="L325" s="13"/>
      <c r="M325" s="15">
        <f>IF(L325&lt;H325,L325+1-H325-K325,L325-H325-K325)</f>
        <v>0</v>
      </c>
      <c r="N325" s="17"/>
      <c r="O325" s="17"/>
      <c r="P325" s="18"/>
      <c r="Q325" s="19"/>
      <c r="R325" s="46"/>
      <c r="S325" s="20">
        <f t="shared" si="366"/>
        <v>0</v>
      </c>
      <c r="T325" s="69" t="str">
        <f t="shared" si="365"/>
        <v>KO</v>
      </c>
      <c r="U325" s="85"/>
      <c r="W325" s="60">
        <f>AE323</f>
        <v>0</v>
      </c>
      <c r="X325" s="58">
        <f>+AF323</f>
        <v>0</v>
      </c>
      <c r="Y325" s="58">
        <f>IF(U323&gt;43/24,U323-43/24,0)</f>
        <v>0</v>
      </c>
      <c r="AA325" s="22" t="s">
        <v>17</v>
      </c>
      <c r="AB325" s="53" t="s">
        <v>27</v>
      </c>
      <c r="AC325" s="53">
        <f>+Y327</f>
        <v>0</v>
      </c>
      <c r="AD325" s="66"/>
      <c r="AE325" s="21">
        <f>IF($U329=3,IF($U323&lt;$AI$5,$AI$5-$U323,0),AE326)</f>
        <v>0</v>
      </c>
      <c r="AF325" s="21">
        <f>IF($U329=3,IF($U323&gt;$AI$5,IF(($U323-$AI$5)&gt;15/24,15/24,$U323-$AI$5),AF326),AF326)</f>
        <v>0</v>
      </c>
      <c r="AG325" s="34">
        <v>3</v>
      </c>
      <c r="AH325" s="13">
        <v>0.29166666666666669</v>
      </c>
      <c r="AI325" s="53">
        <f>+AH325*4</f>
        <v>1.1666666666666667</v>
      </c>
    </row>
    <row r="326" spans="1:35">
      <c r="A326" s="45">
        <f t="shared" si="367"/>
        <v>43321</v>
      </c>
      <c r="B326" s="13"/>
      <c r="C326" s="13"/>
      <c r="D326" s="13"/>
      <c r="E326" s="14">
        <f t="shared" si="361"/>
        <v>0</v>
      </c>
      <c r="F326" s="13"/>
      <c r="G326" s="15">
        <f t="shared" si="362"/>
        <v>0</v>
      </c>
      <c r="H326" s="13"/>
      <c r="I326" s="13"/>
      <c r="J326" s="13"/>
      <c r="K326" s="14">
        <f t="shared" si="363"/>
        <v>0</v>
      </c>
      <c r="L326" s="13"/>
      <c r="M326" s="15">
        <f t="shared" ref="M326:M329" si="368">IF(L326&lt;H326,L326+1-H326-K326,L326-H326-K326)</f>
        <v>0</v>
      </c>
      <c r="N326" s="17"/>
      <c r="O326" s="17"/>
      <c r="P326" s="18"/>
      <c r="Q326" s="19"/>
      <c r="R326" s="46"/>
      <c r="S326" s="20">
        <f t="shared" si="366"/>
        <v>0</v>
      </c>
      <c r="T326" s="69" t="str">
        <f t="shared" si="365"/>
        <v>KO</v>
      </c>
      <c r="U326" s="85"/>
      <c r="W326" s="22" t="s">
        <v>18</v>
      </c>
      <c r="X326" s="22" t="s">
        <v>18</v>
      </c>
      <c r="Y326" s="22" t="s">
        <v>18</v>
      </c>
      <c r="AA326" s="22" t="s">
        <v>16</v>
      </c>
      <c r="AB326" s="53">
        <f>+X327</f>
        <v>0</v>
      </c>
      <c r="AC326" s="53">
        <f>+(AC325*1.5)/1.25</f>
        <v>0</v>
      </c>
      <c r="AD326" s="66"/>
      <c r="AE326" s="21">
        <f>IF($U329=4,IF($U323&lt;$AI$6,$AI$6-$U323,0),AE327)</f>
        <v>0</v>
      </c>
      <c r="AF326" s="21">
        <f>IF($U329=4,IF($U323&gt;$AI$6,IF(($U323-$AI$6)&gt;22/24,22/24,$U323-$AI$6),AF327),AF327)</f>
        <v>0</v>
      </c>
      <c r="AG326" s="34">
        <v>4</v>
      </c>
      <c r="AH326" s="13">
        <v>0.29166666666666669</v>
      </c>
      <c r="AI326" s="53">
        <f>+AH326*3</f>
        <v>0.875</v>
      </c>
    </row>
    <row r="327" spans="1:35">
      <c r="A327" s="45">
        <f t="shared" si="367"/>
        <v>43322</v>
      </c>
      <c r="B327" s="13"/>
      <c r="C327" s="13"/>
      <c r="D327" s="13"/>
      <c r="E327" s="14">
        <f t="shared" si="361"/>
        <v>0</v>
      </c>
      <c r="F327" s="13"/>
      <c r="G327" s="15">
        <f t="shared" si="362"/>
        <v>0</v>
      </c>
      <c r="H327" s="13"/>
      <c r="I327" s="13"/>
      <c r="J327" s="13"/>
      <c r="K327" s="14">
        <f t="shared" si="363"/>
        <v>0</v>
      </c>
      <c r="L327" s="13"/>
      <c r="M327" s="15">
        <f t="shared" si="368"/>
        <v>0</v>
      </c>
      <c r="N327" s="17"/>
      <c r="O327" s="17"/>
      <c r="P327" s="18"/>
      <c r="Q327" s="19"/>
      <c r="R327" s="46"/>
      <c r="S327" s="20">
        <f t="shared" si="366"/>
        <v>0</v>
      </c>
      <c r="T327" s="69" t="str">
        <f>IF(S327+R327+Q327+P327+O327+N327=0,"KO","")</f>
        <v>KO</v>
      </c>
      <c r="U327" s="85"/>
      <c r="W327" s="55">
        <f>+W319+W325-(AB321*1.25)</f>
        <v>0</v>
      </c>
      <c r="X327" s="53">
        <f>+X319+X325-X321+(AC321*1.5)/1.25-AB321</f>
        <v>0</v>
      </c>
      <c r="Y327" s="53">
        <f>+Y319+Y325-Y321-AC321</f>
        <v>0</v>
      </c>
      <c r="AA327" s="22" t="s">
        <v>15</v>
      </c>
      <c r="AB327" s="53">
        <f>+AB326*1.25</f>
        <v>0</v>
      </c>
      <c r="AC327" s="53" t="s">
        <v>27</v>
      </c>
      <c r="AD327" s="67"/>
      <c r="AE327" s="21">
        <f>IF($U329=5,IF($U323&lt;$AI$7,$AI$7-$U323,0),AE328)</f>
        <v>0</v>
      </c>
      <c r="AF327" s="21">
        <f>IF($U329=5,IF($U323&gt;$AI$7,IF(($U323-$AI$7)&gt;29/24,29/24,$U323-$AI$7),AF328),AF328)</f>
        <v>0</v>
      </c>
      <c r="AG327" s="34">
        <v>5</v>
      </c>
      <c r="AH327" s="13">
        <v>0.29166666666666669</v>
      </c>
      <c r="AI327" s="53">
        <f>+AH327*2</f>
        <v>0.58333333333333337</v>
      </c>
    </row>
    <row r="328" spans="1:35">
      <c r="A328" s="45">
        <f t="shared" si="367"/>
        <v>43323</v>
      </c>
      <c r="B328" s="13"/>
      <c r="C328" s="13"/>
      <c r="D328" s="13"/>
      <c r="E328" s="14">
        <f t="shared" si="361"/>
        <v>0</v>
      </c>
      <c r="F328" s="13"/>
      <c r="G328" s="15">
        <f t="shared" si="362"/>
        <v>0</v>
      </c>
      <c r="H328" s="13"/>
      <c r="I328" s="13"/>
      <c r="J328" s="13"/>
      <c r="K328" s="14">
        <f t="shared" si="363"/>
        <v>0</v>
      </c>
      <c r="L328" s="13"/>
      <c r="M328" s="15">
        <f t="shared" si="368"/>
        <v>0</v>
      </c>
      <c r="N328" s="17"/>
      <c r="O328" s="17"/>
      <c r="P328" s="18"/>
      <c r="Q328" s="19"/>
      <c r="R328" s="46"/>
      <c r="S328" s="20">
        <f t="shared" si="366"/>
        <v>0</v>
      </c>
      <c r="T328" s="69" t="str">
        <f t="shared" ref="T328:T329" si="369">IF(S328+R328+Q328+P328+O328+N328=0,"KO","")</f>
        <v>KO</v>
      </c>
      <c r="U328" s="51" t="s">
        <v>33</v>
      </c>
      <c r="X328" s="22" t="s">
        <v>16</v>
      </c>
      <c r="Y328" s="22" t="s">
        <v>17</v>
      </c>
      <c r="AB328" s="22" t="s">
        <v>16</v>
      </c>
      <c r="AC328" s="22" t="s">
        <v>17</v>
      </c>
      <c r="AD328" s="63"/>
      <c r="AE328" s="21">
        <f>IF($U329=6,IF($U323&lt;$AI$8,$AI$8-$U323,0),AE329)</f>
        <v>0</v>
      </c>
      <c r="AF328" s="21">
        <f>IF($U329=6,IF($U323&gt;$AI$8,IF(($U323-$AI$8)&gt;36/24,36/24,$U323-$AI$8),AF329),AF329)</f>
        <v>0</v>
      </c>
      <c r="AG328" s="34">
        <v>6</v>
      </c>
      <c r="AH328" s="13">
        <v>0.29166666666666669</v>
      </c>
      <c r="AI328" s="53">
        <f>+AH328</f>
        <v>0.29166666666666669</v>
      </c>
    </row>
    <row r="329" spans="1:35">
      <c r="A329" s="45">
        <f t="shared" si="367"/>
        <v>43324</v>
      </c>
      <c r="B329" s="13"/>
      <c r="C329" s="13"/>
      <c r="D329" s="13"/>
      <c r="E329" s="14">
        <f t="shared" si="361"/>
        <v>0</v>
      </c>
      <c r="F329" s="13"/>
      <c r="G329" s="15">
        <f t="shared" si="362"/>
        <v>0</v>
      </c>
      <c r="H329" s="13"/>
      <c r="I329" s="13"/>
      <c r="J329" s="13"/>
      <c r="K329" s="14">
        <f t="shared" si="363"/>
        <v>0</v>
      </c>
      <c r="L329" s="13"/>
      <c r="M329" s="15">
        <f t="shared" si="368"/>
        <v>0</v>
      </c>
      <c r="N329" s="17"/>
      <c r="O329" s="17"/>
      <c r="P329" s="18"/>
      <c r="Q329" s="19"/>
      <c r="R329" s="46"/>
      <c r="S329" s="20">
        <f t="shared" si="366"/>
        <v>0</v>
      </c>
      <c r="T329" s="69" t="str">
        <f t="shared" si="369"/>
        <v>KO</v>
      </c>
      <c r="U329" s="52">
        <f>+IF(SUM(N323:R329)&gt;7,"ERROR",SUM(N323:R329))</f>
        <v>0</v>
      </c>
      <c r="W329" s="42" t="s">
        <v>19</v>
      </c>
      <c r="X329" s="54">
        <v>0</v>
      </c>
      <c r="Y329" s="54">
        <v>0</v>
      </c>
      <c r="AA329" s="42" t="s">
        <v>26</v>
      </c>
      <c r="AB329" s="54">
        <v>0</v>
      </c>
      <c r="AC329" s="54">
        <v>0</v>
      </c>
      <c r="AD329" s="68"/>
      <c r="AE329" s="21">
        <f>IF($U329=7,IF($U323&lt;$AI$9,$AI$9-$U323,0),0)</f>
        <v>0</v>
      </c>
      <c r="AF329" s="21">
        <f>IF($U329=7,IF($U323&gt;$AI$9,IF(($U323-$AI$9)&gt;43/24,43/24,$U323-$AI$9),0),0)</f>
        <v>0</v>
      </c>
      <c r="AG329" s="34">
        <v>7</v>
      </c>
      <c r="AH329" s="13">
        <v>0.29166666666666669</v>
      </c>
      <c r="AI329" s="53">
        <v>0</v>
      </c>
    </row>
    <row r="330" spans="1:35" ht="6" customHeight="1">
      <c r="N330" s="37"/>
      <c r="O330" s="37"/>
      <c r="P330" s="37"/>
      <c r="Q330" s="37"/>
      <c r="R330" s="37"/>
    </row>
    <row r="331" spans="1:35">
      <c r="A331" s="45">
        <f>+A329+1</f>
        <v>43325</v>
      </c>
      <c r="B331" s="13"/>
      <c r="C331" s="13"/>
      <c r="D331" s="13"/>
      <c r="E331" s="14">
        <f t="shared" ref="E331:E337" si="370">+D331-C331</f>
        <v>0</v>
      </c>
      <c r="F331" s="13"/>
      <c r="G331" s="15">
        <f t="shared" ref="G331:G337" si="371">IF(F331&lt;B331,F331+1-B331-E331,F331-B331-E331)</f>
        <v>0</v>
      </c>
      <c r="H331" s="13"/>
      <c r="I331" s="13"/>
      <c r="J331" s="13"/>
      <c r="K331" s="14">
        <f t="shared" ref="K331:K337" si="372">+J331-I331</f>
        <v>0</v>
      </c>
      <c r="L331" s="13"/>
      <c r="M331" s="15">
        <f t="shared" ref="M331:M332" si="373">IF(L331&lt;H331,L331+1-H331-K331,L331-H331-K331)</f>
        <v>0</v>
      </c>
      <c r="N331" s="17"/>
      <c r="O331" s="17"/>
      <c r="P331" s="18"/>
      <c r="Q331" s="19"/>
      <c r="R331" s="46"/>
      <c r="S331" s="20">
        <f>SUM(G331+M331)</f>
        <v>0</v>
      </c>
      <c r="T331" s="69" t="str">
        <f t="shared" ref="T331:T334" si="374">IF(S331+R331+Q331+P331+O331+N331=0,"KO","")</f>
        <v>KO</v>
      </c>
      <c r="U331" s="84">
        <f>SUM(S331:S337)</f>
        <v>0</v>
      </c>
      <c r="W331" s="39" t="s">
        <v>13</v>
      </c>
      <c r="X331" s="82" t="s">
        <v>14</v>
      </c>
      <c r="Y331" s="82"/>
      <c r="AA331" s="36"/>
      <c r="AB331" s="82" t="s">
        <v>28</v>
      </c>
      <c r="AC331" s="82"/>
      <c r="AD331" s="62"/>
      <c r="AE331" s="36">
        <f>IF($U337=1,IF($U331&lt;$AI$3,$AI$3-$U331,0),AE332)</f>
        <v>0</v>
      </c>
      <c r="AF331" s="36">
        <f>IF($U337=1,IF($U331&gt;$AI$3,IF(($U331-$AI$3)&gt;8/24,8/24,$U331-$AI$3),AF332),AF332)</f>
        <v>0</v>
      </c>
      <c r="AG331" s="34">
        <v>1</v>
      </c>
      <c r="AH331" s="13">
        <v>0.29166666666666669</v>
      </c>
      <c r="AI331" s="53">
        <f>+AH331*5</f>
        <v>1.4583333333333335</v>
      </c>
    </row>
    <row r="332" spans="1:35">
      <c r="A332" s="45">
        <f>+A331+1</f>
        <v>43326</v>
      </c>
      <c r="B332" s="13"/>
      <c r="C332" s="13"/>
      <c r="D332" s="13"/>
      <c r="E332" s="14">
        <f t="shared" si="370"/>
        <v>0</v>
      </c>
      <c r="F332" s="13"/>
      <c r="G332" s="15">
        <f t="shared" si="371"/>
        <v>0</v>
      </c>
      <c r="H332" s="13"/>
      <c r="I332" s="13"/>
      <c r="J332" s="13"/>
      <c r="K332" s="14">
        <f t="shared" si="372"/>
        <v>0</v>
      </c>
      <c r="L332" s="13"/>
      <c r="M332" s="15">
        <f t="shared" si="373"/>
        <v>0</v>
      </c>
      <c r="N332" s="17"/>
      <c r="O332" s="17"/>
      <c r="P332" s="18"/>
      <c r="Q332" s="19"/>
      <c r="R332" s="46"/>
      <c r="S332" s="20">
        <f t="shared" ref="S332:S337" si="375">SUM(G332+M332)</f>
        <v>0</v>
      </c>
      <c r="T332" s="69" t="str">
        <f t="shared" si="374"/>
        <v>KO</v>
      </c>
      <c r="U332" s="85"/>
      <c r="W332" s="22" t="s">
        <v>15</v>
      </c>
      <c r="X332" s="22" t="s">
        <v>29</v>
      </c>
      <c r="Y332" s="22" t="s">
        <v>17</v>
      </c>
      <c r="AB332" s="22" t="s">
        <v>16</v>
      </c>
      <c r="AC332" s="22" t="s">
        <v>17</v>
      </c>
      <c r="AD332" s="63"/>
      <c r="AE332" s="36">
        <f>IF($U337=2,IF($U331&lt;$AI$4,$AI$4-$U331,0),AE333)</f>
        <v>0</v>
      </c>
      <c r="AF332" s="36">
        <f>IF($U337=2,IF($U331&gt;$AI$4,IF(($U331-$AI$4)&gt;8/24,8/24,$U331-$AI$4),AF333),AF333)</f>
        <v>0</v>
      </c>
      <c r="AG332" s="34">
        <v>2</v>
      </c>
      <c r="AH332" s="13">
        <v>0.29166666666666669</v>
      </c>
      <c r="AI332" s="53">
        <f>+AH332*5</f>
        <v>1.4583333333333335</v>
      </c>
    </row>
    <row r="333" spans="1:35">
      <c r="A333" s="45">
        <f t="shared" ref="A333:A337" si="376">+A332+1</f>
        <v>43327</v>
      </c>
      <c r="B333" s="13"/>
      <c r="C333" s="13"/>
      <c r="D333" s="13"/>
      <c r="E333" s="14">
        <f t="shared" si="370"/>
        <v>0</v>
      </c>
      <c r="F333" s="13"/>
      <c r="G333" s="15">
        <f t="shared" si="371"/>
        <v>0</v>
      </c>
      <c r="H333" s="13"/>
      <c r="I333" s="13"/>
      <c r="J333" s="13"/>
      <c r="K333" s="14">
        <f t="shared" si="372"/>
        <v>0</v>
      </c>
      <c r="L333" s="13"/>
      <c r="M333" s="15">
        <f>IF(L333&lt;H333,L333+1-H333-K333,L333-H333-K333)</f>
        <v>0</v>
      </c>
      <c r="N333" s="17"/>
      <c r="O333" s="17"/>
      <c r="P333" s="18"/>
      <c r="Q333" s="19"/>
      <c r="R333" s="46"/>
      <c r="S333" s="20">
        <f t="shared" si="375"/>
        <v>0</v>
      </c>
      <c r="T333" s="69" t="str">
        <f t="shared" si="374"/>
        <v>KO</v>
      </c>
      <c r="U333" s="85"/>
      <c r="W333" s="60">
        <f>AE331</f>
        <v>0</v>
      </c>
      <c r="X333" s="58">
        <f>+AF331</f>
        <v>0</v>
      </c>
      <c r="Y333" s="58">
        <f>IF(U331&gt;43/24,U331-43/24,0)</f>
        <v>0</v>
      </c>
      <c r="AA333" s="22" t="s">
        <v>17</v>
      </c>
      <c r="AB333" s="53" t="s">
        <v>27</v>
      </c>
      <c r="AC333" s="53">
        <f>+Y335</f>
        <v>0</v>
      </c>
      <c r="AD333" s="66"/>
      <c r="AE333" s="21">
        <f>IF($U337=3,IF($U331&lt;$AI$5,$AI$5-$U331,0),AE334)</f>
        <v>0</v>
      </c>
      <c r="AF333" s="21">
        <f>IF($U337=3,IF($U331&gt;$AI$5,IF(($U331-$AI$5)&gt;15/24,15/24,$U331-$AI$5),AF334),AF334)</f>
        <v>0</v>
      </c>
      <c r="AG333" s="34">
        <v>3</v>
      </c>
      <c r="AH333" s="13">
        <v>0.29166666666666669</v>
      </c>
      <c r="AI333" s="53">
        <f>+AH333*4</f>
        <v>1.1666666666666667</v>
      </c>
    </row>
    <row r="334" spans="1:35">
      <c r="A334" s="45">
        <f t="shared" si="376"/>
        <v>43328</v>
      </c>
      <c r="B334" s="13"/>
      <c r="C334" s="13"/>
      <c r="D334" s="13"/>
      <c r="E334" s="14">
        <f t="shared" si="370"/>
        <v>0</v>
      </c>
      <c r="F334" s="13"/>
      <c r="G334" s="15">
        <f t="shared" si="371"/>
        <v>0</v>
      </c>
      <c r="H334" s="13"/>
      <c r="I334" s="13"/>
      <c r="J334" s="13"/>
      <c r="K334" s="14">
        <f t="shared" si="372"/>
        <v>0</v>
      </c>
      <c r="L334" s="13"/>
      <c r="M334" s="15">
        <f t="shared" ref="M334:M337" si="377">IF(L334&lt;H334,L334+1-H334-K334,L334-H334-K334)</f>
        <v>0</v>
      </c>
      <c r="N334" s="17"/>
      <c r="O334" s="17"/>
      <c r="P334" s="18"/>
      <c r="Q334" s="19"/>
      <c r="R334" s="46"/>
      <c r="S334" s="20">
        <f t="shared" si="375"/>
        <v>0</v>
      </c>
      <c r="T334" s="69" t="str">
        <f t="shared" si="374"/>
        <v>KO</v>
      </c>
      <c r="U334" s="85"/>
      <c r="W334" s="22" t="s">
        <v>18</v>
      </c>
      <c r="X334" s="22" t="s">
        <v>18</v>
      </c>
      <c r="Y334" s="22" t="s">
        <v>18</v>
      </c>
      <c r="AA334" s="22" t="s">
        <v>16</v>
      </c>
      <c r="AB334" s="53">
        <f>+X335</f>
        <v>0</v>
      </c>
      <c r="AC334" s="53">
        <f>+(AC333*1.5)/1.25</f>
        <v>0</v>
      </c>
      <c r="AD334" s="66"/>
      <c r="AE334" s="21">
        <f>IF($U337=4,IF($U331&lt;$AI$6,$AI$6-$U331,0),AE335)</f>
        <v>0</v>
      </c>
      <c r="AF334" s="21">
        <f>IF($U337=4,IF($U331&gt;$AI$6,IF(($U331-$AI$6)&gt;22/24,22/24,$U331-$AI$6),AF335),AF335)</f>
        <v>0</v>
      </c>
      <c r="AG334" s="34">
        <v>4</v>
      </c>
      <c r="AH334" s="13">
        <v>0.29166666666666669</v>
      </c>
      <c r="AI334" s="53">
        <f>+AH334*3</f>
        <v>0.875</v>
      </c>
    </row>
    <row r="335" spans="1:35">
      <c r="A335" s="45">
        <f t="shared" si="376"/>
        <v>43329</v>
      </c>
      <c r="B335" s="13"/>
      <c r="C335" s="13"/>
      <c r="D335" s="13"/>
      <c r="E335" s="14">
        <f t="shared" si="370"/>
        <v>0</v>
      </c>
      <c r="F335" s="13"/>
      <c r="G335" s="15">
        <f t="shared" si="371"/>
        <v>0</v>
      </c>
      <c r="H335" s="13"/>
      <c r="I335" s="13"/>
      <c r="J335" s="13"/>
      <c r="K335" s="14">
        <f t="shared" si="372"/>
        <v>0</v>
      </c>
      <c r="L335" s="13"/>
      <c r="M335" s="15">
        <f t="shared" si="377"/>
        <v>0</v>
      </c>
      <c r="N335" s="17"/>
      <c r="O335" s="17"/>
      <c r="P335" s="18"/>
      <c r="Q335" s="19"/>
      <c r="R335" s="46"/>
      <c r="S335" s="20">
        <f t="shared" si="375"/>
        <v>0</v>
      </c>
      <c r="T335" s="69" t="str">
        <f>IF(S335+R335+Q335+P335+O335+N335=0,"KO","")</f>
        <v>KO</v>
      </c>
      <c r="U335" s="85"/>
      <c r="W335" s="55">
        <f>+W327+W333-(AB329*1.25)</f>
        <v>0</v>
      </c>
      <c r="X335" s="53">
        <f>+X327+X333-X329+(AC329*1.5)/1.25-AB329</f>
        <v>0</v>
      </c>
      <c r="Y335" s="53">
        <f>+Y327+Y333-Y329-AC329</f>
        <v>0</v>
      </c>
      <c r="AA335" s="22" t="s">
        <v>15</v>
      </c>
      <c r="AB335" s="53">
        <f>+AB334*1.25</f>
        <v>0</v>
      </c>
      <c r="AC335" s="53" t="s">
        <v>27</v>
      </c>
      <c r="AD335" s="67"/>
      <c r="AE335" s="21">
        <f>IF($U337=5,IF($U331&lt;$AI$7,$AI$7-$U331,0),AE336)</f>
        <v>0</v>
      </c>
      <c r="AF335" s="21">
        <f>IF($U337=5,IF($U331&gt;$AI$7,IF(($U331-$AI$7)&gt;29/24,29/24,$U331-$AI$7),AF336),AF336)</f>
        <v>0</v>
      </c>
      <c r="AG335" s="34">
        <v>5</v>
      </c>
      <c r="AH335" s="13">
        <v>0.29166666666666669</v>
      </c>
      <c r="AI335" s="53">
        <f>+AH335*2</f>
        <v>0.58333333333333337</v>
      </c>
    </row>
    <row r="336" spans="1:35">
      <c r="A336" s="45">
        <f t="shared" si="376"/>
        <v>43330</v>
      </c>
      <c r="B336" s="13"/>
      <c r="C336" s="13"/>
      <c r="D336" s="13"/>
      <c r="E336" s="14">
        <f t="shared" si="370"/>
        <v>0</v>
      </c>
      <c r="F336" s="13"/>
      <c r="G336" s="15">
        <f t="shared" si="371"/>
        <v>0</v>
      </c>
      <c r="H336" s="13"/>
      <c r="I336" s="13"/>
      <c r="J336" s="13"/>
      <c r="K336" s="14">
        <f t="shared" si="372"/>
        <v>0</v>
      </c>
      <c r="L336" s="13"/>
      <c r="M336" s="15">
        <f t="shared" si="377"/>
        <v>0</v>
      </c>
      <c r="N336" s="17"/>
      <c r="O336" s="17"/>
      <c r="P336" s="18"/>
      <c r="Q336" s="19"/>
      <c r="R336" s="46"/>
      <c r="S336" s="20">
        <f t="shared" si="375"/>
        <v>0</v>
      </c>
      <c r="T336" s="69" t="str">
        <f t="shared" ref="T336:T337" si="378">IF(S336+R336+Q336+P336+O336+N336=0,"KO","")</f>
        <v>KO</v>
      </c>
      <c r="U336" s="51" t="s">
        <v>33</v>
      </c>
      <c r="X336" s="22" t="s">
        <v>16</v>
      </c>
      <c r="Y336" s="22" t="s">
        <v>17</v>
      </c>
      <c r="AB336" s="22" t="s">
        <v>16</v>
      </c>
      <c r="AC336" s="22" t="s">
        <v>17</v>
      </c>
      <c r="AD336" s="63"/>
      <c r="AE336" s="21">
        <f>IF($U337=6,IF($U331&lt;$AI$8,$AI$8-$U331,0),AE337)</f>
        <v>0</v>
      </c>
      <c r="AF336" s="21">
        <f>IF($U337=6,IF($U331&gt;$AI$8,IF(($U331-$AI$8)&gt;36/24,36/24,$U331-$AI$8),AF337),AF337)</f>
        <v>0</v>
      </c>
      <c r="AG336" s="34">
        <v>6</v>
      </c>
      <c r="AH336" s="13">
        <v>0.29166666666666669</v>
      </c>
      <c r="AI336" s="53">
        <f>+AH336</f>
        <v>0.29166666666666669</v>
      </c>
    </row>
    <row r="337" spans="1:35">
      <c r="A337" s="45">
        <f t="shared" si="376"/>
        <v>43331</v>
      </c>
      <c r="B337" s="13"/>
      <c r="C337" s="13"/>
      <c r="D337" s="13"/>
      <c r="E337" s="14">
        <f t="shared" si="370"/>
        <v>0</v>
      </c>
      <c r="F337" s="13"/>
      <c r="G337" s="15">
        <f t="shared" si="371"/>
        <v>0</v>
      </c>
      <c r="H337" s="13"/>
      <c r="I337" s="13"/>
      <c r="J337" s="13"/>
      <c r="K337" s="14">
        <f t="shared" si="372"/>
        <v>0</v>
      </c>
      <c r="L337" s="13"/>
      <c r="M337" s="15">
        <f t="shared" si="377"/>
        <v>0</v>
      </c>
      <c r="N337" s="17"/>
      <c r="O337" s="17"/>
      <c r="P337" s="18"/>
      <c r="Q337" s="19"/>
      <c r="R337" s="46"/>
      <c r="S337" s="20">
        <f t="shared" si="375"/>
        <v>0</v>
      </c>
      <c r="T337" s="69" t="str">
        <f t="shared" si="378"/>
        <v>KO</v>
      </c>
      <c r="U337" s="52">
        <f>+IF(SUM(N331:R337)&gt;7,"ERROR",SUM(N331:R337))</f>
        <v>0</v>
      </c>
      <c r="W337" s="42" t="s">
        <v>19</v>
      </c>
      <c r="X337" s="54">
        <v>0</v>
      </c>
      <c r="Y337" s="54">
        <v>0</v>
      </c>
      <c r="AA337" s="42" t="s">
        <v>26</v>
      </c>
      <c r="AB337" s="54">
        <v>0</v>
      </c>
      <c r="AC337" s="54">
        <v>0</v>
      </c>
      <c r="AD337" s="68"/>
      <c r="AE337" s="21">
        <f>IF($U337=7,IF($U331&lt;$AI$9,$AI$9-$U331,0),0)</f>
        <v>0</v>
      </c>
      <c r="AF337" s="21">
        <f>IF($U337=7,IF($U331&gt;$AI$9,IF(($U331-$AI$9)&gt;43/24,43/24,$U331-$AI$9),0),0)</f>
        <v>0</v>
      </c>
      <c r="AG337" s="34">
        <v>7</v>
      </c>
      <c r="AH337" s="13">
        <v>0.29166666666666669</v>
      </c>
      <c r="AI337" s="53">
        <v>0</v>
      </c>
    </row>
    <row r="338" spans="1:35" ht="6" customHeight="1">
      <c r="N338" s="37"/>
      <c r="O338" s="37"/>
      <c r="P338" s="37"/>
      <c r="Q338" s="37"/>
      <c r="R338" s="37"/>
    </row>
    <row r="339" spans="1:35">
      <c r="A339" s="45">
        <f>+A337+1</f>
        <v>43332</v>
      </c>
      <c r="B339" s="13"/>
      <c r="C339" s="13"/>
      <c r="D339" s="13"/>
      <c r="E339" s="14">
        <f t="shared" ref="E339:E345" si="379">+D339-C339</f>
        <v>0</v>
      </c>
      <c r="F339" s="13"/>
      <c r="G339" s="15">
        <f t="shared" ref="G339:G345" si="380">IF(F339&lt;B339,F339+1-B339-E339,F339-B339-E339)</f>
        <v>0</v>
      </c>
      <c r="H339" s="13"/>
      <c r="I339" s="13"/>
      <c r="J339" s="13"/>
      <c r="K339" s="14">
        <f t="shared" ref="K339:K345" si="381">+J339-I339</f>
        <v>0</v>
      </c>
      <c r="L339" s="13"/>
      <c r="M339" s="15">
        <f t="shared" ref="M339:M340" si="382">IF(L339&lt;H339,L339+1-H339-K339,L339-H339-K339)</f>
        <v>0</v>
      </c>
      <c r="N339" s="17"/>
      <c r="O339" s="17"/>
      <c r="P339" s="18"/>
      <c r="Q339" s="19"/>
      <c r="R339" s="46"/>
      <c r="S339" s="20">
        <f>SUM(G339+M339)</f>
        <v>0</v>
      </c>
      <c r="T339" s="69" t="str">
        <f t="shared" ref="T339:T342" si="383">IF(S339+R339+Q339+P339+O339+N339=0,"KO","")</f>
        <v>KO</v>
      </c>
      <c r="U339" s="84">
        <f>SUM(S339:S345)</f>
        <v>0</v>
      </c>
      <c r="W339" s="39" t="s">
        <v>13</v>
      </c>
      <c r="X339" s="82" t="s">
        <v>14</v>
      </c>
      <c r="Y339" s="82"/>
      <c r="AA339" s="36"/>
      <c r="AB339" s="82" t="s">
        <v>28</v>
      </c>
      <c r="AC339" s="82"/>
      <c r="AD339" s="62"/>
      <c r="AE339" s="36">
        <f>IF($U345=1,IF($U339&lt;$AI$3,$AI$3-$U339,0),AE340)</f>
        <v>0</v>
      </c>
      <c r="AF339" s="36">
        <f>IF($U345=1,IF($U339&gt;$AI$3,IF(($U339-$AI$3)&gt;8/24,8/24,$U339-$AI$3),AF340),AF340)</f>
        <v>0</v>
      </c>
      <c r="AG339" s="34">
        <v>1</v>
      </c>
      <c r="AH339" s="13">
        <v>0.29166666666666669</v>
      </c>
      <c r="AI339" s="53">
        <f>+AH339*5</f>
        <v>1.4583333333333335</v>
      </c>
    </row>
    <row r="340" spans="1:35">
      <c r="A340" s="45">
        <f>+A339+1</f>
        <v>43333</v>
      </c>
      <c r="B340" s="13"/>
      <c r="C340" s="13"/>
      <c r="D340" s="13"/>
      <c r="E340" s="14">
        <f t="shared" si="379"/>
        <v>0</v>
      </c>
      <c r="F340" s="13"/>
      <c r="G340" s="15">
        <f t="shared" si="380"/>
        <v>0</v>
      </c>
      <c r="H340" s="13"/>
      <c r="I340" s="13"/>
      <c r="J340" s="13"/>
      <c r="K340" s="14">
        <f t="shared" si="381"/>
        <v>0</v>
      </c>
      <c r="L340" s="13"/>
      <c r="M340" s="15">
        <f t="shared" si="382"/>
        <v>0</v>
      </c>
      <c r="N340" s="17"/>
      <c r="O340" s="17"/>
      <c r="P340" s="18"/>
      <c r="Q340" s="19"/>
      <c r="R340" s="46"/>
      <c r="S340" s="20">
        <f t="shared" ref="S340:S345" si="384">SUM(G340+M340)</f>
        <v>0</v>
      </c>
      <c r="T340" s="69" t="str">
        <f t="shared" si="383"/>
        <v>KO</v>
      </c>
      <c r="U340" s="85"/>
      <c r="W340" s="22" t="s">
        <v>15</v>
      </c>
      <c r="X340" s="22" t="s">
        <v>29</v>
      </c>
      <c r="Y340" s="22" t="s">
        <v>17</v>
      </c>
      <c r="AB340" s="22" t="s">
        <v>16</v>
      </c>
      <c r="AC340" s="22" t="s">
        <v>17</v>
      </c>
      <c r="AD340" s="63"/>
      <c r="AE340" s="36">
        <f>IF($U345=2,IF($U339&lt;$AI$4,$AI$4-$U339,0),AE341)</f>
        <v>0</v>
      </c>
      <c r="AF340" s="36">
        <f>IF($U345=2,IF($U339&gt;$AI$4,IF(($U339-$AI$4)&gt;8/24,8/24,$U339-$AI$4),AF341),AF341)</f>
        <v>0</v>
      </c>
      <c r="AG340" s="34">
        <v>2</v>
      </c>
      <c r="AH340" s="13">
        <v>0.29166666666666669</v>
      </c>
      <c r="AI340" s="53">
        <f>+AH340*5</f>
        <v>1.4583333333333335</v>
      </c>
    </row>
    <row r="341" spans="1:35">
      <c r="A341" s="45">
        <f t="shared" ref="A341:A345" si="385">+A340+1</f>
        <v>43334</v>
      </c>
      <c r="B341" s="13"/>
      <c r="C341" s="13"/>
      <c r="D341" s="13"/>
      <c r="E341" s="14">
        <f t="shared" si="379"/>
        <v>0</v>
      </c>
      <c r="F341" s="13"/>
      <c r="G341" s="15">
        <f t="shared" si="380"/>
        <v>0</v>
      </c>
      <c r="H341" s="13"/>
      <c r="I341" s="13"/>
      <c r="J341" s="13"/>
      <c r="K341" s="14">
        <f t="shared" si="381"/>
        <v>0</v>
      </c>
      <c r="L341" s="13"/>
      <c r="M341" s="15">
        <f>IF(L341&lt;H341,L341+1-H341-K341,L341-H341-K341)</f>
        <v>0</v>
      </c>
      <c r="N341" s="17"/>
      <c r="O341" s="17"/>
      <c r="P341" s="18"/>
      <c r="Q341" s="19"/>
      <c r="R341" s="46"/>
      <c r="S341" s="20">
        <f t="shared" si="384"/>
        <v>0</v>
      </c>
      <c r="T341" s="69" t="str">
        <f t="shared" si="383"/>
        <v>KO</v>
      </c>
      <c r="U341" s="85"/>
      <c r="W341" s="60">
        <f>AE339</f>
        <v>0</v>
      </c>
      <c r="X341" s="58">
        <f>+AF339</f>
        <v>0</v>
      </c>
      <c r="Y341" s="58">
        <f>IF(U339&gt;43/24,U339-43/24,0)</f>
        <v>0</v>
      </c>
      <c r="AA341" s="22" t="s">
        <v>17</v>
      </c>
      <c r="AB341" s="53" t="s">
        <v>27</v>
      </c>
      <c r="AC341" s="53">
        <f>+Y343</f>
        <v>0</v>
      </c>
      <c r="AD341" s="66"/>
      <c r="AE341" s="21">
        <f>IF($U345=3,IF($U339&lt;$AI$5,$AI$5-$U339,0),AE342)</f>
        <v>0</v>
      </c>
      <c r="AF341" s="21">
        <f>IF($U345=3,IF($U339&gt;$AI$5,IF(($U339-$AI$5)&gt;15/24,15/24,$U339-$AI$5),AF342),AF342)</f>
        <v>0</v>
      </c>
      <c r="AG341" s="34">
        <v>3</v>
      </c>
      <c r="AH341" s="13">
        <v>0.29166666666666669</v>
      </c>
      <c r="AI341" s="53">
        <f>+AH341*4</f>
        <v>1.1666666666666667</v>
      </c>
    </row>
    <row r="342" spans="1:35">
      <c r="A342" s="45">
        <f t="shared" si="385"/>
        <v>43335</v>
      </c>
      <c r="B342" s="13"/>
      <c r="C342" s="13"/>
      <c r="D342" s="13"/>
      <c r="E342" s="14">
        <f t="shared" si="379"/>
        <v>0</v>
      </c>
      <c r="F342" s="13"/>
      <c r="G342" s="15">
        <f t="shared" si="380"/>
        <v>0</v>
      </c>
      <c r="H342" s="13"/>
      <c r="I342" s="13"/>
      <c r="J342" s="13"/>
      <c r="K342" s="14">
        <f t="shared" si="381"/>
        <v>0</v>
      </c>
      <c r="L342" s="13"/>
      <c r="M342" s="15">
        <f t="shared" ref="M342:M345" si="386">IF(L342&lt;H342,L342+1-H342-K342,L342-H342-K342)</f>
        <v>0</v>
      </c>
      <c r="N342" s="17"/>
      <c r="O342" s="17"/>
      <c r="P342" s="18"/>
      <c r="Q342" s="19"/>
      <c r="R342" s="46"/>
      <c r="S342" s="20">
        <f t="shared" si="384"/>
        <v>0</v>
      </c>
      <c r="T342" s="69" t="str">
        <f t="shared" si="383"/>
        <v>KO</v>
      </c>
      <c r="U342" s="85"/>
      <c r="W342" s="22" t="s">
        <v>18</v>
      </c>
      <c r="X342" s="22" t="s">
        <v>18</v>
      </c>
      <c r="Y342" s="22" t="s">
        <v>18</v>
      </c>
      <c r="AA342" s="22" t="s">
        <v>16</v>
      </c>
      <c r="AB342" s="53">
        <f>+X343</f>
        <v>0</v>
      </c>
      <c r="AC342" s="53">
        <f>+(AC341*1.5)/1.25</f>
        <v>0</v>
      </c>
      <c r="AD342" s="66"/>
      <c r="AE342" s="21">
        <f>IF($U345=4,IF($U339&lt;$AI$6,$AI$6-$U339,0),AE343)</f>
        <v>0</v>
      </c>
      <c r="AF342" s="21">
        <f>IF($U345=4,IF($U339&gt;$AI$6,IF(($U339-$AI$6)&gt;22/24,22/24,$U339-$AI$6),AF343),AF343)</f>
        <v>0</v>
      </c>
      <c r="AG342" s="34">
        <v>4</v>
      </c>
      <c r="AH342" s="13">
        <v>0.29166666666666669</v>
      </c>
      <c r="AI342" s="53">
        <f>+AH342*3</f>
        <v>0.875</v>
      </c>
    </row>
    <row r="343" spans="1:35">
      <c r="A343" s="45">
        <f t="shared" si="385"/>
        <v>43336</v>
      </c>
      <c r="B343" s="13"/>
      <c r="C343" s="13"/>
      <c r="D343" s="13"/>
      <c r="E343" s="14">
        <f t="shared" si="379"/>
        <v>0</v>
      </c>
      <c r="F343" s="13"/>
      <c r="G343" s="15">
        <f t="shared" si="380"/>
        <v>0</v>
      </c>
      <c r="H343" s="13"/>
      <c r="I343" s="13"/>
      <c r="J343" s="13"/>
      <c r="K343" s="14">
        <f t="shared" si="381"/>
        <v>0</v>
      </c>
      <c r="L343" s="13"/>
      <c r="M343" s="15">
        <f t="shared" si="386"/>
        <v>0</v>
      </c>
      <c r="N343" s="17"/>
      <c r="O343" s="17"/>
      <c r="P343" s="18"/>
      <c r="Q343" s="19"/>
      <c r="R343" s="46"/>
      <c r="S343" s="20">
        <f t="shared" si="384"/>
        <v>0</v>
      </c>
      <c r="T343" s="69" t="str">
        <f>IF(S343+R343+Q343+P343+O343+N343=0,"KO","")</f>
        <v>KO</v>
      </c>
      <c r="U343" s="85"/>
      <c r="W343" s="55">
        <f>+W335+W341-(AB337*1.25)</f>
        <v>0</v>
      </c>
      <c r="X343" s="53">
        <f>+X335+X341-X337+(AC337*1.5)/1.25-AB337</f>
        <v>0</v>
      </c>
      <c r="Y343" s="53">
        <f>+Y335+Y341-Y337-AC337</f>
        <v>0</v>
      </c>
      <c r="AA343" s="22" t="s">
        <v>15</v>
      </c>
      <c r="AB343" s="53">
        <f>+AB342*1.25</f>
        <v>0</v>
      </c>
      <c r="AC343" s="53" t="s">
        <v>27</v>
      </c>
      <c r="AD343" s="67"/>
      <c r="AE343" s="21">
        <f>IF($U345=5,IF($U339&lt;$AI$7,$AI$7-$U339,0),AE344)</f>
        <v>0</v>
      </c>
      <c r="AF343" s="21">
        <f>IF($U345=5,IF($U339&gt;$AI$7,IF(($U339-$AI$7)&gt;29/24,29/24,$U339-$AI$7),AF344),AF344)</f>
        <v>0</v>
      </c>
      <c r="AG343" s="34">
        <v>5</v>
      </c>
      <c r="AH343" s="13">
        <v>0.29166666666666669</v>
      </c>
      <c r="AI343" s="53">
        <f>+AH343*2</f>
        <v>0.58333333333333337</v>
      </c>
    </row>
    <row r="344" spans="1:35">
      <c r="A344" s="45">
        <f t="shared" si="385"/>
        <v>43337</v>
      </c>
      <c r="B344" s="13"/>
      <c r="C344" s="13"/>
      <c r="D344" s="13"/>
      <c r="E344" s="14">
        <f t="shared" si="379"/>
        <v>0</v>
      </c>
      <c r="F344" s="13"/>
      <c r="G344" s="15">
        <f t="shared" si="380"/>
        <v>0</v>
      </c>
      <c r="H344" s="13"/>
      <c r="I344" s="13"/>
      <c r="J344" s="13"/>
      <c r="K344" s="14">
        <f t="shared" si="381"/>
        <v>0</v>
      </c>
      <c r="L344" s="13"/>
      <c r="M344" s="15">
        <f t="shared" si="386"/>
        <v>0</v>
      </c>
      <c r="N344" s="17"/>
      <c r="O344" s="17"/>
      <c r="P344" s="18"/>
      <c r="Q344" s="19"/>
      <c r="R344" s="46"/>
      <c r="S344" s="20">
        <f t="shared" si="384"/>
        <v>0</v>
      </c>
      <c r="T344" s="69" t="str">
        <f t="shared" ref="T344:T345" si="387">IF(S344+R344+Q344+P344+O344+N344=0,"KO","")</f>
        <v>KO</v>
      </c>
      <c r="U344" s="51" t="s">
        <v>33</v>
      </c>
      <c r="X344" s="22" t="s">
        <v>16</v>
      </c>
      <c r="Y344" s="22" t="s">
        <v>17</v>
      </c>
      <c r="AB344" s="22" t="s">
        <v>16</v>
      </c>
      <c r="AC344" s="22" t="s">
        <v>17</v>
      </c>
      <c r="AD344" s="63"/>
      <c r="AE344" s="21">
        <f>IF($U345=6,IF($U339&lt;$AI$8,$AI$8-$U339,0),AE345)</f>
        <v>0</v>
      </c>
      <c r="AF344" s="21">
        <f>IF($U345=6,IF($U339&gt;$AI$8,IF(($U339-$AI$8)&gt;36/24,36/24,$U339-$AI$8),AF345),AF345)</f>
        <v>0</v>
      </c>
      <c r="AG344" s="34">
        <v>6</v>
      </c>
      <c r="AH344" s="13">
        <v>0.29166666666666669</v>
      </c>
      <c r="AI344" s="53">
        <f>+AH344</f>
        <v>0.29166666666666669</v>
      </c>
    </row>
    <row r="345" spans="1:35">
      <c r="A345" s="45">
        <f t="shared" si="385"/>
        <v>43338</v>
      </c>
      <c r="B345" s="13"/>
      <c r="C345" s="13"/>
      <c r="D345" s="13"/>
      <c r="E345" s="14">
        <f t="shared" si="379"/>
        <v>0</v>
      </c>
      <c r="F345" s="13"/>
      <c r="G345" s="15">
        <f t="shared" si="380"/>
        <v>0</v>
      </c>
      <c r="H345" s="13"/>
      <c r="I345" s="13"/>
      <c r="J345" s="13"/>
      <c r="K345" s="14">
        <f t="shared" si="381"/>
        <v>0</v>
      </c>
      <c r="L345" s="13"/>
      <c r="M345" s="15">
        <f t="shared" si="386"/>
        <v>0</v>
      </c>
      <c r="N345" s="17"/>
      <c r="O345" s="17"/>
      <c r="P345" s="18"/>
      <c r="Q345" s="19"/>
      <c r="R345" s="46"/>
      <c r="S345" s="20">
        <f t="shared" si="384"/>
        <v>0</v>
      </c>
      <c r="T345" s="69" t="str">
        <f t="shared" si="387"/>
        <v>KO</v>
      </c>
      <c r="U345" s="52">
        <f>+IF(SUM(N339:R345)&gt;7,"ERROR",SUM(N339:R345))</f>
        <v>0</v>
      </c>
      <c r="W345" s="42" t="s">
        <v>19</v>
      </c>
      <c r="X345" s="54">
        <v>0</v>
      </c>
      <c r="Y345" s="54">
        <v>0</v>
      </c>
      <c r="AA345" s="42" t="s">
        <v>26</v>
      </c>
      <c r="AB345" s="54">
        <v>0</v>
      </c>
      <c r="AC345" s="54">
        <v>0</v>
      </c>
      <c r="AD345" s="68"/>
      <c r="AE345" s="21">
        <f>IF($U345=7,IF($U339&lt;$AI$9,$AI$9-$U339,0),0)</f>
        <v>0</v>
      </c>
      <c r="AF345" s="21">
        <f>IF($U345=7,IF($U339&gt;$AI$9,IF(($U339-$AI$9)&gt;43/24,43/24,$U339-$AI$9),0),0)</f>
        <v>0</v>
      </c>
      <c r="AG345" s="34">
        <v>7</v>
      </c>
      <c r="AH345" s="13">
        <v>0.29166666666666669</v>
      </c>
      <c r="AI345" s="53">
        <v>0</v>
      </c>
    </row>
    <row r="346" spans="1:35" ht="6" customHeight="1">
      <c r="N346" s="37"/>
      <c r="O346" s="37"/>
      <c r="P346" s="37"/>
      <c r="Q346" s="37"/>
      <c r="R346" s="37"/>
    </row>
    <row r="347" spans="1:35">
      <c r="A347" s="45">
        <f>+A345+1</f>
        <v>43339</v>
      </c>
      <c r="B347" s="13"/>
      <c r="C347" s="13"/>
      <c r="D347" s="13"/>
      <c r="E347" s="14">
        <f t="shared" ref="E347:E353" si="388">+D347-C347</f>
        <v>0</v>
      </c>
      <c r="F347" s="13"/>
      <c r="G347" s="15">
        <f t="shared" ref="G347:G353" si="389">IF(F347&lt;B347,F347+1-B347-E347,F347-B347-E347)</f>
        <v>0</v>
      </c>
      <c r="H347" s="13"/>
      <c r="I347" s="13"/>
      <c r="J347" s="13"/>
      <c r="K347" s="14">
        <f t="shared" ref="K347:K353" si="390">+J347-I347</f>
        <v>0</v>
      </c>
      <c r="L347" s="13"/>
      <c r="M347" s="15">
        <f t="shared" ref="M347:M348" si="391">IF(L347&lt;H347,L347+1-H347-K347,L347-H347-K347)</f>
        <v>0</v>
      </c>
      <c r="N347" s="17"/>
      <c r="O347" s="17"/>
      <c r="P347" s="18"/>
      <c r="Q347" s="19"/>
      <c r="R347" s="46"/>
      <c r="S347" s="20">
        <f>SUM(G347+M347)</f>
        <v>0</v>
      </c>
      <c r="T347" s="69" t="str">
        <f t="shared" ref="T347:T350" si="392">IF(S347+R347+Q347+P347+O347+N347=0,"KO","")</f>
        <v>KO</v>
      </c>
      <c r="U347" s="84">
        <f>SUM(S347:S353)</f>
        <v>0</v>
      </c>
      <c r="W347" s="39" t="s">
        <v>13</v>
      </c>
      <c r="X347" s="82" t="s">
        <v>14</v>
      </c>
      <c r="Y347" s="82"/>
      <c r="AA347" s="36"/>
      <c r="AB347" s="82" t="s">
        <v>28</v>
      </c>
      <c r="AC347" s="82"/>
      <c r="AD347" s="62"/>
      <c r="AE347" s="36">
        <f>IF($U353=1,IF($U347&lt;$AI$3,$AI$3-$U347,0),AE348)</f>
        <v>0</v>
      </c>
      <c r="AF347" s="36">
        <f>IF($U353=1,IF($U347&gt;$AI$3,IF(($U347-$AI$3)&gt;8/24,8/24,$U347-$AI$3),AF348),AF348)</f>
        <v>0</v>
      </c>
      <c r="AG347" s="34">
        <v>1</v>
      </c>
      <c r="AH347" s="13">
        <v>0.29166666666666669</v>
      </c>
      <c r="AI347" s="53">
        <f>+AH347*5</f>
        <v>1.4583333333333335</v>
      </c>
    </row>
    <row r="348" spans="1:35">
      <c r="A348" s="45">
        <f>+A347+1</f>
        <v>43340</v>
      </c>
      <c r="B348" s="13"/>
      <c r="C348" s="13"/>
      <c r="D348" s="13"/>
      <c r="E348" s="14">
        <f t="shared" si="388"/>
        <v>0</v>
      </c>
      <c r="F348" s="13"/>
      <c r="G348" s="15">
        <f t="shared" si="389"/>
        <v>0</v>
      </c>
      <c r="H348" s="13"/>
      <c r="I348" s="13"/>
      <c r="J348" s="13"/>
      <c r="K348" s="14">
        <f t="shared" si="390"/>
        <v>0</v>
      </c>
      <c r="L348" s="13"/>
      <c r="M348" s="15">
        <f t="shared" si="391"/>
        <v>0</v>
      </c>
      <c r="N348" s="17"/>
      <c r="O348" s="17"/>
      <c r="P348" s="18"/>
      <c r="Q348" s="19"/>
      <c r="R348" s="46"/>
      <c r="S348" s="20">
        <f t="shared" ref="S348:S353" si="393">SUM(G348+M348)</f>
        <v>0</v>
      </c>
      <c r="T348" s="69" t="str">
        <f t="shared" si="392"/>
        <v>KO</v>
      </c>
      <c r="U348" s="85"/>
      <c r="W348" s="22" t="s">
        <v>15</v>
      </c>
      <c r="X348" s="22" t="s">
        <v>29</v>
      </c>
      <c r="Y348" s="22" t="s">
        <v>17</v>
      </c>
      <c r="AB348" s="22" t="s">
        <v>16</v>
      </c>
      <c r="AC348" s="22" t="s">
        <v>17</v>
      </c>
      <c r="AD348" s="63"/>
      <c r="AE348" s="36">
        <f>IF($U353=2,IF($U347&lt;$AI$4,$AI$4-$U347,0),AE349)</f>
        <v>0</v>
      </c>
      <c r="AF348" s="36">
        <f>IF($U353=2,IF($U347&gt;$AI$4,IF(($U347-$AI$4)&gt;8/24,8/24,$U347-$AI$4),AF349),AF349)</f>
        <v>0</v>
      </c>
      <c r="AG348" s="34">
        <v>2</v>
      </c>
      <c r="AH348" s="13">
        <v>0.29166666666666669</v>
      </c>
      <c r="AI348" s="53">
        <f>+AH348*5</f>
        <v>1.4583333333333335</v>
      </c>
    </row>
    <row r="349" spans="1:35">
      <c r="A349" s="45">
        <f t="shared" ref="A349:A353" si="394">+A348+1</f>
        <v>43341</v>
      </c>
      <c r="B349" s="13"/>
      <c r="C349" s="13"/>
      <c r="D349" s="13"/>
      <c r="E349" s="14">
        <f t="shared" si="388"/>
        <v>0</v>
      </c>
      <c r="F349" s="13"/>
      <c r="G349" s="15">
        <f t="shared" si="389"/>
        <v>0</v>
      </c>
      <c r="H349" s="13"/>
      <c r="I349" s="13"/>
      <c r="J349" s="13"/>
      <c r="K349" s="14">
        <f t="shared" si="390"/>
        <v>0</v>
      </c>
      <c r="L349" s="13"/>
      <c r="M349" s="15">
        <f>IF(L349&lt;H349,L349+1-H349-K349,L349-H349-K349)</f>
        <v>0</v>
      </c>
      <c r="N349" s="17"/>
      <c r="O349" s="17"/>
      <c r="P349" s="18"/>
      <c r="Q349" s="19"/>
      <c r="R349" s="46"/>
      <c r="S349" s="20">
        <f t="shared" si="393"/>
        <v>0</v>
      </c>
      <c r="T349" s="69" t="str">
        <f t="shared" si="392"/>
        <v>KO</v>
      </c>
      <c r="U349" s="85"/>
      <c r="W349" s="60">
        <f>AE347</f>
        <v>0</v>
      </c>
      <c r="X349" s="58">
        <f>+AF347</f>
        <v>0</v>
      </c>
      <c r="Y349" s="58">
        <f>IF(U347&gt;43/24,U347-43/24,0)</f>
        <v>0</v>
      </c>
      <c r="AA349" s="22" t="s">
        <v>17</v>
      </c>
      <c r="AB349" s="53" t="s">
        <v>27</v>
      </c>
      <c r="AC349" s="53">
        <f>+Y351</f>
        <v>0</v>
      </c>
      <c r="AD349" s="66"/>
      <c r="AE349" s="21">
        <f>IF($U353=3,IF($U347&lt;$AI$5,$AI$5-$U347,0),AE350)</f>
        <v>0</v>
      </c>
      <c r="AF349" s="21">
        <f>IF($U353=3,IF($U347&gt;$AI$5,IF(($U347-$AI$5)&gt;15/24,15/24,$U347-$AI$5),AF350),AF350)</f>
        <v>0</v>
      </c>
      <c r="AG349" s="34">
        <v>3</v>
      </c>
      <c r="AH349" s="13">
        <v>0.29166666666666669</v>
      </c>
      <c r="AI349" s="53">
        <f>+AH349*4</f>
        <v>1.1666666666666667</v>
      </c>
    </row>
    <row r="350" spans="1:35">
      <c r="A350" s="45">
        <f t="shared" si="394"/>
        <v>43342</v>
      </c>
      <c r="B350" s="13"/>
      <c r="C350" s="13"/>
      <c r="D350" s="13"/>
      <c r="E350" s="14">
        <f t="shared" si="388"/>
        <v>0</v>
      </c>
      <c r="F350" s="13"/>
      <c r="G350" s="15">
        <f t="shared" si="389"/>
        <v>0</v>
      </c>
      <c r="H350" s="13"/>
      <c r="I350" s="13"/>
      <c r="J350" s="13"/>
      <c r="K350" s="14">
        <f t="shared" si="390"/>
        <v>0</v>
      </c>
      <c r="L350" s="13"/>
      <c r="M350" s="15">
        <f t="shared" ref="M350:M353" si="395">IF(L350&lt;H350,L350+1-H350-K350,L350-H350-K350)</f>
        <v>0</v>
      </c>
      <c r="N350" s="17"/>
      <c r="O350" s="17"/>
      <c r="P350" s="18"/>
      <c r="Q350" s="19"/>
      <c r="R350" s="46"/>
      <c r="S350" s="20">
        <f t="shared" si="393"/>
        <v>0</v>
      </c>
      <c r="T350" s="69" t="str">
        <f t="shared" si="392"/>
        <v>KO</v>
      </c>
      <c r="U350" s="85"/>
      <c r="W350" s="22" t="s">
        <v>18</v>
      </c>
      <c r="X350" s="22" t="s">
        <v>18</v>
      </c>
      <c r="Y350" s="22" t="s">
        <v>18</v>
      </c>
      <c r="AA350" s="22" t="s">
        <v>16</v>
      </c>
      <c r="AB350" s="53">
        <f>+X351</f>
        <v>0</v>
      </c>
      <c r="AC350" s="53">
        <f>+(AC349*1.5)/1.25</f>
        <v>0</v>
      </c>
      <c r="AD350" s="66"/>
      <c r="AE350" s="21">
        <f>IF($U353=4,IF($U347&lt;$AI$6,$AI$6-$U347,0),AE351)</f>
        <v>0</v>
      </c>
      <c r="AF350" s="21">
        <f>IF($U353=4,IF($U347&gt;$AI$6,IF(($U347-$AI$6)&gt;22/24,22/24,$U347-$AI$6),AF351),AF351)</f>
        <v>0</v>
      </c>
      <c r="AG350" s="34">
        <v>4</v>
      </c>
      <c r="AH350" s="13">
        <v>0.29166666666666669</v>
      </c>
      <c r="AI350" s="53">
        <f>+AH350*3</f>
        <v>0.875</v>
      </c>
    </row>
    <row r="351" spans="1:35">
      <c r="A351" s="45">
        <f t="shared" si="394"/>
        <v>43343</v>
      </c>
      <c r="B351" s="13"/>
      <c r="C351" s="13"/>
      <c r="D351" s="13"/>
      <c r="E351" s="14">
        <f t="shared" si="388"/>
        <v>0</v>
      </c>
      <c r="F351" s="13"/>
      <c r="G351" s="15">
        <f t="shared" si="389"/>
        <v>0</v>
      </c>
      <c r="H351" s="13"/>
      <c r="I351" s="13"/>
      <c r="J351" s="13"/>
      <c r="K351" s="14">
        <f t="shared" si="390"/>
        <v>0</v>
      </c>
      <c r="L351" s="13"/>
      <c r="M351" s="15">
        <f t="shared" si="395"/>
        <v>0</v>
      </c>
      <c r="N351" s="17"/>
      <c r="O351" s="17"/>
      <c r="P351" s="18"/>
      <c r="Q351" s="19"/>
      <c r="R351" s="46"/>
      <c r="S351" s="20">
        <f t="shared" si="393"/>
        <v>0</v>
      </c>
      <c r="T351" s="69" t="str">
        <f>IF(S351+R351+Q351+P351+O351+N351=0,"KO","")</f>
        <v>KO</v>
      </c>
      <c r="U351" s="85"/>
      <c r="W351" s="55">
        <f>+W343+W349-(AB345*1.25)</f>
        <v>0</v>
      </c>
      <c r="X351" s="53">
        <f>+X343+X349-X345+(AC345*1.5)/1.25-AB345</f>
        <v>0</v>
      </c>
      <c r="Y351" s="53">
        <f>+Y343+Y349-Y345-AC345</f>
        <v>0</v>
      </c>
      <c r="AA351" s="22" t="s">
        <v>15</v>
      </c>
      <c r="AB351" s="53">
        <f>+AB350*1.25</f>
        <v>0</v>
      </c>
      <c r="AC351" s="53" t="s">
        <v>27</v>
      </c>
      <c r="AD351" s="67"/>
      <c r="AE351" s="21">
        <f>IF($U353=5,IF($U347&lt;$AI$7,$AI$7-$U347,0),AE352)</f>
        <v>0</v>
      </c>
      <c r="AF351" s="21">
        <f>IF($U353=5,IF($U347&gt;$AI$7,IF(($U347-$AI$7)&gt;29/24,29/24,$U347-$AI$7),AF352),AF352)</f>
        <v>0</v>
      </c>
      <c r="AG351" s="34">
        <v>5</v>
      </c>
      <c r="AH351" s="13">
        <v>0.29166666666666669</v>
      </c>
      <c r="AI351" s="53">
        <f>+AH351*2</f>
        <v>0.58333333333333337</v>
      </c>
    </row>
    <row r="352" spans="1:35">
      <c r="A352" s="45">
        <f t="shared" si="394"/>
        <v>43344</v>
      </c>
      <c r="B352" s="13"/>
      <c r="C352" s="13"/>
      <c r="D352" s="13"/>
      <c r="E352" s="14">
        <f t="shared" si="388"/>
        <v>0</v>
      </c>
      <c r="F352" s="13"/>
      <c r="G352" s="15">
        <f t="shared" si="389"/>
        <v>0</v>
      </c>
      <c r="H352" s="13"/>
      <c r="I352" s="13"/>
      <c r="J352" s="13"/>
      <c r="K352" s="14">
        <f t="shared" si="390"/>
        <v>0</v>
      </c>
      <c r="L352" s="13"/>
      <c r="M352" s="15">
        <f t="shared" si="395"/>
        <v>0</v>
      </c>
      <c r="N352" s="17"/>
      <c r="O352" s="17"/>
      <c r="P352" s="18"/>
      <c r="Q352" s="19"/>
      <c r="R352" s="46"/>
      <c r="S352" s="20">
        <f t="shared" si="393"/>
        <v>0</v>
      </c>
      <c r="T352" s="69" t="str">
        <f t="shared" ref="T352:T353" si="396">IF(S352+R352+Q352+P352+O352+N352=0,"KO","")</f>
        <v>KO</v>
      </c>
      <c r="U352" s="51" t="s">
        <v>33</v>
      </c>
      <c r="X352" s="22" t="s">
        <v>16</v>
      </c>
      <c r="Y352" s="22" t="s">
        <v>17</v>
      </c>
      <c r="AB352" s="22" t="s">
        <v>16</v>
      </c>
      <c r="AC352" s="22" t="s">
        <v>17</v>
      </c>
      <c r="AD352" s="63"/>
      <c r="AE352" s="21">
        <f>IF($U353=6,IF($U347&lt;$AI$8,$AI$8-$U347,0),AE353)</f>
        <v>0</v>
      </c>
      <c r="AF352" s="21">
        <f>IF($U353=6,IF($U347&gt;$AI$8,IF(($U347-$AI$8)&gt;36/24,36/24,$U347-$AI$8),AF353),AF353)</f>
        <v>0</v>
      </c>
      <c r="AG352" s="34">
        <v>6</v>
      </c>
      <c r="AH352" s="13">
        <v>0.29166666666666669</v>
      </c>
      <c r="AI352" s="53">
        <f>+AH352</f>
        <v>0.29166666666666669</v>
      </c>
    </row>
    <row r="353" spans="1:35">
      <c r="A353" s="45">
        <f t="shared" si="394"/>
        <v>43345</v>
      </c>
      <c r="B353" s="13"/>
      <c r="C353" s="13"/>
      <c r="D353" s="13"/>
      <c r="E353" s="14">
        <f t="shared" si="388"/>
        <v>0</v>
      </c>
      <c r="F353" s="13"/>
      <c r="G353" s="15">
        <f t="shared" si="389"/>
        <v>0</v>
      </c>
      <c r="H353" s="13"/>
      <c r="I353" s="13"/>
      <c r="J353" s="13"/>
      <c r="K353" s="14">
        <f t="shared" si="390"/>
        <v>0</v>
      </c>
      <c r="L353" s="13"/>
      <c r="M353" s="15">
        <f t="shared" si="395"/>
        <v>0</v>
      </c>
      <c r="N353" s="17"/>
      <c r="O353" s="17"/>
      <c r="P353" s="18"/>
      <c r="Q353" s="19"/>
      <c r="R353" s="46"/>
      <c r="S353" s="20">
        <f t="shared" si="393"/>
        <v>0</v>
      </c>
      <c r="T353" s="69" t="str">
        <f t="shared" si="396"/>
        <v>KO</v>
      </c>
      <c r="U353" s="52">
        <f>+IF(SUM(N347:R353)&gt;7,"ERROR",SUM(N347:R353))</f>
        <v>0</v>
      </c>
      <c r="W353" s="42" t="s">
        <v>19</v>
      </c>
      <c r="X353" s="54">
        <v>0</v>
      </c>
      <c r="Y353" s="54">
        <v>0</v>
      </c>
      <c r="AA353" s="42" t="s">
        <v>26</v>
      </c>
      <c r="AB353" s="54">
        <v>0</v>
      </c>
      <c r="AC353" s="54">
        <v>0</v>
      </c>
      <c r="AD353" s="68"/>
      <c r="AE353" s="21">
        <f>IF($U353=7,IF($U347&lt;$AI$9,$AI$9-$U347,0),0)</f>
        <v>0</v>
      </c>
      <c r="AF353" s="21">
        <f>IF($U353=7,IF($U347&gt;$AI$9,IF(($U347-$AI$9)&gt;43/24,43/24,$U347-$AI$9),0),0)</f>
        <v>0</v>
      </c>
      <c r="AG353" s="34">
        <v>7</v>
      </c>
      <c r="AH353" s="13">
        <v>0.29166666666666669</v>
      </c>
      <c r="AI353" s="53">
        <v>0</v>
      </c>
    </row>
    <row r="354" spans="1:35" ht="6" customHeight="1">
      <c r="N354" s="37"/>
      <c r="O354" s="37"/>
      <c r="P354" s="37"/>
      <c r="Q354" s="37"/>
      <c r="R354" s="37"/>
    </row>
    <row r="355" spans="1:35">
      <c r="A355" s="45">
        <f>+A353+1</f>
        <v>43346</v>
      </c>
      <c r="B355" s="13"/>
      <c r="C355" s="13"/>
      <c r="D355" s="13"/>
      <c r="E355" s="14">
        <f t="shared" ref="E355:E361" si="397">+D355-C355</f>
        <v>0</v>
      </c>
      <c r="F355" s="13"/>
      <c r="G355" s="15">
        <f t="shared" ref="G355:G361" si="398">IF(F355&lt;B355,F355+1-B355-E355,F355-B355-E355)</f>
        <v>0</v>
      </c>
      <c r="H355" s="13"/>
      <c r="I355" s="13"/>
      <c r="J355" s="13"/>
      <c r="K355" s="14">
        <f t="shared" ref="K355:K361" si="399">+J355-I355</f>
        <v>0</v>
      </c>
      <c r="L355" s="13"/>
      <c r="M355" s="15">
        <f t="shared" ref="M355:M356" si="400">IF(L355&lt;H355,L355+1-H355-K355,L355-H355-K355)</f>
        <v>0</v>
      </c>
      <c r="N355" s="17"/>
      <c r="O355" s="17"/>
      <c r="P355" s="18"/>
      <c r="Q355" s="19"/>
      <c r="R355" s="46"/>
      <c r="S355" s="20">
        <f>SUM(G355+M355)</f>
        <v>0</v>
      </c>
      <c r="T355" s="69" t="str">
        <f t="shared" ref="T355:T358" si="401">IF(S355+R355+Q355+P355+O355+N355=0,"KO","")</f>
        <v>KO</v>
      </c>
      <c r="U355" s="84">
        <f>SUM(S355:S361)</f>
        <v>0</v>
      </c>
      <c r="W355" s="39" t="s">
        <v>13</v>
      </c>
      <c r="X355" s="82" t="s">
        <v>14</v>
      </c>
      <c r="Y355" s="82"/>
      <c r="AA355" s="36"/>
      <c r="AB355" s="82" t="s">
        <v>28</v>
      </c>
      <c r="AC355" s="82"/>
      <c r="AD355" s="62"/>
      <c r="AE355" s="36">
        <f>IF($U361=1,IF($U355&lt;$AI$3,$AI$3-$U355,0),AE356)</f>
        <v>0</v>
      </c>
      <c r="AF355" s="36">
        <f>IF($U361=1,IF($U355&gt;$AI$3,IF(($U355-$AI$3)&gt;8/24,8/24,$U355-$AI$3),AF356),AF356)</f>
        <v>0</v>
      </c>
      <c r="AG355" s="34">
        <v>1</v>
      </c>
      <c r="AH355" s="13">
        <v>0.29166666666666669</v>
      </c>
      <c r="AI355" s="53">
        <f>+AH355*5</f>
        <v>1.4583333333333335</v>
      </c>
    </row>
    <row r="356" spans="1:35">
      <c r="A356" s="45">
        <f>+A355+1</f>
        <v>43347</v>
      </c>
      <c r="B356" s="13"/>
      <c r="C356" s="13"/>
      <c r="D356" s="13"/>
      <c r="E356" s="14">
        <f t="shared" si="397"/>
        <v>0</v>
      </c>
      <c r="F356" s="13"/>
      <c r="G356" s="15">
        <f t="shared" si="398"/>
        <v>0</v>
      </c>
      <c r="H356" s="13"/>
      <c r="I356" s="13"/>
      <c r="J356" s="13"/>
      <c r="K356" s="14">
        <f t="shared" si="399"/>
        <v>0</v>
      </c>
      <c r="L356" s="13"/>
      <c r="M356" s="15">
        <f t="shared" si="400"/>
        <v>0</v>
      </c>
      <c r="N356" s="17"/>
      <c r="O356" s="17"/>
      <c r="P356" s="18"/>
      <c r="Q356" s="19"/>
      <c r="R356" s="46"/>
      <c r="S356" s="20">
        <f t="shared" ref="S356:S361" si="402">SUM(G356+M356)</f>
        <v>0</v>
      </c>
      <c r="T356" s="69" t="str">
        <f t="shared" si="401"/>
        <v>KO</v>
      </c>
      <c r="U356" s="85"/>
      <c r="W356" s="22" t="s">
        <v>15</v>
      </c>
      <c r="X356" s="22" t="s">
        <v>29</v>
      </c>
      <c r="Y356" s="22" t="s">
        <v>17</v>
      </c>
      <c r="AB356" s="22" t="s">
        <v>16</v>
      </c>
      <c r="AC356" s="22" t="s">
        <v>17</v>
      </c>
      <c r="AD356" s="63"/>
      <c r="AE356" s="36">
        <f>IF($U361=2,IF($U355&lt;$AI$4,$AI$4-$U355,0),AE357)</f>
        <v>0</v>
      </c>
      <c r="AF356" s="36">
        <f>IF($U361=2,IF($U355&gt;$AI$4,IF(($U355-$AI$4)&gt;8/24,8/24,$U355-$AI$4),AF357),AF357)</f>
        <v>0</v>
      </c>
      <c r="AG356" s="34">
        <v>2</v>
      </c>
      <c r="AH356" s="13">
        <v>0.29166666666666669</v>
      </c>
      <c r="AI356" s="53">
        <f>+AH356*5</f>
        <v>1.4583333333333335</v>
      </c>
    </row>
    <row r="357" spans="1:35">
      <c r="A357" s="45">
        <f t="shared" ref="A357:A361" si="403">+A356+1</f>
        <v>43348</v>
      </c>
      <c r="B357" s="13"/>
      <c r="C357" s="13"/>
      <c r="D357" s="13"/>
      <c r="E357" s="14">
        <f t="shared" si="397"/>
        <v>0</v>
      </c>
      <c r="F357" s="13"/>
      <c r="G357" s="15">
        <f t="shared" si="398"/>
        <v>0</v>
      </c>
      <c r="H357" s="13"/>
      <c r="I357" s="13"/>
      <c r="J357" s="13"/>
      <c r="K357" s="14">
        <f t="shared" si="399"/>
        <v>0</v>
      </c>
      <c r="L357" s="13"/>
      <c r="M357" s="15">
        <f>IF(L357&lt;H357,L357+1-H357-K357,L357-H357-K357)</f>
        <v>0</v>
      </c>
      <c r="N357" s="17"/>
      <c r="O357" s="17"/>
      <c r="P357" s="18"/>
      <c r="Q357" s="19"/>
      <c r="R357" s="46"/>
      <c r="S357" s="20">
        <f t="shared" si="402"/>
        <v>0</v>
      </c>
      <c r="T357" s="69" t="str">
        <f t="shared" si="401"/>
        <v>KO</v>
      </c>
      <c r="U357" s="85"/>
      <c r="W357" s="60">
        <f>AE355</f>
        <v>0</v>
      </c>
      <c r="X357" s="58">
        <f>+AF355</f>
        <v>0</v>
      </c>
      <c r="Y357" s="58">
        <f>IF(U355&gt;43/24,U355-43/24,0)</f>
        <v>0</v>
      </c>
      <c r="AA357" s="22" t="s">
        <v>17</v>
      </c>
      <c r="AB357" s="53" t="s">
        <v>27</v>
      </c>
      <c r="AC357" s="53">
        <f>+Y359</f>
        <v>0</v>
      </c>
      <c r="AD357" s="66"/>
      <c r="AE357" s="21">
        <f>IF($U361=3,IF($U355&lt;$AI$5,$AI$5-$U355,0),AE358)</f>
        <v>0</v>
      </c>
      <c r="AF357" s="21">
        <f>IF($U361=3,IF($U355&gt;$AI$5,IF(($U355-$AI$5)&gt;15/24,15/24,$U355-$AI$5),AF358),AF358)</f>
        <v>0</v>
      </c>
      <c r="AG357" s="34">
        <v>3</v>
      </c>
      <c r="AH357" s="13">
        <v>0.29166666666666669</v>
      </c>
      <c r="AI357" s="53">
        <f>+AH357*4</f>
        <v>1.1666666666666667</v>
      </c>
    </row>
    <row r="358" spans="1:35">
      <c r="A358" s="45">
        <f t="shared" si="403"/>
        <v>43349</v>
      </c>
      <c r="B358" s="13"/>
      <c r="C358" s="13"/>
      <c r="D358" s="13"/>
      <c r="E358" s="14">
        <f t="shared" si="397"/>
        <v>0</v>
      </c>
      <c r="F358" s="13"/>
      <c r="G358" s="15">
        <f t="shared" si="398"/>
        <v>0</v>
      </c>
      <c r="H358" s="13"/>
      <c r="I358" s="13"/>
      <c r="J358" s="13"/>
      <c r="K358" s="14">
        <f t="shared" si="399"/>
        <v>0</v>
      </c>
      <c r="L358" s="13"/>
      <c r="M358" s="15">
        <f t="shared" ref="M358:M361" si="404">IF(L358&lt;H358,L358+1-H358-K358,L358-H358-K358)</f>
        <v>0</v>
      </c>
      <c r="N358" s="17"/>
      <c r="O358" s="17"/>
      <c r="P358" s="18"/>
      <c r="Q358" s="19"/>
      <c r="R358" s="46"/>
      <c r="S358" s="20">
        <f t="shared" si="402"/>
        <v>0</v>
      </c>
      <c r="T358" s="69" t="str">
        <f t="shared" si="401"/>
        <v>KO</v>
      </c>
      <c r="U358" s="85"/>
      <c r="W358" s="22" t="s">
        <v>18</v>
      </c>
      <c r="X358" s="22" t="s">
        <v>18</v>
      </c>
      <c r="Y358" s="22" t="s">
        <v>18</v>
      </c>
      <c r="AA358" s="22" t="s">
        <v>16</v>
      </c>
      <c r="AB358" s="53">
        <f>+X359</f>
        <v>0</v>
      </c>
      <c r="AC358" s="53">
        <f>+(AC357*1.5)/1.25</f>
        <v>0</v>
      </c>
      <c r="AD358" s="66"/>
      <c r="AE358" s="21">
        <f>IF($U361=4,IF($U355&lt;$AI$6,$AI$6-$U355,0),AE359)</f>
        <v>0</v>
      </c>
      <c r="AF358" s="21">
        <f>IF($U361=4,IF($U355&gt;$AI$6,IF(($U355-$AI$6)&gt;22/24,22/24,$U355-$AI$6),AF359),AF359)</f>
        <v>0</v>
      </c>
      <c r="AG358" s="34">
        <v>4</v>
      </c>
      <c r="AH358" s="13">
        <v>0.29166666666666669</v>
      </c>
      <c r="AI358" s="53">
        <f>+AH358*3</f>
        <v>0.875</v>
      </c>
    </row>
    <row r="359" spans="1:35">
      <c r="A359" s="45">
        <f t="shared" si="403"/>
        <v>43350</v>
      </c>
      <c r="B359" s="13"/>
      <c r="C359" s="13"/>
      <c r="D359" s="13"/>
      <c r="E359" s="14">
        <f t="shared" si="397"/>
        <v>0</v>
      </c>
      <c r="F359" s="13"/>
      <c r="G359" s="15">
        <f t="shared" si="398"/>
        <v>0</v>
      </c>
      <c r="H359" s="13"/>
      <c r="I359" s="13"/>
      <c r="J359" s="13"/>
      <c r="K359" s="14">
        <f t="shared" si="399"/>
        <v>0</v>
      </c>
      <c r="L359" s="13"/>
      <c r="M359" s="15">
        <f t="shared" si="404"/>
        <v>0</v>
      </c>
      <c r="N359" s="17"/>
      <c r="O359" s="17"/>
      <c r="P359" s="18"/>
      <c r="Q359" s="19"/>
      <c r="R359" s="46"/>
      <c r="S359" s="20">
        <f t="shared" si="402"/>
        <v>0</v>
      </c>
      <c r="T359" s="69" t="str">
        <f>IF(S359+R359+Q359+P359+O359+N359=0,"KO","")</f>
        <v>KO</v>
      </c>
      <c r="U359" s="85"/>
      <c r="W359" s="55">
        <f>+W351+W357-(AB353*1.25)</f>
        <v>0</v>
      </c>
      <c r="X359" s="53">
        <f>+X351+X357-X353+(AC353*1.5)/1.25-AB353</f>
        <v>0</v>
      </c>
      <c r="Y359" s="53">
        <f>+Y351+Y357-Y353-AC353</f>
        <v>0</v>
      </c>
      <c r="AA359" s="22" t="s">
        <v>15</v>
      </c>
      <c r="AB359" s="53">
        <f>+AB358*1.25</f>
        <v>0</v>
      </c>
      <c r="AC359" s="53" t="s">
        <v>27</v>
      </c>
      <c r="AD359" s="67"/>
      <c r="AE359" s="21">
        <f>IF($U361=5,IF($U355&lt;$AI$7,$AI$7-$U355,0),AE360)</f>
        <v>0</v>
      </c>
      <c r="AF359" s="21">
        <f>IF($U361=5,IF($U355&gt;$AI$7,IF(($U355-$AI$7)&gt;29/24,29/24,$U355-$AI$7),AF360),AF360)</f>
        <v>0</v>
      </c>
      <c r="AG359" s="34">
        <v>5</v>
      </c>
      <c r="AH359" s="13">
        <v>0.29166666666666669</v>
      </c>
      <c r="AI359" s="53">
        <f>+AH359*2</f>
        <v>0.58333333333333337</v>
      </c>
    </row>
    <row r="360" spans="1:35">
      <c r="A360" s="45">
        <f t="shared" si="403"/>
        <v>43351</v>
      </c>
      <c r="B360" s="13"/>
      <c r="C360" s="13"/>
      <c r="D360" s="13"/>
      <c r="E360" s="14">
        <f t="shared" si="397"/>
        <v>0</v>
      </c>
      <c r="F360" s="13"/>
      <c r="G360" s="15">
        <f t="shared" si="398"/>
        <v>0</v>
      </c>
      <c r="H360" s="13"/>
      <c r="I360" s="13"/>
      <c r="J360" s="13"/>
      <c r="K360" s="14">
        <f t="shared" si="399"/>
        <v>0</v>
      </c>
      <c r="L360" s="13"/>
      <c r="M360" s="15">
        <f t="shared" si="404"/>
        <v>0</v>
      </c>
      <c r="N360" s="17"/>
      <c r="O360" s="17"/>
      <c r="P360" s="18"/>
      <c r="Q360" s="19"/>
      <c r="R360" s="46"/>
      <c r="S360" s="20">
        <f t="shared" si="402"/>
        <v>0</v>
      </c>
      <c r="T360" s="69" t="str">
        <f t="shared" ref="T360:T361" si="405">IF(S360+R360+Q360+P360+O360+N360=0,"KO","")</f>
        <v>KO</v>
      </c>
      <c r="U360" s="51" t="s">
        <v>33</v>
      </c>
      <c r="X360" s="22" t="s">
        <v>16</v>
      </c>
      <c r="Y360" s="22" t="s">
        <v>17</v>
      </c>
      <c r="AB360" s="22" t="s">
        <v>16</v>
      </c>
      <c r="AC360" s="22" t="s">
        <v>17</v>
      </c>
      <c r="AD360" s="63"/>
      <c r="AE360" s="21">
        <f>IF($U361=6,IF($U355&lt;$AI$8,$AI$8-$U355,0),AE361)</f>
        <v>0</v>
      </c>
      <c r="AF360" s="21">
        <f>IF($U361=6,IF($U355&gt;$AI$8,IF(($U355-$AI$8)&gt;36/24,36/24,$U355-$AI$8),AF361),AF361)</f>
        <v>0</v>
      </c>
      <c r="AG360" s="34">
        <v>6</v>
      </c>
      <c r="AH360" s="13">
        <v>0.29166666666666669</v>
      </c>
      <c r="AI360" s="53">
        <f>+AH360</f>
        <v>0.29166666666666669</v>
      </c>
    </row>
    <row r="361" spans="1:35">
      <c r="A361" s="45">
        <f t="shared" si="403"/>
        <v>43352</v>
      </c>
      <c r="B361" s="13"/>
      <c r="C361" s="13"/>
      <c r="D361" s="13"/>
      <c r="E361" s="14">
        <f t="shared" si="397"/>
        <v>0</v>
      </c>
      <c r="F361" s="13"/>
      <c r="G361" s="15">
        <f t="shared" si="398"/>
        <v>0</v>
      </c>
      <c r="H361" s="13"/>
      <c r="I361" s="13"/>
      <c r="J361" s="13"/>
      <c r="K361" s="14">
        <f t="shared" si="399"/>
        <v>0</v>
      </c>
      <c r="L361" s="13"/>
      <c r="M361" s="15">
        <f t="shared" si="404"/>
        <v>0</v>
      </c>
      <c r="N361" s="17"/>
      <c r="O361" s="17"/>
      <c r="P361" s="18"/>
      <c r="Q361" s="19"/>
      <c r="R361" s="46"/>
      <c r="S361" s="20">
        <f t="shared" si="402"/>
        <v>0</v>
      </c>
      <c r="T361" s="69" t="str">
        <f t="shared" si="405"/>
        <v>KO</v>
      </c>
      <c r="U361" s="52">
        <f>+IF(SUM(N355:R361)&gt;7,"ERROR",SUM(N355:R361))</f>
        <v>0</v>
      </c>
      <c r="W361" s="42" t="s">
        <v>19</v>
      </c>
      <c r="X361" s="54">
        <v>0</v>
      </c>
      <c r="Y361" s="54">
        <v>0</v>
      </c>
      <c r="AA361" s="42" t="s">
        <v>26</v>
      </c>
      <c r="AB361" s="54">
        <v>0</v>
      </c>
      <c r="AC361" s="54">
        <v>0</v>
      </c>
      <c r="AD361" s="68"/>
      <c r="AE361" s="21">
        <f>IF($U361=7,IF($U355&lt;$AI$9,$AI$9-$U355,0),0)</f>
        <v>0</v>
      </c>
      <c r="AF361" s="21">
        <f>IF($U361=7,IF($U355&gt;$AI$9,IF(($U355-$AI$9)&gt;43/24,43/24,$U355-$AI$9),0),0)</f>
        <v>0</v>
      </c>
      <c r="AG361" s="34">
        <v>7</v>
      </c>
      <c r="AH361" s="13">
        <v>0.29166666666666669</v>
      </c>
      <c r="AI361" s="53">
        <v>0</v>
      </c>
    </row>
    <row r="362" spans="1:35" ht="6" customHeight="1">
      <c r="N362" s="37"/>
      <c r="O362" s="37"/>
      <c r="P362" s="37"/>
      <c r="Q362" s="37"/>
      <c r="R362" s="37"/>
    </row>
    <row r="363" spans="1:35">
      <c r="A363" s="45">
        <f>+A361+1</f>
        <v>43353</v>
      </c>
      <c r="B363" s="13"/>
      <c r="C363" s="13"/>
      <c r="D363" s="13"/>
      <c r="E363" s="14">
        <f t="shared" ref="E363:E369" si="406">+D363-C363</f>
        <v>0</v>
      </c>
      <c r="F363" s="13"/>
      <c r="G363" s="15">
        <f t="shared" ref="G363:G369" si="407">IF(F363&lt;B363,F363+1-B363-E363,F363-B363-E363)</f>
        <v>0</v>
      </c>
      <c r="H363" s="13"/>
      <c r="I363" s="13"/>
      <c r="J363" s="13"/>
      <c r="K363" s="14">
        <f t="shared" ref="K363:K369" si="408">+J363-I363</f>
        <v>0</v>
      </c>
      <c r="L363" s="13"/>
      <c r="M363" s="15">
        <f t="shared" ref="M363:M364" si="409">IF(L363&lt;H363,L363+1-H363-K363,L363-H363-K363)</f>
        <v>0</v>
      </c>
      <c r="N363" s="17"/>
      <c r="O363" s="17"/>
      <c r="P363" s="18"/>
      <c r="Q363" s="19"/>
      <c r="R363" s="46"/>
      <c r="S363" s="20">
        <f>SUM(G363+M363)</f>
        <v>0</v>
      </c>
      <c r="T363" s="69" t="str">
        <f t="shared" ref="T363:T366" si="410">IF(S363+R363+Q363+P363+O363+N363=0,"KO","")</f>
        <v>KO</v>
      </c>
      <c r="U363" s="84">
        <f>SUM(S363:S369)</f>
        <v>0</v>
      </c>
      <c r="W363" s="39" t="s">
        <v>13</v>
      </c>
      <c r="X363" s="82" t="s">
        <v>14</v>
      </c>
      <c r="Y363" s="82"/>
      <c r="AA363" s="36"/>
      <c r="AB363" s="82" t="s">
        <v>28</v>
      </c>
      <c r="AC363" s="82"/>
      <c r="AD363" s="62"/>
      <c r="AE363" s="36">
        <f>IF($U369=1,IF($U363&lt;$AI$3,$AI$3-$U363,0),AE364)</f>
        <v>0</v>
      </c>
      <c r="AF363" s="36">
        <f>IF($U369=1,IF($U363&gt;$AI$3,IF(($U363-$AI$3)&gt;8/24,8/24,$U363-$AI$3),AF364),AF364)</f>
        <v>0</v>
      </c>
      <c r="AG363" s="34">
        <v>1</v>
      </c>
      <c r="AH363" s="13">
        <v>0.29166666666666669</v>
      </c>
      <c r="AI363" s="53">
        <f>+AH363*5</f>
        <v>1.4583333333333335</v>
      </c>
    </row>
    <row r="364" spans="1:35">
      <c r="A364" s="45">
        <f>+A363+1</f>
        <v>43354</v>
      </c>
      <c r="B364" s="13"/>
      <c r="C364" s="13"/>
      <c r="D364" s="13"/>
      <c r="E364" s="14">
        <f t="shared" si="406"/>
        <v>0</v>
      </c>
      <c r="F364" s="13"/>
      <c r="G364" s="15">
        <f t="shared" si="407"/>
        <v>0</v>
      </c>
      <c r="H364" s="13"/>
      <c r="I364" s="13"/>
      <c r="J364" s="13"/>
      <c r="K364" s="14">
        <f t="shared" si="408"/>
        <v>0</v>
      </c>
      <c r="L364" s="13"/>
      <c r="M364" s="15">
        <f t="shared" si="409"/>
        <v>0</v>
      </c>
      <c r="N364" s="17"/>
      <c r="O364" s="17"/>
      <c r="P364" s="18"/>
      <c r="Q364" s="19"/>
      <c r="R364" s="46"/>
      <c r="S364" s="20">
        <f t="shared" ref="S364:S369" si="411">SUM(G364+M364)</f>
        <v>0</v>
      </c>
      <c r="T364" s="69" t="str">
        <f t="shared" si="410"/>
        <v>KO</v>
      </c>
      <c r="U364" s="85"/>
      <c r="W364" s="22" t="s">
        <v>15</v>
      </c>
      <c r="X364" s="22" t="s">
        <v>29</v>
      </c>
      <c r="Y364" s="22" t="s">
        <v>17</v>
      </c>
      <c r="AB364" s="22" t="s">
        <v>16</v>
      </c>
      <c r="AC364" s="22" t="s">
        <v>17</v>
      </c>
      <c r="AD364" s="63"/>
      <c r="AE364" s="36">
        <f>IF($U369=2,IF($U363&lt;$AI$4,$AI$4-$U363,0),AE365)</f>
        <v>0</v>
      </c>
      <c r="AF364" s="36">
        <f>IF($U369=2,IF($U363&gt;$AI$4,IF(($U363-$AI$4)&gt;8/24,8/24,$U363-$AI$4),AF365),AF365)</f>
        <v>0</v>
      </c>
      <c r="AG364" s="34">
        <v>2</v>
      </c>
      <c r="AH364" s="13">
        <v>0.29166666666666669</v>
      </c>
      <c r="AI364" s="53">
        <f>+AH364*5</f>
        <v>1.4583333333333335</v>
      </c>
    </row>
    <row r="365" spans="1:35">
      <c r="A365" s="45">
        <f t="shared" ref="A365:A369" si="412">+A364+1</f>
        <v>43355</v>
      </c>
      <c r="B365" s="13"/>
      <c r="C365" s="13"/>
      <c r="D365" s="13"/>
      <c r="E365" s="14">
        <f t="shared" si="406"/>
        <v>0</v>
      </c>
      <c r="F365" s="13"/>
      <c r="G365" s="15">
        <f t="shared" si="407"/>
        <v>0</v>
      </c>
      <c r="H365" s="13"/>
      <c r="I365" s="13"/>
      <c r="J365" s="13"/>
      <c r="K365" s="14">
        <f t="shared" si="408"/>
        <v>0</v>
      </c>
      <c r="L365" s="13"/>
      <c r="M365" s="15">
        <f>IF(L365&lt;H365,L365+1-H365-K365,L365-H365-K365)</f>
        <v>0</v>
      </c>
      <c r="N365" s="17"/>
      <c r="O365" s="17"/>
      <c r="P365" s="18"/>
      <c r="Q365" s="19"/>
      <c r="R365" s="46"/>
      <c r="S365" s="20">
        <f t="shared" si="411"/>
        <v>0</v>
      </c>
      <c r="T365" s="69" t="str">
        <f t="shared" si="410"/>
        <v>KO</v>
      </c>
      <c r="U365" s="85"/>
      <c r="W365" s="60">
        <f>AE363</f>
        <v>0</v>
      </c>
      <c r="X365" s="58">
        <f>+AF363</f>
        <v>0</v>
      </c>
      <c r="Y365" s="58">
        <f>IF(U363&gt;43/24,U363-43/24,0)</f>
        <v>0</v>
      </c>
      <c r="AA365" s="22" t="s">
        <v>17</v>
      </c>
      <c r="AB365" s="53" t="s">
        <v>27</v>
      </c>
      <c r="AC365" s="53">
        <f>+Y367</f>
        <v>0</v>
      </c>
      <c r="AD365" s="66"/>
      <c r="AE365" s="21">
        <f>IF($U369=3,IF($U363&lt;$AI$5,$AI$5-$U363,0),AE366)</f>
        <v>0</v>
      </c>
      <c r="AF365" s="21">
        <f>IF($U369=3,IF($U363&gt;$AI$5,IF(($U363-$AI$5)&gt;15/24,15/24,$U363-$AI$5),AF366),AF366)</f>
        <v>0</v>
      </c>
      <c r="AG365" s="34">
        <v>3</v>
      </c>
      <c r="AH365" s="13">
        <v>0.29166666666666669</v>
      </c>
      <c r="AI365" s="53">
        <f>+AH365*4</f>
        <v>1.1666666666666667</v>
      </c>
    </row>
    <row r="366" spans="1:35">
      <c r="A366" s="45">
        <f t="shared" si="412"/>
        <v>43356</v>
      </c>
      <c r="B366" s="13"/>
      <c r="C366" s="13"/>
      <c r="D366" s="13"/>
      <c r="E366" s="14">
        <f t="shared" si="406"/>
        <v>0</v>
      </c>
      <c r="F366" s="13"/>
      <c r="G366" s="15">
        <f t="shared" si="407"/>
        <v>0</v>
      </c>
      <c r="H366" s="13"/>
      <c r="I366" s="13"/>
      <c r="J366" s="13"/>
      <c r="K366" s="14">
        <f t="shared" si="408"/>
        <v>0</v>
      </c>
      <c r="L366" s="13"/>
      <c r="M366" s="15">
        <f t="shared" ref="M366:M369" si="413">IF(L366&lt;H366,L366+1-H366-K366,L366-H366-K366)</f>
        <v>0</v>
      </c>
      <c r="N366" s="17"/>
      <c r="O366" s="17"/>
      <c r="P366" s="18"/>
      <c r="Q366" s="19"/>
      <c r="R366" s="46"/>
      <c r="S366" s="20">
        <f t="shared" si="411"/>
        <v>0</v>
      </c>
      <c r="T366" s="69" t="str">
        <f t="shared" si="410"/>
        <v>KO</v>
      </c>
      <c r="U366" s="85"/>
      <c r="W366" s="22" t="s">
        <v>18</v>
      </c>
      <c r="X366" s="22" t="s">
        <v>18</v>
      </c>
      <c r="Y366" s="22" t="s">
        <v>18</v>
      </c>
      <c r="AA366" s="22" t="s">
        <v>16</v>
      </c>
      <c r="AB366" s="53">
        <f>+X367</f>
        <v>0</v>
      </c>
      <c r="AC366" s="53">
        <f>+(AC365*1.5)/1.25</f>
        <v>0</v>
      </c>
      <c r="AD366" s="66"/>
      <c r="AE366" s="21">
        <f>IF($U369=4,IF($U363&lt;$AI$6,$AI$6-$U363,0),AE367)</f>
        <v>0</v>
      </c>
      <c r="AF366" s="21">
        <f>IF($U369=4,IF($U363&gt;$AI$6,IF(($U363-$AI$6)&gt;22/24,22/24,$U363-$AI$6),AF367),AF367)</f>
        <v>0</v>
      </c>
      <c r="AG366" s="34">
        <v>4</v>
      </c>
      <c r="AH366" s="13">
        <v>0.29166666666666669</v>
      </c>
      <c r="AI366" s="53">
        <f>+AH366*3</f>
        <v>0.875</v>
      </c>
    </row>
    <row r="367" spans="1:35">
      <c r="A367" s="45">
        <f t="shared" si="412"/>
        <v>43357</v>
      </c>
      <c r="B367" s="13"/>
      <c r="C367" s="13"/>
      <c r="D367" s="13"/>
      <c r="E367" s="14">
        <f t="shared" si="406"/>
        <v>0</v>
      </c>
      <c r="F367" s="13"/>
      <c r="G367" s="15">
        <f t="shared" si="407"/>
        <v>0</v>
      </c>
      <c r="H367" s="13"/>
      <c r="I367" s="13"/>
      <c r="J367" s="13"/>
      <c r="K367" s="14">
        <f t="shared" si="408"/>
        <v>0</v>
      </c>
      <c r="L367" s="13"/>
      <c r="M367" s="15">
        <f t="shared" si="413"/>
        <v>0</v>
      </c>
      <c r="N367" s="17"/>
      <c r="O367" s="17"/>
      <c r="P367" s="18"/>
      <c r="Q367" s="19"/>
      <c r="R367" s="46"/>
      <c r="S367" s="20">
        <f t="shared" si="411"/>
        <v>0</v>
      </c>
      <c r="T367" s="69" t="str">
        <f>IF(S367+R367+Q367+P367+O367+N367=0,"KO","")</f>
        <v>KO</v>
      </c>
      <c r="U367" s="85"/>
      <c r="W367" s="55">
        <f>+W359+W365-(AB361*1.25)</f>
        <v>0</v>
      </c>
      <c r="X367" s="53">
        <f>+X359+X365-X361+(AC361*1.5)/1.25-AB361</f>
        <v>0</v>
      </c>
      <c r="Y367" s="53">
        <f>+Y359+Y365-Y361-AC361</f>
        <v>0</v>
      </c>
      <c r="AA367" s="22" t="s">
        <v>15</v>
      </c>
      <c r="AB367" s="53">
        <f>+AB366*1.25</f>
        <v>0</v>
      </c>
      <c r="AC367" s="53" t="s">
        <v>27</v>
      </c>
      <c r="AD367" s="67"/>
      <c r="AE367" s="21">
        <f>IF($U369=5,IF($U363&lt;$AI$7,$AI$7-$U363,0),AE368)</f>
        <v>0</v>
      </c>
      <c r="AF367" s="21">
        <f>IF($U369=5,IF($U363&gt;$AI$7,IF(($U363-$AI$7)&gt;29/24,29/24,$U363-$AI$7),AF368),AF368)</f>
        <v>0</v>
      </c>
      <c r="AG367" s="34">
        <v>5</v>
      </c>
      <c r="AH367" s="13">
        <v>0.29166666666666669</v>
      </c>
      <c r="AI367" s="53">
        <f>+AH367*2</f>
        <v>0.58333333333333337</v>
      </c>
    </row>
    <row r="368" spans="1:35">
      <c r="A368" s="45">
        <f t="shared" si="412"/>
        <v>43358</v>
      </c>
      <c r="B368" s="13"/>
      <c r="C368" s="13"/>
      <c r="D368" s="13"/>
      <c r="E368" s="14">
        <f t="shared" si="406"/>
        <v>0</v>
      </c>
      <c r="F368" s="13"/>
      <c r="G368" s="15">
        <f t="shared" si="407"/>
        <v>0</v>
      </c>
      <c r="H368" s="13"/>
      <c r="I368" s="13"/>
      <c r="J368" s="13"/>
      <c r="K368" s="14">
        <f t="shared" si="408"/>
        <v>0</v>
      </c>
      <c r="L368" s="13"/>
      <c r="M368" s="15">
        <f t="shared" si="413"/>
        <v>0</v>
      </c>
      <c r="N368" s="17"/>
      <c r="O368" s="17"/>
      <c r="P368" s="18"/>
      <c r="Q368" s="19"/>
      <c r="R368" s="46"/>
      <c r="S368" s="20">
        <f t="shared" si="411"/>
        <v>0</v>
      </c>
      <c r="T368" s="69" t="str">
        <f t="shared" ref="T368:T369" si="414">IF(S368+R368+Q368+P368+O368+N368=0,"KO","")</f>
        <v>KO</v>
      </c>
      <c r="U368" s="51" t="s">
        <v>33</v>
      </c>
      <c r="X368" s="22" t="s">
        <v>16</v>
      </c>
      <c r="Y368" s="22" t="s">
        <v>17</v>
      </c>
      <c r="AB368" s="22" t="s">
        <v>16</v>
      </c>
      <c r="AC368" s="22" t="s">
        <v>17</v>
      </c>
      <c r="AD368" s="63"/>
      <c r="AE368" s="21">
        <f>IF($U369=6,IF($U363&lt;$AI$8,$AI$8-$U363,0),AE369)</f>
        <v>0</v>
      </c>
      <c r="AF368" s="21">
        <f>IF($U369=6,IF($U363&gt;$AI$8,IF(($U363-$AI$8)&gt;36/24,36/24,$U363-$AI$8),AF369),AF369)</f>
        <v>0</v>
      </c>
      <c r="AG368" s="34">
        <v>6</v>
      </c>
      <c r="AH368" s="13">
        <v>0.29166666666666669</v>
      </c>
      <c r="AI368" s="53">
        <f>+AH368</f>
        <v>0.29166666666666669</v>
      </c>
    </row>
    <row r="369" spans="1:35">
      <c r="A369" s="45">
        <f t="shared" si="412"/>
        <v>43359</v>
      </c>
      <c r="B369" s="13"/>
      <c r="C369" s="13"/>
      <c r="D369" s="13"/>
      <c r="E369" s="14">
        <f t="shared" si="406"/>
        <v>0</v>
      </c>
      <c r="F369" s="13"/>
      <c r="G369" s="15">
        <f t="shared" si="407"/>
        <v>0</v>
      </c>
      <c r="H369" s="13"/>
      <c r="I369" s="13"/>
      <c r="J369" s="13"/>
      <c r="K369" s="14">
        <f t="shared" si="408"/>
        <v>0</v>
      </c>
      <c r="L369" s="13"/>
      <c r="M369" s="15">
        <f t="shared" si="413"/>
        <v>0</v>
      </c>
      <c r="N369" s="17"/>
      <c r="O369" s="17"/>
      <c r="P369" s="18"/>
      <c r="Q369" s="19"/>
      <c r="R369" s="46"/>
      <c r="S369" s="20">
        <f t="shared" si="411"/>
        <v>0</v>
      </c>
      <c r="T369" s="69" t="str">
        <f t="shared" si="414"/>
        <v>KO</v>
      </c>
      <c r="U369" s="52">
        <f>+IF(SUM(N363:R369)&gt;7,"ERROR",SUM(N363:R369))</f>
        <v>0</v>
      </c>
      <c r="W369" s="42" t="s">
        <v>19</v>
      </c>
      <c r="X369" s="54">
        <v>0</v>
      </c>
      <c r="Y369" s="54">
        <v>0</v>
      </c>
      <c r="AA369" s="42" t="s">
        <v>26</v>
      </c>
      <c r="AB369" s="54">
        <v>0</v>
      </c>
      <c r="AC369" s="54">
        <v>0</v>
      </c>
      <c r="AD369" s="68"/>
      <c r="AE369" s="21">
        <f>IF($U369=7,IF($U363&lt;$AI$9,$AI$9-$U363,0),0)</f>
        <v>0</v>
      </c>
      <c r="AF369" s="21">
        <f>IF($U369=7,IF($U363&gt;$AI$9,IF(($U363-$AI$9)&gt;43/24,43/24,$U363-$AI$9),0),0)</f>
        <v>0</v>
      </c>
      <c r="AG369" s="34">
        <v>7</v>
      </c>
      <c r="AH369" s="13">
        <v>0.29166666666666669</v>
      </c>
      <c r="AI369" s="53">
        <v>0</v>
      </c>
    </row>
    <row r="370" spans="1:35" ht="6" customHeight="1">
      <c r="N370" s="37"/>
      <c r="O370" s="37"/>
      <c r="P370" s="37"/>
      <c r="Q370" s="37"/>
      <c r="R370" s="37"/>
    </row>
    <row r="371" spans="1:35">
      <c r="A371" s="45">
        <f>+A369+1</f>
        <v>43360</v>
      </c>
      <c r="B371" s="13"/>
      <c r="C371" s="13"/>
      <c r="D371" s="13"/>
      <c r="E371" s="14">
        <f t="shared" ref="E371:E377" si="415">+D371-C371</f>
        <v>0</v>
      </c>
      <c r="F371" s="13"/>
      <c r="G371" s="15">
        <f t="shared" ref="G371:G377" si="416">IF(F371&lt;B371,F371+1-B371-E371,F371-B371-E371)</f>
        <v>0</v>
      </c>
      <c r="H371" s="13"/>
      <c r="I371" s="13"/>
      <c r="J371" s="13"/>
      <c r="K371" s="14">
        <f t="shared" ref="K371:K377" si="417">+J371-I371</f>
        <v>0</v>
      </c>
      <c r="L371" s="13"/>
      <c r="M371" s="15">
        <f t="shared" ref="M371:M372" si="418">IF(L371&lt;H371,L371+1-H371-K371,L371-H371-K371)</f>
        <v>0</v>
      </c>
      <c r="N371" s="17"/>
      <c r="O371" s="17"/>
      <c r="P371" s="18"/>
      <c r="Q371" s="19"/>
      <c r="R371" s="46"/>
      <c r="S371" s="20">
        <f>SUM(G371+M371)</f>
        <v>0</v>
      </c>
      <c r="T371" s="69" t="str">
        <f t="shared" ref="T371:T374" si="419">IF(S371+R371+Q371+P371+O371+N371=0,"KO","")</f>
        <v>KO</v>
      </c>
      <c r="U371" s="84">
        <f>SUM(S371:S377)</f>
        <v>0</v>
      </c>
      <c r="W371" s="39" t="s">
        <v>13</v>
      </c>
      <c r="X371" s="82" t="s">
        <v>14</v>
      </c>
      <c r="Y371" s="82"/>
      <c r="AA371" s="36"/>
      <c r="AB371" s="82" t="s">
        <v>28</v>
      </c>
      <c r="AC371" s="82"/>
      <c r="AD371" s="62"/>
      <c r="AE371" s="36">
        <f>IF($U377=1,IF($U371&lt;$AI$3,$AI$3-$U371,0),AE372)</f>
        <v>0</v>
      </c>
      <c r="AF371" s="36">
        <f>IF($U377=1,IF($U371&gt;$AI$3,IF(($U371-$AI$3)&gt;8/24,8/24,$U371-$AI$3),AF372),AF372)</f>
        <v>0</v>
      </c>
      <c r="AG371" s="34">
        <v>1</v>
      </c>
      <c r="AH371" s="13">
        <v>0.29166666666666669</v>
      </c>
      <c r="AI371" s="53">
        <f>+AH371*5</f>
        <v>1.4583333333333335</v>
      </c>
    </row>
    <row r="372" spans="1:35">
      <c r="A372" s="45">
        <f>+A371+1</f>
        <v>43361</v>
      </c>
      <c r="B372" s="13"/>
      <c r="C372" s="13"/>
      <c r="D372" s="13"/>
      <c r="E372" s="14">
        <f t="shared" si="415"/>
        <v>0</v>
      </c>
      <c r="F372" s="13"/>
      <c r="G372" s="15">
        <f t="shared" si="416"/>
        <v>0</v>
      </c>
      <c r="H372" s="13"/>
      <c r="I372" s="13"/>
      <c r="J372" s="13"/>
      <c r="K372" s="14">
        <f t="shared" si="417"/>
        <v>0</v>
      </c>
      <c r="L372" s="13"/>
      <c r="M372" s="15">
        <f t="shared" si="418"/>
        <v>0</v>
      </c>
      <c r="N372" s="17"/>
      <c r="O372" s="17"/>
      <c r="P372" s="18"/>
      <c r="Q372" s="19"/>
      <c r="R372" s="46"/>
      <c r="S372" s="20">
        <f t="shared" ref="S372:S377" si="420">SUM(G372+M372)</f>
        <v>0</v>
      </c>
      <c r="T372" s="69" t="str">
        <f t="shared" si="419"/>
        <v>KO</v>
      </c>
      <c r="U372" s="85"/>
      <c r="W372" s="22" t="s">
        <v>15</v>
      </c>
      <c r="X372" s="22" t="s">
        <v>29</v>
      </c>
      <c r="Y372" s="22" t="s">
        <v>17</v>
      </c>
      <c r="AB372" s="22" t="s">
        <v>16</v>
      </c>
      <c r="AC372" s="22" t="s">
        <v>17</v>
      </c>
      <c r="AD372" s="63"/>
      <c r="AE372" s="36">
        <f>IF($U377=2,IF($U371&lt;$AI$4,$AI$4-$U371,0),AE373)</f>
        <v>0</v>
      </c>
      <c r="AF372" s="36">
        <f>IF($U377=2,IF($U371&gt;$AI$4,IF(($U371-$AI$4)&gt;8/24,8/24,$U371-$AI$4),AF373),AF373)</f>
        <v>0</v>
      </c>
      <c r="AG372" s="34">
        <v>2</v>
      </c>
      <c r="AH372" s="13">
        <v>0.29166666666666669</v>
      </c>
      <c r="AI372" s="53">
        <f>+AH372*5</f>
        <v>1.4583333333333335</v>
      </c>
    </row>
    <row r="373" spans="1:35">
      <c r="A373" s="45">
        <f t="shared" ref="A373:A377" si="421">+A372+1</f>
        <v>43362</v>
      </c>
      <c r="B373" s="13"/>
      <c r="C373" s="13"/>
      <c r="D373" s="13"/>
      <c r="E373" s="14">
        <f t="shared" si="415"/>
        <v>0</v>
      </c>
      <c r="F373" s="13"/>
      <c r="G373" s="15">
        <f t="shared" si="416"/>
        <v>0</v>
      </c>
      <c r="H373" s="13"/>
      <c r="I373" s="13"/>
      <c r="J373" s="13"/>
      <c r="K373" s="14">
        <f t="shared" si="417"/>
        <v>0</v>
      </c>
      <c r="L373" s="13"/>
      <c r="M373" s="15">
        <f>IF(L373&lt;H373,L373+1-H373-K373,L373-H373-K373)</f>
        <v>0</v>
      </c>
      <c r="N373" s="17"/>
      <c r="O373" s="17"/>
      <c r="P373" s="18"/>
      <c r="Q373" s="19"/>
      <c r="R373" s="46"/>
      <c r="S373" s="20">
        <f t="shared" si="420"/>
        <v>0</v>
      </c>
      <c r="T373" s="69" t="str">
        <f t="shared" si="419"/>
        <v>KO</v>
      </c>
      <c r="U373" s="85"/>
      <c r="W373" s="60">
        <f>AE371</f>
        <v>0</v>
      </c>
      <c r="X373" s="58">
        <f>+AF371</f>
        <v>0</v>
      </c>
      <c r="Y373" s="58">
        <f>IF(U371&gt;43/24,U371-43/24,0)</f>
        <v>0</v>
      </c>
      <c r="AA373" s="22" t="s">
        <v>17</v>
      </c>
      <c r="AB373" s="53" t="s">
        <v>27</v>
      </c>
      <c r="AC373" s="53">
        <f>+Y375</f>
        <v>0</v>
      </c>
      <c r="AD373" s="66"/>
      <c r="AE373" s="21">
        <f>IF($U377=3,IF($U371&lt;$AI$5,$AI$5-$U371,0),AE374)</f>
        <v>0</v>
      </c>
      <c r="AF373" s="21">
        <f>IF($U377=3,IF($U371&gt;$AI$5,IF(($U371-$AI$5)&gt;15/24,15/24,$U371-$AI$5),AF374),AF374)</f>
        <v>0</v>
      </c>
      <c r="AG373" s="34">
        <v>3</v>
      </c>
      <c r="AH373" s="13">
        <v>0.29166666666666669</v>
      </c>
      <c r="AI373" s="53">
        <f>+AH373*4</f>
        <v>1.1666666666666667</v>
      </c>
    </row>
    <row r="374" spans="1:35">
      <c r="A374" s="45">
        <f t="shared" si="421"/>
        <v>43363</v>
      </c>
      <c r="B374" s="13"/>
      <c r="C374" s="13"/>
      <c r="D374" s="13"/>
      <c r="E374" s="14">
        <f t="shared" si="415"/>
        <v>0</v>
      </c>
      <c r="F374" s="13"/>
      <c r="G374" s="15">
        <f t="shared" si="416"/>
        <v>0</v>
      </c>
      <c r="H374" s="13"/>
      <c r="I374" s="13"/>
      <c r="J374" s="13"/>
      <c r="K374" s="14">
        <f t="shared" si="417"/>
        <v>0</v>
      </c>
      <c r="L374" s="13"/>
      <c r="M374" s="15">
        <f t="shared" ref="M374:M377" si="422">IF(L374&lt;H374,L374+1-H374-K374,L374-H374-K374)</f>
        <v>0</v>
      </c>
      <c r="N374" s="17"/>
      <c r="O374" s="17"/>
      <c r="P374" s="18"/>
      <c r="Q374" s="19"/>
      <c r="R374" s="46"/>
      <c r="S374" s="20">
        <f t="shared" si="420"/>
        <v>0</v>
      </c>
      <c r="T374" s="69" t="str">
        <f t="shared" si="419"/>
        <v>KO</v>
      </c>
      <c r="U374" s="85"/>
      <c r="W374" s="22" t="s">
        <v>18</v>
      </c>
      <c r="X374" s="22" t="s">
        <v>18</v>
      </c>
      <c r="Y374" s="22" t="s">
        <v>18</v>
      </c>
      <c r="AA374" s="22" t="s">
        <v>16</v>
      </c>
      <c r="AB374" s="53">
        <f>+X375</f>
        <v>0</v>
      </c>
      <c r="AC374" s="53">
        <f>+(AC373*1.5)/1.25</f>
        <v>0</v>
      </c>
      <c r="AD374" s="66"/>
      <c r="AE374" s="21">
        <f>IF($U377=4,IF($U371&lt;$AI$6,$AI$6-$U371,0),AE375)</f>
        <v>0</v>
      </c>
      <c r="AF374" s="21">
        <f>IF($U377=4,IF($U371&gt;$AI$6,IF(($U371-$AI$6)&gt;22/24,22/24,$U371-$AI$6),AF375),AF375)</f>
        <v>0</v>
      </c>
      <c r="AG374" s="34">
        <v>4</v>
      </c>
      <c r="AH374" s="13">
        <v>0.29166666666666669</v>
      </c>
      <c r="AI374" s="53">
        <f>+AH374*3</f>
        <v>0.875</v>
      </c>
    </row>
    <row r="375" spans="1:35">
      <c r="A375" s="45">
        <f t="shared" si="421"/>
        <v>43364</v>
      </c>
      <c r="B375" s="13"/>
      <c r="C375" s="13"/>
      <c r="D375" s="13"/>
      <c r="E375" s="14">
        <f t="shared" si="415"/>
        <v>0</v>
      </c>
      <c r="F375" s="13"/>
      <c r="G375" s="15">
        <f t="shared" si="416"/>
        <v>0</v>
      </c>
      <c r="H375" s="13"/>
      <c r="I375" s="13"/>
      <c r="J375" s="13"/>
      <c r="K375" s="14">
        <f t="shared" si="417"/>
        <v>0</v>
      </c>
      <c r="L375" s="13"/>
      <c r="M375" s="15">
        <f t="shared" si="422"/>
        <v>0</v>
      </c>
      <c r="N375" s="17"/>
      <c r="O375" s="17"/>
      <c r="P375" s="18"/>
      <c r="Q375" s="19"/>
      <c r="R375" s="46"/>
      <c r="S375" s="20">
        <f t="shared" si="420"/>
        <v>0</v>
      </c>
      <c r="T375" s="69" t="str">
        <f>IF(S375+R375+Q375+P375+O375+N375=0,"KO","")</f>
        <v>KO</v>
      </c>
      <c r="U375" s="85"/>
      <c r="W375" s="55">
        <f>+W367+W373-(AB369*1.25)</f>
        <v>0</v>
      </c>
      <c r="X375" s="53">
        <f>+X367+X373-X369+(AC369*1.5)/1.25-AB369</f>
        <v>0</v>
      </c>
      <c r="Y375" s="53">
        <f>+Y367+Y373-Y369-AC369</f>
        <v>0</v>
      </c>
      <c r="AA375" s="22" t="s">
        <v>15</v>
      </c>
      <c r="AB375" s="53">
        <f>+AB374*1.25</f>
        <v>0</v>
      </c>
      <c r="AC375" s="53" t="s">
        <v>27</v>
      </c>
      <c r="AD375" s="67"/>
      <c r="AE375" s="21">
        <f>IF($U377=5,IF($U371&lt;$AI$7,$AI$7-$U371,0),AE376)</f>
        <v>0</v>
      </c>
      <c r="AF375" s="21">
        <f>IF($U377=5,IF($U371&gt;$AI$7,IF(($U371-$AI$7)&gt;29/24,29/24,$U371-$AI$7),AF376),AF376)</f>
        <v>0</v>
      </c>
      <c r="AG375" s="34">
        <v>5</v>
      </c>
      <c r="AH375" s="13">
        <v>0.29166666666666669</v>
      </c>
      <c r="AI375" s="53">
        <f>+AH375*2</f>
        <v>0.58333333333333337</v>
      </c>
    </row>
    <row r="376" spans="1:35">
      <c r="A376" s="45">
        <f t="shared" si="421"/>
        <v>43365</v>
      </c>
      <c r="B376" s="13"/>
      <c r="C376" s="13"/>
      <c r="D376" s="13"/>
      <c r="E376" s="14">
        <f t="shared" si="415"/>
        <v>0</v>
      </c>
      <c r="F376" s="13"/>
      <c r="G376" s="15">
        <f t="shared" si="416"/>
        <v>0</v>
      </c>
      <c r="H376" s="13"/>
      <c r="I376" s="13"/>
      <c r="J376" s="13"/>
      <c r="K376" s="14">
        <f t="shared" si="417"/>
        <v>0</v>
      </c>
      <c r="L376" s="13"/>
      <c r="M376" s="15">
        <f t="shared" si="422"/>
        <v>0</v>
      </c>
      <c r="N376" s="17"/>
      <c r="O376" s="17"/>
      <c r="P376" s="18"/>
      <c r="Q376" s="19"/>
      <c r="R376" s="46"/>
      <c r="S376" s="20">
        <f t="shared" si="420"/>
        <v>0</v>
      </c>
      <c r="T376" s="69" t="str">
        <f t="shared" ref="T376:T377" si="423">IF(S376+R376+Q376+P376+O376+N376=0,"KO","")</f>
        <v>KO</v>
      </c>
      <c r="U376" s="51" t="s">
        <v>33</v>
      </c>
      <c r="X376" s="22" t="s">
        <v>16</v>
      </c>
      <c r="Y376" s="22" t="s">
        <v>17</v>
      </c>
      <c r="AB376" s="22" t="s">
        <v>16</v>
      </c>
      <c r="AC376" s="22" t="s">
        <v>17</v>
      </c>
      <c r="AD376" s="63"/>
      <c r="AE376" s="21">
        <f>IF($U377=6,IF($U371&lt;$AI$8,$AI$8-$U371,0),AE377)</f>
        <v>0</v>
      </c>
      <c r="AF376" s="21">
        <f>IF($U377=6,IF($U371&gt;$AI$8,IF(($U371-$AI$8)&gt;36/24,36/24,$U371-$AI$8),AF377),AF377)</f>
        <v>0</v>
      </c>
      <c r="AG376" s="34">
        <v>6</v>
      </c>
      <c r="AH376" s="13">
        <v>0.29166666666666669</v>
      </c>
      <c r="AI376" s="53">
        <f>+AH376</f>
        <v>0.29166666666666669</v>
      </c>
    </row>
    <row r="377" spans="1:35">
      <c r="A377" s="45">
        <f t="shared" si="421"/>
        <v>43366</v>
      </c>
      <c r="B377" s="13"/>
      <c r="C377" s="13"/>
      <c r="D377" s="13"/>
      <c r="E377" s="14">
        <f t="shared" si="415"/>
        <v>0</v>
      </c>
      <c r="F377" s="13"/>
      <c r="G377" s="15">
        <f t="shared" si="416"/>
        <v>0</v>
      </c>
      <c r="H377" s="13"/>
      <c r="I377" s="13"/>
      <c r="J377" s="13"/>
      <c r="K377" s="14">
        <f t="shared" si="417"/>
        <v>0</v>
      </c>
      <c r="L377" s="13"/>
      <c r="M377" s="15">
        <f t="shared" si="422"/>
        <v>0</v>
      </c>
      <c r="N377" s="17"/>
      <c r="O377" s="17"/>
      <c r="P377" s="18"/>
      <c r="Q377" s="19"/>
      <c r="R377" s="46"/>
      <c r="S377" s="20">
        <f t="shared" si="420"/>
        <v>0</v>
      </c>
      <c r="T377" s="69" t="str">
        <f t="shared" si="423"/>
        <v>KO</v>
      </c>
      <c r="U377" s="52">
        <f>+IF(SUM(N371:R377)&gt;7,"ERROR",SUM(N371:R377))</f>
        <v>0</v>
      </c>
      <c r="W377" s="42" t="s">
        <v>19</v>
      </c>
      <c r="X377" s="54">
        <v>0</v>
      </c>
      <c r="Y377" s="54">
        <v>0</v>
      </c>
      <c r="AA377" s="42" t="s">
        <v>26</v>
      </c>
      <c r="AB377" s="54">
        <v>0</v>
      </c>
      <c r="AC377" s="54">
        <v>0</v>
      </c>
      <c r="AD377" s="68"/>
      <c r="AE377" s="21">
        <f>IF($U377=7,IF($U371&lt;$AI$9,$AI$9-$U371,0),0)</f>
        <v>0</v>
      </c>
      <c r="AF377" s="21">
        <f>IF($U377=7,IF($U371&gt;$AI$9,IF(($U371-$AI$9)&gt;43/24,43/24,$U371-$AI$9),0),0)</f>
        <v>0</v>
      </c>
      <c r="AG377" s="34">
        <v>7</v>
      </c>
      <c r="AH377" s="13">
        <v>0.29166666666666669</v>
      </c>
      <c r="AI377" s="53">
        <v>0</v>
      </c>
    </row>
    <row r="378" spans="1:35" ht="6" customHeight="1">
      <c r="N378" s="37"/>
      <c r="O378" s="37"/>
      <c r="P378" s="37"/>
      <c r="Q378" s="37"/>
      <c r="R378" s="37"/>
    </row>
    <row r="379" spans="1:35">
      <c r="A379" s="45">
        <f>+A377+1</f>
        <v>43367</v>
      </c>
      <c r="B379" s="13"/>
      <c r="C379" s="13"/>
      <c r="D379" s="13"/>
      <c r="E379" s="14">
        <f t="shared" ref="E379:E385" si="424">+D379-C379</f>
        <v>0</v>
      </c>
      <c r="F379" s="13"/>
      <c r="G379" s="15">
        <f t="shared" ref="G379:G385" si="425">IF(F379&lt;B379,F379+1-B379-E379,F379-B379-E379)</f>
        <v>0</v>
      </c>
      <c r="H379" s="13"/>
      <c r="I379" s="13"/>
      <c r="J379" s="13"/>
      <c r="K379" s="14">
        <f t="shared" ref="K379:K385" si="426">+J379-I379</f>
        <v>0</v>
      </c>
      <c r="L379" s="13"/>
      <c r="M379" s="15">
        <f t="shared" ref="M379:M380" si="427">IF(L379&lt;H379,L379+1-H379-K379,L379-H379-K379)</f>
        <v>0</v>
      </c>
      <c r="N379" s="17"/>
      <c r="O379" s="17"/>
      <c r="P379" s="18"/>
      <c r="Q379" s="19"/>
      <c r="R379" s="46"/>
      <c r="S379" s="20">
        <f>SUM(G379+M379)</f>
        <v>0</v>
      </c>
      <c r="T379" s="69" t="str">
        <f t="shared" ref="T379:T382" si="428">IF(S379+R379+Q379+P379+O379+N379=0,"KO","")</f>
        <v>KO</v>
      </c>
      <c r="U379" s="84">
        <f>SUM(S379:S385)</f>
        <v>0</v>
      </c>
      <c r="W379" s="39" t="s">
        <v>13</v>
      </c>
      <c r="X379" s="82" t="s">
        <v>14</v>
      </c>
      <c r="Y379" s="82"/>
      <c r="AA379" s="36"/>
      <c r="AB379" s="82" t="s">
        <v>28</v>
      </c>
      <c r="AC379" s="82"/>
      <c r="AD379" s="62"/>
      <c r="AE379" s="36">
        <f>IF($U385=1,IF($U379&lt;$AI$3,$AI$3-$U379,0),AE380)</f>
        <v>0</v>
      </c>
      <c r="AF379" s="36">
        <f>IF($U385=1,IF($U379&gt;$AI$3,IF(($U379-$AI$3)&gt;8/24,8/24,$U379-$AI$3),AF380),AF380)</f>
        <v>0</v>
      </c>
      <c r="AG379" s="34">
        <v>1</v>
      </c>
      <c r="AH379" s="13">
        <v>0.29166666666666669</v>
      </c>
      <c r="AI379" s="53">
        <f>+AH379*5</f>
        <v>1.4583333333333335</v>
      </c>
    </row>
    <row r="380" spans="1:35">
      <c r="A380" s="45">
        <f>+A379+1</f>
        <v>43368</v>
      </c>
      <c r="B380" s="13"/>
      <c r="C380" s="13"/>
      <c r="D380" s="13"/>
      <c r="E380" s="14">
        <f t="shared" si="424"/>
        <v>0</v>
      </c>
      <c r="F380" s="13"/>
      <c r="G380" s="15">
        <f t="shared" si="425"/>
        <v>0</v>
      </c>
      <c r="H380" s="13"/>
      <c r="I380" s="13"/>
      <c r="J380" s="13"/>
      <c r="K380" s="14">
        <f t="shared" si="426"/>
        <v>0</v>
      </c>
      <c r="L380" s="13"/>
      <c r="M380" s="15">
        <f t="shared" si="427"/>
        <v>0</v>
      </c>
      <c r="N380" s="17"/>
      <c r="O380" s="17"/>
      <c r="P380" s="18"/>
      <c r="Q380" s="19"/>
      <c r="R380" s="46"/>
      <c r="S380" s="20">
        <f t="shared" ref="S380:S385" si="429">SUM(G380+M380)</f>
        <v>0</v>
      </c>
      <c r="T380" s="69" t="str">
        <f t="shared" si="428"/>
        <v>KO</v>
      </c>
      <c r="U380" s="85"/>
      <c r="W380" s="22" t="s">
        <v>15</v>
      </c>
      <c r="X380" s="22" t="s">
        <v>29</v>
      </c>
      <c r="Y380" s="22" t="s">
        <v>17</v>
      </c>
      <c r="AB380" s="22" t="s">
        <v>16</v>
      </c>
      <c r="AC380" s="22" t="s">
        <v>17</v>
      </c>
      <c r="AD380" s="63"/>
      <c r="AE380" s="36">
        <f>IF($U385=2,IF($U379&lt;$AI$4,$AI$4-$U379,0),AE381)</f>
        <v>0</v>
      </c>
      <c r="AF380" s="36">
        <f>IF($U385=2,IF($U379&gt;$AI$4,IF(($U379-$AI$4)&gt;8/24,8/24,$U379-$AI$4),AF381),AF381)</f>
        <v>0</v>
      </c>
      <c r="AG380" s="34">
        <v>2</v>
      </c>
      <c r="AH380" s="13">
        <v>0.29166666666666669</v>
      </c>
      <c r="AI380" s="53">
        <f>+AH380*5</f>
        <v>1.4583333333333335</v>
      </c>
    </row>
    <row r="381" spans="1:35">
      <c r="A381" s="45">
        <f t="shared" ref="A381:A385" si="430">+A380+1</f>
        <v>43369</v>
      </c>
      <c r="B381" s="13"/>
      <c r="C381" s="13"/>
      <c r="D381" s="13"/>
      <c r="E381" s="14">
        <f t="shared" si="424"/>
        <v>0</v>
      </c>
      <c r="F381" s="13"/>
      <c r="G381" s="15">
        <f t="shared" si="425"/>
        <v>0</v>
      </c>
      <c r="H381" s="13"/>
      <c r="I381" s="13"/>
      <c r="J381" s="13"/>
      <c r="K381" s="14">
        <f t="shared" si="426"/>
        <v>0</v>
      </c>
      <c r="L381" s="13"/>
      <c r="M381" s="15">
        <f>IF(L381&lt;H381,L381+1-H381-K381,L381-H381-K381)</f>
        <v>0</v>
      </c>
      <c r="N381" s="17"/>
      <c r="O381" s="17"/>
      <c r="P381" s="18"/>
      <c r="Q381" s="19"/>
      <c r="R381" s="46"/>
      <c r="S381" s="20">
        <f t="shared" si="429"/>
        <v>0</v>
      </c>
      <c r="T381" s="69" t="str">
        <f t="shared" si="428"/>
        <v>KO</v>
      </c>
      <c r="U381" s="85"/>
      <c r="W381" s="60">
        <f>AE379</f>
        <v>0</v>
      </c>
      <c r="X381" s="58">
        <f>+AF379</f>
        <v>0</v>
      </c>
      <c r="Y381" s="58">
        <f>IF(U379&gt;43/24,U379-43/24,0)</f>
        <v>0</v>
      </c>
      <c r="AA381" s="22" t="s">
        <v>17</v>
      </c>
      <c r="AB381" s="53" t="s">
        <v>27</v>
      </c>
      <c r="AC381" s="53">
        <f>+Y383</f>
        <v>0</v>
      </c>
      <c r="AD381" s="66"/>
      <c r="AE381" s="21">
        <f>IF($U385=3,IF($U379&lt;$AI$5,$AI$5-$U379,0),AE382)</f>
        <v>0</v>
      </c>
      <c r="AF381" s="21">
        <f>IF($U385=3,IF($U379&gt;$AI$5,IF(($U379-$AI$5)&gt;15/24,15/24,$U379-$AI$5),AF382),AF382)</f>
        <v>0</v>
      </c>
      <c r="AG381" s="34">
        <v>3</v>
      </c>
      <c r="AH381" s="13">
        <v>0.29166666666666669</v>
      </c>
      <c r="AI381" s="53">
        <f>+AH381*4</f>
        <v>1.1666666666666667</v>
      </c>
    </row>
    <row r="382" spans="1:35">
      <c r="A382" s="45">
        <f t="shared" si="430"/>
        <v>43370</v>
      </c>
      <c r="B382" s="13"/>
      <c r="C382" s="13"/>
      <c r="D382" s="13"/>
      <c r="E382" s="14">
        <f t="shared" si="424"/>
        <v>0</v>
      </c>
      <c r="F382" s="13"/>
      <c r="G382" s="15">
        <f t="shared" si="425"/>
        <v>0</v>
      </c>
      <c r="H382" s="13"/>
      <c r="I382" s="13"/>
      <c r="J382" s="13"/>
      <c r="K382" s="14">
        <f t="shared" si="426"/>
        <v>0</v>
      </c>
      <c r="L382" s="13"/>
      <c r="M382" s="15">
        <f t="shared" ref="M382:M385" si="431">IF(L382&lt;H382,L382+1-H382-K382,L382-H382-K382)</f>
        <v>0</v>
      </c>
      <c r="N382" s="17"/>
      <c r="O382" s="17"/>
      <c r="P382" s="18"/>
      <c r="Q382" s="19"/>
      <c r="R382" s="46"/>
      <c r="S382" s="20">
        <f t="shared" si="429"/>
        <v>0</v>
      </c>
      <c r="T382" s="69" t="str">
        <f t="shared" si="428"/>
        <v>KO</v>
      </c>
      <c r="U382" s="85"/>
      <c r="W382" s="22" t="s">
        <v>18</v>
      </c>
      <c r="X382" s="22" t="s">
        <v>18</v>
      </c>
      <c r="Y382" s="22" t="s">
        <v>18</v>
      </c>
      <c r="AA382" s="22" t="s">
        <v>16</v>
      </c>
      <c r="AB382" s="53">
        <f>+X383</f>
        <v>0</v>
      </c>
      <c r="AC382" s="53">
        <f>+(AC381*1.5)/1.25</f>
        <v>0</v>
      </c>
      <c r="AD382" s="66"/>
      <c r="AE382" s="21">
        <f>IF($U385=4,IF($U379&lt;$AI$6,$AI$6-$U379,0),AE383)</f>
        <v>0</v>
      </c>
      <c r="AF382" s="21">
        <f>IF($U385=4,IF($U379&gt;$AI$6,IF(($U379-$AI$6)&gt;22/24,22/24,$U379-$AI$6),AF383),AF383)</f>
        <v>0</v>
      </c>
      <c r="AG382" s="34">
        <v>4</v>
      </c>
      <c r="AH382" s="13">
        <v>0.29166666666666669</v>
      </c>
      <c r="AI382" s="53">
        <f>+AH382*3</f>
        <v>0.875</v>
      </c>
    </row>
    <row r="383" spans="1:35">
      <c r="A383" s="45">
        <f t="shared" si="430"/>
        <v>43371</v>
      </c>
      <c r="B383" s="13"/>
      <c r="C383" s="13"/>
      <c r="D383" s="13"/>
      <c r="E383" s="14">
        <f t="shared" si="424"/>
        <v>0</v>
      </c>
      <c r="F383" s="13"/>
      <c r="G383" s="15">
        <f t="shared" si="425"/>
        <v>0</v>
      </c>
      <c r="H383" s="13"/>
      <c r="I383" s="13"/>
      <c r="J383" s="13"/>
      <c r="K383" s="14">
        <f t="shared" si="426"/>
        <v>0</v>
      </c>
      <c r="L383" s="13"/>
      <c r="M383" s="15">
        <f t="shared" si="431"/>
        <v>0</v>
      </c>
      <c r="N383" s="17"/>
      <c r="O383" s="17"/>
      <c r="P383" s="18"/>
      <c r="Q383" s="19"/>
      <c r="R383" s="46"/>
      <c r="S383" s="20">
        <f t="shared" si="429"/>
        <v>0</v>
      </c>
      <c r="T383" s="69" t="str">
        <f>IF(S383+R383+Q383+P383+O383+N383=0,"KO","")</f>
        <v>KO</v>
      </c>
      <c r="U383" s="85"/>
      <c r="W383" s="55">
        <f>+W375+W381-(AB377*1.25)</f>
        <v>0</v>
      </c>
      <c r="X383" s="53">
        <f>+X375+X381-X377+(AC377*1.5)/1.25-AB377</f>
        <v>0</v>
      </c>
      <c r="Y383" s="53">
        <f>+Y375+Y381-Y377-AC377</f>
        <v>0</v>
      </c>
      <c r="AA383" s="22" t="s">
        <v>15</v>
      </c>
      <c r="AB383" s="53">
        <f>+AB382*1.25</f>
        <v>0</v>
      </c>
      <c r="AC383" s="53" t="s">
        <v>27</v>
      </c>
      <c r="AD383" s="67"/>
      <c r="AE383" s="21">
        <f>IF($U385=5,IF($U379&lt;$AI$7,$AI$7-$U379,0),AE384)</f>
        <v>0</v>
      </c>
      <c r="AF383" s="21">
        <f>IF($U385=5,IF($U379&gt;$AI$7,IF(($U379-$AI$7)&gt;29/24,29/24,$U379-$AI$7),AF384),AF384)</f>
        <v>0</v>
      </c>
      <c r="AG383" s="34">
        <v>5</v>
      </c>
      <c r="AH383" s="13">
        <v>0.29166666666666669</v>
      </c>
      <c r="AI383" s="53">
        <f>+AH383*2</f>
        <v>0.58333333333333337</v>
      </c>
    </row>
    <row r="384" spans="1:35">
      <c r="A384" s="45">
        <f t="shared" si="430"/>
        <v>43372</v>
      </c>
      <c r="B384" s="13"/>
      <c r="C384" s="13"/>
      <c r="D384" s="13"/>
      <c r="E384" s="14">
        <f t="shared" si="424"/>
        <v>0</v>
      </c>
      <c r="F384" s="13"/>
      <c r="G384" s="15">
        <f t="shared" si="425"/>
        <v>0</v>
      </c>
      <c r="H384" s="13"/>
      <c r="I384" s="13"/>
      <c r="J384" s="13"/>
      <c r="K384" s="14">
        <f t="shared" si="426"/>
        <v>0</v>
      </c>
      <c r="L384" s="13"/>
      <c r="M384" s="15">
        <f t="shared" si="431"/>
        <v>0</v>
      </c>
      <c r="N384" s="17"/>
      <c r="O384" s="17"/>
      <c r="P384" s="18"/>
      <c r="Q384" s="19"/>
      <c r="R384" s="46"/>
      <c r="S384" s="20">
        <f t="shared" si="429"/>
        <v>0</v>
      </c>
      <c r="T384" s="69" t="str">
        <f t="shared" ref="T384:T385" si="432">IF(S384+R384+Q384+P384+O384+N384=0,"KO","")</f>
        <v>KO</v>
      </c>
      <c r="U384" s="51" t="s">
        <v>33</v>
      </c>
      <c r="X384" s="22" t="s">
        <v>16</v>
      </c>
      <c r="Y384" s="22" t="s">
        <v>17</v>
      </c>
      <c r="AB384" s="22" t="s">
        <v>16</v>
      </c>
      <c r="AC384" s="22" t="s">
        <v>17</v>
      </c>
      <c r="AD384" s="63"/>
      <c r="AE384" s="21">
        <f>IF($U385=6,IF($U379&lt;$AI$8,$AI$8-$U379,0),AE385)</f>
        <v>0</v>
      </c>
      <c r="AF384" s="21">
        <f>IF($U385=6,IF($U379&gt;$AI$8,IF(($U379-$AI$8)&gt;36/24,36/24,$U379-$AI$8),AF385),AF385)</f>
        <v>0</v>
      </c>
      <c r="AG384" s="34">
        <v>6</v>
      </c>
      <c r="AH384" s="13">
        <v>0.29166666666666669</v>
      </c>
      <c r="AI384" s="53">
        <f>+AH384</f>
        <v>0.29166666666666669</v>
      </c>
    </row>
    <row r="385" spans="1:35">
      <c r="A385" s="45">
        <f t="shared" si="430"/>
        <v>43373</v>
      </c>
      <c r="B385" s="13"/>
      <c r="C385" s="13"/>
      <c r="D385" s="13"/>
      <c r="E385" s="14">
        <f t="shared" si="424"/>
        <v>0</v>
      </c>
      <c r="F385" s="13"/>
      <c r="G385" s="15">
        <f t="shared" si="425"/>
        <v>0</v>
      </c>
      <c r="H385" s="13"/>
      <c r="I385" s="13"/>
      <c r="J385" s="13"/>
      <c r="K385" s="14">
        <f t="shared" si="426"/>
        <v>0</v>
      </c>
      <c r="L385" s="13"/>
      <c r="M385" s="15">
        <f t="shared" si="431"/>
        <v>0</v>
      </c>
      <c r="N385" s="17"/>
      <c r="O385" s="17"/>
      <c r="P385" s="18"/>
      <c r="Q385" s="19"/>
      <c r="R385" s="46"/>
      <c r="S385" s="20">
        <f t="shared" si="429"/>
        <v>0</v>
      </c>
      <c r="T385" s="69" t="str">
        <f t="shared" si="432"/>
        <v>KO</v>
      </c>
      <c r="U385" s="52">
        <f>+IF(SUM(N379:R385)&gt;7,"ERROR",SUM(N379:R385))</f>
        <v>0</v>
      </c>
      <c r="W385" s="42" t="s">
        <v>19</v>
      </c>
      <c r="X385" s="54">
        <v>0</v>
      </c>
      <c r="Y385" s="54">
        <v>0</v>
      </c>
      <c r="AA385" s="42" t="s">
        <v>26</v>
      </c>
      <c r="AB385" s="54">
        <v>0</v>
      </c>
      <c r="AC385" s="54">
        <v>0</v>
      </c>
      <c r="AD385" s="68"/>
      <c r="AE385" s="21">
        <f>IF($U385=7,IF($U379&lt;$AI$9,$AI$9-$U379,0),0)</f>
        <v>0</v>
      </c>
      <c r="AF385" s="21">
        <f>IF($U385=7,IF($U379&gt;$AI$9,IF(($U379-$AI$9)&gt;43/24,43/24,$U379-$AI$9),0),0)</f>
        <v>0</v>
      </c>
      <c r="AG385" s="34">
        <v>7</v>
      </c>
      <c r="AH385" s="13">
        <v>0.29166666666666669</v>
      </c>
      <c r="AI385" s="53">
        <v>0</v>
      </c>
    </row>
    <row r="386" spans="1:35" ht="6" customHeight="1">
      <c r="N386" s="37"/>
      <c r="O386" s="37"/>
      <c r="P386" s="37"/>
      <c r="Q386" s="37"/>
      <c r="R386" s="37"/>
    </row>
    <row r="387" spans="1:35">
      <c r="A387" s="45">
        <f>+A385+1</f>
        <v>43374</v>
      </c>
      <c r="B387" s="13"/>
      <c r="C387" s="13"/>
      <c r="D387" s="13"/>
      <c r="E387" s="14">
        <f t="shared" ref="E387:E393" si="433">+D387-C387</f>
        <v>0</v>
      </c>
      <c r="F387" s="13"/>
      <c r="G387" s="15">
        <f t="shared" ref="G387:G393" si="434">IF(F387&lt;B387,F387+1-B387-E387,F387-B387-E387)</f>
        <v>0</v>
      </c>
      <c r="H387" s="13"/>
      <c r="I387" s="13"/>
      <c r="J387" s="13"/>
      <c r="K387" s="14">
        <f t="shared" ref="K387:K393" si="435">+J387-I387</f>
        <v>0</v>
      </c>
      <c r="L387" s="13"/>
      <c r="M387" s="15">
        <f t="shared" ref="M387:M388" si="436">IF(L387&lt;H387,L387+1-H387-K387,L387-H387-K387)</f>
        <v>0</v>
      </c>
      <c r="N387" s="17"/>
      <c r="O387" s="17"/>
      <c r="P387" s="18"/>
      <c r="Q387" s="19"/>
      <c r="R387" s="46"/>
      <c r="S387" s="20">
        <f>SUM(G387+M387)</f>
        <v>0</v>
      </c>
      <c r="T387" s="69" t="str">
        <f t="shared" ref="T387:T390" si="437">IF(S387+R387+Q387+P387+O387+N387=0,"KO","")</f>
        <v>KO</v>
      </c>
      <c r="U387" s="84">
        <f>SUM(S387:S393)</f>
        <v>0</v>
      </c>
      <c r="W387" s="39" t="s">
        <v>13</v>
      </c>
      <c r="X387" s="82" t="s">
        <v>14</v>
      </c>
      <c r="Y387" s="82"/>
      <c r="AA387" s="36"/>
      <c r="AB387" s="82" t="s">
        <v>28</v>
      </c>
      <c r="AC387" s="82"/>
      <c r="AD387" s="62"/>
      <c r="AE387" s="36">
        <f>IF($U393=1,IF($U387&lt;$AI$3,$AI$3-$U387,0),AE388)</f>
        <v>0</v>
      </c>
      <c r="AF387" s="36">
        <f>IF($U393=1,IF($U387&gt;$AI$3,IF(($U387-$AI$3)&gt;8/24,8/24,$U387-$AI$3),AF388),AF388)</f>
        <v>0</v>
      </c>
      <c r="AG387" s="34">
        <v>1</v>
      </c>
      <c r="AH387" s="13">
        <v>0.29166666666666669</v>
      </c>
      <c r="AI387" s="53">
        <f>+AH387*5</f>
        <v>1.4583333333333335</v>
      </c>
    </row>
    <row r="388" spans="1:35">
      <c r="A388" s="45">
        <f>+A387+1</f>
        <v>43375</v>
      </c>
      <c r="B388" s="13"/>
      <c r="C388" s="13"/>
      <c r="D388" s="13"/>
      <c r="E388" s="14">
        <f t="shared" si="433"/>
        <v>0</v>
      </c>
      <c r="F388" s="13"/>
      <c r="G388" s="15">
        <f t="shared" si="434"/>
        <v>0</v>
      </c>
      <c r="H388" s="13"/>
      <c r="I388" s="13"/>
      <c r="J388" s="13"/>
      <c r="K388" s="14">
        <f t="shared" si="435"/>
        <v>0</v>
      </c>
      <c r="L388" s="13"/>
      <c r="M388" s="15">
        <f t="shared" si="436"/>
        <v>0</v>
      </c>
      <c r="N388" s="17"/>
      <c r="O388" s="17"/>
      <c r="P388" s="18"/>
      <c r="Q388" s="19"/>
      <c r="R388" s="46"/>
      <c r="S388" s="20">
        <f t="shared" ref="S388:S393" si="438">SUM(G388+M388)</f>
        <v>0</v>
      </c>
      <c r="T388" s="69" t="str">
        <f t="shared" si="437"/>
        <v>KO</v>
      </c>
      <c r="U388" s="85"/>
      <c r="W388" s="22" t="s">
        <v>15</v>
      </c>
      <c r="X388" s="22" t="s">
        <v>29</v>
      </c>
      <c r="Y388" s="22" t="s">
        <v>17</v>
      </c>
      <c r="AB388" s="22" t="s">
        <v>16</v>
      </c>
      <c r="AC388" s="22" t="s">
        <v>17</v>
      </c>
      <c r="AD388" s="63"/>
      <c r="AE388" s="36">
        <f>IF($U393=2,IF($U387&lt;$AI$4,$AI$4-$U387,0),AE389)</f>
        <v>0</v>
      </c>
      <c r="AF388" s="36">
        <f>IF($U393=2,IF($U387&gt;$AI$4,IF(($U387-$AI$4)&gt;8/24,8/24,$U387-$AI$4),AF389),AF389)</f>
        <v>0</v>
      </c>
      <c r="AG388" s="34">
        <v>2</v>
      </c>
      <c r="AH388" s="13">
        <v>0.29166666666666669</v>
      </c>
      <c r="AI388" s="53">
        <f>+AH388*5</f>
        <v>1.4583333333333335</v>
      </c>
    </row>
    <row r="389" spans="1:35">
      <c r="A389" s="45">
        <f t="shared" ref="A389:A393" si="439">+A388+1</f>
        <v>43376</v>
      </c>
      <c r="B389" s="13"/>
      <c r="C389" s="13"/>
      <c r="D389" s="13"/>
      <c r="E389" s="14">
        <f t="shared" si="433"/>
        <v>0</v>
      </c>
      <c r="F389" s="13"/>
      <c r="G389" s="15">
        <f t="shared" si="434"/>
        <v>0</v>
      </c>
      <c r="H389" s="13"/>
      <c r="I389" s="13"/>
      <c r="J389" s="13"/>
      <c r="K389" s="14">
        <f t="shared" si="435"/>
        <v>0</v>
      </c>
      <c r="L389" s="13"/>
      <c r="M389" s="15">
        <f>IF(L389&lt;H389,L389+1-H389-K389,L389-H389-K389)</f>
        <v>0</v>
      </c>
      <c r="N389" s="17"/>
      <c r="O389" s="17"/>
      <c r="P389" s="18"/>
      <c r="Q389" s="19"/>
      <c r="R389" s="46"/>
      <c r="S389" s="20">
        <f t="shared" si="438"/>
        <v>0</v>
      </c>
      <c r="T389" s="69" t="str">
        <f t="shared" si="437"/>
        <v>KO</v>
      </c>
      <c r="U389" s="85"/>
      <c r="W389" s="60">
        <f>AE387</f>
        <v>0</v>
      </c>
      <c r="X389" s="58">
        <f>+AF387</f>
        <v>0</v>
      </c>
      <c r="Y389" s="58">
        <f>IF(U387&gt;43/24,U387-43/24,0)</f>
        <v>0</v>
      </c>
      <c r="AA389" s="22" t="s">
        <v>17</v>
      </c>
      <c r="AB389" s="53" t="s">
        <v>27</v>
      </c>
      <c r="AC389" s="53">
        <f>+Y391</f>
        <v>0</v>
      </c>
      <c r="AD389" s="66"/>
      <c r="AE389" s="21">
        <f>IF($U393=3,IF($U387&lt;$AI$5,$AI$5-$U387,0),AE390)</f>
        <v>0</v>
      </c>
      <c r="AF389" s="21">
        <f>IF($U393=3,IF($U387&gt;$AI$5,IF(($U387-$AI$5)&gt;15/24,15/24,$U387-$AI$5),AF390),AF390)</f>
        <v>0</v>
      </c>
      <c r="AG389" s="34">
        <v>3</v>
      </c>
      <c r="AH389" s="13">
        <v>0.29166666666666669</v>
      </c>
      <c r="AI389" s="53">
        <f>+AH389*4</f>
        <v>1.1666666666666667</v>
      </c>
    </row>
    <row r="390" spans="1:35">
      <c r="A390" s="45">
        <f t="shared" si="439"/>
        <v>43377</v>
      </c>
      <c r="B390" s="13"/>
      <c r="C390" s="13"/>
      <c r="D390" s="13"/>
      <c r="E390" s="14">
        <f t="shared" si="433"/>
        <v>0</v>
      </c>
      <c r="F390" s="13"/>
      <c r="G390" s="15">
        <f t="shared" si="434"/>
        <v>0</v>
      </c>
      <c r="H390" s="13"/>
      <c r="I390" s="13"/>
      <c r="J390" s="13"/>
      <c r="K390" s="14">
        <f t="shared" si="435"/>
        <v>0</v>
      </c>
      <c r="L390" s="13"/>
      <c r="M390" s="15">
        <f t="shared" ref="M390:M393" si="440">IF(L390&lt;H390,L390+1-H390-K390,L390-H390-K390)</f>
        <v>0</v>
      </c>
      <c r="N390" s="17"/>
      <c r="O390" s="17"/>
      <c r="P390" s="18"/>
      <c r="Q390" s="19"/>
      <c r="R390" s="46"/>
      <c r="S390" s="20">
        <f t="shared" si="438"/>
        <v>0</v>
      </c>
      <c r="T390" s="69" t="str">
        <f t="shared" si="437"/>
        <v>KO</v>
      </c>
      <c r="U390" s="85"/>
      <c r="W390" s="22" t="s">
        <v>18</v>
      </c>
      <c r="X390" s="22" t="s">
        <v>18</v>
      </c>
      <c r="Y390" s="22" t="s">
        <v>18</v>
      </c>
      <c r="AA390" s="22" t="s">
        <v>16</v>
      </c>
      <c r="AB390" s="53">
        <f>+X391</f>
        <v>0</v>
      </c>
      <c r="AC390" s="53">
        <f>+(AC389*1.5)/1.25</f>
        <v>0</v>
      </c>
      <c r="AD390" s="66"/>
      <c r="AE390" s="21">
        <f>IF($U393=4,IF($U387&lt;$AI$6,$AI$6-$U387,0),AE391)</f>
        <v>0</v>
      </c>
      <c r="AF390" s="21">
        <f>IF($U393=4,IF($U387&gt;$AI$6,IF(($U387-$AI$6)&gt;22/24,22/24,$U387-$AI$6),AF391),AF391)</f>
        <v>0</v>
      </c>
      <c r="AG390" s="34">
        <v>4</v>
      </c>
      <c r="AH390" s="13">
        <v>0.29166666666666669</v>
      </c>
      <c r="AI390" s="53">
        <f>+AH390*3</f>
        <v>0.875</v>
      </c>
    </row>
    <row r="391" spans="1:35">
      <c r="A391" s="45">
        <f t="shared" si="439"/>
        <v>43378</v>
      </c>
      <c r="B391" s="13"/>
      <c r="C391" s="13"/>
      <c r="D391" s="13"/>
      <c r="E391" s="14">
        <f t="shared" si="433"/>
        <v>0</v>
      </c>
      <c r="F391" s="13"/>
      <c r="G391" s="15">
        <f t="shared" si="434"/>
        <v>0</v>
      </c>
      <c r="H391" s="13"/>
      <c r="I391" s="13"/>
      <c r="J391" s="13"/>
      <c r="K391" s="14">
        <f t="shared" si="435"/>
        <v>0</v>
      </c>
      <c r="L391" s="13"/>
      <c r="M391" s="15">
        <f t="shared" si="440"/>
        <v>0</v>
      </c>
      <c r="N391" s="17"/>
      <c r="O391" s="17"/>
      <c r="P391" s="18"/>
      <c r="Q391" s="19"/>
      <c r="R391" s="46"/>
      <c r="S391" s="20">
        <f t="shared" si="438"/>
        <v>0</v>
      </c>
      <c r="T391" s="69" t="str">
        <f>IF(S391+R391+Q391+P391+O391+N391=0,"KO","")</f>
        <v>KO</v>
      </c>
      <c r="U391" s="85"/>
      <c r="W391" s="55">
        <f>+W383+W389-(AB385*1.25)</f>
        <v>0</v>
      </c>
      <c r="X391" s="53">
        <f>+X383+X389-X385+(AC385*1.5)/1.25-AB385</f>
        <v>0</v>
      </c>
      <c r="Y391" s="53">
        <f>+Y383+Y389-Y385-AC385</f>
        <v>0</v>
      </c>
      <c r="AA391" s="22" t="s">
        <v>15</v>
      </c>
      <c r="AB391" s="53">
        <f>+AB390*1.25</f>
        <v>0</v>
      </c>
      <c r="AC391" s="53" t="s">
        <v>27</v>
      </c>
      <c r="AD391" s="67"/>
      <c r="AE391" s="21">
        <f>IF($U393=5,IF($U387&lt;$AI$7,$AI$7-$U387,0),AE392)</f>
        <v>0</v>
      </c>
      <c r="AF391" s="21">
        <f>IF($U393=5,IF($U387&gt;$AI$7,IF(($U387-$AI$7)&gt;29/24,29/24,$U387-$AI$7),AF392),AF392)</f>
        <v>0</v>
      </c>
      <c r="AG391" s="34">
        <v>5</v>
      </c>
      <c r="AH391" s="13">
        <v>0.29166666666666669</v>
      </c>
      <c r="AI391" s="53">
        <f>+AH391*2</f>
        <v>0.58333333333333337</v>
      </c>
    </row>
    <row r="392" spans="1:35">
      <c r="A392" s="45">
        <f t="shared" si="439"/>
        <v>43379</v>
      </c>
      <c r="B392" s="13"/>
      <c r="C392" s="13"/>
      <c r="D392" s="13"/>
      <c r="E392" s="14">
        <f t="shared" si="433"/>
        <v>0</v>
      </c>
      <c r="F392" s="13"/>
      <c r="G392" s="15">
        <f t="shared" si="434"/>
        <v>0</v>
      </c>
      <c r="H392" s="13"/>
      <c r="I392" s="13"/>
      <c r="J392" s="13"/>
      <c r="K392" s="14">
        <f t="shared" si="435"/>
        <v>0</v>
      </c>
      <c r="L392" s="13"/>
      <c r="M392" s="15">
        <f t="shared" si="440"/>
        <v>0</v>
      </c>
      <c r="N392" s="17"/>
      <c r="O392" s="17"/>
      <c r="P392" s="18"/>
      <c r="Q392" s="19"/>
      <c r="R392" s="46"/>
      <c r="S392" s="20">
        <f t="shared" si="438"/>
        <v>0</v>
      </c>
      <c r="T392" s="69" t="str">
        <f t="shared" ref="T392:T393" si="441">IF(S392+R392+Q392+P392+O392+N392=0,"KO","")</f>
        <v>KO</v>
      </c>
      <c r="U392" s="51" t="s">
        <v>33</v>
      </c>
      <c r="X392" s="22" t="s">
        <v>16</v>
      </c>
      <c r="Y392" s="22" t="s">
        <v>17</v>
      </c>
      <c r="AB392" s="22" t="s">
        <v>16</v>
      </c>
      <c r="AC392" s="22" t="s">
        <v>17</v>
      </c>
      <c r="AD392" s="63"/>
      <c r="AE392" s="21">
        <f>IF($U393=6,IF($U387&lt;$AI$8,$AI$8-$U387,0),AE393)</f>
        <v>0</v>
      </c>
      <c r="AF392" s="21">
        <f>IF($U393=6,IF($U387&gt;$AI$8,IF(($U387-$AI$8)&gt;36/24,36/24,$U387-$AI$8),AF393),AF393)</f>
        <v>0</v>
      </c>
      <c r="AG392" s="34">
        <v>6</v>
      </c>
      <c r="AH392" s="13">
        <v>0.29166666666666669</v>
      </c>
      <c r="AI392" s="53">
        <f>+AH392</f>
        <v>0.29166666666666669</v>
      </c>
    </row>
    <row r="393" spans="1:35">
      <c r="A393" s="45">
        <f t="shared" si="439"/>
        <v>43380</v>
      </c>
      <c r="B393" s="13"/>
      <c r="C393" s="13"/>
      <c r="D393" s="13"/>
      <c r="E393" s="14">
        <f t="shared" si="433"/>
        <v>0</v>
      </c>
      <c r="F393" s="13"/>
      <c r="G393" s="15">
        <f t="shared" si="434"/>
        <v>0</v>
      </c>
      <c r="H393" s="13"/>
      <c r="I393" s="13"/>
      <c r="J393" s="13"/>
      <c r="K393" s="14">
        <f t="shared" si="435"/>
        <v>0</v>
      </c>
      <c r="L393" s="13"/>
      <c r="M393" s="15">
        <f t="shared" si="440"/>
        <v>0</v>
      </c>
      <c r="N393" s="17"/>
      <c r="O393" s="17"/>
      <c r="P393" s="18"/>
      <c r="Q393" s="19"/>
      <c r="R393" s="46"/>
      <c r="S393" s="20">
        <f t="shared" si="438"/>
        <v>0</v>
      </c>
      <c r="T393" s="69" t="str">
        <f t="shared" si="441"/>
        <v>KO</v>
      </c>
      <c r="U393" s="52">
        <f>+IF(SUM(N387:R393)&gt;7,"ERROR",SUM(N387:R393))</f>
        <v>0</v>
      </c>
      <c r="W393" s="42" t="s">
        <v>19</v>
      </c>
      <c r="X393" s="54">
        <v>0</v>
      </c>
      <c r="Y393" s="54">
        <v>0</v>
      </c>
      <c r="AA393" s="42" t="s">
        <v>26</v>
      </c>
      <c r="AB393" s="54">
        <v>0</v>
      </c>
      <c r="AC393" s="54">
        <v>0</v>
      </c>
      <c r="AD393" s="68"/>
      <c r="AE393" s="21">
        <f>IF($U393=7,IF($U387&lt;$AI$9,$AI$9-$U387,0),0)</f>
        <v>0</v>
      </c>
      <c r="AF393" s="21">
        <f>IF($U393=7,IF($U387&gt;$AI$9,IF(($U387-$AI$9)&gt;43/24,43/24,$U387-$AI$9),0),0)</f>
        <v>0</v>
      </c>
      <c r="AG393" s="34">
        <v>7</v>
      </c>
      <c r="AH393" s="13">
        <v>0.29166666666666669</v>
      </c>
      <c r="AI393" s="53">
        <v>0</v>
      </c>
    </row>
    <row r="394" spans="1:35" ht="6" customHeight="1">
      <c r="N394" s="37"/>
      <c r="O394" s="37"/>
      <c r="P394" s="37"/>
      <c r="Q394" s="37"/>
      <c r="R394" s="37"/>
    </row>
    <row r="395" spans="1:35">
      <c r="A395" s="45">
        <f>+A393+1</f>
        <v>43381</v>
      </c>
      <c r="B395" s="13"/>
      <c r="C395" s="13"/>
      <c r="D395" s="13"/>
      <c r="E395" s="14">
        <f t="shared" ref="E395:E401" si="442">+D395-C395</f>
        <v>0</v>
      </c>
      <c r="F395" s="13"/>
      <c r="G395" s="15">
        <f t="shared" ref="G395:G401" si="443">IF(F395&lt;B395,F395+1-B395-E395,F395-B395-E395)</f>
        <v>0</v>
      </c>
      <c r="H395" s="13"/>
      <c r="I395" s="13"/>
      <c r="J395" s="13"/>
      <c r="K395" s="14">
        <f t="shared" ref="K395:K401" si="444">+J395-I395</f>
        <v>0</v>
      </c>
      <c r="L395" s="13"/>
      <c r="M395" s="15">
        <f t="shared" ref="M395:M396" si="445">IF(L395&lt;H395,L395+1-H395-K395,L395-H395-K395)</f>
        <v>0</v>
      </c>
      <c r="N395" s="17"/>
      <c r="O395" s="17"/>
      <c r="P395" s="18"/>
      <c r="Q395" s="19"/>
      <c r="R395" s="46"/>
      <c r="S395" s="20">
        <f>SUM(G395+M395)</f>
        <v>0</v>
      </c>
      <c r="T395" s="69" t="str">
        <f t="shared" ref="T395:T398" si="446">IF(S395+R395+Q395+P395+O395+N395=0,"KO","")</f>
        <v>KO</v>
      </c>
      <c r="U395" s="84">
        <f>SUM(S395:S401)</f>
        <v>0</v>
      </c>
      <c r="W395" s="39" t="s">
        <v>13</v>
      </c>
      <c r="X395" s="82" t="s">
        <v>14</v>
      </c>
      <c r="Y395" s="82"/>
      <c r="AA395" s="36"/>
      <c r="AB395" s="82" t="s">
        <v>28</v>
      </c>
      <c r="AC395" s="82"/>
      <c r="AD395" s="62"/>
      <c r="AE395" s="36">
        <f>IF($U401=1,IF($U395&lt;$AI$3,$AI$3-$U395,0),AE396)</f>
        <v>0</v>
      </c>
      <c r="AF395" s="36">
        <f>IF($U401=1,IF($U395&gt;$AI$3,IF(($U395-$AI$3)&gt;8/24,8/24,$U395-$AI$3),AF396),AF396)</f>
        <v>0</v>
      </c>
      <c r="AG395" s="34">
        <v>1</v>
      </c>
      <c r="AH395" s="13">
        <v>0.29166666666666669</v>
      </c>
      <c r="AI395" s="53">
        <f>+AH395*5</f>
        <v>1.4583333333333335</v>
      </c>
    </row>
    <row r="396" spans="1:35">
      <c r="A396" s="45">
        <f>+A395+1</f>
        <v>43382</v>
      </c>
      <c r="B396" s="13"/>
      <c r="C396" s="13"/>
      <c r="D396" s="13"/>
      <c r="E396" s="14">
        <f t="shared" si="442"/>
        <v>0</v>
      </c>
      <c r="F396" s="13"/>
      <c r="G396" s="15">
        <f t="shared" si="443"/>
        <v>0</v>
      </c>
      <c r="H396" s="13"/>
      <c r="I396" s="13"/>
      <c r="J396" s="13"/>
      <c r="K396" s="14">
        <f t="shared" si="444"/>
        <v>0</v>
      </c>
      <c r="L396" s="13"/>
      <c r="M396" s="15">
        <f t="shared" si="445"/>
        <v>0</v>
      </c>
      <c r="N396" s="17"/>
      <c r="O396" s="17"/>
      <c r="P396" s="18"/>
      <c r="Q396" s="19"/>
      <c r="R396" s="46"/>
      <c r="S396" s="20">
        <f t="shared" ref="S396:S401" si="447">SUM(G396+M396)</f>
        <v>0</v>
      </c>
      <c r="T396" s="69" t="str">
        <f t="shared" si="446"/>
        <v>KO</v>
      </c>
      <c r="U396" s="85"/>
      <c r="W396" s="22" t="s">
        <v>15</v>
      </c>
      <c r="X396" s="22" t="s">
        <v>29</v>
      </c>
      <c r="Y396" s="22" t="s">
        <v>17</v>
      </c>
      <c r="AB396" s="22" t="s">
        <v>16</v>
      </c>
      <c r="AC396" s="22" t="s">
        <v>17</v>
      </c>
      <c r="AD396" s="63"/>
      <c r="AE396" s="36">
        <f>IF($U401=2,IF($U395&lt;$AI$4,$AI$4-$U395,0),AE397)</f>
        <v>0</v>
      </c>
      <c r="AF396" s="36">
        <f>IF($U401=2,IF($U395&gt;$AI$4,IF(($U395-$AI$4)&gt;8/24,8/24,$U395-$AI$4),AF397),AF397)</f>
        <v>0</v>
      </c>
      <c r="AG396" s="34">
        <v>2</v>
      </c>
      <c r="AH396" s="13">
        <v>0.29166666666666669</v>
      </c>
      <c r="AI396" s="53">
        <f>+AH396*5</f>
        <v>1.4583333333333335</v>
      </c>
    </row>
    <row r="397" spans="1:35">
      <c r="A397" s="45">
        <f t="shared" ref="A397:A401" si="448">+A396+1</f>
        <v>43383</v>
      </c>
      <c r="B397" s="13"/>
      <c r="C397" s="13"/>
      <c r="D397" s="13"/>
      <c r="E397" s="14">
        <f t="shared" si="442"/>
        <v>0</v>
      </c>
      <c r="F397" s="13"/>
      <c r="G397" s="15">
        <f t="shared" si="443"/>
        <v>0</v>
      </c>
      <c r="H397" s="13"/>
      <c r="I397" s="13"/>
      <c r="J397" s="13"/>
      <c r="K397" s="14">
        <f t="shared" si="444"/>
        <v>0</v>
      </c>
      <c r="L397" s="13"/>
      <c r="M397" s="15">
        <f>IF(L397&lt;H397,L397+1-H397-K397,L397-H397-K397)</f>
        <v>0</v>
      </c>
      <c r="N397" s="17"/>
      <c r="O397" s="17"/>
      <c r="P397" s="18"/>
      <c r="Q397" s="19"/>
      <c r="R397" s="46"/>
      <c r="S397" s="20">
        <f t="shared" si="447"/>
        <v>0</v>
      </c>
      <c r="T397" s="69" t="str">
        <f t="shared" si="446"/>
        <v>KO</v>
      </c>
      <c r="U397" s="85"/>
      <c r="W397" s="60">
        <f>AE395</f>
        <v>0</v>
      </c>
      <c r="X397" s="58">
        <f>+AF395</f>
        <v>0</v>
      </c>
      <c r="Y397" s="58">
        <f>IF(U395&gt;43/24,U395-43/24,0)</f>
        <v>0</v>
      </c>
      <c r="AA397" s="22" t="s">
        <v>17</v>
      </c>
      <c r="AB397" s="53" t="s">
        <v>27</v>
      </c>
      <c r="AC397" s="53">
        <f>+Y399</f>
        <v>0</v>
      </c>
      <c r="AD397" s="66"/>
      <c r="AE397" s="21">
        <f>IF($U401=3,IF($U395&lt;$AI$5,$AI$5-$U395,0),AE398)</f>
        <v>0</v>
      </c>
      <c r="AF397" s="21">
        <f>IF($U401=3,IF($U395&gt;$AI$5,IF(($U395-$AI$5)&gt;15/24,15/24,$U395-$AI$5),AF398),AF398)</f>
        <v>0</v>
      </c>
      <c r="AG397" s="34">
        <v>3</v>
      </c>
      <c r="AH397" s="13">
        <v>0.29166666666666669</v>
      </c>
      <c r="AI397" s="53">
        <f>+AH397*4</f>
        <v>1.1666666666666667</v>
      </c>
    </row>
    <row r="398" spans="1:35">
      <c r="A398" s="45">
        <f t="shared" si="448"/>
        <v>43384</v>
      </c>
      <c r="B398" s="13"/>
      <c r="C398" s="13"/>
      <c r="D398" s="13"/>
      <c r="E398" s="14">
        <f t="shared" si="442"/>
        <v>0</v>
      </c>
      <c r="F398" s="13"/>
      <c r="G398" s="15">
        <f t="shared" si="443"/>
        <v>0</v>
      </c>
      <c r="H398" s="13"/>
      <c r="I398" s="13"/>
      <c r="J398" s="13"/>
      <c r="K398" s="14">
        <f t="shared" si="444"/>
        <v>0</v>
      </c>
      <c r="L398" s="13"/>
      <c r="M398" s="15">
        <f t="shared" ref="M398:M401" si="449">IF(L398&lt;H398,L398+1-H398-K398,L398-H398-K398)</f>
        <v>0</v>
      </c>
      <c r="N398" s="17"/>
      <c r="O398" s="17"/>
      <c r="P398" s="18"/>
      <c r="Q398" s="19"/>
      <c r="R398" s="46"/>
      <c r="S398" s="20">
        <f t="shared" si="447"/>
        <v>0</v>
      </c>
      <c r="T398" s="69" t="str">
        <f t="shared" si="446"/>
        <v>KO</v>
      </c>
      <c r="U398" s="85"/>
      <c r="W398" s="22" t="s">
        <v>18</v>
      </c>
      <c r="X398" s="22" t="s">
        <v>18</v>
      </c>
      <c r="Y398" s="22" t="s">
        <v>18</v>
      </c>
      <c r="AA398" s="22" t="s">
        <v>16</v>
      </c>
      <c r="AB398" s="53">
        <f>+X399</f>
        <v>0</v>
      </c>
      <c r="AC398" s="53">
        <f>+(AC397*1.5)/1.25</f>
        <v>0</v>
      </c>
      <c r="AD398" s="66"/>
      <c r="AE398" s="21">
        <f>IF($U401=4,IF($U395&lt;$AI$6,$AI$6-$U395,0),AE399)</f>
        <v>0</v>
      </c>
      <c r="AF398" s="21">
        <f>IF($U401=4,IF($U395&gt;$AI$6,IF(($U395-$AI$6)&gt;22/24,22/24,$U395-$AI$6),AF399),AF399)</f>
        <v>0</v>
      </c>
      <c r="AG398" s="34">
        <v>4</v>
      </c>
      <c r="AH398" s="13">
        <v>0.29166666666666669</v>
      </c>
      <c r="AI398" s="53">
        <f>+AH398*3</f>
        <v>0.875</v>
      </c>
    </row>
    <row r="399" spans="1:35">
      <c r="A399" s="45">
        <f t="shared" si="448"/>
        <v>43385</v>
      </c>
      <c r="B399" s="13"/>
      <c r="C399" s="13"/>
      <c r="D399" s="13"/>
      <c r="E399" s="14">
        <f t="shared" si="442"/>
        <v>0</v>
      </c>
      <c r="F399" s="13"/>
      <c r="G399" s="15">
        <f t="shared" si="443"/>
        <v>0</v>
      </c>
      <c r="H399" s="13"/>
      <c r="I399" s="13"/>
      <c r="J399" s="13"/>
      <c r="K399" s="14">
        <f t="shared" si="444"/>
        <v>0</v>
      </c>
      <c r="L399" s="13"/>
      <c r="M399" s="15">
        <f t="shared" si="449"/>
        <v>0</v>
      </c>
      <c r="N399" s="17"/>
      <c r="O399" s="17"/>
      <c r="P399" s="18"/>
      <c r="Q399" s="19"/>
      <c r="R399" s="46"/>
      <c r="S399" s="20">
        <f t="shared" si="447"/>
        <v>0</v>
      </c>
      <c r="T399" s="69" t="str">
        <f>IF(S399+R399+Q399+P399+O399+N399=0,"KO","")</f>
        <v>KO</v>
      </c>
      <c r="U399" s="85"/>
      <c r="W399" s="55">
        <f>+W391+W397-(AB393*1.25)</f>
        <v>0</v>
      </c>
      <c r="X399" s="53">
        <f>+X391+X397-X393+(AC393*1.5)/1.25-AB393</f>
        <v>0</v>
      </c>
      <c r="Y399" s="53">
        <f>+Y391+Y397-Y393-AC393</f>
        <v>0</v>
      </c>
      <c r="AA399" s="22" t="s">
        <v>15</v>
      </c>
      <c r="AB399" s="53">
        <f>+AB398*1.25</f>
        <v>0</v>
      </c>
      <c r="AC399" s="53" t="s">
        <v>27</v>
      </c>
      <c r="AD399" s="67"/>
      <c r="AE399" s="21">
        <f>IF($U401=5,IF($U395&lt;$AI$7,$AI$7-$U395,0),AE400)</f>
        <v>0</v>
      </c>
      <c r="AF399" s="21">
        <f>IF($U401=5,IF($U395&gt;$AI$7,IF(($U395-$AI$7)&gt;29/24,29/24,$U395-$AI$7),AF400),AF400)</f>
        <v>0</v>
      </c>
      <c r="AG399" s="34">
        <v>5</v>
      </c>
      <c r="AH399" s="13">
        <v>0.29166666666666669</v>
      </c>
      <c r="AI399" s="53">
        <f>+AH399*2</f>
        <v>0.58333333333333337</v>
      </c>
    </row>
    <row r="400" spans="1:35">
      <c r="A400" s="45">
        <f t="shared" si="448"/>
        <v>43386</v>
      </c>
      <c r="B400" s="13"/>
      <c r="C400" s="13"/>
      <c r="D400" s="13"/>
      <c r="E400" s="14">
        <f t="shared" si="442"/>
        <v>0</v>
      </c>
      <c r="F400" s="13"/>
      <c r="G400" s="15">
        <f t="shared" si="443"/>
        <v>0</v>
      </c>
      <c r="H400" s="13"/>
      <c r="I400" s="13"/>
      <c r="J400" s="13"/>
      <c r="K400" s="14">
        <f t="shared" si="444"/>
        <v>0</v>
      </c>
      <c r="L400" s="13"/>
      <c r="M400" s="15">
        <f t="shared" si="449"/>
        <v>0</v>
      </c>
      <c r="N400" s="17"/>
      <c r="O400" s="17"/>
      <c r="P400" s="18"/>
      <c r="Q400" s="19"/>
      <c r="R400" s="46"/>
      <c r="S400" s="20">
        <f t="shared" si="447"/>
        <v>0</v>
      </c>
      <c r="T400" s="69" t="str">
        <f t="shared" ref="T400:T401" si="450">IF(S400+R400+Q400+P400+O400+N400=0,"KO","")</f>
        <v>KO</v>
      </c>
      <c r="U400" s="51" t="s">
        <v>33</v>
      </c>
      <c r="X400" s="22" t="s">
        <v>16</v>
      </c>
      <c r="Y400" s="22" t="s">
        <v>17</v>
      </c>
      <c r="AB400" s="22" t="s">
        <v>16</v>
      </c>
      <c r="AC400" s="22" t="s">
        <v>17</v>
      </c>
      <c r="AD400" s="63"/>
      <c r="AE400" s="21">
        <f>IF($U401=6,IF($U395&lt;$AI$8,$AI$8-$U395,0),AE401)</f>
        <v>0</v>
      </c>
      <c r="AF400" s="21">
        <f>IF($U401=6,IF($U395&gt;$AI$8,IF(($U395-$AI$8)&gt;36/24,36/24,$U395-$AI$8),AF401),AF401)</f>
        <v>0</v>
      </c>
      <c r="AG400" s="34">
        <v>6</v>
      </c>
      <c r="AH400" s="13">
        <v>0.29166666666666669</v>
      </c>
      <c r="AI400" s="53">
        <f>+AH400</f>
        <v>0.29166666666666669</v>
      </c>
    </row>
    <row r="401" spans="1:35">
      <c r="A401" s="45">
        <f t="shared" si="448"/>
        <v>43387</v>
      </c>
      <c r="B401" s="13"/>
      <c r="C401" s="13"/>
      <c r="D401" s="13"/>
      <c r="E401" s="14">
        <f t="shared" si="442"/>
        <v>0</v>
      </c>
      <c r="F401" s="13"/>
      <c r="G401" s="15">
        <f t="shared" si="443"/>
        <v>0</v>
      </c>
      <c r="H401" s="13"/>
      <c r="I401" s="13"/>
      <c r="J401" s="13"/>
      <c r="K401" s="14">
        <f t="shared" si="444"/>
        <v>0</v>
      </c>
      <c r="L401" s="13"/>
      <c r="M401" s="15">
        <f t="shared" si="449"/>
        <v>0</v>
      </c>
      <c r="N401" s="17"/>
      <c r="O401" s="17"/>
      <c r="P401" s="18"/>
      <c r="Q401" s="19"/>
      <c r="R401" s="46"/>
      <c r="S401" s="20">
        <f t="shared" si="447"/>
        <v>0</v>
      </c>
      <c r="T401" s="69" t="str">
        <f t="shared" si="450"/>
        <v>KO</v>
      </c>
      <c r="U401" s="52">
        <f>+IF(SUM(N395:R401)&gt;7,"ERROR",SUM(N395:R401))</f>
        <v>0</v>
      </c>
      <c r="W401" s="42" t="s">
        <v>19</v>
      </c>
      <c r="X401" s="54">
        <v>0</v>
      </c>
      <c r="Y401" s="54">
        <v>0</v>
      </c>
      <c r="AA401" s="42" t="s">
        <v>26</v>
      </c>
      <c r="AB401" s="54">
        <v>0</v>
      </c>
      <c r="AC401" s="54">
        <v>0</v>
      </c>
      <c r="AD401" s="68"/>
      <c r="AE401" s="21">
        <f>IF($U401=7,IF($U395&lt;$AI$9,$AI$9-$U395,0),0)</f>
        <v>0</v>
      </c>
      <c r="AF401" s="21">
        <f>IF($U401=7,IF($U395&gt;$AI$9,IF(($U395-$AI$9)&gt;43/24,43/24,$U395-$AI$9),0),0)</f>
        <v>0</v>
      </c>
      <c r="AG401" s="34">
        <v>7</v>
      </c>
      <c r="AH401" s="13">
        <v>0.29166666666666669</v>
      </c>
      <c r="AI401" s="53">
        <v>0</v>
      </c>
    </row>
    <row r="402" spans="1:35" ht="6" customHeight="1">
      <c r="N402" s="37"/>
      <c r="O402" s="37"/>
      <c r="P402" s="37"/>
      <c r="Q402" s="37"/>
      <c r="R402" s="37"/>
    </row>
    <row r="403" spans="1:35">
      <c r="A403" s="45">
        <f>+A401+1</f>
        <v>43388</v>
      </c>
      <c r="B403" s="13"/>
      <c r="C403" s="13"/>
      <c r="D403" s="13"/>
      <c r="E403" s="14">
        <f>+D403-C403</f>
        <v>0</v>
      </c>
      <c r="F403" s="13"/>
      <c r="G403" s="15">
        <f>IF(F403&lt;B403,F403+1-B403-E403,F403-B403-E403)</f>
        <v>0</v>
      </c>
      <c r="H403" s="13"/>
      <c r="I403" s="13"/>
      <c r="J403" s="13"/>
      <c r="K403" s="14">
        <f>+J403-I403</f>
        <v>0</v>
      </c>
      <c r="L403" s="13"/>
      <c r="M403" s="15">
        <f>IF(L403&lt;H403,L403+1-H403-K403,L403-H403-K403)</f>
        <v>0</v>
      </c>
      <c r="N403" s="17"/>
      <c r="O403" s="17"/>
      <c r="P403" s="18"/>
      <c r="Q403" s="19"/>
      <c r="R403" s="46"/>
      <c r="S403" s="20">
        <f>SUM(G403+M403)</f>
        <v>0</v>
      </c>
      <c r="T403" s="69" t="str">
        <f t="shared" ref="T403:T406" si="451">IF(S403+R403+Q403+P403+O403+N403=0,"KO","")</f>
        <v>KO</v>
      </c>
      <c r="U403" s="84">
        <f>SUM(S403:S409)</f>
        <v>0</v>
      </c>
      <c r="W403" s="39" t="s">
        <v>13</v>
      </c>
      <c r="X403" s="82" t="s">
        <v>14</v>
      </c>
      <c r="Y403" s="82"/>
      <c r="AA403" s="36"/>
      <c r="AB403" s="82" t="s">
        <v>28</v>
      </c>
      <c r="AC403" s="82"/>
      <c r="AD403" s="62"/>
      <c r="AE403" s="36">
        <f>IF($U409=1,IF($U403&lt;$AI$3,$AI$3-$U403,0),AE404)</f>
        <v>0</v>
      </c>
      <c r="AF403" s="36">
        <f>IF($U409=1,IF($U403&gt;$AI$3,IF(($U403-$AI$3)&gt;8/24,8/24,$U403-$AI$3),AF404),AF404)</f>
        <v>0</v>
      </c>
      <c r="AG403" s="34">
        <v>1</v>
      </c>
      <c r="AH403" s="13">
        <v>0.29166666666666669</v>
      </c>
      <c r="AI403" s="53">
        <f>+AH403*5</f>
        <v>1.4583333333333335</v>
      </c>
    </row>
    <row r="404" spans="1:35">
      <c r="A404" s="45">
        <f>+A403+1</f>
        <v>43389</v>
      </c>
      <c r="B404" s="13"/>
      <c r="C404" s="13"/>
      <c r="D404" s="13"/>
      <c r="E404" s="14">
        <f t="shared" ref="E404:E409" si="452">+D404-C404</f>
        <v>0</v>
      </c>
      <c r="F404" s="13"/>
      <c r="G404" s="15">
        <f t="shared" ref="G404:G409" si="453">IF(F404&lt;B404,F404+1-B404-E404,F404-B404-E404)</f>
        <v>0</v>
      </c>
      <c r="H404" s="13"/>
      <c r="I404" s="13"/>
      <c r="J404" s="13"/>
      <c r="K404" s="14">
        <f t="shared" ref="K404:K409" si="454">+J404-I404</f>
        <v>0</v>
      </c>
      <c r="L404" s="13"/>
      <c r="M404" s="15">
        <f t="shared" ref="M404:M409" si="455">IF(L404&lt;H404,L404+1-H404-K404,L404-H404-K404)</f>
        <v>0</v>
      </c>
      <c r="N404" s="17"/>
      <c r="O404" s="17"/>
      <c r="P404" s="18"/>
      <c r="Q404" s="19"/>
      <c r="R404" s="46"/>
      <c r="S404" s="20">
        <f t="shared" ref="S404:S409" si="456">SUM(G404+M404)</f>
        <v>0</v>
      </c>
      <c r="T404" s="69" t="str">
        <f t="shared" si="451"/>
        <v>KO</v>
      </c>
      <c r="U404" s="85"/>
      <c r="W404" s="22" t="s">
        <v>15</v>
      </c>
      <c r="X404" s="22" t="s">
        <v>29</v>
      </c>
      <c r="Y404" s="22" t="s">
        <v>17</v>
      </c>
      <c r="AB404" s="22" t="s">
        <v>16</v>
      </c>
      <c r="AC404" s="22" t="s">
        <v>17</v>
      </c>
      <c r="AD404" s="63"/>
      <c r="AE404" s="36">
        <f>IF($U409=2,IF($U403&lt;$AI$4,$AI$4-$U403,0),AE405)</f>
        <v>0</v>
      </c>
      <c r="AF404" s="36">
        <f>IF($U409=2,IF($U403&gt;$AI$4,IF(($U403-$AI$4)&gt;8/24,8/24,$U403-$AI$4),AF405),AF405)</f>
        <v>0</v>
      </c>
      <c r="AG404" s="34">
        <v>2</v>
      </c>
      <c r="AH404" s="13">
        <v>0.29166666666666669</v>
      </c>
      <c r="AI404" s="53">
        <f>+AH404*5</f>
        <v>1.4583333333333335</v>
      </c>
    </row>
    <row r="405" spans="1:35">
      <c r="A405" s="45">
        <f t="shared" ref="A405:A409" si="457">+A404+1</f>
        <v>43390</v>
      </c>
      <c r="B405" s="13"/>
      <c r="C405" s="13"/>
      <c r="D405" s="13"/>
      <c r="E405" s="14">
        <f t="shared" si="452"/>
        <v>0</v>
      </c>
      <c r="F405" s="13"/>
      <c r="G405" s="15">
        <f t="shared" si="453"/>
        <v>0</v>
      </c>
      <c r="H405" s="13"/>
      <c r="I405" s="13"/>
      <c r="J405" s="13"/>
      <c r="K405" s="14">
        <f t="shared" si="454"/>
        <v>0</v>
      </c>
      <c r="L405" s="13"/>
      <c r="M405" s="15">
        <f t="shared" si="455"/>
        <v>0</v>
      </c>
      <c r="N405" s="17"/>
      <c r="O405" s="17"/>
      <c r="P405" s="18"/>
      <c r="Q405" s="19"/>
      <c r="R405" s="46"/>
      <c r="S405" s="20">
        <f t="shared" si="456"/>
        <v>0</v>
      </c>
      <c r="T405" s="69" t="str">
        <f t="shared" si="451"/>
        <v>KO</v>
      </c>
      <c r="U405" s="85"/>
      <c r="W405" s="60">
        <f>AE403</f>
        <v>0</v>
      </c>
      <c r="X405" s="58">
        <f>+AF403</f>
        <v>0</v>
      </c>
      <c r="Y405" s="58">
        <f>IF(U403&gt;43/24,U403-43/24,0)</f>
        <v>0</v>
      </c>
      <c r="AA405" s="22" t="s">
        <v>17</v>
      </c>
      <c r="AB405" s="53" t="s">
        <v>27</v>
      </c>
      <c r="AC405" s="53">
        <f>+Y407</f>
        <v>0</v>
      </c>
      <c r="AD405" s="66"/>
      <c r="AE405" s="21">
        <f>IF($U409=3,IF($U403&lt;$AI$5,$AI$5-$U403,0),AE406)</f>
        <v>0</v>
      </c>
      <c r="AF405" s="21">
        <f>IF($U409=3,IF($U403&gt;$AI$5,IF(($U403-$AI$5)&gt;15/24,15/24,$U403-$AI$5),AF406),AF406)</f>
        <v>0</v>
      </c>
      <c r="AG405" s="34">
        <v>3</v>
      </c>
      <c r="AH405" s="13">
        <v>0.29166666666666669</v>
      </c>
      <c r="AI405" s="53">
        <f>+AH405*4</f>
        <v>1.1666666666666667</v>
      </c>
    </row>
    <row r="406" spans="1:35">
      <c r="A406" s="45">
        <f t="shared" si="457"/>
        <v>43391</v>
      </c>
      <c r="B406" s="13"/>
      <c r="C406" s="13"/>
      <c r="D406" s="13"/>
      <c r="E406" s="14">
        <f t="shared" si="452"/>
        <v>0</v>
      </c>
      <c r="F406" s="13"/>
      <c r="G406" s="15">
        <f t="shared" si="453"/>
        <v>0</v>
      </c>
      <c r="H406" s="13"/>
      <c r="I406" s="13"/>
      <c r="J406" s="13"/>
      <c r="K406" s="14">
        <f t="shared" si="454"/>
        <v>0</v>
      </c>
      <c r="L406" s="13"/>
      <c r="M406" s="15">
        <f t="shared" si="455"/>
        <v>0</v>
      </c>
      <c r="N406" s="17"/>
      <c r="O406" s="17"/>
      <c r="P406" s="18"/>
      <c r="Q406" s="19"/>
      <c r="R406" s="46"/>
      <c r="S406" s="20">
        <f t="shared" si="456"/>
        <v>0</v>
      </c>
      <c r="T406" s="69" t="str">
        <f t="shared" si="451"/>
        <v>KO</v>
      </c>
      <c r="U406" s="85"/>
      <c r="W406" s="22" t="s">
        <v>18</v>
      </c>
      <c r="X406" s="22" t="s">
        <v>18</v>
      </c>
      <c r="Y406" s="22" t="s">
        <v>18</v>
      </c>
      <c r="AA406" s="22" t="s">
        <v>16</v>
      </c>
      <c r="AB406" s="53">
        <f>+X407</f>
        <v>0</v>
      </c>
      <c r="AC406" s="53">
        <f>+(AC405*1.5)/1.25</f>
        <v>0</v>
      </c>
      <c r="AD406" s="66"/>
      <c r="AE406" s="21">
        <f>IF($U409=4,IF($U403&lt;$AI$6,$AI$6-$U403,0),AE407)</f>
        <v>0</v>
      </c>
      <c r="AF406" s="21">
        <f>IF($U409=4,IF($U403&gt;$AI$6,IF(($U403-$AI$6)&gt;22/24,22/24,$U403-$AI$6),AF407),AF407)</f>
        <v>0</v>
      </c>
      <c r="AG406" s="34">
        <v>4</v>
      </c>
      <c r="AH406" s="13">
        <v>0.29166666666666669</v>
      </c>
      <c r="AI406" s="53">
        <f>+AH406*3</f>
        <v>0.875</v>
      </c>
    </row>
    <row r="407" spans="1:35">
      <c r="A407" s="45">
        <f t="shared" si="457"/>
        <v>43392</v>
      </c>
      <c r="B407" s="13"/>
      <c r="C407" s="13"/>
      <c r="D407" s="13"/>
      <c r="E407" s="14">
        <f t="shared" si="452"/>
        <v>0</v>
      </c>
      <c r="F407" s="13"/>
      <c r="G407" s="15">
        <f t="shared" si="453"/>
        <v>0</v>
      </c>
      <c r="H407" s="13"/>
      <c r="I407" s="13"/>
      <c r="J407" s="13"/>
      <c r="K407" s="14">
        <f t="shared" si="454"/>
        <v>0</v>
      </c>
      <c r="L407" s="13"/>
      <c r="M407" s="15">
        <f t="shared" si="455"/>
        <v>0</v>
      </c>
      <c r="N407" s="17"/>
      <c r="O407" s="17"/>
      <c r="P407" s="18"/>
      <c r="Q407" s="19"/>
      <c r="R407" s="46"/>
      <c r="S407" s="20">
        <f t="shared" si="456"/>
        <v>0</v>
      </c>
      <c r="T407" s="69" t="str">
        <f>IF(S407+R407+Q407+P407+O407+N407=0,"KO","")</f>
        <v>KO</v>
      </c>
      <c r="U407" s="85"/>
      <c r="W407" s="55">
        <f>+W399+W405-(AB401*1.25)</f>
        <v>0</v>
      </c>
      <c r="X407" s="53">
        <f>+X399+X405-X401+(AC401*1.5)/1.25-AB401</f>
        <v>0</v>
      </c>
      <c r="Y407" s="53">
        <f>+Y399+Y405-Y401-AC401</f>
        <v>0</v>
      </c>
      <c r="AA407" s="22" t="s">
        <v>15</v>
      </c>
      <c r="AB407" s="53">
        <f>+AB406*1.25</f>
        <v>0</v>
      </c>
      <c r="AC407" s="53" t="s">
        <v>27</v>
      </c>
      <c r="AD407" s="67"/>
      <c r="AE407" s="21">
        <f>IF($U409=5,IF($U403&lt;$AI$7,$AI$7-$U403,0),AE408)</f>
        <v>0</v>
      </c>
      <c r="AF407" s="21">
        <f>IF($U409=5,IF($U403&gt;$AI$7,IF(($U403-$AI$7)&gt;29/24,29/24,$U403-$AI$7),AF408),AF408)</f>
        <v>0</v>
      </c>
      <c r="AG407" s="34">
        <v>5</v>
      </c>
      <c r="AH407" s="13">
        <v>0.29166666666666669</v>
      </c>
      <c r="AI407" s="53">
        <f>+AH407*2</f>
        <v>0.58333333333333337</v>
      </c>
    </row>
    <row r="408" spans="1:35">
      <c r="A408" s="45">
        <f t="shared" si="457"/>
        <v>43393</v>
      </c>
      <c r="B408" s="13"/>
      <c r="C408" s="13"/>
      <c r="D408" s="13"/>
      <c r="E408" s="14">
        <f t="shared" si="452"/>
        <v>0</v>
      </c>
      <c r="F408" s="13"/>
      <c r="G408" s="15">
        <f t="shared" si="453"/>
        <v>0</v>
      </c>
      <c r="H408" s="13"/>
      <c r="I408" s="13"/>
      <c r="J408" s="13"/>
      <c r="K408" s="14">
        <f t="shared" si="454"/>
        <v>0</v>
      </c>
      <c r="L408" s="13"/>
      <c r="M408" s="15">
        <f t="shared" si="455"/>
        <v>0</v>
      </c>
      <c r="N408" s="17"/>
      <c r="O408" s="17"/>
      <c r="P408" s="18"/>
      <c r="Q408" s="19"/>
      <c r="R408" s="46"/>
      <c r="S408" s="20">
        <f t="shared" si="456"/>
        <v>0</v>
      </c>
      <c r="T408" s="69" t="str">
        <f t="shared" ref="T408:T409" si="458">IF(S408+R408+Q408+P408+O408+N408=0,"KO","")</f>
        <v>KO</v>
      </c>
      <c r="U408" s="51" t="s">
        <v>33</v>
      </c>
      <c r="X408" s="22" t="s">
        <v>16</v>
      </c>
      <c r="Y408" s="22" t="s">
        <v>17</v>
      </c>
      <c r="AB408" s="22" t="s">
        <v>16</v>
      </c>
      <c r="AC408" s="22" t="s">
        <v>17</v>
      </c>
      <c r="AD408" s="63"/>
      <c r="AE408" s="21">
        <f>IF($U409=6,IF($U403&lt;$AI$8,$AI$8-$U403,0),AE409)</f>
        <v>0</v>
      </c>
      <c r="AF408" s="21">
        <f>IF($U409=6,IF($U403&gt;$AI$8,IF(($U403-$AI$8)&gt;36/24,36/24,$U403-$AI$8),AF409),AF409)</f>
        <v>0</v>
      </c>
      <c r="AG408" s="34">
        <v>6</v>
      </c>
      <c r="AH408" s="13">
        <v>0.29166666666666669</v>
      </c>
      <c r="AI408" s="53">
        <f>+AH408</f>
        <v>0.29166666666666669</v>
      </c>
    </row>
    <row r="409" spans="1:35">
      <c r="A409" s="45">
        <f t="shared" si="457"/>
        <v>43394</v>
      </c>
      <c r="B409" s="13"/>
      <c r="C409" s="13"/>
      <c r="D409" s="13"/>
      <c r="E409" s="14">
        <f t="shared" si="452"/>
        <v>0</v>
      </c>
      <c r="F409" s="13"/>
      <c r="G409" s="15">
        <f t="shared" si="453"/>
        <v>0</v>
      </c>
      <c r="H409" s="13"/>
      <c r="I409" s="13"/>
      <c r="J409" s="13"/>
      <c r="K409" s="14">
        <f t="shared" si="454"/>
        <v>0</v>
      </c>
      <c r="L409" s="13"/>
      <c r="M409" s="15">
        <f t="shared" si="455"/>
        <v>0</v>
      </c>
      <c r="N409" s="17"/>
      <c r="O409" s="17"/>
      <c r="P409" s="18"/>
      <c r="Q409" s="19"/>
      <c r="R409" s="46"/>
      <c r="S409" s="20">
        <f t="shared" si="456"/>
        <v>0</v>
      </c>
      <c r="T409" s="69" t="str">
        <f t="shared" si="458"/>
        <v>KO</v>
      </c>
      <c r="U409" s="52">
        <f>+IF(SUM(N403:R409)&gt;7,"ERROR",SUM(N403:R409))</f>
        <v>0</v>
      </c>
      <c r="W409" s="42" t="s">
        <v>19</v>
      </c>
      <c r="X409" s="54">
        <v>0</v>
      </c>
      <c r="Y409" s="54">
        <v>0</v>
      </c>
      <c r="AA409" s="42" t="s">
        <v>26</v>
      </c>
      <c r="AB409" s="54">
        <v>0</v>
      </c>
      <c r="AC409" s="54">
        <v>0</v>
      </c>
      <c r="AD409" s="68"/>
      <c r="AE409" s="21">
        <f>IF($U409=7,IF($U403&lt;$AI$9,$AI$9-$U403,0),0)</f>
        <v>0</v>
      </c>
      <c r="AF409" s="21">
        <f>IF($U409=7,IF($U403&gt;$AI$9,IF(($U403-$AI$9)&gt;43/24,43/24,$U403-$AI$9),0),0)</f>
        <v>0</v>
      </c>
      <c r="AG409" s="34">
        <v>7</v>
      </c>
      <c r="AH409" s="13">
        <v>0.29166666666666669</v>
      </c>
      <c r="AI409" s="53">
        <v>0</v>
      </c>
    </row>
    <row r="410" spans="1:35" ht="6" customHeight="1">
      <c r="N410" s="37"/>
      <c r="O410" s="37"/>
      <c r="P410" s="37"/>
      <c r="Q410" s="37"/>
      <c r="R410" s="37"/>
    </row>
    <row r="411" spans="1:35">
      <c r="A411" s="45">
        <f>+A409+1</f>
        <v>43395</v>
      </c>
      <c r="B411" s="13"/>
      <c r="C411" s="13"/>
      <c r="D411" s="13"/>
      <c r="E411" s="14">
        <f>+D411-C411</f>
        <v>0</v>
      </c>
      <c r="F411" s="13"/>
      <c r="G411" s="15">
        <f>IF(F411&lt;B411,F411+1-B411-E411,F411-B411-E411)</f>
        <v>0</v>
      </c>
      <c r="H411" s="13"/>
      <c r="I411" s="13"/>
      <c r="J411" s="13"/>
      <c r="K411" s="14">
        <f>+J411-I411</f>
        <v>0</v>
      </c>
      <c r="L411" s="13"/>
      <c r="M411" s="15">
        <f>IF(L411&lt;H411,L411+1-H411-K411,L411-H411-K411)</f>
        <v>0</v>
      </c>
      <c r="N411" s="17"/>
      <c r="O411" s="17"/>
      <c r="P411" s="18"/>
      <c r="Q411" s="19"/>
      <c r="R411" s="46"/>
      <c r="S411" s="20">
        <f>SUM(G411+M411)</f>
        <v>0</v>
      </c>
      <c r="T411" s="69" t="str">
        <f t="shared" ref="T411:T414" si="459">IF(S411+R411+Q411+P411+O411+N411=0,"KO","")</f>
        <v>KO</v>
      </c>
      <c r="U411" s="84">
        <f>SUM(S411:S417)</f>
        <v>0</v>
      </c>
      <c r="W411" s="39" t="s">
        <v>13</v>
      </c>
      <c r="X411" s="82" t="s">
        <v>14</v>
      </c>
      <c r="Y411" s="82"/>
      <c r="AA411" s="36"/>
      <c r="AB411" s="82" t="s">
        <v>28</v>
      </c>
      <c r="AC411" s="82"/>
      <c r="AD411" s="62"/>
      <c r="AE411" s="36">
        <f>IF($U417=1,IF($U411&lt;$AI$3,$AI$3-$U411,0),AE412)</f>
        <v>0</v>
      </c>
      <c r="AF411" s="36">
        <f>IF($U417=1,IF($U411&gt;$AI$3,IF(($U411-$AI$3)&gt;8/24,8/24,$U411-$AI$3),AF412),AF412)</f>
        <v>0</v>
      </c>
      <c r="AG411" s="34">
        <v>1</v>
      </c>
      <c r="AH411" s="13">
        <v>0.29166666666666669</v>
      </c>
      <c r="AI411" s="53">
        <f>+AH411*5</f>
        <v>1.4583333333333335</v>
      </c>
    </row>
    <row r="412" spans="1:35">
      <c r="A412" s="45">
        <f>+A411+1</f>
        <v>43396</v>
      </c>
      <c r="B412" s="13"/>
      <c r="C412" s="13"/>
      <c r="D412" s="13"/>
      <c r="E412" s="14">
        <f t="shared" ref="E412:E417" si="460">+D412-C412</f>
        <v>0</v>
      </c>
      <c r="F412" s="13"/>
      <c r="G412" s="15">
        <f t="shared" ref="G412:G417" si="461">IF(F412&lt;B412,F412+1-B412-E412,F412-B412-E412)</f>
        <v>0</v>
      </c>
      <c r="H412" s="13"/>
      <c r="I412" s="13"/>
      <c r="J412" s="13"/>
      <c r="K412" s="14">
        <f t="shared" ref="K412:K417" si="462">+J412-I412</f>
        <v>0</v>
      </c>
      <c r="L412" s="13"/>
      <c r="M412" s="15">
        <f t="shared" ref="M412:M417" si="463">IF(L412&lt;H412,L412+1-H412-K412,L412-H412-K412)</f>
        <v>0</v>
      </c>
      <c r="N412" s="17"/>
      <c r="O412" s="17"/>
      <c r="P412" s="18"/>
      <c r="Q412" s="19"/>
      <c r="R412" s="46"/>
      <c r="S412" s="20">
        <f t="shared" ref="S412:S417" si="464">SUM(G412+M412)</f>
        <v>0</v>
      </c>
      <c r="T412" s="69" t="str">
        <f t="shared" si="459"/>
        <v>KO</v>
      </c>
      <c r="U412" s="85"/>
      <c r="W412" s="22" t="s">
        <v>15</v>
      </c>
      <c r="X412" s="22" t="s">
        <v>29</v>
      </c>
      <c r="Y412" s="22" t="s">
        <v>17</v>
      </c>
      <c r="AB412" s="22" t="s">
        <v>16</v>
      </c>
      <c r="AC412" s="22" t="s">
        <v>17</v>
      </c>
      <c r="AD412" s="63"/>
      <c r="AE412" s="36">
        <f>IF($U417=2,IF($U411&lt;$AI$4,$AI$4-$U411,0),AE413)</f>
        <v>0</v>
      </c>
      <c r="AF412" s="36">
        <f>IF($U417=2,IF($U411&gt;$AI$4,IF(($U411-$AI$4)&gt;8/24,8/24,$U411-$AI$4),AF413),AF413)</f>
        <v>0</v>
      </c>
      <c r="AG412" s="34">
        <v>2</v>
      </c>
      <c r="AH412" s="13">
        <v>0.29166666666666669</v>
      </c>
      <c r="AI412" s="53">
        <f>+AH412*5</f>
        <v>1.4583333333333335</v>
      </c>
    </row>
    <row r="413" spans="1:35">
      <c r="A413" s="45">
        <f t="shared" ref="A413:A417" si="465">+A412+1</f>
        <v>43397</v>
      </c>
      <c r="B413" s="13"/>
      <c r="C413" s="13"/>
      <c r="D413" s="13"/>
      <c r="E413" s="14">
        <f t="shared" si="460"/>
        <v>0</v>
      </c>
      <c r="F413" s="13"/>
      <c r="G413" s="15">
        <f t="shared" si="461"/>
        <v>0</v>
      </c>
      <c r="H413" s="13"/>
      <c r="I413" s="13"/>
      <c r="J413" s="13"/>
      <c r="K413" s="14">
        <f t="shared" si="462"/>
        <v>0</v>
      </c>
      <c r="L413" s="13"/>
      <c r="M413" s="15">
        <f t="shared" si="463"/>
        <v>0</v>
      </c>
      <c r="N413" s="17"/>
      <c r="O413" s="17"/>
      <c r="P413" s="18"/>
      <c r="Q413" s="19"/>
      <c r="R413" s="46"/>
      <c r="S413" s="20">
        <f t="shared" si="464"/>
        <v>0</v>
      </c>
      <c r="T413" s="69" t="str">
        <f t="shared" si="459"/>
        <v>KO</v>
      </c>
      <c r="U413" s="85"/>
      <c r="W413" s="60">
        <f>AE411</f>
        <v>0</v>
      </c>
      <c r="X413" s="58">
        <f>+AF411</f>
        <v>0</v>
      </c>
      <c r="Y413" s="58">
        <f>IF(U411&gt;43/24,U411-43/24,0)</f>
        <v>0</v>
      </c>
      <c r="AA413" s="22" t="s">
        <v>17</v>
      </c>
      <c r="AB413" s="53" t="s">
        <v>27</v>
      </c>
      <c r="AC413" s="53">
        <f>+Y415</f>
        <v>0</v>
      </c>
      <c r="AD413" s="66"/>
      <c r="AE413" s="21">
        <f>IF($U417=3,IF($U411&lt;$AI$5,$AI$5-$U411,0),AE414)</f>
        <v>0</v>
      </c>
      <c r="AF413" s="21">
        <f>IF($U417=3,IF($U411&gt;$AI$5,IF(($U411-$AI$5)&gt;15/24,15/24,$U411-$AI$5),AF414),AF414)</f>
        <v>0</v>
      </c>
      <c r="AG413" s="34">
        <v>3</v>
      </c>
      <c r="AH413" s="13">
        <v>0.29166666666666669</v>
      </c>
      <c r="AI413" s="53">
        <f>+AH413*4</f>
        <v>1.1666666666666667</v>
      </c>
    </row>
    <row r="414" spans="1:35">
      <c r="A414" s="45">
        <f t="shared" si="465"/>
        <v>43398</v>
      </c>
      <c r="B414" s="13"/>
      <c r="C414" s="13"/>
      <c r="D414" s="13"/>
      <c r="E414" s="14">
        <f t="shared" si="460"/>
        <v>0</v>
      </c>
      <c r="F414" s="13"/>
      <c r="G414" s="15">
        <f t="shared" si="461"/>
        <v>0</v>
      </c>
      <c r="H414" s="13"/>
      <c r="I414" s="13"/>
      <c r="J414" s="13"/>
      <c r="K414" s="14">
        <f t="shared" si="462"/>
        <v>0</v>
      </c>
      <c r="L414" s="13"/>
      <c r="M414" s="15">
        <f t="shared" si="463"/>
        <v>0</v>
      </c>
      <c r="N414" s="17"/>
      <c r="O414" s="17"/>
      <c r="P414" s="18"/>
      <c r="Q414" s="19"/>
      <c r="R414" s="46"/>
      <c r="S414" s="20">
        <f t="shared" si="464"/>
        <v>0</v>
      </c>
      <c r="T414" s="69" t="str">
        <f t="shared" si="459"/>
        <v>KO</v>
      </c>
      <c r="U414" s="85"/>
      <c r="W414" s="22" t="s">
        <v>18</v>
      </c>
      <c r="X414" s="22" t="s">
        <v>18</v>
      </c>
      <c r="Y414" s="22" t="s">
        <v>18</v>
      </c>
      <c r="AA414" s="22" t="s">
        <v>16</v>
      </c>
      <c r="AB414" s="53">
        <f>+X415</f>
        <v>0</v>
      </c>
      <c r="AC414" s="53">
        <f>+(AC413*1.5)/1.25</f>
        <v>0</v>
      </c>
      <c r="AD414" s="66"/>
      <c r="AE414" s="21">
        <f>IF($U417=4,IF($U411&lt;$AI$6,$AI$6-$U411,0),AE415)</f>
        <v>0</v>
      </c>
      <c r="AF414" s="21">
        <f>IF($U417=4,IF($U411&gt;$AI$6,IF(($U411-$AI$6)&gt;22/24,22/24,$U411-$AI$6),AF415),AF415)</f>
        <v>0</v>
      </c>
      <c r="AG414" s="34">
        <v>4</v>
      </c>
      <c r="AH414" s="13">
        <v>0.29166666666666669</v>
      </c>
      <c r="AI414" s="53">
        <f>+AH414*3</f>
        <v>0.875</v>
      </c>
    </row>
    <row r="415" spans="1:35">
      <c r="A415" s="45">
        <f t="shared" si="465"/>
        <v>43399</v>
      </c>
      <c r="B415" s="13"/>
      <c r="C415" s="13"/>
      <c r="D415" s="13"/>
      <c r="E415" s="14">
        <f t="shared" si="460"/>
        <v>0</v>
      </c>
      <c r="F415" s="13"/>
      <c r="G415" s="15">
        <f t="shared" si="461"/>
        <v>0</v>
      </c>
      <c r="H415" s="13"/>
      <c r="I415" s="13"/>
      <c r="J415" s="13"/>
      <c r="K415" s="14">
        <f t="shared" si="462"/>
        <v>0</v>
      </c>
      <c r="L415" s="13"/>
      <c r="M415" s="15">
        <f t="shared" si="463"/>
        <v>0</v>
      </c>
      <c r="N415" s="17"/>
      <c r="O415" s="17"/>
      <c r="P415" s="18"/>
      <c r="Q415" s="19"/>
      <c r="R415" s="46"/>
      <c r="S415" s="20">
        <f t="shared" si="464"/>
        <v>0</v>
      </c>
      <c r="T415" s="69" t="str">
        <f>IF(S415+R415+Q415+P415+O415+N415=0,"KO","")</f>
        <v>KO</v>
      </c>
      <c r="U415" s="85"/>
      <c r="W415" s="55">
        <f>+W407+W413-(AB409*1.25)</f>
        <v>0</v>
      </c>
      <c r="X415" s="53">
        <f>+X407+X413-X409+(AC409*1.5)/1.25-AB409</f>
        <v>0</v>
      </c>
      <c r="Y415" s="53">
        <f>+Y407+Y413-Y409-AC409</f>
        <v>0</v>
      </c>
      <c r="AA415" s="22" t="s">
        <v>15</v>
      </c>
      <c r="AB415" s="53">
        <f>+AB414*1.25</f>
        <v>0</v>
      </c>
      <c r="AC415" s="53" t="s">
        <v>27</v>
      </c>
      <c r="AD415" s="67"/>
      <c r="AE415" s="21">
        <f>IF($U417=5,IF($U411&lt;$AI$7,$AI$7-$U411,0),AE416)</f>
        <v>0</v>
      </c>
      <c r="AF415" s="21">
        <f>IF($U417=5,IF($U411&gt;$AI$7,IF(($U411-$AI$7)&gt;29/24,29/24,$U411-$AI$7),AF416),AF416)</f>
        <v>0</v>
      </c>
      <c r="AG415" s="34">
        <v>5</v>
      </c>
      <c r="AH415" s="13">
        <v>0.29166666666666669</v>
      </c>
      <c r="AI415" s="53">
        <f>+AH415*2</f>
        <v>0.58333333333333337</v>
      </c>
    </row>
    <row r="416" spans="1:35">
      <c r="A416" s="45">
        <f t="shared" si="465"/>
        <v>43400</v>
      </c>
      <c r="B416" s="13"/>
      <c r="C416" s="13"/>
      <c r="D416" s="13"/>
      <c r="E416" s="14">
        <f t="shared" si="460"/>
        <v>0</v>
      </c>
      <c r="F416" s="13"/>
      <c r="G416" s="15">
        <f t="shared" si="461"/>
        <v>0</v>
      </c>
      <c r="H416" s="13"/>
      <c r="I416" s="13"/>
      <c r="J416" s="13"/>
      <c r="K416" s="14">
        <f t="shared" si="462"/>
        <v>0</v>
      </c>
      <c r="L416" s="13"/>
      <c r="M416" s="15">
        <f t="shared" si="463"/>
        <v>0</v>
      </c>
      <c r="N416" s="17"/>
      <c r="O416" s="17"/>
      <c r="P416" s="18"/>
      <c r="Q416" s="19"/>
      <c r="R416" s="46"/>
      <c r="S416" s="20">
        <f t="shared" si="464"/>
        <v>0</v>
      </c>
      <c r="T416" s="69" t="str">
        <f t="shared" ref="T416:T417" si="466">IF(S416+R416+Q416+P416+O416+N416=0,"KO","")</f>
        <v>KO</v>
      </c>
      <c r="U416" s="51" t="s">
        <v>33</v>
      </c>
      <c r="X416" s="22" t="s">
        <v>16</v>
      </c>
      <c r="Y416" s="22" t="s">
        <v>17</v>
      </c>
      <c r="AB416" s="22" t="s">
        <v>16</v>
      </c>
      <c r="AC416" s="22" t="s">
        <v>17</v>
      </c>
      <c r="AD416" s="63"/>
      <c r="AE416" s="21">
        <f>IF($U417=6,IF($U411&lt;$AI$8,$AI$8-$U411,0),AE417)</f>
        <v>0</v>
      </c>
      <c r="AF416" s="21">
        <f>IF($U417=6,IF($U411&gt;$AI$8,IF(($U411-$AI$8)&gt;36/24,36/24,$U411-$AI$8),AF417),AF417)</f>
        <v>0</v>
      </c>
      <c r="AG416" s="34">
        <v>6</v>
      </c>
      <c r="AH416" s="13">
        <v>0.29166666666666669</v>
      </c>
      <c r="AI416" s="53">
        <f>+AH416</f>
        <v>0.29166666666666669</v>
      </c>
    </row>
    <row r="417" spans="1:35">
      <c r="A417" s="45">
        <f t="shared" si="465"/>
        <v>43401</v>
      </c>
      <c r="B417" s="13"/>
      <c r="C417" s="13"/>
      <c r="D417" s="13"/>
      <c r="E417" s="14">
        <f t="shared" si="460"/>
        <v>0</v>
      </c>
      <c r="F417" s="13"/>
      <c r="G417" s="15">
        <f t="shared" si="461"/>
        <v>0</v>
      </c>
      <c r="H417" s="13"/>
      <c r="I417" s="13"/>
      <c r="J417" s="13"/>
      <c r="K417" s="14">
        <f t="shared" si="462"/>
        <v>0</v>
      </c>
      <c r="L417" s="13"/>
      <c r="M417" s="15">
        <f t="shared" si="463"/>
        <v>0</v>
      </c>
      <c r="N417" s="17"/>
      <c r="O417" s="17"/>
      <c r="P417" s="18"/>
      <c r="Q417" s="19"/>
      <c r="R417" s="46"/>
      <c r="S417" s="20">
        <f t="shared" si="464"/>
        <v>0</v>
      </c>
      <c r="T417" s="69" t="str">
        <f t="shared" si="466"/>
        <v>KO</v>
      </c>
      <c r="U417" s="52">
        <f>+IF(SUM(N411:R417)&gt;7,"ERROR",SUM(N411:R417))</f>
        <v>0</v>
      </c>
      <c r="W417" s="42" t="s">
        <v>19</v>
      </c>
      <c r="X417" s="54">
        <v>0</v>
      </c>
      <c r="Y417" s="54">
        <v>0</v>
      </c>
      <c r="AA417" s="42" t="s">
        <v>26</v>
      </c>
      <c r="AB417" s="54">
        <v>0</v>
      </c>
      <c r="AC417" s="54">
        <v>0</v>
      </c>
      <c r="AD417" s="68"/>
      <c r="AE417" s="21">
        <f>IF($U417=7,IF($U411&lt;$AI$9,$AI$9-$U411,0),0)</f>
        <v>0</v>
      </c>
      <c r="AF417" s="21">
        <f>IF($U417=7,IF($U411&gt;$AI$9,IF(($U411-$AI$9)&gt;43/24,43/24,$U411-$AI$9),0),0)</f>
        <v>0</v>
      </c>
      <c r="AG417" s="34">
        <v>7</v>
      </c>
      <c r="AH417" s="13">
        <v>0.29166666666666669</v>
      </c>
      <c r="AI417" s="53">
        <v>0</v>
      </c>
    </row>
    <row r="418" spans="1:35" ht="6" customHeight="1">
      <c r="N418" s="37"/>
      <c r="O418" s="37"/>
      <c r="P418" s="37"/>
      <c r="Q418" s="37"/>
      <c r="R418" s="37"/>
    </row>
    <row r="419" spans="1:35">
      <c r="A419" s="45">
        <f>+A417+1</f>
        <v>43402</v>
      </c>
      <c r="B419" s="13"/>
      <c r="C419" s="13"/>
      <c r="D419" s="13"/>
      <c r="E419" s="14">
        <f>+D419-C419</f>
        <v>0</v>
      </c>
      <c r="F419" s="13"/>
      <c r="G419" s="15">
        <f>IF(F419&lt;B419,F419+1-B419-E419,F419-B419-E419)</f>
        <v>0</v>
      </c>
      <c r="H419" s="13"/>
      <c r="I419" s="13"/>
      <c r="J419" s="13"/>
      <c r="K419" s="14">
        <f>+J419-I419</f>
        <v>0</v>
      </c>
      <c r="L419" s="13"/>
      <c r="M419" s="15">
        <f>IF(L419&lt;H419,L419+1-H419-K419,L419-H419-K419)</f>
        <v>0</v>
      </c>
      <c r="N419" s="17"/>
      <c r="O419" s="17"/>
      <c r="P419" s="18"/>
      <c r="Q419" s="19"/>
      <c r="R419" s="46"/>
      <c r="S419" s="20">
        <f>SUM(G419+M419)</f>
        <v>0</v>
      </c>
      <c r="T419" s="69" t="str">
        <f t="shared" ref="T419:T422" si="467">IF(S419+R419+Q419+P419+O419+N419=0,"KO","")</f>
        <v>KO</v>
      </c>
      <c r="U419" s="84">
        <f>SUM(S419:S425)</f>
        <v>0</v>
      </c>
      <c r="W419" s="39" t="s">
        <v>13</v>
      </c>
      <c r="X419" s="82" t="s">
        <v>14</v>
      </c>
      <c r="Y419" s="82"/>
      <c r="AA419" s="36"/>
      <c r="AB419" s="82" t="s">
        <v>28</v>
      </c>
      <c r="AC419" s="82"/>
      <c r="AD419" s="62"/>
      <c r="AE419" s="36">
        <f>IF($U425=1,IF($U419&lt;$AI$3,$AI$3-$U419,0),AE420)</f>
        <v>0</v>
      </c>
      <c r="AF419" s="36">
        <f>IF($U425=1,IF($U419&gt;$AI$3,IF(($U419-$AI$3)&gt;8/24,8/24,$U419-$AI$3),AF420),AF420)</f>
        <v>0</v>
      </c>
      <c r="AG419" s="34">
        <v>1</v>
      </c>
      <c r="AH419" s="13">
        <v>0.29166666666666669</v>
      </c>
      <c r="AI419" s="53">
        <f>+AH419*5</f>
        <v>1.4583333333333335</v>
      </c>
    </row>
    <row r="420" spans="1:35">
      <c r="A420" s="45">
        <f>+A419+1</f>
        <v>43403</v>
      </c>
      <c r="B420" s="13"/>
      <c r="C420" s="13"/>
      <c r="D420" s="13"/>
      <c r="E420" s="14">
        <f t="shared" ref="E420:E425" si="468">+D420-C420</f>
        <v>0</v>
      </c>
      <c r="F420" s="13"/>
      <c r="G420" s="15">
        <f t="shared" ref="G420:G425" si="469">IF(F420&lt;B420,F420+1-B420-E420,F420-B420-E420)</f>
        <v>0</v>
      </c>
      <c r="H420" s="13"/>
      <c r="I420" s="13"/>
      <c r="J420" s="13"/>
      <c r="K420" s="14">
        <f t="shared" ref="K420:K425" si="470">+J420-I420</f>
        <v>0</v>
      </c>
      <c r="L420" s="13"/>
      <c r="M420" s="15">
        <f t="shared" ref="M420:M425" si="471">IF(L420&lt;H420,L420+1-H420-K420,L420-H420-K420)</f>
        <v>0</v>
      </c>
      <c r="N420" s="17"/>
      <c r="O420" s="17"/>
      <c r="P420" s="18"/>
      <c r="Q420" s="19"/>
      <c r="R420" s="46"/>
      <c r="S420" s="20">
        <f t="shared" ref="S420:S425" si="472">SUM(G420+M420)</f>
        <v>0</v>
      </c>
      <c r="T420" s="69" t="str">
        <f t="shared" si="467"/>
        <v>KO</v>
      </c>
      <c r="U420" s="85"/>
      <c r="W420" s="22" t="s">
        <v>15</v>
      </c>
      <c r="X420" s="22" t="s">
        <v>29</v>
      </c>
      <c r="Y420" s="22" t="s">
        <v>17</v>
      </c>
      <c r="AB420" s="22" t="s">
        <v>16</v>
      </c>
      <c r="AC420" s="22" t="s">
        <v>17</v>
      </c>
      <c r="AD420" s="63"/>
      <c r="AE420" s="36">
        <f>IF($U425=2,IF($U419&lt;$AI$4,$AI$4-$U419,0),AE421)</f>
        <v>0</v>
      </c>
      <c r="AF420" s="36">
        <f>IF($U425=2,IF($U419&gt;$AI$4,IF(($U419-$AI$4)&gt;8/24,8/24,$U419-$AI$4),AF421),AF421)</f>
        <v>0</v>
      </c>
      <c r="AG420" s="34">
        <v>2</v>
      </c>
      <c r="AH420" s="13">
        <v>0.29166666666666669</v>
      </c>
      <c r="AI420" s="53">
        <f>+AH420*5</f>
        <v>1.4583333333333335</v>
      </c>
    </row>
    <row r="421" spans="1:35">
      <c r="A421" s="45">
        <f t="shared" ref="A421:A425" si="473">+A420+1</f>
        <v>43404</v>
      </c>
      <c r="B421" s="13"/>
      <c r="C421" s="13"/>
      <c r="D421" s="13"/>
      <c r="E421" s="14">
        <f t="shared" si="468"/>
        <v>0</v>
      </c>
      <c r="F421" s="13"/>
      <c r="G421" s="15">
        <f t="shared" si="469"/>
        <v>0</v>
      </c>
      <c r="H421" s="13"/>
      <c r="I421" s="13"/>
      <c r="J421" s="13"/>
      <c r="K421" s="14">
        <f t="shared" si="470"/>
        <v>0</v>
      </c>
      <c r="L421" s="13"/>
      <c r="M421" s="15">
        <f t="shared" si="471"/>
        <v>0</v>
      </c>
      <c r="N421" s="17"/>
      <c r="O421" s="17"/>
      <c r="P421" s="18"/>
      <c r="Q421" s="19"/>
      <c r="R421" s="46"/>
      <c r="S421" s="20">
        <f t="shared" si="472"/>
        <v>0</v>
      </c>
      <c r="T421" s="69" t="str">
        <f t="shared" si="467"/>
        <v>KO</v>
      </c>
      <c r="U421" s="85"/>
      <c r="W421" s="60">
        <f>AE419</f>
        <v>0</v>
      </c>
      <c r="X421" s="58">
        <f>+AF419</f>
        <v>0</v>
      </c>
      <c r="Y421" s="58">
        <f>IF(U419&gt;43/24,U419-43/24,0)</f>
        <v>0</v>
      </c>
      <c r="AA421" s="22" t="s">
        <v>17</v>
      </c>
      <c r="AB421" s="53" t="s">
        <v>27</v>
      </c>
      <c r="AC421" s="53">
        <f>+Y423</f>
        <v>0</v>
      </c>
      <c r="AD421" s="66"/>
      <c r="AE421" s="21">
        <f>IF($U425=3,IF($U419&lt;$AI$5,$AI$5-$U419,0),AE422)</f>
        <v>0</v>
      </c>
      <c r="AF421" s="21">
        <f>IF($U425=3,IF($U419&gt;$AI$5,IF(($U419-$AI$5)&gt;15/24,15/24,$U419-$AI$5),AF422),AF422)</f>
        <v>0</v>
      </c>
      <c r="AG421" s="34">
        <v>3</v>
      </c>
      <c r="AH421" s="13">
        <v>0.29166666666666669</v>
      </c>
      <c r="AI421" s="53">
        <f>+AH421*4</f>
        <v>1.1666666666666667</v>
      </c>
    </row>
    <row r="422" spans="1:35">
      <c r="A422" s="45">
        <f t="shared" si="473"/>
        <v>43405</v>
      </c>
      <c r="B422" s="13"/>
      <c r="C422" s="13"/>
      <c r="D422" s="13"/>
      <c r="E422" s="14">
        <f t="shared" si="468"/>
        <v>0</v>
      </c>
      <c r="F422" s="13"/>
      <c r="G422" s="15">
        <f t="shared" si="469"/>
        <v>0</v>
      </c>
      <c r="H422" s="13"/>
      <c r="I422" s="13"/>
      <c r="J422" s="13"/>
      <c r="K422" s="14">
        <f t="shared" si="470"/>
        <v>0</v>
      </c>
      <c r="L422" s="13"/>
      <c r="M422" s="15">
        <f t="shared" si="471"/>
        <v>0</v>
      </c>
      <c r="N422" s="17"/>
      <c r="O422" s="17"/>
      <c r="P422" s="18"/>
      <c r="Q422" s="19"/>
      <c r="R422" s="46"/>
      <c r="S422" s="20">
        <f t="shared" si="472"/>
        <v>0</v>
      </c>
      <c r="T422" s="69" t="str">
        <f t="shared" si="467"/>
        <v>KO</v>
      </c>
      <c r="U422" s="85"/>
      <c r="W422" s="22" t="s">
        <v>18</v>
      </c>
      <c r="X422" s="22" t="s">
        <v>18</v>
      </c>
      <c r="Y422" s="22" t="s">
        <v>18</v>
      </c>
      <c r="AA422" s="22" t="s">
        <v>16</v>
      </c>
      <c r="AB422" s="53">
        <f>+X423</f>
        <v>0</v>
      </c>
      <c r="AC422" s="53">
        <f>+(AC421*1.5)/1.25</f>
        <v>0</v>
      </c>
      <c r="AD422" s="66"/>
      <c r="AE422" s="21">
        <f>IF($U425=4,IF($U419&lt;$AI$6,$AI$6-$U419,0),AE423)</f>
        <v>0</v>
      </c>
      <c r="AF422" s="21">
        <f>IF($U425=4,IF($U419&gt;$AI$6,IF(($U419-$AI$6)&gt;22/24,22/24,$U419-$AI$6),AF423),AF423)</f>
        <v>0</v>
      </c>
      <c r="AG422" s="34">
        <v>4</v>
      </c>
      <c r="AH422" s="13">
        <v>0.29166666666666669</v>
      </c>
      <c r="AI422" s="53">
        <f>+AH422*3</f>
        <v>0.875</v>
      </c>
    </row>
    <row r="423" spans="1:35">
      <c r="A423" s="45">
        <f t="shared" si="473"/>
        <v>43406</v>
      </c>
      <c r="B423" s="13"/>
      <c r="C423" s="13"/>
      <c r="D423" s="13"/>
      <c r="E423" s="14">
        <f t="shared" si="468"/>
        <v>0</v>
      </c>
      <c r="F423" s="13"/>
      <c r="G423" s="15">
        <f t="shared" si="469"/>
        <v>0</v>
      </c>
      <c r="H423" s="13"/>
      <c r="I423" s="13"/>
      <c r="J423" s="13"/>
      <c r="K423" s="14">
        <f t="shared" si="470"/>
        <v>0</v>
      </c>
      <c r="L423" s="13"/>
      <c r="M423" s="15">
        <f t="shared" si="471"/>
        <v>0</v>
      </c>
      <c r="N423" s="17"/>
      <c r="O423" s="17"/>
      <c r="P423" s="18"/>
      <c r="Q423" s="19"/>
      <c r="R423" s="46"/>
      <c r="S423" s="20">
        <f t="shared" si="472"/>
        <v>0</v>
      </c>
      <c r="T423" s="69" t="str">
        <f>IF(S423+R423+Q423+P423+O423+N423=0,"KO","")</f>
        <v>KO</v>
      </c>
      <c r="U423" s="85"/>
      <c r="W423" s="55">
        <f>+W415+W421-(AB417*1.25)</f>
        <v>0</v>
      </c>
      <c r="X423" s="53">
        <f>+X415+X421-X417+(AC417*1.5)/1.25-AB417</f>
        <v>0</v>
      </c>
      <c r="Y423" s="53">
        <f>+Y415+Y421-Y417-AC417</f>
        <v>0</v>
      </c>
      <c r="AA423" s="22" t="s">
        <v>15</v>
      </c>
      <c r="AB423" s="53">
        <f>+AB422*1.25</f>
        <v>0</v>
      </c>
      <c r="AC423" s="53" t="s">
        <v>27</v>
      </c>
      <c r="AD423" s="67"/>
      <c r="AE423" s="21">
        <f>IF($U425=5,IF($U419&lt;$AI$7,$AI$7-$U419,0),AE424)</f>
        <v>0</v>
      </c>
      <c r="AF423" s="21">
        <f>IF($U425=5,IF($U419&gt;$AI$7,IF(($U419-$AI$7)&gt;29/24,29/24,$U419-$AI$7),AF424),AF424)</f>
        <v>0</v>
      </c>
      <c r="AG423" s="34">
        <v>5</v>
      </c>
      <c r="AH423" s="13">
        <v>0.29166666666666669</v>
      </c>
      <c r="AI423" s="53">
        <f>+AH423*2</f>
        <v>0.58333333333333337</v>
      </c>
    </row>
    <row r="424" spans="1:35">
      <c r="A424" s="45">
        <f t="shared" si="473"/>
        <v>43407</v>
      </c>
      <c r="B424" s="13"/>
      <c r="C424" s="13"/>
      <c r="D424" s="13"/>
      <c r="E424" s="14">
        <f t="shared" si="468"/>
        <v>0</v>
      </c>
      <c r="F424" s="13"/>
      <c r="G424" s="15">
        <f t="shared" si="469"/>
        <v>0</v>
      </c>
      <c r="H424" s="13"/>
      <c r="I424" s="13"/>
      <c r="J424" s="13"/>
      <c r="K424" s="14">
        <f t="shared" si="470"/>
        <v>0</v>
      </c>
      <c r="L424" s="13"/>
      <c r="M424" s="15">
        <f t="shared" si="471"/>
        <v>0</v>
      </c>
      <c r="N424" s="17"/>
      <c r="O424" s="17"/>
      <c r="P424" s="18"/>
      <c r="Q424" s="19"/>
      <c r="R424" s="46"/>
      <c r="S424" s="20">
        <f t="shared" si="472"/>
        <v>0</v>
      </c>
      <c r="T424" s="69" t="str">
        <f t="shared" ref="T424:T425" si="474">IF(S424+R424+Q424+P424+O424+N424=0,"KO","")</f>
        <v>KO</v>
      </c>
      <c r="U424" s="51" t="s">
        <v>33</v>
      </c>
      <c r="X424" s="22" t="s">
        <v>16</v>
      </c>
      <c r="Y424" s="22" t="s">
        <v>17</v>
      </c>
      <c r="AB424" s="22" t="s">
        <v>16</v>
      </c>
      <c r="AC424" s="22" t="s">
        <v>17</v>
      </c>
      <c r="AD424" s="63"/>
      <c r="AE424" s="21">
        <f>IF($U425=6,IF($U419&lt;$AI$8,$AI$8-$U419,0),AE425)</f>
        <v>0</v>
      </c>
      <c r="AF424" s="21">
        <f>IF($U425=6,IF($U419&gt;$AI$8,IF(($U419-$AI$8)&gt;36/24,36/24,$U419-$AI$8),AF425),AF425)</f>
        <v>0</v>
      </c>
      <c r="AG424" s="34">
        <v>6</v>
      </c>
      <c r="AH424" s="13">
        <v>0.29166666666666669</v>
      </c>
      <c r="AI424" s="53">
        <f>+AH424</f>
        <v>0.29166666666666669</v>
      </c>
    </row>
    <row r="425" spans="1:35">
      <c r="A425" s="45">
        <f t="shared" si="473"/>
        <v>43408</v>
      </c>
      <c r="B425" s="13"/>
      <c r="C425" s="13"/>
      <c r="D425" s="13"/>
      <c r="E425" s="14">
        <f t="shared" si="468"/>
        <v>0</v>
      </c>
      <c r="F425" s="13"/>
      <c r="G425" s="15">
        <f t="shared" si="469"/>
        <v>0</v>
      </c>
      <c r="H425" s="13"/>
      <c r="I425" s="13"/>
      <c r="J425" s="13"/>
      <c r="K425" s="14">
        <f t="shared" si="470"/>
        <v>0</v>
      </c>
      <c r="L425" s="13"/>
      <c r="M425" s="15">
        <f t="shared" si="471"/>
        <v>0</v>
      </c>
      <c r="N425" s="17"/>
      <c r="O425" s="17"/>
      <c r="P425" s="18"/>
      <c r="Q425" s="19"/>
      <c r="R425" s="46"/>
      <c r="S425" s="20">
        <f t="shared" si="472"/>
        <v>0</v>
      </c>
      <c r="T425" s="69" t="str">
        <f t="shared" si="474"/>
        <v>KO</v>
      </c>
      <c r="U425" s="52">
        <f>+IF(SUM(N419:R425)&gt;7,"ERROR",SUM(N419:R425))</f>
        <v>0</v>
      </c>
      <c r="W425" s="42" t="s">
        <v>19</v>
      </c>
      <c r="X425" s="54">
        <v>0</v>
      </c>
      <c r="Y425" s="54">
        <v>0</v>
      </c>
      <c r="AA425" s="42" t="s">
        <v>26</v>
      </c>
      <c r="AB425" s="54">
        <v>0</v>
      </c>
      <c r="AC425" s="54">
        <v>0</v>
      </c>
      <c r="AD425" s="68"/>
      <c r="AE425" s="21">
        <f>IF($U425=7,IF($U419&lt;$AI$9,$AI$9-$U419,0),0)</f>
        <v>0</v>
      </c>
      <c r="AF425" s="21">
        <f>IF($U425=7,IF($U419&gt;$AI$9,IF(($U419-$AI$9)&gt;43/24,43/24,$U419-$AI$9),0),0)</f>
        <v>0</v>
      </c>
      <c r="AG425" s="34">
        <v>7</v>
      </c>
      <c r="AH425" s="13">
        <v>0.29166666666666669</v>
      </c>
      <c r="AI425" s="53">
        <v>0</v>
      </c>
    </row>
    <row r="426" spans="1:35">
      <c r="N426" s="37"/>
      <c r="O426" s="37"/>
      <c r="P426" s="37"/>
      <c r="Q426" s="37"/>
      <c r="R426" s="37"/>
    </row>
    <row r="427" spans="1:35" ht="6" customHeight="1">
      <c r="N427" s="37"/>
      <c r="O427" s="37"/>
      <c r="P427" s="37"/>
      <c r="Q427" s="37"/>
      <c r="R427" s="37"/>
      <c r="S427" s="47"/>
      <c r="T427" s="47"/>
      <c r="U427" s="91"/>
      <c r="V427" s="47"/>
      <c r="W427" s="47"/>
    </row>
    <row r="428" spans="1:35">
      <c r="N428" s="37"/>
      <c r="O428" s="37"/>
      <c r="P428" s="37"/>
      <c r="Q428" s="37"/>
      <c r="R428" s="37"/>
      <c r="S428" s="47"/>
      <c r="T428" s="47"/>
      <c r="U428" s="91"/>
      <c r="V428" s="47"/>
      <c r="W428" s="47"/>
    </row>
    <row r="429" spans="1:35">
      <c r="N429" s="37"/>
      <c r="O429" s="37"/>
      <c r="P429" s="37"/>
      <c r="Q429" s="37"/>
      <c r="R429" s="37"/>
      <c r="S429" s="47"/>
      <c r="T429" s="47"/>
      <c r="U429" s="91"/>
      <c r="V429" s="47"/>
      <c r="W429" s="47"/>
    </row>
    <row r="430" spans="1:35">
      <c r="N430" s="37"/>
      <c r="O430" s="37"/>
      <c r="P430" s="37"/>
      <c r="Q430" s="37"/>
      <c r="R430" s="37"/>
      <c r="S430" s="47"/>
      <c r="T430" s="47"/>
      <c r="U430" s="91"/>
      <c r="V430" s="47"/>
      <c r="W430" s="47"/>
    </row>
    <row r="431" spans="1:35">
      <c r="N431" s="37"/>
      <c r="O431" s="37"/>
      <c r="P431" s="37"/>
      <c r="Q431" s="37"/>
      <c r="R431" s="37"/>
      <c r="S431" s="47"/>
      <c r="T431" s="47"/>
      <c r="U431" s="91"/>
      <c r="V431" s="47"/>
      <c r="W431" s="47"/>
    </row>
    <row r="432" spans="1:35">
      <c r="N432" s="37"/>
      <c r="O432" s="37"/>
      <c r="P432" s="37"/>
      <c r="Q432" s="37"/>
      <c r="R432" s="37"/>
      <c r="S432" s="47"/>
      <c r="T432" s="47"/>
      <c r="U432" s="48"/>
      <c r="V432" s="47"/>
      <c r="W432" s="47"/>
    </row>
    <row r="433" spans="14:23">
      <c r="N433" s="37"/>
      <c r="O433" s="37"/>
      <c r="P433" s="37"/>
      <c r="Q433" s="37"/>
      <c r="R433" s="37"/>
      <c r="S433" s="47"/>
      <c r="T433" s="47"/>
      <c r="U433" s="49"/>
      <c r="V433" s="47"/>
      <c r="W433" s="47"/>
    </row>
    <row r="434" spans="14:23">
      <c r="N434" s="37"/>
      <c r="O434" s="37"/>
      <c r="P434" s="37"/>
      <c r="Q434" s="37"/>
      <c r="R434" s="37"/>
      <c r="S434" s="47"/>
      <c r="T434" s="47"/>
      <c r="U434" s="47"/>
      <c r="V434" s="47"/>
      <c r="W434" s="47"/>
    </row>
    <row r="435" spans="14:23">
      <c r="N435" s="37"/>
      <c r="O435" s="37"/>
      <c r="P435" s="37"/>
      <c r="Q435" s="37"/>
      <c r="R435" s="37"/>
      <c r="S435" s="47"/>
      <c r="T435" s="47"/>
      <c r="U435" s="91"/>
      <c r="V435" s="47"/>
      <c r="W435" s="47"/>
    </row>
    <row r="436" spans="14:23">
      <c r="N436" s="37"/>
      <c r="O436" s="37"/>
      <c r="P436" s="37"/>
      <c r="Q436" s="37"/>
      <c r="R436" s="37"/>
      <c r="S436" s="47"/>
      <c r="T436" s="47"/>
      <c r="U436" s="91"/>
      <c r="V436" s="47"/>
      <c r="W436" s="47"/>
    </row>
    <row r="437" spans="14:23">
      <c r="N437" s="37"/>
      <c r="O437" s="37"/>
      <c r="P437" s="37"/>
      <c r="Q437" s="37"/>
      <c r="R437" s="37"/>
      <c r="S437" s="47"/>
      <c r="T437" s="47"/>
      <c r="U437" s="91"/>
      <c r="V437" s="47"/>
      <c r="W437" s="47"/>
    </row>
    <row r="438" spans="14:23">
      <c r="N438" s="37"/>
      <c r="O438" s="37"/>
      <c r="P438" s="37"/>
      <c r="Q438" s="37"/>
      <c r="R438" s="37"/>
      <c r="S438" s="47"/>
      <c r="T438" s="47"/>
      <c r="U438" s="91"/>
      <c r="V438" s="47"/>
      <c r="W438" s="47"/>
    </row>
    <row r="439" spans="14:23">
      <c r="N439" s="37"/>
      <c r="O439" s="37"/>
      <c r="P439" s="37"/>
      <c r="Q439" s="37"/>
      <c r="R439" s="37"/>
      <c r="S439" s="47"/>
      <c r="T439" s="47"/>
      <c r="U439" s="91"/>
      <c r="V439" s="47"/>
      <c r="W439" s="47"/>
    </row>
    <row r="440" spans="14:23">
      <c r="N440" s="37"/>
      <c r="O440" s="37"/>
      <c r="P440" s="37"/>
      <c r="Q440" s="37"/>
      <c r="R440" s="37"/>
      <c r="S440" s="47"/>
      <c r="T440" s="47"/>
      <c r="U440" s="48"/>
      <c r="V440" s="47"/>
      <c r="W440" s="47"/>
    </row>
    <row r="441" spans="14:23">
      <c r="N441" s="37"/>
      <c r="O441" s="37"/>
      <c r="P441" s="37"/>
      <c r="Q441" s="37"/>
      <c r="R441" s="37"/>
      <c r="S441" s="47"/>
      <c r="T441" s="47"/>
      <c r="U441" s="49"/>
      <c r="V441" s="47"/>
      <c r="W441" s="47"/>
    </row>
    <row r="442" spans="14:23">
      <c r="N442" s="37"/>
      <c r="O442" s="37"/>
      <c r="P442" s="37"/>
      <c r="Q442" s="37"/>
      <c r="R442" s="37"/>
      <c r="S442" s="47"/>
      <c r="T442" s="47"/>
      <c r="U442" s="47"/>
      <c r="V442" s="47"/>
      <c r="W442" s="47"/>
    </row>
    <row r="443" spans="14:23">
      <c r="N443" s="37"/>
      <c r="O443" s="37"/>
      <c r="P443" s="37"/>
      <c r="Q443" s="37"/>
      <c r="R443" s="37"/>
    </row>
    <row r="444" spans="14:23">
      <c r="N444" s="37"/>
      <c r="O444" s="37"/>
      <c r="P444" s="37"/>
      <c r="Q444" s="37"/>
      <c r="R444" s="37"/>
    </row>
    <row r="445" spans="14:23">
      <c r="N445" s="37"/>
      <c r="O445" s="37"/>
      <c r="P445" s="37"/>
      <c r="Q445" s="37"/>
      <c r="R445" s="37"/>
    </row>
    <row r="446" spans="14:23">
      <c r="N446" s="37"/>
      <c r="O446" s="37"/>
      <c r="P446" s="37"/>
      <c r="Q446" s="37"/>
      <c r="R446" s="37"/>
    </row>
    <row r="447" spans="14:23">
      <c r="N447" s="37"/>
      <c r="O447" s="37"/>
      <c r="P447" s="37"/>
      <c r="Q447" s="37"/>
      <c r="R447" s="37"/>
    </row>
    <row r="448" spans="14:23">
      <c r="N448" s="37"/>
      <c r="O448" s="37"/>
      <c r="P448" s="37"/>
      <c r="Q448" s="37"/>
      <c r="R448" s="37"/>
    </row>
    <row r="449" spans="14:18">
      <c r="N449" s="37"/>
      <c r="O449" s="37"/>
      <c r="P449" s="37"/>
      <c r="Q449" s="37"/>
      <c r="R449" s="37"/>
    </row>
    <row r="450" spans="14:18">
      <c r="N450" s="37"/>
      <c r="O450" s="37"/>
      <c r="P450" s="37"/>
      <c r="Q450" s="37"/>
      <c r="R450" s="37"/>
    </row>
    <row r="451" spans="14:18">
      <c r="N451" s="37"/>
      <c r="O451" s="37"/>
      <c r="P451" s="37"/>
      <c r="Q451" s="37"/>
      <c r="R451" s="37"/>
    </row>
    <row r="452" spans="14:18">
      <c r="N452" s="37"/>
      <c r="O452" s="37"/>
      <c r="P452" s="37"/>
      <c r="Q452" s="37"/>
      <c r="R452" s="37"/>
    </row>
    <row r="453" spans="14:18">
      <c r="N453" s="37"/>
      <c r="O453" s="37"/>
      <c r="P453" s="37"/>
      <c r="Q453" s="37"/>
      <c r="R453" s="37"/>
    </row>
    <row r="454" spans="14:18">
      <c r="N454" s="37"/>
      <c r="O454" s="37"/>
      <c r="P454" s="37"/>
      <c r="Q454" s="37"/>
      <c r="R454" s="37"/>
    </row>
    <row r="455" spans="14:18">
      <c r="N455" s="37"/>
      <c r="O455" s="37"/>
      <c r="P455" s="37"/>
      <c r="Q455" s="37"/>
      <c r="R455" s="37"/>
    </row>
    <row r="456" spans="14:18">
      <c r="N456" s="37"/>
      <c r="O456" s="37"/>
      <c r="P456" s="37"/>
      <c r="Q456" s="37"/>
      <c r="R456" s="37"/>
    </row>
  </sheetData>
  <mergeCells count="180">
    <mergeCell ref="U419:U423"/>
    <mergeCell ref="U427:U431"/>
    <mergeCell ref="U435:U439"/>
    <mergeCell ref="U51:U55"/>
    <mergeCell ref="U59:U63"/>
    <mergeCell ref="U67:U71"/>
    <mergeCell ref="U75:U79"/>
    <mergeCell ref="U83:U87"/>
    <mergeCell ref="U91:U95"/>
    <mergeCell ref="U3:U7"/>
    <mergeCell ref="U11:U15"/>
    <mergeCell ref="U19:U23"/>
    <mergeCell ref="U27:U31"/>
    <mergeCell ref="U35:U39"/>
    <mergeCell ref="U43:U47"/>
    <mergeCell ref="X419:Y419"/>
    <mergeCell ref="AB419:AC419"/>
    <mergeCell ref="R1:R2"/>
    <mergeCell ref="X403:Y403"/>
    <mergeCell ref="AB403:AC403"/>
    <mergeCell ref="X411:Y411"/>
    <mergeCell ref="AB411:AC411"/>
    <mergeCell ref="U403:U407"/>
    <mergeCell ref="U411:U415"/>
    <mergeCell ref="X387:Y387"/>
    <mergeCell ref="AB387:AC387"/>
    <mergeCell ref="X395:Y395"/>
    <mergeCell ref="AB395:AC395"/>
    <mergeCell ref="U387:U391"/>
    <mergeCell ref="U395:U399"/>
    <mergeCell ref="X371:Y371"/>
    <mergeCell ref="AB371:AC371"/>
    <mergeCell ref="X379:Y379"/>
    <mergeCell ref="AB379:AC379"/>
    <mergeCell ref="U371:U375"/>
    <mergeCell ref="U379:U383"/>
    <mergeCell ref="X355:Y355"/>
    <mergeCell ref="AB355:AC355"/>
    <mergeCell ref="X363:Y363"/>
    <mergeCell ref="AB363:AC363"/>
    <mergeCell ref="U355:U359"/>
    <mergeCell ref="U363:U367"/>
    <mergeCell ref="X339:Y339"/>
    <mergeCell ref="AB339:AC339"/>
    <mergeCell ref="X347:Y347"/>
    <mergeCell ref="AB347:AC347"/>
    <mergeCell ref="U339:U343"/>
    <mergeCell ref="U347:U351"/>
    <mergeCell ref="X323:Y323"/>
    <mergeCell ref="AB323:AC323"/>
    <mergeCell ref="X331:Y331"/>
    <mergeCell ref="AB331:AC331"/>
    <mergeCell ref="U323:U327"/>
    <mergeCell ref="U331:U335"/>
    <mergeCell ref="X307:Y307"/>
    <mergeCell ref="AB307:AC307"/>
    <mergeCell ref="X315:Y315"/>
    <mergeCell ref="AB315:AC315"/>
    <mergeCell ref="U307:U311"/>
    <mergeCell ref="U315:U319"/>
    <mergeCell ref="X291:Y291"/>
    <mergeCell ref="AB291:AC291"/>
    <mergeCell ref="X299:Y299"/>
    <mergeCell ref="AB299:AC299"/>
    <mergeCell ref="U291:U295"/>
    <mergeCell ref="U299:U303"/>
    <mergeCell ref="X275:Y275"/>
    <mergeCell ref="AB275:AC275"/>
    <mergeCell ref="X283:Y283"/>
    <mergeCell ref="AB283:AC283"/>
    <mergeCell ref="U275:U279"/>
    <mergeCell ref="U283:U287"/>
    <mergeCell ref="X259:Y259"/>
    <mergeCell ref="AB259:AC259"/>
    <mergeCell ref="X267:Y267"/>
    <mergeCell ref="AB267:AC267"/>
    <mergeCell ref="U259:U263"/>
    <mergeCell ref="U267:U271"/>
    <mergeCell ref="X243:Y243"/>
    <mergeCell ref="AB243:AC243"/>
    <mergeCell ref="X251:Y251"/>
    <mergeCell ref="AB251:AC251"/>
    <mergeCell ref="U243:U247"/>
    <mergeCell ref="U251:U255"/>
    <mergeCell ref="X227:Y227"/>
    <mergeCell ref="AB227:AC227"/>
    <mergeCell ref="X235:Y235"/>
    <mergeCell ref="AB235:AC235"/>
    <mergeCell ref="U227:U231"/>
    <mergeCell ref="U235:U239"/>
    <mergeCell ref="X211:Y211"/>
    <mergeCell ref="AB211:AC211"/>
    <mergeCell ref="X219:Y219"/>
    <mergeCell ref="AB219:AC219"/>
    <mergeCell ref="U211:U215"/>
    <mergeCell ref="U219:U223"/>
    <mergeCell ref="X195:Y195"/>
    <mergeCell ref="AB195:AC195"/>
    <mergeCell ref="X203:Y203"/>
    <mergeCell ref="AB203:AC203"/>
    <mergeCell ref="U195:U199"/>
    <mergeCell ref="U203:U207"/>
    <mergeCell ref="X179:Y179"/>
    <mergeCell ref="AB179:AC179"/>
    <mergeCell ref="X187:Y187"/>
    <mergeCell ref="AB187:AC187"/>
    <mergeCell ref="U179:U183"/>
    <mergeCell ref="U187:U191"/>
    <mergeCell ref="X163:Y163"/>
    <mergeCell ref="AB163:AC163"/>
    <mergeCell ref="X171:Y171"/>
    <mergeCell ref="AB171:AC171"/>
    <mergeCell ref="U163:U167"/>
    <mergeCell ref="U171:U175"/>
    <mergeCell ref="X147:Y147"/>
    <mergeCell ref="AB147:AC147"/>
    <mergeCell ref="X155:Y155"/>
    <mergeCell ref="AB155:AC155"/>
    <mergeCell ref="U147:U151"/>
    <mergeCell ref="U155:U159"/>
    <mergeCell ref="X131:Y131"/>
    <mergeCell ref="AB131:AC131"/>
    <mergeCell ref="X139:Y139"/>
    <mergeCell ref="AB139:AC139"/>
    <mergeCell ref="U131:U135"/>
    <mergeCell ref="U139:U143"/>
    <mergeCell ref="X115:Y115"/>
    <mergeCell ref="AB115:AC115"/>
    <mergeCell ref="X123:Y123"/>
    <mergeCell ref="AB123:AC123"/>
    <mergeCell ref="U115:U119"/>
    <mergeCell ref="U123:U127"/>
    <mergeCell ref="X99:Y99"/>
    <mergeCell ref="AB99:AC99"/>
    <mergeCell ref="X107:Y107"/>
    <mergeCell ref="AB107:AC107"/>
    <mergeCell ref="U99:U103"/>
    <mergeCell ref="U107:U111"/>
    <mergeCell ref="X83:Y83"/>
    <mergeCell ref="AB83:AC83"/>
    <mergeCell ref="X91:Y91"/>
    <mergeCell ref="AB91:AC91"/>
    <mergeCell ref="X67:Y67"/>
    <mergeCell ref="AB67:AC67"/>
    <mergeCell ref="X75:Y75"/>
    <mergeCell ref="AB75:AC75"/>
    <mergeCell ref="X51:Y51"/>
    <mergeCell ref="AB51:AC51"/>
    <mergeCell ref="X59:Y59"/>
    <mergeCell ref="AB59:AC59"/>
    <mergeCell ref="X35:Y35"/>
    <mergeCell ref="AB35:AC35"/>
    <mergeCell ref="X43:Y43"/>
    <mergeCell ref="AB43:AC43"/>
    <mergeCell ref="X19:Y19"/>
    <mergeCell ref="AB19:AC19"/>
    <mergeCell ref="X27:Y27"/>
    <mergeCell ref="AB27:AC27"/>
    <mergeCell ref="X3:Y3"/>
    <mergeCell ref="AB3:AC3"/>
    <mergeCell ref="X11:Y11"/>
    <mergeCell ref="AB11:AC11"/>
    <mergeCell ref="S1:S2"/>
    <mergeCell ref="U1:U2"/>
    <mergeCell ref="W1:Y1"/>
    <mergeCell ref="H1:H2"/>
    <mergeCell ref="I1:J1"/>
    <mergeCell ref="K1:K2"/>
    <mergeCell ref="L1:L2"/>
    <mergeCell ref="M1:M2"/>
    <mergeCell ref="N1:N2"/>
    <mergeCell ref="A1:A2"/>
    <mergeCell ref="B1:B2"/>
    <mergeCell ref="C1:D1"/>
    <mergeCell ref="E1:E2"/>
    <mergeCell ref="F1:F2"/>
    <mergeCell ref="G1:G2"/>
    <mergeCell ref="O1:O2"/>
    <mergeCell ref="P1:P2"/>
    <mergeCell ref="Q1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456"/>
  <sheetViews>
    <sheetView tabSelected="1" workbookViewId="0">
      <selection activeCell="B8" sqref="B8"/>
    </sheetView>
  </sheetViews>
  <sheetFormatPr baseColWidth="10" defaultRowHeight="15"/>
  <cols>
    <col min="1" max="1" width="11.42578125" style="21"/>
    <col min="2" max="13" width="7.85546875" style="21" customWidth="1"/>
    <col min="14" max="18" width="3.7109375" style="21" customWidth="1"/>
    <col min="19" max="19" width="9.140625" style="21" customWidth="1"/>
    <col min="20" max="20" width="3.5703125" style="21" bestFit="1" customWidth="1"/>
    <col min="21" max="21" width="9.140625" style="21" bestFit="1" customWidth="1"/>
    <col min="22" max="22" width="2.28515625" style="21" customWidth="1"/>
    <col min="23" max="24" width="9.42578125" style="21" customWidth="1"/>
    <col min="25" max="25" width="10.28515625" style="21" customWidth="1"/>
    <col min="26" max="26" width="9.42578125" style="21" customWidth="1"/>
    <col min="27" max="27" width="2.7109375" style="21" customWidth="1"/>
    <col min="28" max="28" width="8.140625" style="21" bestFit="1" customWidth="1"/>
    <col min="29" max="30" width="11.7109375" style="21" customWidth="1"/>
    <col min="31" max="31" width="3.85546875" style="47" customWidth="1"/>
    <col min="32" max="32" width="6" style="21" bestFit="1" customWidth="1"/>
    <col min="33" max="33" width="6" style="21" customWidth="1"/>
    <col min="34" max="34" width="9.5703125" style="21" customWidth="1"/>
    <col min="35" max="35" width="2" style="21" bestFit="1" customWidth="1"/>
    <col min="36" max="38" width="5.5703125" style="21" bestFit="1" customWidth="1"/>
    <col min="39" max="16384" width="11.42578125" style="21"/>
  </cols>
  <sheetData>
    <row r="1" spans="1:38" s="36" customFormat="1">
      <c r="A1" s="70" t="s">
        <v>45</v>
      </c>
      <c r="B1" s="71" t="s">
        <v>0</v>
      </c>
      <c r="C1" s="72" t="s">
        <v>1</v>
      </c>
      <c r="D1" s="72"/>
      <c r="E1" s="73" t="s">
        <v>2</v>
      </c>
      <c r="F1" s="71" t="s">
        <v>3</v>
      </c>
      <c r="G1" s="71" t="s">
        <v>4</v>
      </c>
      <c r="H1" s="71" t="s">
        <v>0</v>
      </c>
      <c r="I1" s="72" t="s">
        <v>1</v>
      </c>
      <c r="J1" s="72"/>
      <c r="K1" s="73" t="s">
        <v>2</v>
      </c>
      <c r="L1" s="71" t="s">
        <v>3</v>
      </c>
      <c r="M1" s="71" t="s">
        <v>4</v>
      </c>
      <c r="N1" s="71" t="s">
        <v>5</v>
      </c>
      <c r="O1" s="71" t="s">
        <v>6</v>
      </c>
      <c r="P1" s="74" t="s">
        <v>7</v>
      </c>
      <c r="Q1" s="75" t="s">
        <v>8</v>
      </c>
      <c r="R1" s="89" t="s">
        <v>32</v>
      </c>
      <c r="S1" s="76" t="s">
        <v>9</v>
      </c>
      <c r="T1" s="69"/>
      <c r="U1" s="78" t="s">
        <v>34</v>
      </c>
      <c r="W1" s="79" t="s">
        <v>31</v>
      </c>
      <c r="X1" s="80"/>
      <c r="Y1" s="80"/>
      <c r="Z1" s="81"/>
      <c r="AE1" s="61"/>
      <c r="AF1" s="21" t="s">
        <v>40</v>
      </c>
      <c r="AG1" s="21"/>
      <c r="AH1" s="21" t="s">
        <v>41</v>
      </c>
      <c r="AI1" s="21"/>
      <c r="AJ1" s="21"/>
      <c r="AK1" s="21"/>
      <c r="AL1" s="112" t="s">
        <v>43</v>
      </c>
    </row>
    <row r="2" spans="1:38" s="36" customFormat="1">
      <c r="A2" s="70"/>
      <c r="B2" s="71"/>
      <c r="C2" s="44" t="s">
        <v>11</v>
      </c>
      <c r="D2" s="44" t="s">
        <v>12</v>
      </c>
      <c r="E2" s="71"/>
      <c r="F2" s="71"/>
      <c r="G2" s="71"/>
      <c r="H2" s="71"/>
      <c r="I2" s="44" t="s">
        <v>11</v>
      </c>
      <c r="J2" s="44" t="s">
        <v>12</v>
      </c>
      <c r="K2" s="71"/>
      <c r="L2" s="71"/>
      <c r="M2" s="71"/>
      <c r="N2" s="71"/>
      <c r="O2" s="71"/>
      <c r="P2" s="74"/>
      <c r="Q2" s="75"/>
      <c r="R2" s="90"/>
      <c r="S2" s="77"/>
      <c r="T2" s="69"/>
      <c r="U2" s="78"/>
      <c r="W2" s="55">
        <v>0</v>
      </c>
      <c r="X2" s="55"/>
      <c r="Y2" s="53">
        <v>0</v>
      </c>
      <c r="Z2" s="53">
        <v>0</v>
      </c>
      <c r="AE2" s="61"/>
      <c r="AF2" s="21" t="s">
        <v>15</v>
      </c>
      <c r="AG2" s="21"/>
      <c r="AH2" s="21" t="s">
        <v>44</v>
      </c>
      <c r="AI2" s="21"/>
      <c r="AJ2" s="21"/>
      <c r="AK2" s="21"/>
      <c r="AL2" s="111" t="s">
        <v>42</v>
      </c>
    </row>
    <row r="3" spans="1:38">
      <c r="A3" s="45">
        <v>43038</v>
      </c>
      <c r="B3" s="13">
        <v>0.33333333333333331</v>
      </c>
      <c r="C3" s="13"/>
      <c r="D3" s="13"/>
      <c r="E3" s="14">
        <f t="shared" ref="E3:E9" si="0">+D3-C3</f>
        <v>0</v>
      </c>
      <c r="F3" s="13">
        <v>0.70833333333333337</v>
      </c>
      <c r="G3" s="15">
        <f t="shared" ref="G3:G9" si="1">IF(F3&lt;B3,F3+1-B3-E3,F3-B3-E3)</f>
        <v>0.37500000000000006</v>
      </c>
      <c r="H3" s="13"/>
      <c r="I3" s="13"/>
      <c r="J3" s="13"/>
      <c r="K3" s="14">
        <f t="shared" ref="K3:K9" si="2">+J3-I3</f>
        <v>0</v>
      </c>
      <c r="L3" s="13"/>
      <c r="M3" s="15">
        <f t="shared" ref="M3:M4" si="3">IF(L3&lt;H3,L3+1-H3-K3,L3-H3-K3)</f>
        <v>0</v>
      </c>
      <c r="N3" s="17"/>
      <c r="O3" s="17"/>
      <c r="P3" s="18"/>
      <c r="Q3" s="19"/>
      <c r="R3" s="46"/>
      <c r="S3" s="16">
        <f>SUM(G3+M3)</f>
        <v>0.37500000000000006</v>
      </c>
      <c r="T3" s="69" t="str">
        <f t="shared" ref="T3:T6" si="4">IF(S3+R3+Q3+P3+O3+N3=0,"KO","")</f>
        <v/>
      </c>
      <c r="U3" s="86">
        <f>SUM(S3:S9)</f>
        <v>1.5208333333333333</v>
      </c>
      <c r="W3" s="79" t="s">
        <v>13</v>
      </c>
      <c r="X3" s="81"/>
      <c r="Y3" s="83" t="s">
        <v>14</v>
      </c>
      <c r="Z3" s="83"/>
      <c r="AB3" s="36"/>
      <c r="AC3" s="82" t="s">
        <v>28</v>
      </c>
      <c r="AD3" s="82"/>
      <c r="AE3" s="62"/>
      <c r="AF3" s="36">
        <f>IF($U9=1,IF($U3&lt;$AK$3,$AK$3-$U3,0),AF4)</f>
        <v>0</v>
      </c>
      <c r="AG3" s="36">
        <f>IF($U9=1,IF($U3&lt;($AK$3+$AL$3),($AK$3+$AL$3)-($U9-$W5),AG4),AG4)</f>
        <v>0.60416666666666674</v>
      </c>
      <c r="AH3" s="36">
        <f>IF($U9=1,IF($U3&gt;($AK$3+$AL$3),IF(($U3-($AK$3+$AL$3))&gt;(4.5/24),(4.5/24),$U3-($AK$3+$AL$3)),AH4),AH4)</f>
        <v>0</v>
      </c>
      <c r="AI3" s="34">
        <v>1</v>
      </c>
      <c r="AJ3" s="13">
        <v>0.29166666666666669</v>
      </c>
      <c r="AK3" s="53">
        <f>+AJ3*5</f>
        <v>1.4583333333333335</v>
      </c>
      <c r="AL3" s="13">
        <v>0.14583333333333334</v>
      </c>
    </row>
    <row r="4" spans="1:38">
      <c r="A4" s="45">
        <f>+A3+1</f>
        <v>43039</v>
      </c>
      <c r="B4" s="13">
        <v>0.33333333333333331</v>
      </c>
      <c r="C4" s="13"/>
      <c r="D4" s="13"/>
      <c r="E4" s="14">
        <f t="shared" si="0"/>
        <v>0</v>
      </c>
      <c r="F4" s="13">
        <v>0.6875</v>
      </c>
      <c r="G4" s="15">
        <f t="shared" si="1"/>
        <v>0.35416666666666669</v>
      </c>
      <c r="H4" s="13"/>
      <c r="I4" s="13"/>
      <c r="J4" s="13"/>
      <c r="K4" s="14">
        <f t="shared" si="2"/>
        <v>0</v>
      </c>
      <c r="L4" s="13"/>
      <c r="M4" s="15">
        <f t="shared" si="3"/>
        <v>0</v>
      </c>
      <c r="N4" s="17"/>
      <c r="O4" s="17"/>
      <c r="P4" s="18"/>
      <c r="Q4" s="19"/>
      <c r="R4" s="46"/>
      <c r="S4" s="16">
        <f t="shared" ref="S4:S9" si="5">SUM(G4+M4)</f>
        <v>0.35416666666666669</v>
      </c>
      <c r="T4" s="69" t="str">
        <f t="shared" si="4"/>
        <v/>
      </c>
      <c r="U4" s="87"/>
      <c r="W4" s="22" t="s">
        <v>15</v>
      </c>
      <c r="X4" s="22" t="s">
        <v>16</v>
      </c>
      <c r="Y4" s="22" t="s">
        <v>29</v>
      </c>
      <c r="Z4" s="22" t="s">
        <v>17</v>
      </c>
      <c r="AC4" s="22" t="s">
        <v>16</v>
      </c>
      <c r="AD4" s="22" t="s">
        <v>17</v>
      </c>
      <c r="AE4" s="63"/>
      <c r="AF4" s="36">
        <f>IF($U9=2,IF($U3&lt;$AK$4,$AK$4-$U3,0),AF5)</f>
        <v>0</v>
      </c>
      <c r="AG4" s="113"/>
      <c r="AH4" s="36">
        <f>IF($U9=2,IF($U3&gt;$AK$4,IF(($U3-$AK$4)&gt;8/24,8/24,$U3-$AK$4),AH5),AH5)</f>
        <v>0</v>
      </c>
      <c r="AI4" s="34">
        <v>2</v>
      </c>
      <c r="AJ4" s="13">
        <v>0.29166666666666669</v>
      </c>
      <c r="AK4" s="53">
        <f>+AJ4*5</f>
        <v>1.4583333333333335</v>
      </c>
      <c r="AL4" s="13">
        <v>0.14583333333333334</v>
      </c>
    </row>
    <row r="5" spans="1:38">
      <c r="A5" s="45">
        <f t="shared" ref="A5:A9" si="6">+A4+1</f>
        <v>43040</v>
      </c>
      <c r="B5" s="13">
        <v>0.33333333333333331</v>
      </c>
      <c r="C5" s="13"/>
      <c r="D5" s="13"/>
      <c r="E5" s="14">
        <f t="shared" si="0"/>
        <v>0</v>
      </c>
      <c r="F5" s="13">
        <v>0.41666666666666669</v>
      </c>
      <c r="G5" s="15">
        <f t="shared" si="1"/>
        <v>8.333333333333337E-2</v>
      </c>
      <c r="H5" s="13"/>
      <c r="I5" s="13"/>
      <c r="J5" s="13"/>
      <c r="K5" s="14">
        <f t="shared" si="2"/>
        <v>0</v>
      </c>
      <c r="L5" s="13"/>
      <c r="M5" s="15">
        <f>IF(L5&lt;H5,L5+1-H5-K5,L5-H5-K5)</f>
        <v>0</v>
      </c>
      <c r="N5" s="17"/>
      <c r="O5" s="17"/>
      <c r="P5" s="18"/>
      <c r="Q5" s="19"/>
      <c r="R5" s="46"/>
      <c r="S5" s="16">
        <f t="shared" si="5"/>
        <v>8.333333333333337E-2</v>
      </c>
      <c r="T5" s="69" t="str">
        <f t="shared" si="4"/>
        <v/>
      </c>
      <c r="U5" s="87"/>
      <c r="W5" s="60">
        <f>AF3</f>
        <v>0</v>
      </c>
      <c r="X5" s="60">
        <f>+AG3</f>
        <v>0.60416666666666674</v>
      </c>
      <c r="Y5" s="58">
        <f>+AH3</f>
        <v>0</v>
      </c>
      <c r="Z5" s="58">
        <f>IF(U3&gt;43/24,U3-43/24,0)</f>
        <v>0</v>
      </c>
      <c r="AB5" s="22" t="s">
        <v>17</v>
      </c>
      <c r="AC5" s="53" t="s">
        <v>27</v>
      </c>
      <c r="AD5" s="53">
        <f>+Z7</f>
        <v>0</v>
      </c>
      <c r="AE5" s="64"/>
      <c r="AF5" s="21">
        <f>IF($U9=3,IF($U3&lt;$AK$5,$AK$5-$U3,0),AF6)</f>
        <v>0</v>
      </c>
      <c r="AH5" s="21">
        <f>IF($U9=3,IF($U3&gt;$AK$5,IF(($U3-$AK$5)&gt;15/24,15/24,$U3-$AK$5),AH6),AH6)</f>
        <v>0</v>
      </c>
      <c r="AI5" s="34">
        <v>3</v>
      </c>
      <c r="AJ5" s="13">
        <v>0.29166666666666669</v>
      </c>
      <c r="AK5" s="53">
        <f>+AJ5*4</f>
        <v>1.1666666666666667</v>
      </c>
      <c r="AL5" s="13">
        <v>0.11666666666666665</v>
      </c>
    </row>
    <row r="6" spans="1:38" ht="15" customHeight="1">
      <c r="A6" s="45">
        <f t="shared" si="6"/>
        <v>43041</v>
      </c>
      <c r="B6" s="13">
        <v>0.33333333333333331</v>
      </c>
      <c r="C6" s="13"/>
      <c r="D6" s="13"/>
      <c r="E6" s="14">
        <f t="shared" si="0"/>
        <v>0</v>
      </c>
      <c r="F6" s="13">
        <v>0.6875</v>
      </c>
      <c r="G6" s="15">
        <f t="shared" si="1"/>
        <v>0.35416666666666669</v>
      </c>
      <c r="H6" s="13"/>
      <c r="I6" s="13"/>
      <c r="J6" s="13"/>
      <c r="K6" s="14">
        <f t="shared" si="2"/>
        <v>0</v>
      </c>
      <c r="L6" s="13"/>
      <c r="M6" s="15">
        <f t="shared" ref="M6:M9" si="7">IF(L6&lt;H6,L6+1-H6-K6,L6-H6-K6)</f>
        <v>0</v>
      </c>
      <c r="N6" s="17"/>
      <c r="O6" s="17"/>
      <c r="P6" s="18"/>
      <c r="Q6" s="19"/>
      <c r="R6" s="46"/>
      <c r="S6" s="16">
        <f t="shared" si="5"/>
        <v>0.35416666666666669</v>
      </c>
      <c r="T6" s="69" t="str">
        <f t="shared" si="4"/>
        <v/>
      </c>
      <c r="U6" s="87"/>
      <c r="W6" s="22" t="s">
        <v>18</v>
      </c>
      <c r="X6" s="22" t="s">
        <v>18</v>
      </c>
      <c r="Y6" s="22" t="s">
        <v>18</v>
      </c>
      <c r="Z6" s="22" t="s">
        <v>18</v>
      </c>
      <c r="AB6" s="22" t="s">
        <v>16</v>
      </c>
      <c r="AC6" s="53">
        <f>+Y7</f>
        <v>0</v>
      </c>
      <c r="AD6" s="53">
        <f>+(AD5*1.5)/1.25</f>
        <v>0</v>
      </c>
      <c r="AE6" s="64"/>
      <c r="AF6" s="21">
        <f>IF($U9=4,IF($U3&lt;$AK$6,$AK$6-$U3,0),AF7)</f>
        <v>0</v>
      </c>
      <c r="AH6" s="21">
        <f>IF($U9=4,IF($U3&gt;$AK$6,IF(($U3-$AK$6)&gt;22/24,22/24,$U3-$AK$6),AH7),AH7)</f>
        <v>0</v>
      </c>
      <c r="AI6" s="34">
        <v>4</v>
      </c>
      <c r="AJ6" s="13">
        <v>0.29166666666666669</v>
      </c>
      <c r="AK6" s="53">
        <f>+AJ6*3</f>
        <v>0.875</v>
      </c>
      <c r="AL6" s="13">
        <v>8.7500000000000008E-2</v>
      </c>
    </row>
    <row r="7" spans="1:38" ht="15" customHeight="1">
      <c r="A7" s="45">
        <f t="shared" si="6"/>
        <v>43042</v>
      </c>
      <c r="B7" s="13">
        <v>0.33333333333333331</v>
      </c>
      <c r="C7" s="13"/>
      <c r="D7" s="13"/>
      <c r="E7" s="14">
        <f t="shared" si="0"/>
        <v>0</v>
      </c>
      <c r="F7" s="13">
        <v>0.47916666666666669</v>
      </c>
      <c r="G7" s="15">
        <f t="shared" si="1"/>
        <v>0.14583333333333337</v>
      </c>
      <c r="H7" s="13"/>
      <c r="I7" s="13"/>
      <c r="J7" s="13"/>
      <c r="K7" s="14">
        <f t="shared" si="2"/>
        <v>0</v>
      </c>
      <c r="L7" s="13"/>
      <c r="M7" s="15">
        <f t="shared" si="7"/>
        <v>0</v>
      </c>
      <c r="N7" s="17"/>
      <c r="O7" s="17"/>
      <c r="P7" s="18"/>
      <c r="Q7" s="19"/>
      <c r="R7" s="46"/>
      <c r="S7" s="16">
        <f t="shared" si="5"/>
        <v>0.14583333333333337</v>
      </c>
      <c r="T7" s="69" t="str">
        <f>IF(S7+R7+Q7+P7+O7+N7=0,"KO","")</f>
        <v/>
      </c>
      <c r="U7" s="88"/>
      <c r="W7" s="55">
        <f>+W5+W2</f>
        <v>0</v>
      </c>
      <c r="X7" s="55">
        <f>+X5+X2</f>
        <v>0.60416666666666674</v>
      </c>
      <c r="Y7" s="56">
        <f t="shared" ref="Y7:Z7" si="8">+Y5+Y2</f>
        <v>0</v>
      </c>
      <c r="Z7" s="56">
        <f t="shared" si="8"/>
        <v>0</v>
      </c>
      <c r="AB7" s="22" t="s">
        <v>15</v>
      </c>
      <c r="AC7" s="53">
        <f>+AC6*1.25</f>
        <v>0</v>
      </c>
      <c r="AD7" s="53" t="s">
        <v>27</v>
      </c>
      <c r="AE7" s="64"/>
      <c r="AF7" s="21">
        <f>IF($U9=5,IF($U3&lt;$AK$7,$AK$7-$U3,0),AF8)</f>
        <v>0</v>
      </c>
      <c r="AH7" s="21">
        <f>IF($U9=5,IF($U3&gt;$AK$7,IF(($U3-$AK$7)&gt;29/24,29/24,$U3-$AK$7),AH8),AH8)</f>
        <v>0</v>
      </c>
      <c r="AI7" s="34">
        <v>5</v>
      </c>
      <c r="AJ7" s="13">
        <v>0.29166666666666669</v>
      </c>
      <c r="AK7" s="53">
        <f>+AJ7*2</f>
        <v>0.58333333333333337</v>
      </c>
      <c r="AL7" s="13">
        <v>5.8333333333333327E-2</v>
      </c>
    </row>
    <row r="8" spans="1:38">
      <c r="A8" s="45">
        <f t="shared" si="6"/>
        <v>43043</v>
      </c>
      <c r="B8" s="13">
        <v>0.33333333333333331</v>
      </c>
      <c r="C8" s="13"/>
      <c r="D8" s="13"/>
      <c r="E8" s="14">
        <f t="shared" si="0"/>
        <v>0</v>
      </c>
      <c r="F8" s="13">
        <v>0.54166666666666663</v>
      </c>
      <c r="G8" s="15">
        <f t="shared" si="1"/>
        <v>0.20833333333333331</v>
      </c>
      <c r="H8" s="13"/>
      <c r="I8" s="13"/>
      <c r="J8" s="13"/>
      <c r="K8" s="14">
        <f t="shared" si="2"/>
        <v>0</v>
      </c>
      <c r="L8" s="13"/>
      <c r="M8" s="15">
        <f t="shared" si="7"/>
        <v>0</v>
      </c>
      <c r="N8" s="17"/>
      <c r="O8" s="17"/>
      <c r="P8" s="18"/>
      <c r="Q8" s="19"/>
      <c r="R8" s="46"/>
      <c r="S8" s="16">
        <f t="shared" si="5"/>
        <v>0.20833333333333331</v>
      </c>
      <c r="T8" s="69" t="str">
        <f t="shared" ref="T8:T9" si="9">IF(S8+R8+Q8+P8+O8+N8=0,"KO","")</f>
        <v/>
      </c>
      <c r="U8" s="51" t="s">
        <v>33</v>
      </c>
      <c r="Y8" s="22" t="s">
        <v>16</v>
      </c>
      <c r="Z8" s="22" t="s">
        <v>17</v>
      </c>
      <c r="AC8" s="22" t="s">
        <v>16</v>
      </c>
      <c r="AD8" s="22" t="s">
        <v>17</v>
      </c>
      <c r="AE8" s="63"/>
      <c r="AF8" s="21">
        <f>IF($U9=6,IF($U3&lt;$AK$8,$AK$8-$U3,0),AF9)</f>
        <v>0</v>
      </c>
      <c r="AH8" s="21">
        <f>IF($U9=6,IF($U3&gt;$AK$8,IF(($U3-$AK$8)&gt;36/24,36/24,$U3-$AK$8),AH9),AH9)</f>
        <v>0</v>
      </c>
      <c r="AI8" s="34">
        <v>6</v>
      </c>
      <c r="AJ8" s="13">
        <v>0.29166666666666669</v>
      </c>
      <c r="AK8" s="53">
        <f>+AJ8</f>
        <v>0.29166666666666669</v>
      </c>
      <c r="AL8" s="13">
        <v>2.9166666666666664E-2</v>
      </c>
    </row>
    <row r="9" spans="1:38">
      <c r="A9" s="45">
        <f t="shared" si="6"/>
        <v>43044</v>
      </c>
      <c r="B9" s="13"/>
      <c r="C9" s="13"/>
      <c r="D9" s="13"/>
      <c r="E9" s="14">
        <f t="shared" si="0"/>
        <v>0</v>
      </c>
      <c r="F9" s="13"/>
      <c r="G9" s="15">
        <f t="shared" si="1"/>
        <v>0</v>
      </c>
      <c r="H9" s="13"/>
      <c r="I9" s="13"/>
      <c r="J9" s="13"/>
      <c r="K9" s="14">
        <f t="shared" si="2"/>
        <v>0</v>
      </c>
      <c r="L9" s="13"/>
      <c r="M9" s="15">
        <f t="shared" si="7"/>
        <v>0</v>
      </c>
      <c r="N9" s="17"/>
      <c r="O9" s="17"/>
      <c r="P9" s="18">
        <v>1</v>
      </c>
      <c r="Q9" s="19"/>
      <c r="R9" s="46"/>
      <c r="S9" s="16">
        <f t="shared" si="5"/>
        <v>0</v>
      </c>
      <c r="T9" s="69" t="str">
        <f t="shared" si="9"/>
        <v/>
      </c>
      <c r="U9" s="57">
        <f>+IF(SUM(N3:R9)&gt;7,"ERROR",SUM(N3:R9))</f>
        <v>1</v>
      </c>
      <c r="W9" s="42" t="s">
        <v>19</v>
      </c>
      <c r="X9" s="42"/>
      <c r="Y9" s="54">
        <v>0</v>
      </c>
      <c r="Z9" s="54">
        <v>0</v>
      </c>
      <c r="AB9" s="42" t="s">
        <v>26</v>
      </c>
      <c r="AC9" s="54">
        <v>0</v>
      </c>
      <c r="AD9" s="54">
        <v>0</v>
      </c>
      <c r="AE9" s="65"/>
      <c r="AF9" s="21">
        <f>IF($U9=7,IF($U3&lt;$AK$9,$AK$9-$U3,0),0)</f>
        <v>0</v>
      </c>
      <c r="AH9" s="21">
        <f>IF($U9=7,IF($U3&gt;$AK$9,IF(($U3-$AK$9)&gt;43/24,43/24,$U3-$AK$9),0),0)</f>
        <v>0</v>
      </c>
      <c r="AI9" s="34">
        <v>7</v>
      </c>
      <c r="AJ9" s="13">
        <v>0.29166666666666669</v>
      </c>
      <c r="AK9" s="53">
        <v>0</v>
      </c>
      <c r="AL9" s="13">
        <v>0</v>
      </c>
    </row>
    <row r="10" spans="1:38" ht="6" customHeight="1">
      <c r="N10" s="37"/>
      <c r="O10" s="37"/>
      <c r="P10" s="37"/>
      <c r="Q10" s="37"/>
      <c r="R10" s="37"/>
    </row>
    <row r="11" spans="1:38">
      <c r="A11" s="45">
        <f>+A9+1</f>
        <v>43045</v>
      </c>
      <c r="B11" s="13"/>
      <c r="C11" s="13"/>
      <c r="D11" s="13"/>
      <c r="E11" s="14">
        <f t="shared" ref="E11:E17" si="10">+D11-C11</f>
        <v>0</v>
      </c>
      <c r="F11" s="13"/>
      <c r="G11" s="15">
        <f t="shared" ref="G11:G17" si="11">IF(F11&lt;B11,F11+1-B11-E11,F11-B11-E11)</f>
        <v>0</v>
      </c>
      <c r="H11" s="13"/>
      <c r="I11" s="13"/>
      <c r="J11" s="13"/>
      <c r="K11" s="14">
        <f t="shared" ref="K11:K17" si="12">+J11-I11</f>
        <v>0</v>
      </c>
      <c r="L11" s="13"/>
      <c r="M11" s="15">
        <f t="shared" ref="M11:M12" si="13">IF(L11&lt;H11,L11+1-H11-K11,L11-H11-K11)</f>
        <v>0</v>
      </c>
      <c r="N11" s="17"/>
      <c r="O11" s="17"/>
      <c r="P11" s="18"/>
      <c r="Q11" s="19"/>
      <c r="R11" s="46"/>
      <c r="S11" s="20">
        <f>SUM(G11+M11)</f>
        <v>0</v>
      </c>
      <c r="T11" s="69" t="str">
        <f t="shared" ref="T11:T14" si="14">IF(S11+R11+Q11+P11+O11+N11=0,"KO","")</f>
        <v>KO</v>
      </c>
      <c r="U11" s="84">
        <f>SUM(S11:S17)</f>
        <v>0</v>
      </c>
      <c r="W11" s="43" t="s">
        <v>13</v>
      </c>
      <c r="X11" s="59"/>
      <c r="Y11" s="82" t="s">
        <v>14</v>
      </c>
      <c r="Z11" s="82"/>
      <c r="AB11" s="36"/>
      <c r="AC11" s="82" t="s">
        <v>28</v>
      </c>
      <c r="AD11" s="82"/>
      <c r="AE11" s="62"/>
      <c r="AF11" s="36">
        <f>IF($U17=1,IF($U11&lt;$AK$3,$AK$3-$U11,0),AF12)</f>
        <v>0</v>
      </c>
      <c r="AG11" s="36"/>
      <c r="AH11" s="36">
        <f>IF($U17=1,IF($U11&gt;$AK$3,IF(($U11-$AK$3)&gt;8/24,8/24,$U11-$AK$3),AH12),AH12)</f>
        <v>0</v>
      </c>
      <c r="AI11" s="34">
        <v>1</v>
      </c>
      <c r="AJ11" s="13">
        <v>0.29166666666666669</v>
      </c>
      <c r="AK11" s="53">
        <f>+AJ11*5</f>
        <v>1.4583333333333335</v>
      </c>
    </row>
    <row r="12" spans="1:38">
      <c r="A12" s="45">
        <f>+A11+1</f>
        <v>43046</v>
      </c>
      <c r="B12" s="13"/>
      <c r="C12" s="13"/>
      <c r="D12" s="13"/>
      <c r="E12" s="14">
        <f t="shared" si="10"/>
        <v>0</v>
      </c>
      <c r="F12" s="13"/>
      <c r="G12" s="15">
        <f t="shared" si="11"/>
        <v>0</v>
      </c>
      <c r="H12" s="13"/>
      <c r="I12" s="13"/>
      <c r="J12" s="13"/>
      <c r="K12" s="14">
        <f t="shared" si="12"/>
        <v>0</v>
      </c>
      <c r="L12" s="13"/>
      <c r="M12" s="15">
        <f t="shared" si="13"/>
        <v>0</v>
      </c>
      <c r="N12" s="17"/>
      <c r="O12" s="17"/>
      <c r="P12" s="18"/>
      <c r="Q12" s="19"/>
      <c r="R12" s="46"/>
      <c r="S12" s="20">
        <f t="shared" ref="S12:S17" si="15">SUM(G12+M12)</f>
        <v>0</v>
      </c>
      <c r="T12" s="69" t="str">
        <f t="shared" si="14"/>
        <v>KO</v>
      </c>
      <c r="U12" s="85"/>
      <c r="W12" s="22" t="s">
        <v>15</v>
      </c>
      <c r="X12" s="22"/>
      <c r="Y12" s="22" t="s">
        <v>29</v>
      </c>
      <c r="Z12" s="22" t="s">
        <v>17</v>
      </c>
      <c r="AC12" s="22" t="s">
        <v>16</v>
      </c>
      <c r="AD12" s="22" t="s">
        <v>17</v>
      </c>
      <c r="AE12" s="63"/>
      <c r="AF12" s="36">
        <f>IF($U17=2,IF($U11&lt;$AK$4,$AK$4-$U11,0),AF13)</f>
        <v>0</v>
      </c>
      <c r="AG12" s="36"/>
      <c r="AH12" s="36">
        <f>IF($U17=2,IF($U11&gt;$AK$4,IF(($U11-$AK$4)&gt;8/24,8/24,$U11-$AK$4),AH13),AH13)</f>
        <v>0</v>
      </c>
      <c r="AI12" s="34">
        <v>2</v>
      </c>
      <c r="AJ12" s="13">
        <v>0.29166666666666669</v>
      </c>
      <c r="AK12" s="53">
        <f>+AJ12*5</f>
        <v>1.4583333333333335</v>
      </c>
    </row>
    <row r="13" spans="1:38">
      <c r="A13" s="45">
        <f t="shared" ref="A13:A17" si="16">+A12+1</f>
        <v>43047</v>
      </c>
      <c r="B13" s="13"/>
      <c r="C13" s="13"/>
      <c r="D13" s="13"/>
      <c r="E13" s="14">
        <f t="shared" si="10"/>
        <v>0</v>
      </c>
      <c r="F13" s="13"/>
      <c r="G13" s="15">
        <f t="shared" si="11"/>
        <v>0</v>
      </c>
      <c r="H13" s="13"/>
      <c r="I13" s="13"/>
      <c r="J13" s="13"/>
      <c r="K13" s="14">
        <f t="shared" si="12"/>
        <v>0</v>
      </c>
      <c r="L13" s="13"/>
      <c r="M13" s="15">
        <f>IF(L13&lt;H13,L13+1-H13-K13,L13-H13-K13)</f>
        <v>0</v>
      </c>
      <c r="N13" s="17"/>
      <c r="O13" s="17"/>
      <c r="P13" s="18"/>
      <c r="Q13" s="19"/>
      <c r="R13" s="46"/>
      <c r="S13" s="20">
        <f t="shared" si="15"/>
        <v>0</v>
      </c>
      <c r="T13" s="69" t="str">
        <f t="shared" si="14"/>
        <v>KO</v>
      </c>
      <c r="U13" s="85"/>
      <c r="W13" s="60">
        <f>AF11</f>
        <v>0</v>
      </c>
      <c r="X13" s="60"/>
      <c r="Y13" s="58">
        <f>+AH11</f>
        <v>0</v>
      </c>
      <c r="Z13" s="58">
        <f>IF(U11&gt;43/24,U11-43/24,0)</f>
        <v>0</v>
      </c>
      <c r="AB13" s="22" t="s">
        <v>17</v>
      </c>
      <c r="AC13" s="53" t="s">
        <v>27</v>
      </c>
      <c r="AD13" s="53">
        <f>+Z15</f>
        <v>0</v>
      </c>
      <c r="AE13" s="66"/>
      <c r="AF13" s="21">
        <f>IF($U17=3,IF($U11&lt;$AK$5,$AK$5-$U11,0),AF14)</f>
        <v>0</v>
      </c>
      <c r="AH13" s="21">
        <f>IF($U17=3,IF($U11&gt;$AK$5,IF(($U11-$AK$5)&gt;15/24,15/24,$U11-$AK$5),AH14),AH14)</f>
        <v>0</v>
      </c>
      <c r="AI13" s="34">
        <v>3</v>
      </c>
      <c r="AJ13" s="13">
        <v>0.29166666666666669</v>
      </c>
      <c r="AK13" s="53">
        <f>+AJ13*4</f>
        <v>1.1666666666666667</v>
      </c>
    </row>
    <row r="14" spans="1:38" ht="15" customHeight="1">
      <c r="A14" s="45">
        <f t="shared" si="16"/>
        <v>43048</v>
      </c>
      <c r="B14" s="13"/>
      <c r="C14" s="13"/>
      <c r="D14" s="13"/>
      <c r="E14" s="14">
        <f t="shared" si="10"/>
        <v>0</v>
      </c>
      <c r="F14" s="13"/>
      <c r="G14" s="15">
        <f t="shared" si="11"/>
        <v>0</v>
      </c>
      <c r="H14" s="13"/>
      <c r="I14" s="13"/>
      <c r="J14" s="13"/>
      <c r="K14" s="14">
        <f t="shared" si="12"/>
        <v>0</v>
      </c>
      <c r="L14" s="13"/>
      <c r="M14" s="15">
        <f t="shared" ref="M14:M17" si="17">IF(L14&lt;H14,L14+1-H14-K14,L14-H14-K14)</f>
        <v>0</v>
      </c>
      <c r="N14" s="17"/>
      <c r="O14" s="17"/>
      <c r="P14" s="18"/>
      <c r="Q14" s="19"/>
      <c r="R14" s="46"/>
      <c r="S14" s="20">
        <f t="shared" si="15"/>
        <v>0</v>
      </c>
      <c r="T14" s="69" t="str">
        <f t="shared" si="14"/>
        <v>KO</v>
      </c>
      <c r="U14" s="85"/>
      <c r="W14" s="22" t="s">
        <v>18</v>
      </c>
      <c r="X14" s="22"/>
      <c r="Y14" s="22" t="s">
        <v>18</v>
      </c>
      <c r="Z14" s="22" t="s">
        <v>18</v>
      </c>
      <c r="AB14" s="22" t="s">
        <v>16</v>
      </c>
      <c r="AC14" s="53">
        <f>+Y15</f>
        <v>0</v>
      </c>
      <c r="AD14" s="53">
        <f>+(AD13*1.5)/1.25</f>
        <v>0</v>
      </c>
      <c r="AE14" s="66"/>
      <c r="AF14" s="21">
        <f>IF($U17=4,IF($U11&lt;$AK$6,$AK$6-$U11,0),AF15)</f>
        <v>0</v>
      </c>
      <c r="AH14" s="21">
        <f>IF($U17=4,IF($U11&gt;$AK$6,IF(($U11-$AK$6)&gt;22/24,22/24,$U11-$AK$6),AH15),AH15)</f>
        <v>0</v>
      </c>
      <c r="AI14" s="34">
        <v>4</v>
      </c>
      <c r="AJ14" s="13">
        <v>0.29166666666666669</v>
      </c>
      <c r="AK14" s="53">
        <f>+AJ14*3</f>
        <v>0.875</v>
      </c>
    </row>
    <row r="15" spans="1:38">
      <c r="A15" s="45">
        <f t="shared" si="16"/>
        <v>43049</v>
      </c>
      <c r="B15" s="13"/>
      <c r="C15" s="13"/>
      <c r="D15" s="13"/>
      <c r="E15" s="14">
        <f t="shared" si="10"/>
        <v>0</v>
      </c>
      <c r="F15" s="13"/>
      <c r="G15" s="15">
        <f t="shared" si="11"/>
        <v>0</v>
      </c>
      <c r="H15" s="13"/>
      <c r="I15" s="13"/>
      <c r="J15" s="13"/>
      <c r="K15" s="14">
        <f t="shared" si="12"/>
        <v>0</v>
      </c>
      <c r="L15" s="13"/>
      <c r="M15" s="15">
        <f t="shared" si="17"/>
        <v>0</v>
      </c>
      <c r="N15" s="17"/>
      <c r="O15" s="17"/>
      <c r="P15" s="18"/>
      <c r="Q15" s="19"/>
      <c r="R15" s="46"/>
      <c r="S15" s="20">
        <f t="shared" si="15"/>
        <v>0</v>
      </c>
      <c r="T15" s="69" t="str">
        <f>IF(S15+R15+Q15+P15+O15+N15=0,"KO","")</f>
        <v>KO</v>
      </c>
      <c r="U15" s="85"/>
      <c r="W15" s="55">
        <f>+W7+W13-(AC9*1.25)</f>
        <v>0</v>
      </c>
      <c r="X15" s="55"/>
      <c r="Y15" s="53">
        <f>+Y7+Y13-Y9+(AD9*1.5)/1.25-AC9</f>
        <v>0</v>
      </c>
      <c r="Z15" s="53">
        <f>+Z7+Z13-Z9-AD9</f>
        <v>0</v>
      </c>
      <c r="AB15" s="22" t="s">
        <v>15</v>
      </c>
      <c r="AC15" s="53">
        <f>+AC14*1.25</f>
        <v>0</v>
      </c>
      <c r="AD15" s="53" t="s">
        <v>27</v>
      </c>
      <c r="AE15" s="67"/>
      <c r="AF15" s="21">
        <f>IF($U17=5,IF($U11&lt;$AK$7,$AK$7-$U11,0),AF16)</f>
        <v>0</v>
      </c>
      <c r="AH15" s="21">
        <f>IF($U17=5,IF($U11&gt;$AK$7,IF(($U11-$AK$7)&gt;29/24,29/24,$U11-$AK$7),AH16),AH16)</f>
        <v>0</v>
      </c>
      <c r="AI15" s="34">
        <v>5</v>
      </c>
      <c r="AJ15" s="13">
        <v>0.29166666666666669</v>
      </c>
      <c r="AK15" s="53">
        <f>+AJ15*2</f>
        <v>0.58333333333333337</v>
      </c>
    </row>
    <row r="16" spans="1:38">
      <c r="A16" s="45">
        <f t="shared" si="16"/>
        <v>43050</v>
      </c>
      <c r="B16" s="13"/>
      <c r="C16" s="13"/>
      <c r="D16" s="13"/>
      <c r="E16" s="14">
        <f t="shared" si="10"/>
        <v>0</v>
      </c>
      <c r="F16" s="13"/>
      <c r="G16" s="15">
        <f t="shared" si="11"/>
        <v>0</v>
      </c>
      <c r="H16" s="13"/>
      <c r="I16" s="13"/>
      <c r="J16" s="13"/>
      <c r="K16" s="14">
        <f t="shared" si="12"/>
        <v>0</v>
      </c>
      <c r="L16" s="13"/>
      <c r="M16" s="15">
        <f t="shared" si="17"/>
        <v>0</v>
      </c>
      <c r="N16" s="17"/>
      <c r="O16" s="17"/>
      <c r="P16" s="18"/>
      <c r="Q16" s="19"/>
      <c r="R16" s="46"/>
      <c r="S16" s="20">
        <f t="shared" si="15"/>
        <v>0</v>
      </c>
      <c r="T16" s="69" t="str">
        <f t="shared" ref="T16:T17" si="18">IF(S16+R16+Q16+P16+O16+N16=0,"KO","")</f>
        <v>KO</v>
      </c>
      <c r="U16" s="51" t="s">
        <v>33</v>
      </c>
      <c r="Y16" s="22" t="s">
        <v>16</v>
      </c>
      <c r="Z16" s="22" t="s">
        <v>17</v>
      </c>
      <c r="AC16" s="22" t="s">
        <v>16</v>
      </c>
      <c r="AD16" s="22" t="s">
        <v>17</v>
      </c>
      <c r="AE16" s="63"/>
      <c r="AF16" s="21">
        <f>IF($U17=6,IF($U11&lt;$AK$8,$AK$8-$U11,0),AF17)</f>
        <v>0</v>
      </c>
      <c r="AH16" s="21">
        <f>IF($U17=6,IF($U11&gt;$AK$8,IF(($U11-$AK$8)&gt;36/24,36/24,$U11-$AK$8),AH17),AH17)</f>
        <v>0</v>
      </c>
      <c r="AI16" s="34">
        <v>6</v>
      </c>
      <c r="AJ16" s="13">
        <v>0.29166666666666669</v>
      </c>
      <c r="AK16" s="53">
        <f>+AJ16</f>
        <v>0.29166666666666669</v>
      </c>
    </row>
    <row r="17" spans="1:37">
      <c r="A17" s="45">
        <f t="shared" si="16"/>
        <v>43051</v>
      </c>
      <c r="B17" s="13"/>
      <c r="C17" s="13"/>
      <c r="D17" s="13"/>
      <c r="E17" s="14">
        <f t="shared" si="10"/>
        <v>0</v>
      </c>
      <c r="F17" s="13"/>
      <c r="G17" s="15">
        <f t="shared" si="11"/>
        <v>0</v>
      </c>
      <c r="H17" s="13"/>
      <c r="I17" s="13"/>
      <c r="J17" s="13"/>
      <c r="K17" s="14">
        <f t="shared" si="12"/>
        <v>0</v>
      </c>
      <c r="L17" s="13"/>
      <c r="M17" s="15">
        <f t="shared" si="17"/>
        <v>0</v>
      </c>
      <c r="N17" s="17"/>
      <c r="O17" s="17"/>
      <c r="P17" s="18"/>
      <c r="Q17" s="19"/>
      <c r="R17" s="46"/>
      <c r="S17" s="20">
        <f t="shared" si="15"/>
        <v>0</v>
      </c>
      <c r="T17" s="69" t="str">
        <f t="shared" si="18"/>
        <v>KO</v>
      </c>
      <c r="U17" s="52">
        <f>+IF(SUM(N11:R17)&gt;7,"ERROR",SUM(N11:R17))</f>
        <v>0</v>
      </c>
      <c r="W17" s="42" t="s">
        <v>19</v>
      </c>
      <c r="X17" s="42"/>
      <c r="Y17" s="54">
        <v>0</v>
      </c>
      <c r="Z17" s="54">
        <v>0</v>
      </c>
      <c r="AB17" s="42" t="s">
        <v>26</v>
      </c>
      <c r="AC17" s="54">
        <v>0</v>
      </c>
      <c r="AD17" s="54">
        <v>0</v>
      </c>
      <c r="AE17" s="68"/>
      <c r="AF17" s="21">
        <f>IF($U17=7,IF($U11&lt;$AK$9,$AK$9-$U11,0),0)</f>
        <v>0</v>
      </c>
      <c r="AH17" s="21">
        <f>IF($U17=7,IF($U11&gt;$AK$9,IF(($U11-$AK$9)&gt;43/24,43/24,$U11-$AK$9),0),0)</f>
        <v>0</v>
      </c>
      <c r="AI17" s="34">
        <v>7</v>
      </c>
      <c r="AJ17" s="13">
        <v>0.29166666666666669</v>
      </c>
      <c r="AK17" s="53">
        <v>0</v>
      </c>
    </row>
    <row r="18" spans="1:37" ht="6" customHeight="1">
      <c r="N18" s="37"/>
      <c r="O18" s="37"/>
      <c r="P18" s="37"/>
      <c r="Q18" s="37"/>
      <c r="R18" s="37"/>
      <c r="U18" s="50"/>
    </row>
    <row r="19" spans="1:37">
      <c r="A19" s="45">
        <f>+A17+1</f>
        <v>43052</v>
      </c>
      <c r="B19" s="13"/>
      <c r="C19" s="13"/>
      <c r="D19" s="13"/>
      <c r="E19" s="14">
        <f t="shared" ref="E19:E25" si="19">+D19-C19</f>
        <v>0</v>
      </c>
      <c r="F19" s="13"/>
      <c r="G19" s="15">
        <f t="shared" ref="G19:G25" si="20">IF(F19&lt;B19,F19+1-B19-E19,F19-B19-E19)</f>
        <v>0</v>
      </c>
      <c r="H19" s="13"/>
      <c r="I19" s="13"/>
      <c r="J19" s="13"/>
      <c r="K19" s="14">
        <f t="shared" ref="K19:K25" si="21">+J19-I19</f>
        <v>0</v>
      </c>
      <c r="L19" s="13"/>
      <c r="M19" s="15">
        <f t="shared" ref="M19:M20" si="22">IF(L19&lt;H19,L19+1-H19-K19,L19-H19-K19)</f>
        <v>0</v>
      </c>
      <c r="N19" s="17"/>
      <c r="O19" s="17"/>
      <c r="P19" s="18"/>
      <c r="Q19" s="19"/>
      <c r="R19" s="46"/>
      <c r="S19" s="20">
        <f>SUM(G19+M19)</f>
        <v>0</v>
      </c>
      <c r="T19" s="69" t="str">
        <f t="shared" ref="T19:T22" si="23">IF(S19+R19+Q19+P19+O19+N19=0,"KO","")</f>
        <v>KO</v>
      </c>
      <c r="U19" s="84">
        <f>SUM(S19:S25)</f>
        <v>0</v>
      </c>
      <c r="W19" s="43" t="s">
        <v>13</v>
      </c>
      <c r="X19" s="59"/>
      <c r="Y19" s="82" t="s">
        <v>14</v>
      </c>
      <c r="Z19" s="82"/>
      <c r="AB19" s="36"/>
      <c r="AC19" s="82" t="s">
        <v>28</v>
      </c>
      <c r="AD19" s="82"/>
      <c r="AE19" s="62"/>
      <c r="AF19" s="36">
        <f>IF($U25=1,IF($U19&lt;$AK$3,$AK$3-$U19,0),AF20)</f>
        <v>0</v>
      </c>
      <c r="AG19" s="36"/>
      <c r="AH19" s="36">
        <f>IF($U25=1,IF($U19&gt;$AK$3,IF(($U19-$AK$3)&gt;8/24,8/24,$U19-$AK$3),AH20),AH20)</f>
        <v>0</v>
      </c>
      <c r="AI19" s="34">
        <v>1</v>
      </c>
      <c r="AJ19" s="13">
        <v>0.29166666666666669</v>
      </c>
      <c r="AK19" s="53">
        <f>+AJ19*5</f>
        <v>1.4583333333333335</v>
      </c>
    </row>
    <row r="20" spans="1:37">
      <c r="A20" s="45">
        <f>+A19+1</f>
        <v>43053</v>
      </c>
      <c r="B20" s="13"/>
      <c r="C20" s="13"/>
      <c r="D20" s="13"/>
      <c r="E20" s="14">
        <f t="shared" si="19"/>
        <v>0</v>
      </c>
      <c r="F20" s="13"/>
      <c r="G20" s="15">
        <f t="shared" si="20"/>
        <v>0</v>
      </c>
      <c r="H20" s="13"/>
      <c r="I20" s="13"/>
      <c r="J20" s="13"/>
      <c r="K20" s="14">
        <f t="shared" si="21"/>
        <v>0</v>
      </c>
      <c r="L20" s="13"/>
      <c r="M20" s="15">
        <f t="shared" si="22"/>
        <v>0</v>
      </c>
      <c r="N20" s="17"/>
      <c r="O20" s="17"/>
      <c r="P20" s="18"/>
      <c r="Q20" s="19"/>
      <c r="R20" s="46"/>
      <c r="S20" s="20">
        <f t="shared" ref="S20:S25" si="24">SUM(G20+M20)</f>
        <v>0</v>
      </c>
      <c r="T20" s="69" t="str">
        <f t="shared" si="23"/>
        <v>KO</v>
      </c>
      <c r="U20" s="85"/>
      <c r="W20" s="22" t="s">
        <v>15</v>
      </c>
      <c r="X20" s="22"/>
      <c r="Y20" s="22" t="s">
        <v>29</v>
      </c>
      <c r="Z20" s="22" t="s">
        <v>17</v>
      </c>
      <c r="AC20" s="22" t="s">
        <v>16</v>
      </c>
      <c r="AD20" s="22" t="s">
        <v>17</v>
      </c>
      <c r="AE20" s="63"/>
      <c r="AF20" s="36">
        <f>IF($U25=2,IF($U19&lt;$AK$4,$AK$4-$U19,0),AF21)</f>
        <v>0</v>
      </c>
      <c r="AG20" s="36"/>
      <c r="AH20" s="36">
        <f>IF($U25=2,IF($U19&gt;$AK$4,IF(($U19-$AK$4)&gt;8/24,8/24,$U19-$AK$4),AH21),AH21)</f>
        <v>0</v>
      </c>
      <c r="AI20" s="34">
        <v>2</v>
      </c>
      <c r="AJ20" s="13">
        <v>0.29166666666666669</v>
      </c>
      <c r="AK20" s="53">
        <f>+AJ20*5</f>
        <v>1.4583333333333335</v>
      </c>
    </row>
    <row r="21" spans="1:37">
      <c r="A21" s="45">
        <f t="shared" ref="A21:A25" si="25">+A20+1</f>
        <v>43054</v>
      </c>
      <c r="B21" s="13"/>
      <c r="C21" s="13"/>
      <c r="D21" s="13"/>
      <c r="E21" s="14">
        <f t="shared" si="19"/>
        <v>0</v>
      </c>
      <c r="F21" s="13"/>
      <c r="G21" s="15">
        <f t="shared" si="20"/>
        <v>0</v>
      </c>
      <c r="H21" s="13"/>
      <c r="I21" s="13"/>
      <c r="J21" s="13"/>
      <c r="K21" s="14">
        <f t="shared" si="21"/>
        <v>0</v>
      </c>
      <c r="L21" s="13"/>
      <c r="M21" s="15">
        <f>IF(L21&lt;H21,L21+1-H21-K21,L21-H21-K21)</f>
        <v>0</v>
      </c>
      <c r="N21" s="17"/>
      <c r="O21" s="17"/>
      <c r="P21" s="18"/>
      <c r="Q21" s="19"/>
      <c r="R21" s="46"/>
      <c r="S21" s="20">
        <f t="shared" si="24"/>
        <v>0</v>
      </c>
      <c r="T21" s="69" t="str">
        <f t="shared" si="23"/>
        <v>KO</v>
      </c>
      <c r="U21" s="85"/>
      <c r="W21" s="60">
        <f>AF19</f>
        <v>0</v>
      </c>
      <c r="X21" s="60"/>
      <c r="Y21" s="58">
        <f>+AH19</f>
        <v>0</v>
      </c>
      <c r="Z21" s="58">
        <f>IF(U19&gt;43/24,U19-43/24,0)</f>
        <v>0</v>
      </c>
      <c r="AB21" s="22" t="s">
        <v>17</v>
      </c>
      <c r="AC21" s="53" t="s">
        <v>27</v>
      </c>
      <c r="AD21" s="53">
        <f>+Z23</f>
        <v>0</v>
      </c>
      <c r="AE21" s="66"/>
      <c r="AF21" s="21">
        <f>IF($U25=3,IF($U19&lt;$AK$5,$AK$5-$U19,0),AF22)</f>
        <v>0</v>
      </c>
      <c r="AH21" s="21">
        <f>IF($U25=3,IF($U19&gt;$AK$5,IF(($U19-$AK$5)&gt;15/24,15/24,$U19-$AK$5),AH22),AH22)</f>
        <v>0</v>
      </c>
      <c r="AI21" s="34">
        <v>3</v>
      </c>
      <c r="AJ21" s="13">
        <v>0.29166666666666669</v>
      </c>
      <c r="AK21" s="53">
        <f>+AJ21*4</f>
        <v>1.1666666666666667</v>
      </c>
    </row>
    <row r="22" spans="1:37" ht="15" customHeight="1">
      <c r="A22" s="45">
        <f t="shared" si="25"/>
        <v>43055</v>
      </c>
      <c r="B22" s="13"/>
      <c r="C22" s="13"/>
      <c r="D22" s="13"/>
      <c r="E22" s="14">
        <f t="shared" si="19"/>
        <v>0</v>
      </c>
      <c r="F22" s="13"/>
      <c r="G22" s="15">
        <f t="shared" si="20"/>
        <v>0</v>
      </c>
      <c r="H22" s="13"/>
      <c r="I22" s="13"/>
      <c r="J22" s="13"/>
      <c r="K22" s="14">
        <f t="shared" si="21"/>
        <v>0</v>
      </c>
      <c r="L22" s="13"/>
      <c r="M22" s="15">
        <f t="shared" ref="M22:M25" si="26">IF(L22&lt;H22,L22+1-H22-K22,L22-H22-K22)</f>
        <v>0</v>
      </c>
      <c r="N22" s="17"/>
      <c r="O22" s="17"/>
      <c r="P22" s="18"/>
      <c r="Q22" s="19"/>
      <c r="R22" s="46"/>
      <c r="S22" s="20">
        <f t="shared" si="24"/>
        <v>0</v>
      </c>
      <c r="T22" s="69" t="str">
        <f t="shared" si="23"/>
        <v>KO</v>
      </c>
      <c r="U22" s="85"/>
      <c r="W22" s="22" t="s">
        <v>18</v>
      </c>
      <c r="X22" s="22"/>
      <c r="Y22" s="22" t="s">
        <v>18</v>
      </c>
      <c r="Z22" s="22" t="s">
        <v>18</v>
      </c>
      <c r="AB22" s="22" t="s">
        <v>16</v>
      </c>
      <c r="AC22" s="53">
        <f>+Y23</f>
        <v>0</v>
      </c>
      <c r="AD22" s="53">
        <f>+(AD21*1.5)/1.25</f>
        <v>0</v>
      </c>
      <c r="AE22" s="66"/>
      <c r="AF22" s="21">
        <f>IF($U25=4,IF($U19&lt;$AK$6,$AK$6-$U19,0),AF23)</f>
        <v>0</v>
      </c>
      <c r="AH22" s="21">
        <f>IF($U25=4,IF($U19&gt;$AK$6,IF(($U19-$AK$6)&gt;22/24,22/24,$U19-$AK$6),AH23),AH23)</f>
        <v>0</v>
      </c>
      <c r="AI22" s="34">
        <v>4</v>
      </c>
      <c r="AJ22" s="13">
        <v>0.29166666666666669</v>
      </c>
      <c r="AK22" s="53">
        <f>+AJ22*3</f>
        <v>0.875</v>
      </c>
    </row>
    <row r="23" spans="1:37">
      <c r="A23" s="45">
        <f t="shared" si="25"/>
        <v>43056</v>
      </c>
      <c r="B23" s="13"/>
      <c r="C23" s="13"/>
      <c r="D23" s="13"/>
      <c r="E23" s="14">
        <f t="shared" si="19"/>
        <v>0</v>
      </c>
      <c r="F23" s="13"/>
      <c r="G23" s="15">
        <f t="shared" si="20"/>
        <v>0</v>
      </c>
      <c r="H23" s="13"/>
      <c r="I23" s="13"/>
      <c r="J23" s="13"/>
      <c r="K23" s="14">
        <f t="shared" si="21"/>
        <v>0</v>
      </c>
      <c r="L23" s="13"/>
      <c r="M23" s="15">
        <f t="shared" si="26"/>
        <v>0</v>
      </c>
      <c r="N23" s="17"/>
      <c r="O23" s="17"/>
      <c r="P23" s="18"/>
      <c r="Q23" s="19"/>
      <c r="R23" s="46"/>
      <c r="S23" s="20">
        <f t="shared" si="24"/>
        <v>0</v>
      </c>
      <c r="T23" s="69" t="str">
        <f>IF(S23+R23+Q23+P23+O23+N23=0,"KO","")</f>
        <v>KO</v>
      </c>
      <c r="U23" s="85"/>
      <c r="W23" s="55">
        <f>+W15+W21-(AC17*1.25)</f>
        <v>0</v>
      </c>
      <c r="X23" s="55"/>
      <c r="Y23" s="53">
        <f>+Y15+Y21-Y17+(AD17*1.5)/1.25-AC17</f>
        <v>0</v>
      </c>
      <c r="Z23" s="53">
        <f>+Z15+Z21-Z17-AD17</f>
        <v>0</v>
      </c>
      <c r="AB23" s="22" t="s">
        <v>15</v>
      </c>
      <c r="AC23" s="53">
        <f>+AC22*1.25</f>
        <v>0</v>
      </c>
      <c r="AD23" s="53" t="s">
        <v>27</v>
      </c>
      <c r="AE23" s="67"/>
      <c r="AF23" s="21">
        <f>IF($U25=5,IF($U19&lt;$AK$7,$AK$7-$U19,0),AF24)</f>
        <v>0</v>
      </c>
      <c r="AH23" s="21">
        <f>IF($U25=5,IF($U19&gt;$AK$7,IF(($U19-$AK$7)&gt;29/24,29/24,$U19-$AK$7),AH24),AH24)</f>
        <v>0</v>
      </c>
      <c r="AI23" s="34">
        <v>5</v>
      </c>
      <c r="AJ23" s="13">
        <v>0.29166666666666669</v>
      </c>
      <c r="AK23" s="53">
        <f>+AJ23*2</f>
        <v>0.58333333333333337</v>
      </c>
    </row>
    <row r="24" spans="1:37">
      <c r="A24" s="45">
        <f t="shared" si="25"/>
        <v>43057</v>
      </c>
      <c r="B24" s="13"/>
      <c r="C24" s="13"/>
      <c r="D24" s="13"/>
      <c r="E24" s="14">
        <f t="shared" si="19"/>
        <v>0</v>
      </c>
      <c r="F24" s="13"/>
      <c r="G24" s="15">
        <f t="shared" si="20"/>
        <v>0</v>
      </c>
      <c r="H24" s="13"/>
      <c r="I24" s="13"/>
      <c r="J24" s="13"/>
      <c r="K24" s="14">
        <f t="shared" si="21"/>
        <v>0</v>
      </c>
      <c r="L24" s="13"/>
      <c r="M24" s="15">
        <f t="shared" si="26"/>
        <v>0</v>
      </c>
      <c r="N24" s="17"/>
      <c r="O24" s="17"/>
      <c r="P24" s="18"/>
      <c r="Q24" s="19"/>
      <c r="R24" s="46"/>
      <c r="S24" s="20">
        <f t="shared" si="24"/>
        <v>0</v>
      </c>
      <c r="T24" s="69" t="str">
        <f t="shared" ref="T24:T25" si="27">IF(S24+R24+Q24+P24+O24+N24=0,"KO","")</f>
        <v>KO</v>
      </c>
      <c r="U24" s="51" t="s">
        <v>33</v>
      </c>
      <c r="Y24" s="22" t="s">
        <v>16</v>
      </c>
      <c r="Z24" s="22" t="s">
        <v>17</v>
      </c>
      <c r="AC24" s="22" t="s">
        <v>16</v>
      </c>
      <c r="AD24" s="22" t="s">
        <v>17</v>
      </c>
      <c r="AE24" s="63"/>
      <c r="AF24" s="21">
        <f>IF($U25=6,IF($U19&lt;$AK$8,$AK$8-$U19,0),AF25)</f>
        <v>0</v>
      </c>
      <c r="AH24" s="21">
        <f>IF($U25=6,IF($U19&gt;$AK$8,IF(($U19-$AK$8)&gt;36/24,36/24,$U19-$AK$8),AH25),AH25)</f>
        <v>0</v>
      </c>
      <c r="AI24" s="34">
        <v>6</v>
      </c>
      <c r="AJ24" s="13">
        <v>0.29166666666666669</v>
      </c>
      <c r="AK24" s="53">
        <f>+AJ24</f>
        <v>0.29166666666666669</v>
      </c>
    </row>
    <row r="25" spans="1:37">
      <c r="A25" s="45">
        <f t="shared" si="25"/>
        <v>43058</v>
      </c>
      <c r="B25" s="13"/>
      <c r="C25" s="13"/>
      <c r="D25" s="13"/>
      <c r="E25" s="14">
        <f t="shared" si="19"/>
        <v>0</v>
      </c>
      <c r="F25" s="13"/>
      <c r="G25" s="15">
        <f t="shared" si="20"/>
        <v>0</v>
      </c>
      <c r="H25" s="13"/>
      <c r="I25" s="13"/>
      <c r="J25" s="13"/>
      <c r="K25" s="14">
        <f t="shared" si="21"/>
        <v>0</v>
      </c>
      <c r="L25" s="13"/>
      <c r="M25" s="15">
        <f t="shared" si="26"/>
        <v>0</v>
      </c>
      <c r="N25" s="17"/>
      <c r="O25" s="17"/>
      <c r="P25" s="18"/>
      <c r="Q25" s="19"/>
      <c r="R25" s="46"/>
      <c r="S25" s="20">
        <f t="shared" si="24"/>
        <v>0</v>
      </c>
      <c r="T25" s="69" t="str">
        <f t="shared" si="27"/>
        <v>KO</v>
      </c>
      <c r="U25" s="52">
        <f>+IF(SUM(N19:R25)&gt;7,"ERROR",SUM(N19:R25))</f>
        <v>0</v>
      </c>
      <c r="W25" s="42" t="s">
        <v>19</v>
      </c>
      <c r="X25" s="42"/>
      <c r="Y25" s="54">
        <v>0</v>
      </c>
      <c r="Z25" s="54">
        <v>0</v>
      </c>
      <c r="AB25" s="42" t="s">
        <v>26</v>
      </c>
      <c r="AC25" s="54">
        <v>0</v>
      </c>
      <c r="AD25" s="54">
        <v>0</v>
      </c>
      <c r="AE25" s="68"/>
      <c r="AF25" s="21">
        <f>IF($U25=7,IF($U19&lt;$AK$9,$AK$9-$U19,0),0)</f>
        <v>0</v>
      </c>
      <c r="AH25" s="21">
        <f>IF($U25=7,IF($U19&gt;$AK$9,IF(($U19-$AK$9)&gt;43/24,43/24,$U19-$AK$9),0),0)</f>
        <v>0</v>
      </c>
      <c r="AI25" s="34">
        <v>7</v>
      </c>
      <c r="AJ25" s="13">
        <v>0.29166666666666669</v>
      </c>
      <c r="AK25" s="53">
        <v>0</v>
      </c>
    </row>
    <row r="26" spans="1:37" ht="6" customHeight="1">
      <c r="N26" s="37"/>
      <c r="O26" s="37"/>
      <c r="P26" s="37"/>
      <c r="Q26" s="37"/>
      <c r="R26" s="37"/>
    </row>
    <row r="27" spans="1:37">
      <c r="A27" s="45">
        <f>+A25+1</f>
        <v>43059</v>
      </c>
      <c r="B27" s="13"/>
      <c r="C27" s="13"/>
      <c r="D27" s="13"/>
      <c r="E27" s="14">
        <f t="shared" ref="E27:E33" si="28">+D27-C27</f>
        <v>0</v>
      </c>
      <c r="F27" s="13"/>
      <c r="G27" s="15">
        <f t="shared" ref="G27:G33" si="29">IF(F27&lt;B27,F27+1-B27-E27,F27-B27-E27)</f>
        <v>0</v>
      </c>
      <c r="H27" s="13"/>
      <c r="I27" s="13"/>
      <c r="J27" s="13"/>
      <c r="K27" s="14">
        <f t="shared" ref="K27:K33" si="30">+J27-I27</f>
        <v>0</v>
      </c>
      <c r="L27" s="13"/>
      <c r="M27" s="15">
        <f t="shared" ref="M27:M28" si="31">IF(L27&lt;H27,L27+1-H27-K27,L27-H27-K27)</f>
        <v>0</v>
      </c>
      <c r="N27" s="17"/>
      <c r="O27" s="17"/>
      <c r="P27" s="18"/>
      <c r="Q27" s="19"/>
      <c r="R27" s="46"/>
      <c r="S27" s="20">
        <f>SUM(G27+M27)</f>
        <v>0</v>
      </c>
      <c r="T27" s="69" t="str">
        <f t="shared" ref="T27:T30" si="32">IF(S27+R27+Q27+P27+O27+N27=0,"KO","")</f>
        <v>KO</v>
      </c>
      <c r="U27" s="84">
        <f>SUM(S27:S33)</f>
        <v>0</v>
      </c>
      <c r="W27" s="43" t="s">
        <v>13</v>
      </c>
      <c r="X27" s="59"/>
      <c r="Y27" s="82" t="s">
        <v>14</v>
      </c>
      <c r="Z27" s="82"/>
      <c r="AB27" s="36"/>
      <c r="AC27" s="82" t="s">
        <v>28</v>
      </c>
      <c r="AD27" s="82"/>
      <c r="AE27" s="62"/>
      <c r="AF27" s="36">
        <f>IF($U33=1,IF($U27&lt;$AK$3,$AK$3-$U27,0),AF28)</f>
        <v>0</v>
      </c>
      <c r="AG27" s="36"/>
      <c r="AH27" s="36">
        <f>IF($U33=1,IF($U27&gt;$AK$3,IF(($U27-$AK$3)&gt;8/24,8/24,$U27-$AK$3),AH28),AH28)</f>
        <v>0</v>
      </c>
      <c r="AI27" s="34">
        <v>1</v>
      </c>
      <c r="AJ27" s="13">
        <v>0.29166666666666669</v>
      </c>
      <c r="AK27" s="53">
        <f>+AJ27*5</f>
        <v>1.4583333333333335</v>
      </c>
    </row>
    <row r="28" spans="1:37">
      <c r="A28" s="45">
        <f>+A27+1</f>
        <v>43060</v>
      </c>
      <c r="B28" s="13"/>
      <c r="C28" s="13"/>
      <c r="D28" s="13"/>
      <c r="E28" s="14">
        <f t="shared" si="28"/>
        <v>0</v>
      </c>
      <c r="F28" s="13"/>
      <c r="G28" s="15">
        <f t="shared" si="29"/>
        <v>0</v>
      </c>
      <c r="H28" s="13"/>
      <c r="I28" s="13"/>
      <c r="J28" s="13"/>
      <c r="K28" s="14">
        <f t="shared" si="30"/>
        <v>0</v>
      </c>
      <c r="L28" s="13"/>
      <c r="M28" s="15">
        <f t="shared" si="31"/>
        <v>0</v>
      </c>
      <c r="N28" s="17"/>
      <c r="O28" s="17"/>
      <c r="P28" s="18"/>
      <c r="Q28" s="19"/>
      <c r="R28" s="46"/>
      <c r="S28" s="20">
        <f t="shared" ref="S28:S33" si="33">SUM(G28+M28)</f>
        <v>0</v>
      </c>
      <c r="T28" s="69" t="str">
        <f t="shared" si="32"/>
        <v>KO</v>
      </c>
      <c r="U28" s="85"/>
      <c r="W28" s="22" t="s">
        <v>15</v>
      </c>
      <c r="X28" s="22"/>
      <c r="Y28" s="22" t="s">
        <v>29</v>
      </c>
      <c r="Z28" s="22" t="s">
        <v>17</v>
      </c>
      <c r="AC28" s="22" t="s">
        <v>16</v>
      </c>
      <c r="AD28" s="22" t="s">
        <v>17</v>
      </c>
      <c r="AE28" s="63"/>
      <c r="AF28" s="36">
        <f>IF($U33=2,IF($U27&lt;$AK$4,$AK$4-$U27,0),AF29)</f>
        <v>0</v>
      </c>
      <c r="AG28" s="36"/>
      <c r="AH28" s="36">
        <f>IF($U33=2,IF($U27&gt;$AK$4,IF(($U27-$AK$4)&gt;8/24,8/24,$U27-$AK$4),AH29),AH29)</f>
        <v>0</v>
      </c>
      <c r="AI28" s="34">
        <v>2</v>
      </c>
      <c r="AJ28" s="13">
        <v>0.29166666666666669</v>
      </c>
      <c r="AK28" s="53">
        <f>+AJ28*5</f>
        <v>1.4583333333333335</v>
      </c>
    </row>
    <row r="29" spans="1:37">
      <c r="A29" s="45">
        <f t="shared" ref="A29:A33" si="34">+A28+1</f>
        <v>43061</v>
      </c>
      <c r="B29" s="13"/>
      <c r="C29" s="13"/>
      <c r="D29" s="13"/>
      <c r="E29" s="14">
        <f t="shared" si="28"/>
        <v>0</v>
      </c>
      <c r="F29" s="13"/>
      <c r="G29" s="15">
        <f t="shared" si="29"/>
        <v>0</v>
      </c>
      <c r="H29" s="13"/>
      <c r="I29" s="13"/>
      <c r="J29" s="13"/>
      <c r="K29" s="14">
        <f t="shared" si="30"/>
        <v>0</v>
      </c>
      <c r="L29" s="13"/>
      <c r="M29" s="15">
        <f>IF(L29&lt;H29,L29+1-H29-K29,L29-H29-K29)</f>
        <v>0</v>
      </c>
      <c r="N29" s="17"/>
      <c r="O29" s="17"/>
      <c r="P29" s="18"/>
      <c r="Q29" s="19"/>
      <c r="R29" s="46"/>
      <c r="S29" s="20">
        <f t="shared" si="33"/>
        <v>0</v>
      </c>
      <c r="T29" s="69" t="str">
        <f t="shared" si="32"/>
        <v>KO</v>
      </c>
      <c r="U29" s="85"/>
      <c r="W29" s="60">
        <f>AF27</f>
        <v>0</v>
      </c>
      <c r="X29" s="60"/>
      <c r="Y29" s="58">
        <f>+AH27</f>
        <v>0</v>
      </c>
      <c r="Z29" s="58">
        <f>IF(U27&gt;43/24,U27-43/24,0)</f>
        <v>0</v>
      </c>
      <c r="AB29" s="22" t="s">
        <v>17</v>
      </c>
      <c r="AC29" s="53" t="s">
        <v>27</v>
      </c>
      <c r="AD29" s="53">
        <f>+Z31</f>
        <v>0</v>
      </c>
      <c r="AE29" s="66"/>
      <c r="AF29" s="21">
        <f>IF($U33=3,IF($U27&lt;$AK$5,$AK$5-$U27,0),AF30)</f>
        <v>0</v>
      </c>
      <c r="AH29" s="21">
        <f>IF($U33=3,IF($U27&gt;$AK$5,IF(($U27-$AK$5)&gt;15/24,15/24,$U27-$AK$5),AH30),AH30)</f>
        <v>0</v>
      </c>
      <c r="AI29" s="34">
        <v>3</v>
      </c>
      <c r="AJ29" s="13">
        <v>0.29166666666666669</v>
      </c>
      <c r="AK29" s="53">
        <f>+AJ29*4</f>
        <v>1.1666666666666667</v>
      </c>
    </row>
    <row r="30" spans="1:37" ht="15" customHeight="1">
      <c r="A30" s="45">
        <f t="shared" si="34"/>
        <v>43062</v>
      </c>
      <c r="B30" s="13"/>
      <c r="C30" s="13"/>
      <c r="D30" s="13"/>
      <c r="E30" s="14">
        <f t="shared" si="28"/>
        <v>0</v>
      </c>
      <c r="F30" s="13"/>
      <c r="G30" s="15">
        <f t="shared" si="29"/>
        <v>0</v>
      </c>
      <c r="H30" s="13"/>
      <c r="I30" s="13"/>
      <c r="J30" s="13"/>
      <c r="K30" s="14">
        <f t="shared" si="30"/>
        <v>0</v>
      </c>
      <c r="L30" s="13"/>
      <c r="M30" s="15">
        <f t="shared" ref="M30:M33" si="35">IF(L30&lt;H30,L30+1-H30-K30,L30-H30-K30)</f>
        <v>0</v>
      </c>
      <c r="N30" s="17"/>
      <c r="O30" s="17"/>
      <c r="P30" s="18"/>
      <c r="Q30" s="19"/>
      <c r="R30" s="46"/>
      <c r="S30" s="20">
        <f t="shared" si="33"/>
        <v>0</v>
      </c>
      <c r="T30" s="69" t="str">
        <f t="shared" si="32"/>
        <v>KO</v>
      </c>
      <c r="U30" s="85"/>
      <c r="W30" s="22" t="s">
        <v>18</v>
      </c>
      <c r="X30" s="22"/>
      <c r="Y30" s="22" t="s">
        <v>18</v>
      </c>
      <c r="Z30" s="22" t="s">
        <v>18</v>
      </c>
      <c r="AB30" s="22" t="s">
        <v>16</v>
      </c>
      <c r="AC30" s="53">
        <f>+Y31</f>
        <v>0</v>
      </c>
      <c r="AD30" s="53">
        <f>+(AD29*1.5)/1.25</f>
        <v>0</v>
      </c>
      <c r="AE30" s="66"/>
      <c r="AF30" s="21">
        <f>IF($U33=4,IF($U27&lt;$AK$6,$AK$6-$U27,0),AF31)</f>
        <v>0</v>
      </c>
      <c r="AH30" s="21">
        <f>IF($U33=4,IF($U27&gt;$AK$6,IF(($U27-$AK$6)&gt;22/24,22/24,$U27-$AK$6),AH31),AH31)</f>
        <v>0</v>
      </c>
      <c r="AI30" s="34">
        <v>4</v>
      </c>
      <c r="AJ30" s="13">
        <v>0.29166666666666669</v>
      </c>
      <c r="AK30" s="53">
        <f>+AJ30*3</f>
        <v>0.875</v>
      </c>
    </row>
    <row r="31" spans="1:37">
      <c r="A31" s="45">
        <f t="shared" si="34"/>
        <v>43063</v>
      </c>
      <c r="B31" s="13"/>
      <c r="C31" s="13"/>
      <c r="D31" s="13"/>
      <c r="E31" s="14">
        <f t="shared" si="28"/>
        <v>0</v>
      </c>
      <c r="F31" s="13"/>
      <c r="G31" s="15">
        <f t="shared" si="29"/>
        <v>0</v>
      </c>
      <c r="H31" s="13"/>
      <c r="I31" s="13"/>
      <c r="J31" s="13"/>
      <c r="K31" s="14">
        <f t="shared" si="30"/>
        <v>0</v>
      </c>
      <c r="L31" s="13"/>
      <c r="M31" s="15">
        <f t="shared" si="35"/>
        <v>0</v>
      </c>
      <c r="N31" s="17"/>
      <c r="O31" s="17"/>
      <c r="P31" s="18"/>
      <c r="Q31" s="19"/>
      <c r="R31" s="46"/>
      <c r="S31" s="20">
        <f t="shared" si="33"/>
        <v>0</v>
      </c>
      <c r="T31" s="69" t="str">
        <f>IF(S31+R31+Q31+P31+O31+N31=0,"KO","")</f>
        <v>KO</v>
      </c>
      <c r="U31" s="85"/>
      <c r="W31" s="55">
        <f>+W23+W29-(AC25*1.25)</f>
        <v>0</v>
      </c>
      <c r="X31" s="55"/>
      <c r="Y31" s="53">
        <f>+Y23+Y29-Y25+(AD25*1.5)/1.25-AC25</f>
        <v>0</v>
      </c>
      <c r="Z31" s="53">
        <f>+Z23+Z29-Z25-AD25</f>
        <v>0</v>
      </c>
      <c r="AB31" s="22" t="s">
        <v>15</v>
      </c>
      <c r="AC31" s="53">
        <f>+AC30*1.25</f>
        <v>0</v>
      </c>
      <c r="AD31" s="53" t="s">
        <v>27</v>
      </c>
      <c r="AE31" s="67"/>
      <c r="AF31" s="21">
        <f>IF($U33=5,IF($U27&lt;$AK$7,$AK$7-$U27,0),AF32)</f>
        <v>0</v>
      </c>
      <c r="AH31" s="21">
        <f>IF($U33=5,IF($U27&gt;$AK$7,IF(($U27-$AK$7)&gt;29/24,29/24,$U27-$AK$7),AH32),AH32)</f>
        <v>0</v>
      </c>
      <c r="AI31" s="34">
        <v>5</v>
      </c>
      <c r="AJ31" s="13">
        <v>0.29166666666666669</v>
      </c>
      <c r="AK31" s="53">
        <f>+AJ31*2</f>
        <v>0.58333333333333337</v>
      </c>
    </row>
    <row r="32" spans="1:37">
      <c r="A32" s="45">
        <f t="shared" si="34"/>
        <v>43064</v>
      </c>
      <c r="B32" s="13"/>
      <c r="C32" s="13"/>
      <c r="D32" s="13"/>
      <c r="E32" s="14">
        <f t="shared" si="28"/>
        <v>0</v>
      </c>
      <c r="F32" s="13"/>
      <c r="G32" s="15">
        <f t="shared" si="29"/>
        <v>0</v>
      </c>
      <c r="H32" s="13"/>
      <c r="I32" s="13"/>
      <c r="J32" s="13"/>
      <c r="K32" s="14">
        <f t="shared" si="30"/>
        <v>0</v>
      </c>
      <c r="L32" s="13"/>
      <c r="M32" s="15">
        <f t="shared" si="35"/>
        <v>0</v>
      </c>
      <c r="N32" s="17"/>
      <c r="O32" s="17"/>
      <c r="P32" s="18"/>
      <c r="Q32" s="19"/>
      <c r="R32" s="46"/>
      <c r="S32" s="20">
        <f t="shared" si="33"/>
        <v>0</v>
      </c>
      <c r="T32" s="69" t="str">
        <f t="shared" ref="T32:T33" si="36">IF(S32+R32+Q32+P32+O32+N32=0,"KO","")</f>
        <v>KO</v>
      </c>
      <c r="U32" s="51" t="s">
        <v>33</v>
      </c>
      <c r="Y32" s="22" t="s">
        <v>16</v>
      </c>
      <c r="Z32" s="22" t="s">
        <v>17</v>
      </c>
      <c r="AC32" s="22" t="s">
        <v>16</v>
      </c>
      <c r="AD32" s="22" t="s">
        <v>17</v>
      </c>
      <c r="AE32" s="63"/>
      <c r="AF32" s="21">
        <f>IF($U33=6,IF($U27&lt;$AK$8,$AK$8-$U27,0),AF33)</f>
        <v>0</v>
      </c>
      <c r="AH32" s="21">
        <f>IF($U33=6,IF($U27&gt;$AK$8,IF(($U27-$AK$8)&gt;36/24,36/24,$U27-$AK$8),AH33),AH33)</f>
        <v>0</v>
      </c>
      <c r="AI32" s="34">
        <v>6</v>
      </c>
      <c r="AJ32" s="13">
        <v>0.29166666666666669</v>
      </c>
      <c r="AK32" s="53">
        <f>+AJ32</f>
        <v>0.29166666666666669</v>
      </c>
    </row>
    <row r="33" spans="1:37">
      <c r="A33" s="45">
        <f t="shared" si="34"/>
        <v>43065</v>
      </c>
      <c r="B33" s="13"/>
      <c r="C33" s="13"/>
      <c r="D33" s="13"/>
      <c r="E33" s="14">
        <f t="shared" si="28"/>
        <v>0</v>
      </c>
      <c r="F33" s="13"/>
      <c r="G33" s="15">
        <f t="shared" si="29"/>
        <v>0</v>
      </c>
      <c r="H33" s="13"/>
      <c r="I33" s="13"/>
      <c r="J33" s="13"/>
      <c r="K33" s="14">
        <f t="shared" si="30"/>
        <v>0</v>
      </c>
      <c r="L33" s="13"/>
      <c r="M33" s="15">
        <f t="shared" si="35"/>
        <v>0</v>
      </c>
      <c r="N33" s="17"/>
      <c r="O33" s="17"/>
      <c r="P33" s="18"/>
      <c r="Q33" s="19"/>
      <c r="R33" s="46"/>
      <c r="S33" s="20">
        <f t="shared" si="33"/>
        <v>0</v>
      </c>
      <c r="T33" s="69" t="str">
        <f t="shared" si="36"/>
        <v>KO</v>
      </c>
      <c r="U33" s="52">
        <f>+IF(SUM(N27:R33)&gt;7,"ERROR",SUM(N27:R33))</f>
        <v>0</v>
      </c>
      <c r="W33" s="42" t="s">
        <v>19</v>
      </c>
      <c r="X33" s="42"/>
      <c r="Y33" s="54">
        <v>0</v>
      </c>
      <c r="Z33" s="54">
        <v>0</v>
      </c>
      <c r="AB33" s="42" t="s">
        <v>26</v>
      </c>
      <c r="AC33" s="54">
        <v>0</v>
      </c>
      <c r="AD33" s="54">
        <v>0</v>
      </c>
      <c r="AE33" s="68"/>
      <c r="AF33" s="21">
        <f>IF($U33=7,IF($U27&lt;$AK$9,$AK$9-$U27,0),0)</f>
        <v>0</v>
      </c>
      <c r="AH33" s="21">
        <f>IF($U33=7,IF($U27&gt;$AK$9,IF(($U27-$AK$9)&gt;43/24,43/24,$U27-$AK$9),0),0)</f>
        <v>0</v>
      </c>
      <c r="AI33" s="34">
        <v>7</v>
      </c>
      <c r="AJ33" s="13">
        <v>0.29166666666666669</v>
      </c>
      <c r="AK33" s="53">
        <v>0</v>
      </c>
    </row>
    <row r="34" spans="1:37" ht="6" customHeight="1">
      <c r="N34" s="37"/>
      <c r="O34" s="37"/>
      <c r="P34" s="37"/>
      <c r="Q34" s="37"/>
      <c r="R34" s="37"/>
    </row>
    <row r="35" spans="1:37">
      <c r="A35" s="45">
        <f>+A33+1</f>
        <v>43066</v>
      </c>
      <c r="B35" s="13"/>
      <c r="C35" s="13"/>
      <c r="D35" s="13"/>
      <c r="E35" s="14">
        <f t="shared" ref="E35:E41" si="37">+D35-C35</f>
        <v>0</v>
      </c>
      <c r="F35" s="13"/>
      <c r="G35" s="15">
        <f t="shared" ref="G35:G41" si="38">IF(F35&lt;B35,F35+1-B35-E35,F35-B35-E35)</f>
        <v>0</v>
      </c>
      <c r="H35" s="13"/>
      <c r="I35" s="13"/>
      <c r="J35" s="13"/>
      <c r="K35" s="14">
        <f t="shared" ref="K35:K41" si="39">+J35-I35</f>
        <v>0</v>
      </c>
      <c r="L35" s="13"/>
      <c r="M35" s="15">
        <f t="shared" ref="M35:M36" si="40">IF(L35&lt;H35,L35+1-H35-K35,L35-H35-K35)</f>
        <v>0</v>
      </c>
      <c r="N35" s="17"/>
      <c r="O35" s="17"/>
      <c r="P35" s="18"/>
      <c r="Q35" s="19"/>
      <c r="R35" s="46"/>
      <c r="S35" s="20">
        <f>SUM(G35+M35)</f>
        <v>0</v>
      </c>
      <c r="T35" s="69" t="str">
        <f t="shared" ref="T35:T38" si="41">IF(S35+R35+Q35+P35+O35+N35=0,"KO","")</f>
        <v>KO</v>
      </c>
      <c r="U35" s="84">
        <f>SUM(S35:S41)</f>
        <v>0</v>
      </c>
      <c r="W35" s="43" t="s">
        <v>13</v>
      </c>
      <c r="X35" s="59"/>
      <c r="Y35" s="82" t="s">
        <v>14</v>
      </c>
      <c r="Z35" s="82"/>
      <c r="AB35" s="36"/>
      <c r="AC35" s="82" t="s">
        <v>28</v>
      </c>
      <c r="AD35" s="82"/>
      <c r="AE35" s="62"/>
      <c r="AF35" s="36">
        <f>IF($U41=1,IF($U35&lt;$AK$3,$AK$3-$U35,0),AF36)</f>
        <v>0</v>
      </c>
      <c r="AG35" s="36"/>
      <c r="AH35" s="36">
        <f>IF($U41=1,IF($U35&gt;$AK$3,IF(($U35-$AK$3)&gt;8/24,8/24,$U35-$AK$3),AH36),AH36)</f>
        <v>0</v>
      </c>
      <c r="AI35" s="34">
        <v>1</v>
      </c>
      <c r="AJ35" s="13">
        <v>0.29166666666666669</v>
      </c>
      <c r="AK35" s="53">
        <f>+AJ35*5</f>
        <v>1.4583333333333335</v>
      </c>
    </row>
    <row r="36" spans="1:37">
      <c r="A36" s="45">
        <f>+A35+1</f>
        <v>43067</v>
      </c>
      <c r="B36" s="13"/>
      <c r="C36" s="13"/>
      <c r="D36" s="13"/>
      <c r="E36" s="14">
        <f t="shared" si="37"/>
        <v>0</v>
      </c>
      <c r="F36" s="13"/>
      <c r="G36" s="15">
        <f t="shared" si="38"/>
        <v>0</v>
      </c>
      <c r="H36" s="13"/>
      <c r="I36" s="13"/>
      <c r="J36" s="13"/>
      <c r="K36" s="14">
        <f t="shared" si="39"/>
        <v>0</v>
      </c>
      <c r="L36" s="13"/>
      <c r="M36" s="15">
        <f t="shared" si="40"/>
        <v>0</v>
      </c>
      <c r="N36" s="17"/>
      <c r="O36" s="17"/>
      <c r="P36" s="18"/>
      <c r="Q36" s="19"/>
      <c r="R36" s="46"/>
      <c r="S36" s="20">
        <f t="shared" ref="S36:S41" si="42">SUM(G36+M36)</f>
        <v>0</v>
      </c>
      <c r="T36" s="69" t="str">
        <f t="shared" si="41"/>
        <v>KO</v>
      </c>
      <c r="U36" s="85"/>
      <c r="W36" s="22" t="s">
        <v>15</v>
      </c>
      <c r="X36" s="22"/>
      <c r="Y36" s="22" t="s">
        <v>29</v>
      </c>
      <c r="Z36" s="22" t="s">
        <v>17</v>
      </c>
      <c r="AC36" s="22" t="s">
        <v>16</v>
      </c>
      <c r="AD36" s="22" t="s">
        <v>17</v>
      </c>
      <c r="AE36" s="63"/>
      <c r="AF36" s="36">
        <f>IF($U41=2,IF($U35&lt;$AK$4,$AK$4-$U35,0),AF37)</f>
        <v>0</v>
      </c>
      <c r="AG36" s="36"/>
      <c r="AH36" s="36">
        <f>IF($U41=2,IF($U35&gt;$AK$4,IF(($U35-$AK$4)&gt;8/24,8/24,$U35-$AK$4),AH37),AH37)</f>
        <v>0</v>
      </c>
      <c r="AI36" s="34">
        <v>2</v>
      </c>
      <c r="AJ36" s="13">
        <v>0.29166666666666669</v>
      </c>
      <c r="AK36" s="53">
        <f>+AJ36*5</f>
        <v>1.4583333333333335</v>
      </c>
    </row>
    <row r="37" spans="1:37">
      <c r="A37" s="45">
        <f t="shared" ref="A37:A41" si="43">+A36+1</f>
        <v>43068</v>
      </c>
      <c r="B37" s="13"/>
      <c r="C37" s="13"/>
      <c r="D37" s="13"/>
      <c r="E37" s="14">
        <f t="shared" si="37"/>
        <v>0</v>
      </c>
      <c r="F37" s="13"/>
      <c r="G37" s="15">
        <f t="shared" si="38"/>
        <v>0</v>
      </c>
      <c r="H37" s="13"/>
      <c r="I37" s="13"/>
      <c r="J37" s="13"/>
      <c r="K37" s="14">
        <f t="shared" si="39"/>
        <v>0</v>
      </c>
      <c r="L37" s="13"/>
      <c r="M37" s="15">
        <f>IF(L37&lt;H37,L37+1-H37-K37,L37-H37-K37)</f>
        <v>0</v>
      </c>
      <c r="N37" s="17"/>
      <c r="O37" s="17"/>
      <c r="P37" s="18"/>
      <c r="Q37" s="19"/>
      <c r="R37" s="46"/>
      <c r="S37" s="20">
        <f t="shared" si="42"/>
        <v>0</v>
      </c>
      <c r="T37" s="69" t="str">
        <f t="shared" si="41"/>
        <v>KO</v>
      </c>
      <c r="U37" s="85"/>
      <c r="W37" s="60">
        <f>AF35</f>
        <v>0</v>
      </c>
      <c r="X37" s="60"/>
      <c r="Y37" s="58">
        <f>+AH35</f>
        <v>0</v>
      </c>
      <c r="Z37" s="58">
        <f>IF(U35&gt;43/24,U35-43/24,0)</f>
        <v>0</v>
      </c>
      <c r="AB37" s="22" t="s">
        <v>17</v>
      </c>
      <c r="AC37" s="53" t="s">
        <v>27</v>
      </c>
      <c r="AD37" s="53">
        <f>+Z39</f>
        <v>0</v>
      </c>
      <c r="AE37" s="66"/>
      <c r="AF37" s="21">
        <f>IF($U41=3,IF($U35&lt;$AK$5,$AK$5-$U35,0),AF38)</f>
        <v>0</v>
      </c>
      <c r="AH37" s="21">
        <f>IF($U41=3,IF($U35&gt;$AK$5,IF(($U35-$AK$5)&gt;15/24,15/24,$U35-$AK$5),AH38),AH38)</f>
        <v>0</v>
      </c>
      <c r="AI37" s="34">
        <v>3</v>
      </c>
      <c r="AJ37" s="13">
        <v>0.29166666666666669</v>
      </c>
      <c r="AK37" s="53">
        <f>+AJ37*4</f>
        <v>1.1666666666666667</v>
      </c>
    </row>
    <row r="38" spans="1:37" ht="15" customHeight="1">
      <c r="A38" s="45">
        <f t="shared" si="43"/>
        <v>43069</v>
      </c>
      <c r="B38" s="13"/>
      <c r="C38" s="13"/>
      <c r="D38" s="13"/>
      <c r="E38" s="14">
        <f t="shared" si="37"/>
        <v>0</v>
      </c>
      <c r="F38" s="13"/>
      <c r="G38" s="15">
        <f t="shared" si="38"/>
        <v>0</v>
      </c>
      <c r="H38" s="13"/>
      <c r="I38" s="13"/>
      <c r="J38" s="13"/>
      <c r="K38" s="14">
        <f t="shared" si="39"/>
        <v>0</v>
      </c>
      <c r="L38" s="13"/>
      <c r="M38" s="15">
        <f t="shared" ref="M38:M41" si="44">IF(L38&lt;H38,L38+1-H38-K38,L38-H38-K38)</f>
        <v>0</v>
      </c>
      <c r="N38" s="17"/>
      <c r="O38" s="17"/>
      <c r="P38" s="18"/>
      <c r="Q38" s="19"/>
      <c r="R38" s="46"/>
      <c r="S38" s="20">
        <f t="shared" si="42"/>
        <v>0</v>
      </c>
      <c r="T38" s="69" t="str">
        <f t="shared" si="41"/>
        <v>KO</v>
      </c>
      <c r="U38" s="85"/>
      <c r="W38" s="22" t="s">
        <v>18</v>
      </c>
      <c r="X38" s="22"/>
      <c r="Y38" s="22" t="s">
        <v>18</v>
      </c>
      <c r="Z38" s="22" t="s">
        <v>18</v>
      </c>
      <c r="AB38" s="22" t="s">
        <v>16</v>
      </c>
      <c r="AC38" s="53">
        <f>+Y39</f>
        <v>0</v>
      </c>
      <c r="AD38" s="53">
        <f>+(AD37*1.5)/1.25</f>
        <v>0</v>
      </c>
      <c r="AE38" s="66"/>
      <c r="AF38" s="21">
        <f>IF($U41=4,IF($U35&lt;$AK$6,$AK$6-$U35,0),AF39)</f>
        <v>0</v>
      </c>
      <c r="AH38" s="21">
        <f>IF($U41=4,IF($U35&gt;$AK$6,IF(($U35-$AK$6)&gt;22/24,22/24,$U35-$AK$6),AH39),AH39)</f>
        <v>0</v>
      </c>
      <c r="AI38" s="34">
        <v>4</v>
      </c>
      <c r="AJ38" s="13">
        <v>0.29166666666666669</v>
      </c>
      <c r="AK38" s="53">
        <f>+AJ38*3</f>
        <v>0.875</v>
      </c>
    </row>
    <row r="39" spans="1:37">
      <c r="A39" s="45">
        <f t="shared" si="43"/>
        <v>43070</v>
      </c>
      <c r="B39" s="13"/>
      <c r="C39" s="13"/>
      <c r="D39" s="13"/>
      <c r="E39" s="14">
        <f t="shared" si="37"/>
        <v>0</v>
      </c>
      <c r="F39" s="13"/>
      <c r="G39" s="15">
        <f t="shared" si="38"/>
        <v>0</v>
      </c>
      <c r="H39" s="13"/>
      <c r="I39" s="13"/>
      <c r="J39" s="13"/>
      <c r="K39" s="14">
        <f t="shared" si="39"/>
        <v>0</v>
      </c>
      <c r="L39" s="13"/>
      <c r="M39" s="15">
        <f t="shared" si="44"/>
        <v>0</v>
      </c>
      <c r="N39" s="17"/>
      <c r="O39" s="17"/>
      <c r="P39" s="18"/>
      <c r="Q39" s="19"/>
      <c r="R39" s="46"/>
      <c r="S39" s="20">
        <f t="shared" si="42"/>
        <v>0</v>
      </c>
      <c r="T39" s="69" t="str">
        <f>IF(S39+R39+Q39+P39+O39+N39=0,"KO","")</f>
        <v>KO</v>
      </c>
      <c r="U39" s="85"/>
      <c r="W39" s="55">
        <f>+W31+W37-(AC33*1.25)</f>
        <v>0</v>
      </c>
      <c r="X39" s="55"/>
      <c r="Y39" s="53">
        <f>+Y31+Y37-Y33+(AD33*1.5)/1.25-AC33</f>
        <v>0</v>
      </c>
      <c r="Z39" s="53">
        <f>+Z31+Z37-Z33-AD33</f>
        <v>0</v>
      </c>
      <c r="AB39" s="22" t="s">
        <v>15</v>
      </c>
      <c r="AC39" s="53">
        <f>+AC38*1.25</f>
        <v>0</v>
      </c>
      <c r="AD39" s="53" t="s">
        <v>27</v>
      </c>
      <c r="AE39" s="67"/>
      <c r="AF39" s="21">
        <f>IF($U41=5,IF($U35&lt;$AK$7,$AK$7-$U35,0),AF40)</f>
        <v>0</v>
      </c>
      <c r="AH39" s="21">
        <f>IF($U41=5,IF($U35&gt;$AK$7,IF(($U35-$AK$7)&gt;29/24,29/24,$U35-$AK$7),AH40),AH40)</f>
        <v>0</v>
      </c>
      <c r="AI39" s="34">
        <v>5</v>
      </c>
      <c r="AJ39" s="13">
        <v>0.29166666666666669</v>
      </c>
      <c r="AK39" s="53">
        <f>+AJ39*2</f>
        <v>0.58333333333333337</v>
      </c>
    </row>
    <row r="40" spans="1:37">
      <c r="A40" s="45">
        <f t="shared" si="43"/>
        <v>43071</v>
      </c>
      <c r="B40" s="13"/>
      <c r="C40" s="13"/>
      <c r="D40" s="13"/>
      <c r="E40" s="14">
        <f t="shared" si="37"/>
        <v>0</v>
      </c>
      <c r="F40" s="13"/>
      <c r="G40" s="15">
        <f t="shared" si="38"/>
        <v>0</v>
      </c>
      <c r="H40" s="13"/>
      <c r="I40" s="13"/>
      <c r="J40" s="13"/>
      <c r="K40" s="14">
        <f t="shared" si="39"/>
        <v>0</v>
      </c>
      <c r="L40" s="13"/>
      <c r="M40" s="15">
        <f t="shared" si="44"/>
        <v>0</v>
      </c>
      <c r="N40" s="17"/>
      <c r="O40" s="17"/>
      <c r="P40" s="18"/>
      <c r="Q40" s="19"/>
      <c r="R40" s="46"/>
      <c r="S40" s="20">
        <f t="shared" si="42"/>
        <v>0</v>
      </c>
      <c r="T40" s="69" t="str">
        <f t="shared" ref="T40:T41" si="45">IF(S40+R40+Q40+P40+O40+N40=0,"KO","")</f>
        <v>KO</v>
      </c>
      <c r="U40" s="51" t="s">
        <v>33</v>
      </c>
      <c r="Y40" s="22" t="s">
        <v>16</v>
      </c>
      <c r="Z40" s="22" t="s">
        <v>17</v>
      </c>
      <c r="AC40" s="22" t="s">
        <v>16</v>
      </c>
      <c r="AD40" s="22" t="s">
        <v>17</v>
      </c>
      <c r="AE40" s="63"/>
      <c r="AF40" s="21">
        <f>IF($U41=6,IF($U35&lt;$AK$8,$AK$8-$U35,0),AF41)</f>
        <v>0</v>
      </c>
      <c r="AH40" s="21">
        <f>IF($U41=6,IF($U35&gt;$AK$8,IF(($U35-$AK$8)&gt;36/24,36/24,$U35-$AK$8),AH41),AH41)</f>
        <v>0</v>
      </c>
      <c r="AI40" s="34">
        <v>6</v>
      </c>
      <c r="AJ40" s="13">
        <v>0.29166666666666669</v>
      </c>
      <c r="AK40" s="53">
        <f>+AJ40</f>
        <v>0.29166666666666669</v>
      </c>
    </row>
    <row r="41" spans="1:37">
      <c r="A41" s="45">
        <f t="shared" si="43"/>
        <v>43072</v>
      </c>
      <c r="B41" s="13"/>
      <c r="C41" s="13"/>
      <c r="D41" s="13"/>
      <c r="E41" s="14">
        <f t="shared" si="37"/>
        <v>0</v>
      </c>
      <c r="F41" s="13"/>
      <c r="G41" s="15">
        <f t="shared" si="38"/>
        <v>0</v>
      </c>
      <c r="H41" s="13"/>
      <c r="I41" s="13"/>
      <c r="J41" s="13"/>
      <c r="K41" s="14">
        <f t="shared" si="39"/>
        <v>0</v>
      </c>
      <c r="L41" s="13"/>
      <c r="M41" s="15">
        <f t="shared" si="44"/>
        <v>0</v>
      </c>
      <c r="N41" s="17"/>
      <c r="O41" s="17"/>
      <c r="P41" s="18"/>
      <c r="Q41" s="19"/>
      <c r="R41" s="46"/>
      <c r="S41" s="20">
        <f t="shared" si="42"/>
        <v>0</v>
      </c>
      <c r="T41" s="69" t="str">
        <f t="shared" si="45"/>
        <v>KO</v>
      </c>
      <c r="U41" s="52">
        <f>+IF(SUM(N35:R41)&gt;7,"ERROR",SUM(N35:R41))</f>
        <v>0</v>
      </c>
      <c r="W41" s="42" t="s">
        <v>19</v>
      </c>
      <c r="X41" s="42"/>
      <c r="Y41" s="54">
        <v>0</v>
      </c>
      <c r="Z41" s="54">
        <v>0</v>
      </c>
      <c r="AB41" s="42" t="s">
        <v>26</v>
      </c>
      <c r="AC41" s="54">
        <v>0</v>
      </c>
      <c r="AD41" s="54">
        <v>0</v>
      </c>
      <c r="AE41" s="68"/>
      <c r="AF41" s="21">
        <f>IF($U41=7,IF($U35&lt;$AK$9,$AK$9-$U35,0),0)</f>
        <v>0</v>
      </c>
      <c r="AH41" s="21">
        <f>IF($U41=7,IF($U35&gt;$AK$9,IF(($U35-$AK$9)&gt;43/24,43/24,$U35-$AK$9),0),0)</f>
        <v>0</v>
      </c>
      <c r="AI41" s="34">
        <v>7</v>
      </c>
      <c r="AJ41" s="13">
        <v>0.29166666666666669</v>
      </c>
      <c r="AK41" s="53">
        <v>0</v>
      </c>
    </row>
    <row r="42" spans="1:37" ht="6" customHeight="1">
      <c r="N42" s="37"/>
      <c r="O42" s="37"/>
      <c r="P42" s="37"/>
      <c r="Q42" s="37"/>
      <c r="R42" s="37"/>
    </row>
    <row r="43" spans="1:37">
      <c r="A43" s="45">
        <f>+A41+1</f>
        <v>43073</v>
      </c>
      <c r="B43" s="13"/>
      <c r="C43" s="13"/>
      <c r="D43" s="13"/>
      <c r="E43" s="14">
        <f t="shared" ref="E43:E49" si="46">+D43-C43</f>
        <v>0</v>
      </c>
      <c r="F43" s="13"/>
      <c r="G43" s="15">
        <f t="shared" ref="G43:G49" si="47">IF(F43&lt;B43,F43+1-B43-E43,F43-B43-E43)</f>
        <v>0</v>
      </c>
      <c r="H43" s="13"/>
      <c r="I43" s="13"/>
      <c r="J43" s="13"/>
      <c r="K43" s="14">
        <f t="shared" ref="K43:K49" si="48">+J43-I43</f>
        <v>0</v>
      </c>
      <c r="L43" s="13"/>
      <c r="M43" s="15">
        <f t="shared" ref="M43:M44" si="49">IF(L43&lt;H43,L43+1-H43-K43,L43-H43-K43)</f>
        <v>0</v>
      </c>
      <c r="N43" s="17"/>
      <c r="O43" s="17"/>
      <c r="P43" s="18"/>
      <c r="Q43" s="19"/>
      <c r="R43" s="46"/>
      <c r="S43" s="20">
        <f>SUM(G43+M43)</f>
        <v>0</v>
      </c>
      <c r="T43" s="69" t="str">
        <f t="shared" ref="T43:T46" si="50">IF(S43+R43+Q43+P43+O43+N43=0,"KO","")</f>
        <v>KO</v>
      </c>
      <c r="U43" s="84">
        <f>SUM(S43:S49)</f>
        <v>0</v>
      </c>
      <c r="W43" s="43" t="s">
        <v>13</v>
      </c>
      <c r="X43" s="59"/>
      <c r="Y43" s="82" t="s">
        <v>14</v>
      </c>
      <c r="Z43" s="82"/>
      <c r="AB43" s="36"/>
      <c r="AC43" s="82" t="s">
        <v>28</v>
      </c>
      <c r="AD43" s="82"/>
      <c r="AE43" s="62"/>
      <c r="AF43" s="36">
        <f>IF($U49=1,IF($U43&lt;$AK$3,$AK$3-$U43,0),AF44)</f>
        <v>0</v>
      </c>
      <c r="AG43" s="36"/>
      <c r="AH43" s="36">
        <f>IF($U49=1,IF($U43&gt;$AK$3,IF(($U43-$AK$3)&gt;8/24,8/24,$U43-$AK$3),AH44),AH44)</f>
        <v>0</v>
      </c>
      <c r="AI43" s="34">
        <v>1</v>
      </c>
      <c r="AJ43" s="13">
        <v>0.29166666666666669</v>
      </c>
      <c r="AK43" s="53">
        <f>+AJ43*5</f>
        <v>1.4583333333333335</v>
      </c>
    </row>
    <row r="44" spans="1:37">
      <c r="A44" s="45">
        <f>+A43+1</f>
        <v>43074</v>
      </c>
      <c r="B44" s="13"/>
      <c r="C44" s="13"/>
      <c r="D44" s="13"/>
      <c r="E44" s="14">
        <f t="shared" si="46"/>
        <v>0</v>
      </c>
      <c r="F44" s="13"/>
      <c r="G44" s="15">
        <f t="shared" si="47"/>
        <v>0</v>
      </c>
      <c r="H44" s="13"/>
      <c r="I44" s="13"/>
      <c r="J44" s="13"/>
      <c r="K44" s="14">
        <f t="shared" si="48"/>
        <v>0</v>
      </c>
      <c r="L44" s="13"/>
      <c r="M44" s="15">
        <f t="shared" si="49"/>
        <v>0</v>
      </c>
      <c r="N44" s="17"/>
      <c r="O44" s="17"/>
      <c r="P44" s="18"/>
      <c r="Q44" s="19"/>
      <c r="R44" s="46"/>
      <c r="S44" s="20">
        <f t="shared" ref="S44:S49" si="51">SUM(G44+M44)</f>
        <v>0</v>
      </c>
      <c r="T44" s="69" t="str">
        <f t="shared" si="50"/>
        <v>KO</v>
      </c>
      <c r="U44" s="85"/>
      <c r="W44" s="22" t="s">
        <v>15</v>
      </c>
      <c r="X44" s="22"/>
      <c r="Y44" s="22" t="s">
        <v>29</v>
      </c>
      <c r="Z44" s="22" t="s">
        <v>17</v>
      </c>
      <c r="AC44" s="22" t="s">
        <v>16</v>
      </c>
      <c r="AD44" s="22" t="s">
        <v>17</v>
      </c>
      <c r="AE44" s="63"/>
      <c r="AF44" s="36">
        <f>IF($U49=2,IF($U43&lt;$AK$4,$AK$4-$U43,0),AF45)</f>
        <v>0</v>
      </c>
      <c r="AG44" s="36"/>
      <c r="AH44" s="36">
        <f>IF($U49=2,IF($U43&gt;$AK$4,IF(($U43-$AK$4)&gt;8/24,8/24,$U43-$AK$4),AH45),AH45)</f>
        <v>0</v>
      </c>
      <c r="AI44" s="34">
        <v>2</v>
      </c>
      <c r="AJ44" s="13">
        <v>0.29166666666666669</v>
      </c>
      <c r="AK44" s="53">
        <f>+AJ44*5</f>
        <v>1.4583333333333335</v>
      </c>
    </row>
    <row r="45" spans="1:37">
      <c r="A45" s="45">
        <f t="shared" ref="A45:A49" si="52">+A44+1</f>
        <v>43075</v>
      </c>
      <c r="B45" s="13"/>
      <c r="C45" s="13"/>
      <c r="D45" s="13"/>
      <c r="E45" s="14">
        <f t="shared" si="46"/>
        <v>0</v>
      </c>
      <c r="F45" s="13"/>
      <c r="G45" s="15">
        <f t="shared" si="47"/>
        <v>0</v>
      </c>
      <c r="H45" s="13"/>
      <c r="I45" s="13"/>
      <c r="J45" s="13"/>
      <c r="K45" s="14">
        <f t="shared" si="48"/>
        <v>0</v>
      </c>
      <c r="L45" s="13"/>
      <c r="M45" s="15">
        <f>IF(L45&lt;H45,L45+1-H45-K45,L45-H45-K45)</f>
        <v>0</v>
      </c>
      <c r="N45" s="17"/>
      <c r="O45" s="17"/>
      <c r="P45" s="18"/>
      <c r="Q45" s="19"/>
      <c r="R45" s="46"/>
      <c r="S45" s="20">
        <f t="shared" si="51"/>
        <v>0</v>
      </c>
      <c r="T45" s="69" t="str">
        <f t="shared" si="50"/>
        <v>KO</v>
      </c>
      <c r="U45" s="85"/>
      <c r="W45" s="60">
        <f>AF43</f>
        <v>0</v>
      </c>
      <c r="X45" s="60"/>
      <c r="Y45" s="58">
        <f>+AH43</f>
        <v>0</v>
      </c>
      <c r="Z45" s="58">
        <f>IF(U43&gt;43/24,U43-43/24,0)</f>
        <v>0</v>
      </c>
      <c r="AB45" s="22" t="s">
        <v>17</v>
      </c>
      <c r="AC45" s="53" t="s">
        <v>27</v>
      </c>
      <c r="AD45" s="53">
        <f>+Z47</f>
        <v>0</v>
      </c>
      <c r="AE45" s="66"/>
      <c r="AF45" s="21">
        <f>IF($U49=3,IF($U43&lt;$AK$5,$AK$5-$U43,0),AF46)</f>
        <v>0</v>
      </c>
      <c r="AH45" s="21">
        <f>IF($U49=3,IF($U43&gt;$AK$5,IF(($U43-$AK$5)&gt;15/24,15/24,$U43-$AK$5),AH46),AH46)</f>
        <v>0</v>
      </c>
      <c r="AI45" s="34">
        <v>3</v>
      </c>
      <c r="AJ45" s="13">
        <v>0.29166666666666669</v>
      </c>
      <c r="AK45" s="53">
        <f>+AJ45*4</f>
        <v>1.1666666666666667</v>
      </c>
    </row>
    <row r="46" spans="1:37" ht="15" customHeight="1">
      <c r="A46" s="45">
        <f t="shared" si="52"/>
        <v>43076</v>
      </c>
      <c r="B46" s="13"/>
      <c r="C46" s="13"/>
      <c r="D46" s="13"/>
      <c r="E46" s="14">
        <f t="shared" si="46"/>
        <v>0</v>
      </c>
      <c r="F46" s="13"/>
      <c r="G46" s="15">
        <f t="shared" si="47"/>
        <v>0</v>
      </c>
      <c r="H46" s="13"/>
      <c r="I46" s="13"/>
      <c r="J46" s="13"/>
      <c r="K46" s="14">
        <f t="shared" si="48"/>
        <v>0</v>
      </c>
      <c r="L46" s="13"/>
      <c r="M46" s="15">
        <f t="shared" ref="M46:M49" si="53">IF(L46&lt;H46,L46+1-H46-K46,L46-H46-K46)</f>
        <v>0</v>
      </c>
      <c r="N46" s="17"/>
      <c r="O46" s="17"/>
      <c r="P46" s="18"/>
      <c r="Q46" s="19"/>
      <c r="R46" s="46"/>
      <c r="S46" s="20">
        <f t="shared" si="51"/>
        <v>0</v>
      </c>
      <c r="T46" s="69" t="str">
        <f t="shared" si="50"/>
        <v>KO</v>
      </c>
      <c r="U46" s="85"/>
      <c r="W46" s="22" t="s">
        <v>18</v>
      </c>
      <c r="X46" s="22"/>
      <c r="Y46" s="22" t="s">
        <v>18</v>
      </c>
      <c r="Z46" s="22" t="s">
        <v>18</v>
      </c>
      <c r="AB46" s="22" t="s">
        <v>16</v>
      </c>
      <c r="AC46" s="53">
        <f>+Y47</f>
        <v>0</v>
      </c>
      <c r="AD46" s="53">
        <f>+(AD45*1.5)/1.25</f>
        <v>0</v>
      </c>
      <c r="AE46" s="66"/>
      <c r="AF46" s="21">
        <f>IF($U49=4,IF($U43&lt;$AK$6,$AK$6-$U43,0),AF47)</f>
        <v>0</v>
      </c>
      <c r="AH46" s="21">
        <f>IF($U49=4,IF($U43&gt;$AK$6,IF(($U43-$AK$6)&gt;22/24,22/24,$U43-$AK$6),AH47),AH47)</f>
        <v>0</v>
      </c>
      <c r="AI46" s="34">
        <v>4</v>
      </c>
      <c r="AJ46" s="13">
        <v>0.29166666666666669</v>
      </c>
      <c r="AK46" s="53">
        <f>+AJ46*3</f>
        <v>0.875</v>
      </c>
    </row>
    <row r="47" spans="1:37">
      <c r="A47" s="45">
        <f t="shared" si="52"/>
        <v>43077</v>
      </c>
      <c r="B47" s="13"/>
      <c r="C47" s="13"/>
      <c r="D47" s="13"/>
      <c r="E47" s="14">
        <f t="shared" si="46"/>
        <v>0</v>
      </c>
      <c r="F47" s="13"/>
      <c r="G47" s="15">
        <f t="shared" si="47"/>
        <v>0</v>
      </c>
      <c r="H47" s="13"/>
      <c r="I47" s="13"/>
      <c r="J47" s="13"/>
      <c r="K47" s="14">
        <f t="shared" si="48"/>
        <v>0</v>
      </c>
      <c r="L47" s="13"/>
      <c r="M47" s="15">
        <f t="shared" si="53"/>
        <v>0</v>
      </c>
      <c r="N47" s="17"/>
      <c r="O47" s="17"/>
      <c r="P47" s="18"/>
      <c r="Q47" s="19"/>
      <c r="R47" s="46"/>
      <c r="S47" s="20">
        <f t="shared" si="51"/>
        <v>0</v>
      </c>
      <c r="T47" s="69" t="str">
        <f>IF(S47+R47+Q47+P47+O47+N47=0,"KO","")</f>
        <v>KO</v>
      </c>
      <c r="U47" s="85"/>
      <c r="W47" s="55">
        <f>+W39+W45-(AC41*1.25)</f>
        <v>0</v>
      </c>
      <c r="X47" s="55"/>
      <c r="Y47" s="53">
        <f>+Y39+Y45-Y41+(AD41*1.5)/1.25-AC41</f>
        <v>0</v>
      </c>
      <c r="Z47" s="53">
        <f>+Z39+Z45-Z41-AD41</f>
        <v>0</v>
      </c>
      <c r="AB47" s="22" t="s">
        <v>15</v>
      </c>
      <c r="AC47" s="53">
        <f>+AC46*1.25</f>
        <v>0</v>
      </c>
      <c r="AD47" s="53" t="s">
        <v>27</v>
      </c>
      <c r="AE47" s="67"/>
      <c r="AF47" s="21">
        <f>IF($U49=5,IF($U43&lt;$AK$7,$AK$7-$U43,0),AF48)</f>
        <v>0</v>
      </c>
      <c r="AH47" s="21">
        <f>IF($U49=5,IF($U43&gt;$AK$7,IF(($U43-$AK$7)&gt;29/24,29/24,$U43-$AK$7),AH48),AH48)</f>
        <v>0</v>
      </c>
      <c r="AI47" s="34">
        <v>5</v>
      </c>
      <c r="AJ47" s="13">
        <v>0.29166666666666669</v>
      </c>
      <c r="AK47" s="53">
        <f>+AJ47*2</f>
        <v>0.58333333333333337</v>
      </c>
    </row>
    <row r="48" spans="1:37">
      <c r="A48" s="45">
        <f t="shared" si="52"/>
        <v>43078</v>
      </c>
      <c r="B48" s="13"/>
      <c r="C48" s="13"/>
      <c r="D48" s="13"/>
      <c r="E48" s="14">
        <f t="shared" si="46"/>
        <v>0</v>
      </c>
      <c r="F48" s="13"/>
      <c r="G48" s="15">
        <f t="shared" si="47"/>
        <v>0</v>
      </c>
      <c r="H48" s="13"/>
      <c r="I48" s="13"/>
      <c r="J48" s="13"/>
      <c r="K48" s="14">
        <f t="shared" si="48"/>
        <v>0</v>
      </c>
      <c r="L48" s="13"/>
      <c r="M48" s="15">
        <f t="shared" si="53"/>
        <v>0</v>
      </c>
      <c r="N48" s="17"/>
      <c r="O48" s="17"/>
      <c r="P48" s="18"/>
      <c r="Q48" s="19"/>
      <c r="R48" s="46"/>
      <c r="S48" s="20">
        <f t="shared" si="51"/>
        <v>0</v>
      </c>
      <c r="T48" s="69" t="str">
        <f t="shared" ref="T48:T49" si="54">IF(S48+R48+Q48+P48+O48+N48=0,"KO","")</f>
        <v>KO</v>
      </c>
      <c r="U48" s="51" t="s">
        <v>33</v>
      </c>
      <c r="Y48" s="22" t="s">
        <v>16</v>
      </c>
      <c r="Z48" s="22" t="s">
        <v>17</v>
      </c>
      <c r="AC48" s="22" t="s">
        <v>16</v>
      </c>
      <c r="AD48" s="22" t="s">
        <v>17</v>
      </c>
      <c r="AE48" s="63"/>
      <c r="AF48" s="21">
        <f>IF($U49=6,IF($U43&lt;$AK$8,$AK$8-$U43,0),AF49)</f>
        <v>0</v>
      </c>
      <c r="AH48" s="21">
        <f>IF($U49=6,IF($U43&gt;$AK$8,IF(($U43-$AK$8)&gt;36/24,36/24,$U43-$AK$8),AH49),AH49)</f>
        <v>0</v>
      </c>
      <c r="AI48" s="34">
        <v>6</v>
      </c>
      <c r="AJ48" s="13">
        <v>0.29166666666666669</v>
      </c>
      <c r="AK48" s="53">
        <f>+AJ48</f>
        <v>0.29166666666666669</v>
      </c>
    </row>
    <row r="49" spans="1:37">
      <c r="A49" s="45">
        <f t="shared" si="52"/>
        <v>43079</v>
      </c>
      <c r="B49" s="13"/>
      <c r="C49" s="13"/>
      <c r="D49" s="13"/>
      <c r="E49" s="14">
        <f t="shared" si="46"/>
        <v>0</v>
      </c>
      <c r="F49" s="13"/>
      <c r="G49" s="15">
        <f t="shared" si="47"/>
        <v>0</v>
      </c>
      <c r="H49" s="13"/>
      <c r="I49" s="13"/>
      <c r="J49" s="13"/>
      <c r="K49" s="14">
        <f t="shared" si="48"/>
        <v>0</v>
      </c>
      <c r="L49" s="13"/>
      <c r="M49" s="15">
        <f t="shared" si="53"/>
        <v>0</v>
      </c>
      <c r="N49" s="17"/>
      <c r="O49" s="17"/>
      <c r="P49" s="18"/>
      <c r="Q49" s="19"/>
      <c r="R49" s="46"/>
      <c r="S49" s="20">
        <f t="shared" si="51"/>
        <v>0</v>
      </c>
      <c r="T49" s="69" t="str">
        <f t="shared" si="54"/>
        <v>KO</v>
      </c>
      <c r="U49" s="52">
        <f>+IF(SUM(N43:R49)&gt;7,"ERROR",SUM(N43:R49))</f>
        <v>0</v>
      </c>
      <c r="W49" s="42" t="s">
        <v>19</v>
      </c>
      <c r="X49" s="42"/>
      <c r="Y49" s="54">
        <v>0</v>
      </c>
      <c r="Z49" s="54">
        <v>0</v>
      </c>
      <c r="AB49" s="42" t="s">
        <v>26</v>
      </c>
      <c r="AC49" s="54">
        <v>0</v>
      </c>
      <c r="AD49" s="54">
        <v>0</v>
      </c>
      <c r="AE49" s="68"/>
      <c r="AF49" s="21">
        <f>IF($U49=7,IF($U43&lt;$AK$9,$AK$9-$U43,0),0)</f>
        <v>0</v>
      </c>
      <c r="AH49" s="21">
        <f>IF($U49=7,IF($U43&gt;$AK$9,IF(($U43-$AK$9)&gt;43/24,43/24,$U43-$AK$9),0),0)</f>
        <v>0</v>
      </c>
      <c r="AI49" s="34">
        <v>7</v>
      </c>
      <c r="AJ49" s="13">
        <v>0.29166666666666669</v>
      </c>
      <c r="AK49" s="53">
        <v>0</v>
      </c>
    </row>
    <row r="50" spans="1:37" ht="6" customHeight="1">
      <c r="N50" s="37"/>
      <c r="O50" s="37"/>
      <c r="P50" s="37"/>
      <c r="Q50" s="37"/>
      <c r="R50" s="37"/>
    </row>
    <row r="51" spans="1:37">
      <c r="A51" s="45">
        <f>+A49+1</f>
        <v>43080</v>
      </c>
      <c r="B51" s="13"/>
      <c r="C51" s="13"/>
      <c r="D51" s="13"/>
      <c r="E51" s="14">
        <f t="shared" ref="E51:E57" si="55">+D51-C51</f>
        <v>0</v>
      </c>
      <c r="F51" s="13"/>
      <c r="G51" s="15">
        <f t="shared" ref="G51:G57" si="56">IF(F51&lt;B51,F51+1-B51-E51,F51-B51-E51)</f>
        <v>0</v>
      </c>
      <c r="H51" s="13"/>
      <c r="I51" s="13"/>
      <c r="J51" s="13"/>
      <c r="K51" s="14">
        <f t="shared" ref="K51:K57" si="57">+J51-I51</f>
        <v>0</v>
      </c>
      <c r="L51" s="13"/>
      <c r="M51" s="15">
        <f t="shared" ref="M51:M52" si="58">IF(L51&lt;H51,L51+1-H51-K51,L51-H51-K51)</f>
        <v>0</v>
      </c>
      <c r="N51" s="17"/>
      <c r="O51" s="17"/>
      <c r="P51" s="18"/>
      <c r="Q51" s="19"/>
      <c r="R51" s="46"/>
      <c r="S51" s="20">
        <f>SUM(G51+M51)</f>
        <v>0</v>
      </c>
      <c r="T51" s="69" t="str">
        <f t="shared" ref="T51:T54" si="59">IF(S51+R51+Q51+P51+O51+N51=0,"KO","")</f>
        <v>KO</v>
      </c>
      <c r="U51" s="84">
        <f>SUM(S51:S57)</f>
        <v>0</v>
      </c>
      <c r="W51" s="43" t="s">
        <v>13</v>
      </c>
      <c r="X51" s="59"/>
      <c r="Y51" s="82" t="s">
        <v>14</v>
      </c>
      <c r="Z51" s="82"/>
      <c r="AB51" s="36"/>
      <c r="AC51" s="82" t="s">
        <v>28</v>
      </c>
      <c r="AD51" s="82"/>
      <c r="AE51" s="62"/>
      <c r="AF51" s="36">
        <f>IF($U57=1,IF($U51&lt;$AK$3,$AK$3-$U51,0),AF52)</f>
        <v>0</v>
      </c>
      <c r="AG51" s="36"/>
      <c r="AH51" s="36">
        <f>IF($U57=1,IF($U51&gt;$AK$3,IF(($U51-$AK$3)&gt;8/24,8/24,$U51-$AK$3),AH52),AH52)</f>
        <v>0</v>
      </c>
      <c r="AI51" s="34">
        <v>1</v>
      </c>
      <c r="AJ51" s="13">
        <v>0.29166666666666669</v>
      </c>
      <c r="AK51" s="53">
        <f>+AJ51*5</f>
        <v>1.4583333333333335</v>
      </c>
    </row>
    <row r="52" spans="1:37">
      <c r="A52" s="45">
        <f>+A51+1</f>
        <v>43081</v>
      </c>
      <c r="B52" s="13"/>
      <c r="C52" s="13"/>
      <c r="D52" s="13"/>
      <c r="E52" s="14">
        <f t="shared" si="55"/>
        <v>0</v>
      </c>
      <c r="F52" s="13"/>
      <c r="G52" s="15">
        <f t="shared" si="56"/>
        <v>0</v>
      </c>
      <c r="H52" s="13"/>
      <c r="I52" s="13"/>
      <c r="J52" s="13"/>
      <c r="K52" s="14">
        <f t="shared" si="57"/>
        <v>0</v>
      </c>
      <c r="L52" s="13"/>
      <c r="M52" s="15">
        <f t="shared" si="58"/>
        <v>0</v>
      </c>
      <c r="N52" s="17"/>
      <c r="O52" s="17"/>
      <c r="P52" s="18"/>
      <c r="Q52" s="19"/>
      <c r="R52" s="46"/>
      <c r="S52" s="20">
        <f t="shared" ref="S52:S57" si="60">SUM(G52+M52)</f>
        <v>0</v>
      </c>
      <c r="T52" s="69" t="str">
        <f t="shared" si="59"/>
        <v>KO</v>
      </c>
      <c r="U52" s="85"/>
      <c r="W52" s="22" t="s">
        <v>15</v>
      </c>
      <c r="X52" s="22"/>
      <c r="Y52" s="22" t="s">
        <v>29</v>
      </c>
      <c r="Z52" s="22" t="s">
        <v>17</v>
      </c>
      <c r="AC52" s="22" t="s">
        <v>16</v>
      </c>
      <c r="AD52" s="22" t="s">
        <v>17</v>
      </c>
      <c r="AE52" s="63"/>
      <c r="AF52" s="36">
        <f>IF($U57=2,IF($U51&lt;$AK$4,$AK$4-$U51,0),AF53)</f>
        <v>0</v>
      </c>
      <c r="AG52" s="36"/>
      <c r="AH52" s="36">
        <f>IF($U57=2,IF($U51&gt;$AK$4,IF(($U51-$AK$4)&gt;8/24,8/24,$U51-$AK$4),AH53),AH53)</f>
        <v>0</v>
      </c>
      <c r="AI52" s="34">
        <v>2</v>
      </c>
      <c r="AJ52" s="13">
        <v>0.29166666666666669</v>
      </c>
      <c r="AK52" s="53">
        <f>+AJ52*5</f>
        <v>1.4583333333333335</v>
      </c>
    </row>
    <row r="53" spans="1:37">
      <c r="A53" s="45">
        <f t="shared" ref="A53:A57" si="61">+A52+1</f>
        <v>43082</v>
      </c>
      <c r="B53" s="13"/>
      <c r="C53" s="13"/>
      <c r="D53" s="13"/>
      <c r="E53" s="14">
        <f t="shared" si="55"/>
        <v>0</v>
      </c>
      <c r="F53" s="13"/>
      <c r="G53" s="15">
        <f t="shared" si="56"/>
        <v>0</v>
      </c>
      <c r="H53" s="13"/>
      <c r="I53" s="13"/>
      <c r="J53" s="13"/>
      <c r="K53" s="14">
        <f t="shared" si="57"/>
        <v>0</v>
      </c>
      <c r="L53" s="13"/>
      <c r="M53" s="15">
        <f>IF(L53&lt;H53,L53+1-H53-K53,L53-H53-K53)</f>
        <v>0</v>
      </c>
      <c r="N53" s="17"/>
      <c r="O53" s="17"/>
      <c r="P53" s="18"/>
      <c r="Q53" s="19"/>
      <c r="R53" s="46"/>
      <c r="S53" s="20">
        <f t="shared" si="60"/>
        <v>0</v>
      </c>
      <c r="T53" s="69" t="str">
        <f t="shared" si="59"/>
        <v>KO</v>
      </c>
      <c r="U53" s="85"/>
      <c r="W53" s="60">
        <f>AF51</f>
        <v>0</v>
      </c>
      <c r="X53" s="60"/>
      <c r="Y53" s="58">
        <f>+AH51</f>
        <v>0</v>
      </c>
      <c r="Z53" s="58">
        <f>IF(U51&gt;43/24,U51-43/24,0)</f>
        <v>0</v>
      </c>
      <c r="AB53" s="22" t="s">
        <v>17</v>
      </c>
      <c r="AC53" s="53" t="s">
        <v>27</v>
      </c>
      <c r="AD53" s="53">
        <f>+Z55</f>
        <v>0</v>
      </c>
      <c r="AE53" s="66"/>
      <c r="AF53" s="21">
        <f>IF($U57=3,IF($U51&lt;$AK$5,$AK$5-$U51,0),AF54)</f>
        <v>0</v>
      </c>
      <c r="AH53" s="21">
        <f>IF($U57=3,IF($U51&gt;$AK$5,IF(($U51-$AK$5)&gt;15/24,15/24,$U51-$AK$5),AH54),AH54)</f>
        <v>0</v>
      </c>
      <c r="AI53" s="34">
        <v>3</v>
      </c>
      <c r="AJ53" s="13">
        <v>0.29166666666666669</v>
      </c>
      <c r="AK53" s="53">
        <f>+AJ53*4</f>
        <v>1.1666666666666667</v>
      </c>
    </row>
    <row r="54" spans="1:37" ht="15" customHeight="1">
      <c r="A54" s="45">
        <f t="shared" si="61"/>
        <v>43083</v>
      </c>
      <c r="B54" s="13"/>
      <c r="C54" s="13"/>
      <c r="D54" s="13"/>
      <c r="E54" s="14">
        <f t="shared" si="55"/>
        <v>0</v>
      </c>
      <c r="F54" s="13"/>
      <c r="G54" s="15">
        <f t="shared" si="56"/>
        <v>0</v>
      </c>
      <c r="H54" s="13"/>
      <c r="I54" s="13"/>
      <c r="J54" s="13"/>
      <c r="K54" s="14">
        <f t="shared" si="57"/>
        <v>0</v>
      </c>
      <c r="L54" s="13"/>
      <c r="M54" s="15">
        <f t="shared" ref="M54:M57" si="62">IF(L54&lt;H54,L54+1-H54-K54,L54-H54-K54)</f>
        <v>0</v>
      </c>
      <c r="N54" s="17"/>
      <c r="O54" s="17"/>
      <c r="P54" s="18"/>
      <c r="Q54" s="19"/>
      <c r="R54" s="46"/>
      <c r="S54" s="20">
        <f t="shared" si="60"/>
        <v>0</v>
      </c>
      <c r="T54" s="69" t="str">
        <f t="shared" si="59"/>
        <v>KO</v>
      </c>
      <c r="U54" s="85"/>
      <c r="W54" s="22" t="s">
        <v>18</v>
      </c>
      <c r="X54" s="22"/>
      <c r="Y54" s="22" t="s">
        <v>18</v>
      </c>
      <c r="Z54" s="22" t="s">
        <v>18</v>
      </c>
      <c r="AB54" s="22" t="s">
        <v>16</v>
      </c>
      <c r="AC54" s="53">
        <f>+Y55</f>
        <v>0</v>
      </c>
      <c r="AD54" s="53">
        <f>+(AD53*1.5)/1.25</f>
        <v>0</v>
      </c>
      <c r="AE54" s="66"/>
      <c r="AF54" s="21">
        <f>IF($U57=4,IF($U51&lt;$AK$6,$AK$6-$U51,0),AF55)</f>
        <v>0</v>
      </c>
      <c r="AH54" s="21">
        <f>IF($U57=4,IF($U51&gt;$AK$6,IF(($U51-$AK$6)&gt;22/24,22/24,$U51-$AK$6),AH55),AH55)</f>
        <v>0</v>
      </c>
      <c r="AI54" s="34">
        <v>4</v>
      </c>
      <c r="AJ54" s="13">
        <v>0.29166666666666669</v>
      </c>
      <c r="AK54" s="53">
        <f>+AJ54*3</f>
        <v>0.875</v>
      </c>
    </row>
    <row r="55" spans="1:37">
      <c r="A55" s="45">
        <f t="shared" si="61"/>
        <v>43084</v>
      </c>
      <c r="B55" s="13"/>
      <c r="C55" s="13"/>
      <c r="D55" s="13"/>
      <c r="E55" s="14">
        <f t="shared" si="55"/>
        <v>0</v>
      </c>
      <c r="F55" s="13"/>
      <c r="G55" s="15">
        <f t="shared" si="56"/>
        <v>0</v>
      </c>
      <c r="H55" s="13"/>
      <c r="I55" s="13"/>
      <c r="J55" s="13"/>
      <c r="K55" s="14">
        <f t="shared" si="57"/>
        <v>0</v>
      </c>
      <c r="L55" s="13"/>
      <c r="M55" s="15">
        <f t="shared" si="62"/>
        <v>0</v>
      </c>
      <c r="N55" s="17"/>
      <c r="O55" s="17"/>
      <c r="P55" s="18"/>
      <c r="Q55" s="19"/>
      <c r="R55" s="46"/>
      <c r="S55" s="20">
        <f t="shared" si="60"/>
        <v>0</v>
      </c>
      <c r="T55" s="69" t="str">
        <f>IF(S55+R55+Q55+P55+O55+N55=0,"KO","")</f>
        <v>KO</v>
      </c>
      <c r="U55" s="85"/>
      <c r="W55" s="55">
        <f>+W47+W53-(AC49*1.25)</f>
        <v>0</v>
      </c>
      <c r="X55" s="55"/>
      <c r="Y55" s="53">
        <f>+Y47+Y53-Y49+(AD49*1.5)/1.25-AC49</f>
        <v>0</v>
      </c>
      <c r="Z55" s="53">
        <f>+Z47+Z53-Z49-AD49</f>
        <v>0</v>
      </c>
      <c r="AB55" s="22" t="s">
        <v>15</v>
      </c>
      <c r="AC55" s="53">
        <f>+AC54*1.25</f>
        <v>0</v>
      </c>
      <c r="AD55" s="53" t="s">
        <v>27</v>
      </c>
      <c r="AE55" s="67"/>
      <c r="AF55" s="21">
        <f>IF($U57=5,IF($U51&lt;$AK$7,$AK$7-$U51,0),AF56)</f>
        <v>0</v>
      </c>
      <c r="AH55" s="21">
        <f>IF($U57=5,IF($U51&gt;$AK$7,IF(($U51-$AK$7)&gt;29/24,29/24,$U51-$AK$7),AH56),AH56)</f>
        <v>0</v>
      </c>
      <c r="AI55" s="34">
        <v>5</v>
      </c>
      <c r="AJ55" s="13">
        <v>0.29166666666666669</v>
      </c>
      <c r="AK55" s="53">
        <f>+AJ55*2</f>
        <v>0.58333333333333337</v>
      </c>
    </row>
    <row r="56" spans="1:37">
      <c r="A56" s="45">
        <f t="shared" si="61"/>
        <v>43085</v>
      </c>
      <c r="B56" s="13"/>
      <c r="C56" s="13"/>
      <c r="D56" s="13"/>
      <c r="E56" s="14">
        <f t="shared" si="55"/>
        <v>0</v>
      </c>
      <c r="F56" s="13"/>
      <c r="G56" s="15">
        <f t="shared" si="56"/>
        <v>0</v>
      </c>
      <c r="H56" s="13"/>
      <c r="I56" s="13"/>
      <c r="J56" s="13"/>
      <c r="K56" s="14">
        <f t="shared" si="57"/>
        <v>0</v>
      </c>
      <c r="L56" s="13"/>
      <c r="M56" s="15">
        <f t="shared" si="62"/>
        <v>0</v>
      </c>
      <c r="N56" s="17"/>
      <c r="O56" s="17"/>
      <c r="P56" s="18"/>
      <c r="Q56" s="19"/>
      <c r="R56" s="46"/>
      <c r="S56" s="20">
        <f t="shared" si="60"/>
        <v>0</v>
      </c>
      <c r="T56" s="69" t="str">
        <f t="shared" ref="T56:T57" si="63">IF(S56+R56+Q56+P56+O56+N56=0,"KO","")</f>
        <v>KO</v>
      </c>
      <c r="U56" s="51" t="s">
        <v>33</v>
      </c>
      <c r="Y56" s="22" t="s">
        <v>16</v>
      </c>
      <c r="Z56" s="22" t="s">
        <v>17</v>
      </c>
      <c r="AC56" s="22" t="s">
        <v>16</v>
      </c>
      <c r="AD56" s="22" t="s">
        <v>17</v>
      </c>
      <c r="AE56" s="63"/>
      <c r="AF56" s="21">
        <f>IF($U57=6,IF($U51&lt;$AK$8,$AK$8-$U51,0),AF57)</f>
        <v>0</v>
      </c>
      <c r="AH56" s="21">
        <f>IF($U57=6,IF($U51&gt;$AK$8,IF(($U51-$AK$8)&gt;36/24,36/24,$U51-$AK$8),AH57),AH57)</f>
        <v>0</v>
      </c>
      <c r="AI56" s="34">
        <v>6</v>
      </c>
      <c r="AJ56" s="13">
        <v>0.29166666666666669</v>
      </c>
      <c r="AK56" s="53">
        <f>+AJ56</f>
        <v>0.29166666666666669</v>
      </c>
    </row>
    <row r="57" spans="1:37">
      <c r="A57" s="45">
        <f t="shared" si="61"/>
        <v>43086</v>
      </c>
      <c r="B57" s="13"/>
      <c r="C57" s="13"/>
      <c r="D57" s="13"/>
      <c r="E57" s="14">
        <f t="shared" si="55"/>
        <v>0</v>
      </c>
      <c r="F57" s="13"/>
      <c r="G57" s="15">
        <f t="shared" si="56"/>
        <v>0</v>
      </c>
      <c r="H57" s="13"/>
      <c r="I57" s="13"/>
      <c r="J57" s="13"/>
      <c r="K57" s="14">
        <f t="shared" si="57"/>
        <v>0</v>
      </c>
      <c r="L57" s="13"/>
      <c r="M57" s="15">
        <f t="shared" si="62"/>
        <v>0</v>
      </c>
      <c r="N57" s="17"/>
      <c r="O57" s="17"/>
      <c r="P57" s="18"/>
      <c r="Q57" s="19"/>
      <c r="R57" s="46"/>
      <c r="S57" s="20">
        <f t="shared" si="60"/>
        <v>0</v>
      </c>
      <c r="T57" s="69" t="str">
        <f t="shared" si="63"/>
        <v>KO</v>
      </c>
      <c r="U57" s="52">
        <f>+IF(SUM(N51:R57)&gt;7,"ERROR",SUM(N51:R57))</f>
        <v>0</v>
      </c>
      <c r="W57" s="42" t="s">
        <v>19</v>
      </c>
      <c r="X57" s="42"/>
      <c r="Y57" s="54">
        <v>0</v>
      </c>
      <c r="Z57" s="54">
        <v>0</v>
      </c>
      <c r="AB57" s="42" t="s">
        <v>26</v>
      </c>
      <c r="AC57" s="54">
        <v>0</v>
      </c>
      <c r="AD57" s="54">
        <v>0</v>
      </c>
      <c r="AE57" s="68"/>
      <c r="AF57" s="21">
        <f>IF($U57=7,IF($U51&lt;$AK$9,$AK$9-$U51,0),0)</f>
        <v>0</v>
      </c>
      <c r="AH57" s="21">
        <f>IF($U57=7,IF($U51&gt;$AK$9,IF(($U51-$AK$9)&gt;43/24,43/24,$U51-$AK$9),0),0)</f>
        <v>0</v>
      </c>
      <c r="AI57" s="34">
        <v>7</v>
      </c>
      <c r="AJ57" s="13">
        <v>0.29166666666666669</v>
      </c>
      <c r="AK57" s="53">
        <v>0</v>
      </c>
    </row>
    <row r="58" spans="1:37" ht="6" customHeight="1">
      <c r="N58" s="37"/>
      <c r="O58" s="37"/>
      <c r="P58" s="37"/>
      <c r="Q58" s="37"/>
      <c r="R58" s="37"/>
    </row>
    <row r="59" spans="1:37">
      <c r="A59" s="45">
        <f>+A57+1</f>
        <v>43087</v>
      </c>
      <c r="B59" s="13"/>
      <c r="C59" s="13"/>
      <c r="D59" s="13"/>
      <c r="E59" s="14">
        <f t="shared" ref="E59:E65" si="64">+D59-C59</f>
        <v>0</v>
      </c>
      <c r="F59" s="13"/>
      <c r="G59" s="15">
        <f t="shared" ref="G59:G65" si="65">IF(F59&lt;B59,F59+1-B59-E59,F59-B59-E59)</f>
        <v>0</v>
      </c>
      <c r="H59" s="13"/>
      <c r="I59" s="13"/>
      <c r="J59" s="13"/>
      <c r="K59" s="14">
        <f t="shared" ref="K59:K65" si="66">+J59-I59</f>
        <v>0</v>
      </c>
      <c r="L59" s="13"/>
      <c r="M59" s="15">
        <f t="shared" ref="M59:M60" si="67">IF(L59&lt;H59,L59+1-H59-K59,L59-H59-K59)</f>
        <v>0</v>
      </c>
      <c r="N59" s="17"/>
      <c r="O59" s="17"/>
      <c r="P59" s="18"/>
      <c r="Q59" s="19"/>
      <c r="R59" s="46"/>
      <c r="S59" s="20">
        <f>SUM(G59+M59)</f>
        <v>0</v>
      </c>
      <c r="T59" s="69" t="str">
        <f t="shared" ref="T59:T62" si="68">IF(S59+R59+Q59+P59+O59+N59=0,"KO","")</f>
        <v>KO</v>
      </c>
      <c r="U59" s="84">
        <f>SUM(S59:S65)</f>
        <v>0</v>
      </c>
      <c r="W59" s="43" t="s">
        <v>13</v>
      </c>
      <c r="X59" s="59"/>
      <c r="Y59" s="82" t="s">
        <v>14</v>
      </c>
      <c r="Z59" s="82"/>
      <c r="AB59" s="36"/>
      <c r="AC59" s="82" t="s">
        <v>28</v>
      </c>
      <c r="AD59" s="82"/>
      <c r="AE59" s="62"/>
      <c r="AF59" s="36">
        <f>IF($U65=1,IF($U59&lt;$AK$3,$AK$3-$U59,0),AF60)</f>
        <v>0</v>
      </c>
      <c r="AG59" s="36"/>
      <c r="AH59" s="36">
        <f>IF($U65=1,IF($U59&gt;$AK$3,IF(($U59-$AK$3)&gt;8/24,8/24,$U59-$AK$3),AH60),AH60)</f>
        <v>0</v>
      </c>
      <c r="AI59" s="34">
        <v>1</v>
      </c>
      <c r="AJ59" s="13">
        <v>0.29166666666666669</v>
      </c>
      <c r="AK59" s="53">
        <f>+AJ59*5</f>
        <v>1.4583333333333335</v>
      </c>
    </row>
    <row r="60" spans="1:37">
      <c r="A60" s="45">
        <f>+A59+1</f>
        <v>43088</v>
      </c>
      <c r="B60" s="13"/>
      <c r="C60" s="13"/>
      <c r="D60" s="13"/>
      <c r="E60" s="14">
        <f t="shared" si="64"/>
        <v>0</v>
      </c>
      <c r="F60" s="13"/>
      <c r="G60" s="15">
        <f t="shared" si="65"/>
        <v>0</v>
      </c>
      <c r="H60" s="13"/>
      <c r="I60" s="13"/>
      <c r="J60" s="13"/>
      <c r="K60" s="14">
        <f t="shared" si="66"/>
        <v>0</v>
      </c>
      <c r="L60" s="13"/>
      <c r="M60" s="15">
        <f t="shared" si="67"/>
        <v>0</v>
      </c>
      <c r="N60" s="17"/>
      <c r="O60" s="17"/>
      <c r="P60" s="18"/>
      <c r="Q60" s="19"/>
      <c r="R60" s="46"/>
      <c r="S60" s="20">
        <f t="shared" ref="S60:S65" si="69">SUM(G60+M60)</f>
        <v>0</v>
      </c>
      <c r="T60" s="69" t="str">
        <f t="shared" si="68"/>
        <v>KO</v>
      </c>
      <c r="U60" s="85"/>
      <c r="W60" s="22" t="s">
        <v>15</v>
      </c>
      <c r="X60" s="22"/>
      <c r="Y60" s="22" t="s">
        <v>29</v>
      </c>
      <c r="Z60" s="22" t="s">
        <v>17</v>
      </c>
      <c r="AC60" s="22" t="s">
        <v>16</v>
      </c>
      <c r="AD60" s="22" t="s">
        <v>17</v>
      </c>
      <c r="AE60" s="63"/>
      <c r="AF60" s="36">
        <f>IF($U65=2,IF($U59&lt;$AK$4,$AK$4-$U59,0),AF61)</f>
        <v>0</v>
      </c>
      <c r="AG60" s="36"/>
      <c r="AH60" s="36">
        <f>IF($U65=2,IF($U59&gt;$AK$4,IF(($U59-$AK$4)&gt;8/24,8/24,$U59-$AK$4),AH61),AH61)</f>
        <v>0</v>
      </c>
      <c r="AI60" s="34">
        <v>2</v>
      </c>
      <c r="AJ60" s="13">
        <v>0.29166666666666669</v>
      </c>
      <c r="AK60" s="53">
        <f>+AJ60*5</f>
        <v>1.4583333333333335</v>
      </c>
    </row>
    <row r="61" spans="1:37">
      <c r="A61" s="45">
        <f t="shared" ref="A61:A65" si="70">+A60+1</f>
        <v>43089</v>
      </c>
      <c r="B61" s="13"/>
      <c r="C61" s="13"/>
      <c r="D61" s="13"/>
      <c r="E61" s="14">
        <f t="shared" si="64"/>
        <v>0</v>
      </c>
      <c r="F61" s="13"/>
      <c r="G61" s="15">
        <f t="shared" si="65"/>
        <v>0</v>
      </c>
      <c r="H61" s="13"/>
      <c r="I61" s="13"/>
      <c r="J61" s="13"/>
      <c r="K61" s="14">
        <f t="shared" si="66"/>
        <v>0</v>
      </c>
      <c r="L61" s="13"/>
      <c r="M61" s="15">
        <f>IF(L61&lt;H61,L61+1-H61-K61,L61-H61-K61)</f>
        <v>0</v>
      </c>
      <c r="N61" s="17"/>
      <c r="O61" s="17"/>
      <c r="P61" s="18"/>
      <c r="Q61" s="19"/>
      <c r="R61" s="46"/>
      <c r="S61" s="20">
        <f t="shared" si="69"/>
        <v>0</v>
      </c>
      <c r="T61" s="69" t="str">
        <f t="shared" si="68"/>
        <v>KO</v>
      </c>
      <c r="U61" s="85"/>
      <c r="W61" s="60">
        <f>AF59</f>
        <v>0</v>
      </c>
      <c r="X61" s="60"/>
      <c r="Y61" s="58">
        <f>+AH59</f>
        <v>0</v>
      </c>
      <c r="Z61" s="58">
        <f>IF(U59&gt;43/24,U59-43/24,0)</f>
        <v>0</v>
      </c>
      <c r="AB61" s="22" t="s">
        <v>17</v>
      </c>
      <c r="AC61" s="53" t="s">
        <v>27</v>
      </c>
      <c r="AD61" s="53">
        <f>+Z63</f>
        <v>0</v>
      </c>
      <c r="AE61" s="66"/>
      <c r="AF61" s="21">
        <f>IF($U65=3,IF($U59&lt;$AK$5,$AK$5-$U59,0),AF62)</f>
        <v>0</v>
      </c>
      <c r="AH61" s="21">
        <f>IF($U65=3,IF($U59&gt;$AK$5,IF(($U59-$AK$5)&gt;15/24,15/24,$U59-$AK$5),AH62),AH62)</f>
        <v>0</v>
      </c>
      <c r="AI61" s="34">
        <v>3</v>
      </c>
      <c r="AJ61" s="13">
        <v>0.29166666666666669</v>
      </c>
      <c r="AK61" s="53">
        <f>+AJ61*4</f>
        <v>1.1666666666666667</v>
      </c>
    </row>
    <row r="62" spans="1:37" ht="15" customHeight="1">
      <c r="A62" s="45">
        <f t="shared" si="70"/>
        <v>43090</v>
      </c>
      <c r="B62" s="13"/>
      <c r="C62" s="13"/>
      <c r="D62" s="13"/>
      <c r="E62" s="14">
        <f t="shared" si="64"/>
        <v>0</v>
      </c>
      <c r="F62" s="13"/>
      <c r="G62" s="15">
        <f t="shared" si="65"/>
        <v>0</v>
      </c>
      <c r="H62" s="13"/>
      <c r="I62" s="13"/>
      <c r="J62" s="13"/>
      <c r="K62" s="14">
        <f t="shared" si="66"/>
        <v>0</v>
      </c>
      <c r="L62" s="13"/>
      <c r="M62" s="15">
        <f t="shared" ref="M62:M65" si="71">IF(L62&lt;H62,L62+1-H62-K62,L62-H62-K62)</f>
        <v>0</v>
      </c>
      <c r="N62" s="17"/>
      <c r="O62" s="17"/>
      <c r="P62" s="18"/>
      <c r="Q62" s="19"/>
      <c r="R62" s="46"/>
      <c r="S62" s="20">
        <f t="shared" si="69"/>
        <v>0</v>
      </c>
      <c r="T62" s="69" t="str">
        <f t="shared" si="68"/>
        <v>KO</v>
      </c>
      <c r="U62" s="85"/>
      <c r="W62" s="22" t="s">
        <v>18</v>
      </c>
      <c r="X62" s="22"/>
      <c r="Y62" s="22" t="s">
        <v>18</v>
      </c>
      <c r="Z62" s="22" t="s">
        <v>18</v>
      </c>
      <c r="AB62" s="22" t="s">
        <v>16</v>
      </c>
      <c r="AC62" s="53">
        <f>+Y63</f>
        <v>0</v>
      </c>
      <c r="AD62" s="53">
        <f>+(AD61*1.5)/1.25</f>
        <v>0</v>
      </c>
      <c r="AE62" s="66"/>
      <c r="AF62" s="21">
        <f>IF($U65=4,IF($U59&lt;$AK$6,$AK$6-$U59,0),AF63)</f>
        <v>0</v>
      </c>
      <c r="AH62" s="21">
        <f>IF($U65=4,IF($U59&gt;$AK$6,IF(($U59-$AK$6)&gt;22/24,22/24,$U59-$AK$6),AH63),AH63)</f>
        <v>0</v>
      </c>
      <c r="AI62" s="34">
        <v>4</v>
      </c>
      <c r="AJ62" s="13">
        <v>0.29166666666666669</v>
      </c>
      <c r="AK62" s="53">
        <f>+AJ62*3</f>
        <v>0.875</v>
      </c>
    </row>
    <row r="63" spans="1:37">
      <c r="A63" s="45">
        <f t="shared" si="70"/>
        <v>43091</v>
      </c>
      <c r="B63" s="13"/>
      <c r="C63" s="13"/>
      <c r="D63" s="13"/>
      <c r="E63" s="14">
        <f t="shared" si="64"/>
        <v>0</v>
      </c>
      <c r="F63" s="13"/>
      <c r="G63" s="15">
        <f t="shared" si="65"/>
        <v>0</v>
      </c>
      <c r="H63" s="13"/>
      <c r="I63" s="13"/>
      <c r="J63" s="13"/>
      <c r="K63" s="14">
        <f t="shared" si="66"/>
        <v>0</v>
      </c>
      <c r="L63" s="13"/>
      <c r="M63" s="15">
        <f t="shared" si="71"/>
        <v>0</v>
      </c>
      <c r="N63" s="17"/>
      <c r="O63" s="17"/>
      <c r="P63" s="18"/>
      <c r="Q63" s="19"/>
      <c r="R63" s="46"/>
      <c r="S63" s="20">
        <f t="shared" si="69"/>
        <v>0</v>
      </c>
      <c r="T63" s="69" t="str">
        <f>IF(S63+R63+Q63+P63+O63+N63=0,"KO","")</f>
        <v>KO</v>
      </c>
      <c r="U63" s="85"/>
      <c r="W63" s="55">
        <f>+W55+W61-(AC57*1.25)</f>
        <v>0</v>
      </c>
      <c r="X63" s="55"/>
      <c r="Y63" s="53">
        <f>+Y55+Y61-Y57+(AD57*1.5)/1.25-AC57</f>
        <v>0</v>
      </c>
      <c r="Z63" s="53">
        <f>+Z55+Z61-Z57-AD57</f>
        <v>0</v>
      </c>
      <c r="AB63" s="22" t="s">
        <v>15</v>
      </c>
      <c r="AC63" s="53">
        <f>+AC62*1.25</f>
        <v>0</v>
      </c>
      <c r="AD63" s="53" t="s">
        <v>27</v>
      </c>
      <c r="AE63" s="67"/>
      <c r="AF63" s="21">
        <f>IF($U65=5,IF($U59&lt;$AK$7,$AK$7-$U59,0),AF64)</f>
        <v>0</v>
      </c>
      <c r="AH63" s="21">
        <f>IF($U65=5,IF($U59&gt;$AK$7,IF(($U59-$AK$7)&gt;29/24,29/24,$U59-$AK$7),AH64),AH64)</f>
        <v>0</v>
      </c>
      <c r="AI63" s="34">
        <v>5</v>
      </c>
      <c r="AJ63" s="13">
        <v>0.29166666666666669</v>
      </c>
      <c r="AK63" s="53">
        <f>+AJ63*2</f>
        <v>0.58333333333333337</v>
      </c>
    </row>
    <row r="64" spans="1:37">
      <c r="A64" s="45">
        <f t="shared" si="70"/>
        <v>43092</v>
      </c>
      <c r="B64" s="13"/>
      <c r="C64" s="13"/>
      <c r="D64" s="13"/>
      <c r="E64" s="14">
        <f t="shared" si="64"/>
        <v>0</v>
      </c>
      <c r="F64" s="13"/>
      <c r="G64" s="15">
        <f t="shared" si="65"/>
        <v>0</v>
      </c>
      <c r="H64" s="13"/>
      <c r="I64" s="13"/>
      <c r="J64" s="13"/>
      <c r="K64" s="14">
        <f t="shared" si="66"/>
        <v>0</v>
      </c>
      <c r="L64" s="13"/>
      <c r="M64" s="15">
        <f t="shared" si="71"/>
        <v>0</v>
      </c>
      <c r="N64" s="17"/>
      <c r="O64" s="17"/>
      <c r="P64" s="18"/>
      <c r="Q64" s="19"/>
      <c r="R64" s="46"/>
      <c r="S64" s="20">
        <f t="shared" si="69"/>
        <v>0</v>
      </c>
      <c r="T64" s="69" t="str">
        <f t="shared" ref="T64:T65" si="72">IF(S64+R64+Q64+P64+O64+N64=0,"KO","")</f>
        <v>KO</v>
      </c>
      <c r="U64" s="51" t="s">
        <v>33</v>
      </c>
      <c r="Y64" s="22" t="s">
        <v>16</v>
      </c>
      <c r="Z64" s="22" t="s">
        <v>17</v>
      </c>
      <c r="AC64" s="22" t="s">
        <v>16</v>
      </c>
      <c r="AD64" s="22" t="s">
        <v>17</v>
      </c>
      <c r="AE64" s="63"/>
      <c r="AF64" s="21">
        <f>IF($U65=6,IF($U59&lt;$AK$8,$AK$8-$U59,0),AF65)</f>
        <v>0</v>
      </c>
      <c r="AH64" s="21">
        <f>IF($U65=6,IF($U59&gt;$AK$8,IF(($U59-$AK$8)&gt;36/24,36/24,$U59-$AK$8),AH65),AH65)</f>
        <v>0</v>
      </c>
      <c r="AI64" s="34">
        <v>6</v>
      </c>
      <c r="AJ64" s="13">
        <v>0.29166666666666669</v>
      </c>
      <c r="AK64" s="53">
        <f>+AJ64</f>
        <v>0.29166666666666669</v>
      </c>
    </row>
    <row r="65" spans="1:37">
      <c r="A65" s="45">
        <f t="shared" si="70"/>
        <v>43093</v>
      </c>
      <c r="B65" s="13"/>
      <c r="C65" s="13"/>
      <c r="D65" s="13"/>
      <c r="E65" s="14">
        <f t="shared" si="64"/>
        <v>0</v>
      </c>
      <c r="F65" s="13"/>
      <c r="G65" s="15">
        <f t="shared" si="65"/>
        <v>0</v>
      </c>
      <c r="H65" s="13"/>
      <c r="I65" s="13"/>
      <c r="J65" s="13"/>
      <c r="K65" s="14">
        <f t="shared" si="66"/>
        <v>0</v>
      </c>
      <c r="L65" s="13"/>
      <c r="M65" s="15">
        <f t="shared" si="71"/>
        <v>0</v>
      </c>
      <c r="N65" s="17"/>
      <c r="O65" s="17"/>
      <c r="P65" s="18"/>
      <c r="Q65" s="19"/>
      <c r="R65" s="46"/>
      <c r="S65" s="20">
        <f t="shared" si="69"/>
        <v>0</v>
      </c>
      <c r="T65" s="69" t="str">
        <f t="shared" si="72"/>
        <v>KO</v>
      </c>
      <c r="U65" s="52">
        <f>+IF(SUM(N59:R65)&gt;7,"ERROR",SUM(N59:R65))</f>
        <v>0</v>
      </c>
      <c r="W65" s="42" t="s">
        <v>19</v>
      </c>
      <c r="X65" s="42"/>
      <c r="Y65" s="54">
        <v>0</v>
      </c>
      <c r="Z65" s="54">
        <v>0</v>
      </c>
      <c r="AB65" s="42" t="s">
        <v>26</v>
      </c>
      <c r="AC65" s="54">
        <v>0</v>
      </c>
      <c r="AD65" s="54">
        <v>0</v>
      </c>
      <c r="AE65" s="68"/>
      <c r="AF65" s="21">
        <f>IF($U65=7,IF($U59&lt;$AK$9,$AK$9-$U59,0),0)</f>
        <v>0</v>
      </c>
      <c r="AH65" s="21">
        <f>IF($U65=7,IF($U59&gt;$AK$9,IF(($U59-$AK$9)&gt;43/24,43/24,$U59-$AK$9),0),0)</f>
        <v>0</v>
      </c>
      <c r="AI65" s="34">
        <v>7</v>
      </c>
      <c r="AJ65" s="13">
        <v>0.29166666666666669</v>
      </c>
      <c r="AK65" s="53">
        <v>0</v>
      </c>
    </row>
    <row r="66" spans="1:37" ht="6" customHeight="1">
      <c r="N66" s="37"/>
      <c r="O66" s="37"/>
      <c r="P66" s="37"/>
      <c r="Q66" s="37"/>
      <c r="R66" s="37"/>
    </row>
    <row r="67" spans="1:37">
      <c r="A67" s="45">
        <f>+A65+1</f>
        <v>43094</v>
      </c>
      <c r="B67" s="13"/>
      <c r="C67" s="13"/>
      <c r="D67" s="13"/>
      <c r="E67" s="14">
        <f t="shared" ref="E67:E73" si="73">+D67-C67</f>
        <v>0</v>
      </c>
      <c r="F67" s="13"/>
      <c r="G67" s="15">
        <f t="shared" ref="G67:G73" si="74">IF(F67&lt;B67,F67+1-B67-E67,F67-B67-E67)</f>
        <v>0</v>
      </c>
      <c r="H67" s="13"/>
      <c r="I67" s="13"/>
      <c r="J67" s="13"/>
      <c r="K67" s="14">
        <f t="shared" ref="K67:K73" si="75">+J67-I67</f>
        <v>0</v>
      </c>
      <c r="L67" s="13"/>
      <c r="M67" s="15">
        <f t="shared" ref="M67:M68" si="76">IF(L67&lt;H67,L67+1-H67-K67,L67-H67-K67)</f>
        <v>0</v>
      </c>
      <c r="N67" s="17"/>
      <c r="O67" s="17"/>
      <c r="P67" s="18"/>
      <c r="Q67" s="19"/>
      <c r="R67" s="46"/>
      <c r="S67" s="20">
        <f>SUM(G67+M67)</f>
        <v>0</v>
      </c>
      <c r="T67" s="69" t="str">
        <f t="shared" ref="T67:T70" si="77">IF(S67+R67+Q67+P67+O67+N67=0,"KO","")</f>
        <v>KO</v>
      </c>
      <c r="U67" s="84">
        <f>SUM(S67:S73)</f>
        <v>0</v>
      </c>
      <c r="W67" s="43" t="s">
        <v>13</v>
      </c>
      <c r="X67" s="59"/>
      <c r="Y67" s="82" t="s">
        <v>14</v>
      </c>
      <c r="Z67" s="82"/>
      <c r="AB67" s="36"/>
      <c r="AC67" s="82" t="s">
        <v>28</v>
      </c>
      <c r="AD67" s="82"/>
      <c r="AE67" s="62"/>
      <c r="AF67" s="36">
        <f>IF($U73=1,IF($U67&lt;$AK$3,$AK$3-$U67,0),AF68)</f>
        <v>0</v>
      </c>
      <c r="AG67" s="36"/>
      <c r="AH67" s="36">
        <f>IF($U73=1,IF($U67&gt;$AK$3,IF(($U67-$AK$3)&gt;8/24,8/24,$U67-$AK$3),AH68),AH68)</f>
        <v>0</v>
      </c>
      <c r="AI67" s="34">
        <v>1</v>
      </c>
      <c r="AJ67" s="13">
        <v>0.29166666666666669</v>
      </c>
      <c r="AK67" s="53">
        <f>+AJ67*5</f>
        <v>1.4583333333333335</v>
      </c>
    </row>
    <row r="68" spans="1:37">
      <c r="A68" s="45">
        <f>+A67+1</f>
        <v>43095</v>
      </c>
      <c r="B68" s="13"/>
      <c r="C68" s="13"/>
      <c r="D68" s="13"/>
      <c r="E68" s="14">
        <f t="shared" si="73"/>
        <v>0</v>
      </c>
      <c r="F68" s="13"/>
      <c r="G68" s="15">
        <f t="shared" si="74"/>
        <v>0</v>
      </c>
      <c r="H68" s="13"/>
      <c r="I68" s="13"/>
      <c r="J68" s="13"/>
      <c r="K68" s="14">
        <f t="shared" si="75"/>
        <v>0</v>
      </c>
      <c r="L68" s="13"/>
      <c r="M68" s="15">
        <f t="shared" si="76"/>
        <v>0</v>
      </c>
      <c r="N68" s="17"/>
      <c r="O68" s="17"/>
      <c r="P68" s="18"/>
      <c r="Q68" s="19"/>
      <c r="R68" s="46"/>
      <c r="S68" s="20">
        <f t="shared" ref="S68:S73" si="78">SUM(G68+M68)</f>
        <v>0</v>
      </c>
      <c r="T68" s="69" t="str">
        <f t="shared" si="77"/>
        <v>KO</v>
      </c>
      <c r="U68" s="85"/>
      <c r="W68" s="22" t="s">
        <v>15</v>
      </c>
      <c r="X68" s="22"/>
      <c r="Y68" s="22" t="s">
        <v>29</v>
      </c>
      <c r="Z68" s="22" t="s">
        <v>17</v>
      </c>
      <c r="AC68" s="22" t="s">
        <v>16</v>
      </c>
      <c r="AD68" s="22" t="s">
        <v>17</v>
      </c>
      <c r="AE68" s="63"/>
      <c r="AF68" s="36">
        <f>IF($U73=2,IF($U67&lt;$AK$4,$AK$4-$U67,0),AF69)</f>
        <v>0</v>
      </c>
      <c r="AG68" s="36"/>
      <c r="AH68" s="36">
        <f>IF($U73=2,IF($U67&gt;$AK$4,IF(($U67-$AK$4)&gt;8/24,8/24,$U67-$AK$4),AH69),AH69)</f>
        <v>0</v>
      </c>
      <c r="AI68" s="34">
        <v>2</v>
      </c>
      <c r="AJ68" s="13">
        <v>0.29166666666666669</v>
      </c>
      <c r="AK68" s="53">
        <f>+AJ68*5</f>
        <v>1.4583333333333335</v>
      </c>
    </row>
    <row r="69" spans="1:37">
      <c r="A69" s="45">
        <f t="shared" ref="A69:A73" si="79">+A68+1</f>
        <v>43096</v>
      </c>
      <c r="B69" s="13"/>
      <c r="C69" s="13"/>
      <c r="D69" s="13"/>
      <c r="E69" s="14">
        <f t="shared" si="73"/>
        <v>0</v>
      </c>
      <c r="F69" s="13"/>
      <c r="G69" s="15">
        <f t="shared" si="74"/>
        <v>0</v>
      </c>
      <c r="H69" s="13"/>
      <c r="I69" s="13"/>
      <c r="J69" s="13"/>
      <c r="K69" s="14">
        <f t="shared" si="75"/>
        <v>0</v>
      </c>
      <c r="L69" s="13"/>
      <c r="M69" s="15">
        <f>IF(L69&lt;H69,L69+1-H69-K69,L69-H69-K69)</f>
        <v>0</v>
      </c>
      <c r="N69" s="17"/>
      <c r="O69" s="17"/>
      <c r="P69" s="18"/>
      <c r="Q69" s="19"/>
      <c r="R69" s="46"/>
      <c r="S69" s="20">
        <f t="shared" si="78"/>
        <v>0</v>
      </c>
      <c r="T69" s="69" t="str">
        <f t="shared" si="77"/>
        <v>KO</v>
      </c>
      <c r="U69" s="85"/>
      <c r="W69" s="60">
        <f>AF67</f>
        <v>0</v>
      </c>
      <c r="X69" s="60"/>
      <c r="Y69" s="58">
        <f>+AH67</f>
        <v>0</v>
      </c>
      <c r="Z69" s="58">
        <f>IF(U67&gt;43/24,U67-43/24,0)</f>
        <v>0</v>
      </c>
      <c r="AB69" s="22" t="s">
        <v>17</v>
      </c>
      <c r="AC69" s="53" t="s">
        <v>27</v>
      </c>
      <c r="AD69" s="53">
        <f>+Z71</f>
        <v>0</v>
      </c>
      <c r="AE69" s="66"/>
      <c r="AF69" s="21">
        <f>IF($U73=3,IF($U67&lt;$AK$5,$AK$5-$U67,0),AF70)</f>
        <v>0</v>
      </c>
      <c r="AH69" s="21">
        <f>IF($U73=3,IF($U67&gt;$AK$5,IF(($U67-$AK$5)&gt;15/24,15/24,$U67-$AK$5),AH70),AH70)</f>
        <v>0</v>
      </c>
      <c r="AI69" s="34">
        <v>3</v>
      </c>
      <c r="AJ69" s="13">
        <v>0.29166666666666669</v>
      </c>
      <c r="AK69" s="53">
        <f>+AJ69*4</f>
        <v>1.1666666666666667</v>
      </c>
    </row>
    <row r="70" spans="1:37" ht="15" customHeight="1">
      <c r="A70" s="45">
        <f t="shared" si="79"/>
        <v>43097</v>
      </c>
      <c r="B70" s="13"/>
      <c r="C70" s="13"/>
      <c r="D70" s="13"/>
      <c r="E70" s="14">
        <f t="shared" si="73"/>
        <v>0</v>
      </c>
      <c r="F70" s="13"/>
      <c r="G70" s="15">
        <f t="shared" si="74"/>
        <v>0</v>
      </c>
      <c r="H70" s="13"/>
      <c r="I70" s="13"/>
      <c r="J70" s="13"/>
      <c r="K70" s="14">
        <f t="shared" si="75"/>
        <v>0</v>
      </c>
      <c r="L70" s="13"/>
      <c r="M70" s="15">
        <f t="shared" ref="M70:M73" si="80">IF(L70&lt;H70,L70+1-H70-K70,L70-H70-K70)</f>
        <v>0</v>
      </c>
      <c r="N70" s="17"/>
      <c r="O70" s="17"/>
      <c r="P70" s="18"/>
      <c r="Q70" s="19"/>
      <c r="R70" s="46"/>
      <c r="S70" s="20">
        <f t="shared" si="78"/>
        <v>0</v>
      </c>
      <c r="T70" s="69" t="str">
        <f t="shared" si="77"/>
        <v>KO</v>
      </c>
      <c r="U70" s="85"/>
      <c r="W70" s="22" t="s">
        <v>18</v>
      </c>
      <c r="X70" s="22"/>
      <c r="Y70" s="22" t="s">
        <v>18</v>
      </c>
      <c r="Z70" s="22" t="s">
        <v>18</v>
      </c>
      <c r="AB70" s="22" t="s">
        <v>16</v>
      </c>
      <c r="AC70" s="53">
        <f>+Y71</f>
        <v>0</v>
      </c>
      <c r="AD70" s="53">
        <f>+(AD69*1.5)/1.25</f>
        <v>0</v>
      </c>
      <c r="AE70" s="66"/>
      <c r="AF70" s="21">
        <f>IF($U73=4,IF($U67&lt;$AK$6,$AK$6-$U67,0),AF71)</f>
        <v>0</v>
      </c>
      <c r="AH70" s="21">
        <f>IF($U73=4,IF($U67&gt;$AK$6,IF(($U67-$AK$6)&gt;22/24,22/24,$U67-$AK$6),AH71),AH71)</f>
        <v>0</v>
      </c>
      <c r="AI70" s="34">
        <v>4</v>
      </c>
      <c r="AJ70" s="13">
        <v>0.29166666666666669</v>
      </c>
      <c r="AK70" s="53">
        <f>+AJ70*3</f>
        <v>0.875</v>
      </c>
    </row>
    <row r="71" spans="1:37">
      <c r="A71" s="45">
        <f t="shared" si="79"/>
        <v>43098</v>
      </c>
      <c r="B71" s="13"/>
      <c r="C71" s="13"/>
      <c r="D71" s="13"/>
      <c r="E71" s="14">
        <f t="shared" si="73"/>
        <v>0</v>
      </c>
      <c r="F71" s="13"/>
      <c r="G71" s="15">
        <f t="shared" si="74"/>
        <v>0</v>
      </c>
      <c r="H71" s="13"/>
      <c r="I71" s="13"/>
      <c r="J71" s="13"/>
      <c r="K71" s="14">
        <f t="shared" si="75"/>
        <v>0</v>
      </c>
      <c r="L71" s="13"/>
      <c r="M71" s="15">
        <f t="shared" si="80"/>
        <v>0</v>
      </c>
      <c r="N71" s="17"/>
      <c r="O71" s="17"/>
      <c r="P71" s="18"/>
      <c r="Q71" s="19"/>
      <c r="R71" s="46"/>
      <c r="S71" s="20">
        <f t="shared" si="78"/>
        <v>0</v>
      </c>
      <c r="T71" s="69" t="str">
        <f>IF(S71+R71+Q71+P71+O71+N71=0,"KO","")</f>
        <v>KO</v>
      </c>
      <c r="U71" s="85"/>
      <c r="W71" s="55">
        <f>+W63+W69-(AC65*1.25)</f>
        <v>0</v>
      </c>
      <c r="X71" s="55"/>
      <c r="Y71" s="53">
        <f>+Y63+Y69-Y65+(AD65*1.5)/1.25-AC65</f>
        <v>0</v>
      </c>
      <c r="Z71" s="53">
        <f>+Z63+Z69-Z65-AD65</f>
        <v>0</v>
      </c>
      <c r="AB71" s="22" t="s">
        <v>15</v>
      </c>
      <c r="AC71" s="53">
        <f>+AC70*1.25</f>
        <v>0</v>
      </c>
      <c r="AD71" s="53" t="s">
        <v>27</v>
      </c>
      <c r="AE71" s="67"/>
      <c r="AF71" s="21">
        <f>IF($U73=5,IF($U67&lt;$AK$7,$AK$7-$U67,0),AF72)</f>
        <v>0</v>
      </c>
      <c r="AH71" s="21">
        <f>IF($U73=5,IF($U67&gt;$AK$7,IF(($U67-$AK$7)&gt;29/24,29/24,$U67-$AK$7),AH72),AH72)</f>
        <v>0</v>
      </c>
      <c r="AI71" s="34">
        <v>5</v>
      </c>
      <c r="AJ71" s="13">
        <v>0.29166666666666669</v>
      </c>
      <c r="AK71" s="53">
        <f>+AJ71*2</f>
        <v>0.58333333333333337</v>
      </c>
    </row>
    <row r="72" spans="1:37">
      <c r="A72" s="45">
        <f t="shared" si="79"/>
        <v>43099</v>
      </c>
      <c r="B72" s="13"/>
      <c r="C72" s="13"/>
      <c r="D72" s="13"/>
      <c r="E72" s="14">
        <f t="shared" si="73"/>
        <v>0</v>
      </c>
      <c r="F72" s="13"/>
      <c r="G72" s="15">
        <f t="shared" si="74"/>
        <v>0</v>
      </c>
      <c r="H72" s="13"/>
      <c r="I72" s="13"/>
      <c r="J72" s="13"/>
      <c r="K72" s="14">
        <f t="shared" si="75"/>
        <v>0</v>
      </c>
      <c r="L72" s="13"/>
      <c r="M72" s="15">
        <f t="shared" si="80"/>
        <v>0</v>
      </c>
      <c r="N72" s="17"/>
      <c r="O72" s="17"/>
      <c r="P72" s="18"/>
      <c r="Q72" s="19"/>
      <c r="R72" s="46"/>
      <c r="S72" s="20">
        <f t="shared" si="78"/>
        <v>0</v>
      </c>
      <c r="T72" s="69" t="str">
        <f t="shared" ref="T72:T73" si="81">IF(S72+R72+Q72+P72+O72+N72=0,"KO","")</f>
        <v>KO</v>
      </c>
      <c r="U72" s="51" t="s">
        <v>33</v>
      </c>
      <c r="Y72" s="22" t="s">
        <v>16</v>
      </c>
      <c r="Z72" s="22" t="s">
        <v>17</v>
      </c>
      <c r="AC72" s="22" t="s">
        <v>16</v>
      </c>
      <c r="AD72" s="22" t="s">
        <v>17</v>
      </c>
      <c r="AE72" s="63"/>
      <c r="AF72" s="21">
        <f>IF($U73=6,IF($U67&lt;$AK$8,$AK$8-$U67,0),AF73)</f>
        <v>0</v>
      </c>
      <c r="AH72" s="21">
        <f>IF($U73=6,IF($U67&gt;$AK$8,IF(($U67-$AK$8)&gt;36/24,36/24,$U67-$AK$8),AH73),AH73)</f>
        <v>0</v>
      </c>
      <c r="AI72" s="34">
        <v>6</v>
      </c>
      <c r="AJ72" s="13">
        <v>0.29166666666666669</v>
      </c>
      <c r="AK72" s="53">
        <f>+AJ72</f>
        <v>0.29166666666666669</v>
      </c>
    </row>
    <row r="73" spans="1:37">
      <c r="A73" s="45">
        <f t="shared" si="79"/>
        <v>43100</v>
      </c>
      <c r="B73" s="13"/>
      <c r="C73" s="13"/>
      <c r="D73" s="13"/>
      <c r="E73" s="14">
        <f t="shared" si="73"/>
        <v>0</v>
      </c>
      <c r="F73" s="13"/>
      <c r="G73" s="15">
        <f t="shared" si="74"/>
        <v>0</v>
      </c>
      <c r="H73" s="13"/>
      <c r="I73" s="13"/>
      <c r="J73" s="13"/>
      <c r="K73" s="14">
        <f t="shared" si="75"/>
        <v>0</v>
      </c>
      <c r="L73" s="13"/>
      <c r="M73" s="15">
        <f t="shared" si="80"/>
        <v>0</v>
      </c>
      <c r="N73" s="17"/>
      <c r="O73" s="17"/>
      <c r="P73" s="18"/>
      <c r="Q73" s="19"/>
      <c r="R73" s="46"/>
      <c r="S73" s="20">
        <f t="shared" si="78"/>
        <v>0</v>
      </c>
      <c r="T73" s="69" t="str">
        <f t="shared" si="81"/>
        <v>KO</v>
      </c>
      <c r="U73" s="52">
        <f>+IF(SUM(N67:R73)&gt;7,"ERROR",SUM(N67:R73))</f>
        <v>0</v>
      </c>
      <c r="W73" s="42" t="s">
        <v>19</v>
      </c>
      <c r="X73" s="42"/>
      <c r="Y73" s="54">
        <v>0</v>
      </c>
      <c r="Z73" s="54">
        <v>0</v>
      </c>
      <c r="AB73" s="42" t="s">
        <v>26</v>
      </c>
      <c r="AC73" s="54">
        <v>0</v>
      </c>
      <c r="AD73" s="54">
        <v>0</v>
      </c>
      <c r="AE73" s="68"/>
      <c r="AF73" s="21">
        <f>IF($U73=7,IF($U67&lt;$AK$9,$AK$9-$U67,0),0)</f>
        <v>0</v>
      </c>
      <c r="AH73" s="21">
        <f>IF($U73=7,IF($U67&gt;$AK$9,IF(($U67-$AK$9)&gt;43/24,43/24,$U67-$AK$9),0),0)</f>
        <v>0</v>
      </c>
      <c r="AI73" s="34">
        <v>7</v>
      </c>
      <c r="AJ73" s="13">
        <v>0.29166666666666669</v>
      </c>
      <c r="AK73" s="53">
        <v>0</v>
      </c>
    </row>
    <row r="74" spans="1:37" ht="6" customHeight="1">
      <c r="N74" s="37"/>
      <c r="O74" s="37"/>
      <c r="P74" s="37"/>
      <c r="Q74" s="37"/>
      <c r="R74" s="37"/>
    </row>
    <row r="75" spans="1:37">
      <c r="A75" s="45">
        <f>+A73+1</f>
        <v>43101</v>
      </c>
      <c r="B75" s="13"/>
      <c r="C75" s="13"/>
      <c r="D75" s="13"/>
      <c r="E75" s="14">
        <f t="shared" ref="E75:E81" si="82">+D75-C75</f>
        <v>0</v>
      </c>
      <c r="F75" s="13"/>
      <c r="G75" s="15">
        <f t="shared" ref="G75:G81" si="83">IF(F75&lt;B75,F75+1-B75-E75,F75-B75-E75)</f>
        <v>0</v>
      </c>
      <c r="H75" s="13"/>
      <c r="I75" s="13"/>
      <c r="J75" s="13"/>
      <c r="K75" s="14">
        <f t="shared" ref="K75:K81" si="84">+J75-I75</f>
        <v>0</v>
      </c>
      <c r="L75" s="13"/>
      <c r="M75" s="15">
        <f t="shared" ref="M75:M76" si="85">IF(L75&lt;H75,L75+1-H75-K75,L75-H75-K75)</f>
        <v>0</v>
      </c>
      <c r="N75" s="17"/>
      <c r="O75" s="17"/>
      <c r="P75" s="18"/>
      <c r="Q75" s="19"/>
      <c r="R75" s="46"/>
      <c r="S75" s="20">
        <f>SUM(G75+M75)</f>
        <v>0</v>
      </c>
      <c r="T75" s="69" t="str">
        <f t="shared" ref="T75:T78" si="86">IF(S75+R75+Q75+P75+O75+N75=0,"KO","")</f>
        <v>KO</v>
      </c>
      <c r="U75" s="84">
        <f>SUM(S75:S81)</f>
        <v>0</v>
      </c>
      <c r="W75" s="43" t="s">
        <v>13</v>
      </c>
      <c r="X75" s="59"/>
      <c r="Y75" s="82" t="s">
        <v>14</v>
      </c>
      <c r="Z75" s="82"/>
      <c r="AB75" s="36"/>
      <c r="AC75" s="82" t="s">
        <v>28</v>
      </c>
      <c r="AD75" s="82"/>
      <c r="AE75" s="62"/>
      <c r="AF75" s="36">
        <f>IF($U81=1,IF($U75&lt;$AK$3,$AK$3-$U75,0),AF76)</f>
        <v>0</v>
      </c>
      <c r="AG75" s="36"/>
      <c r="AH75" s="36">
        <f>IF($U81=1,IF($U75&gt;$AK$3,IF(($U75-$AK$3)&gt;8/24,8/24,$U75-$AK$3),AH76),AH76)</f>
        <v>0</v>
      </c>
      <c r="AI75" s="34">
        <v>1</v>
      </c>
      <c r="AJ75" s="13">
        <v>0.29166666666666669</v>
      </c>
      <c r="AK75" s="53">
        <f>+AJ75*5</f>
        <v>1.4583333333333335</v>
      </c>
    </row>
    <row r="76" spans="1:37">
      <c r="A76" s="45">
        <f>+A75+1</f>
        <v>43102</v>
      </c>
      <c r="B76" s="13"/>
      <c r="C76" s="13"/>
      <c r="D76" s="13"/>
      <c r="E76" s="14">
        <f t="shared" si="82"/>
        <v>0</v>
      </c>
      <c r="F76" s="13"/>
      <c r="G76" s="15">
        <f t="shared" si="83"/>
        <v>0</v>
      </c>
      <c r="H76" s="13"/>
      <c r="I76" s="13"/>
      <c r="J76" s="13"/>
      <c r="K76" s="14">
        <f t="shared" si="84"/>
        <v>0</v>
      </c>
      <c r="L76" s="13"/>
      <c r="M76" s="15">
        <f t="shared" si="85"/>
        <v>0</v>
      </c>
      <c r="N76" s="17"/>
      <c r="O76" s="17"/>
      <c r="P76" s="18"/>
      <c r="Q76" s="19"/>
      <c r="R76" s="46"/>
      <c r="S76" s="20">
        <f t="shared" ref="S76:S81" si="87">SUM(G76+M76)</f>
        <v>0</v>
      </c>
      <c r="T76" s="69" t="str">
        <f t="shared" si="86"/>
        <v>KO</v>
      </c>
      <c r="U76" s="85"/>
      <c r="W76" s="22" t="s">
        <v>15</v>
      </c>
      <c r="X76" s="22"/>
      <c r="Y76" s="22" t="s">
        <v>29</v>
      </c>
      <c r="Z76" s="22" t="s">
        <v>17</v>
      </c>
      <c r="AC76" s="22" t="s">
        <v>16</v>
      </c>
      <c r="AD76" s="22" t="s">
        <v>17</v>
      </c>
      <c r="AE76" s="63"/>
      <c r="AF76" s="36">
        <f>IF($U81=2,IF($U75&lt;$AK$4,$AK$4-$U75,0),AF77)</f>
        <v>0</v>
      </c>
      <c r="AG76" s="36"/>
      <c r="AH76" s="36">
        <f>IF($U81=2,IF($U75&gt;$AK$4,IF(($U75-$AK$4)&gt;8/24,8/24,$U75-$AK$4),AH77),AH77)</f>
        <v>0</v>
      </c>
      <c r="AI76" s="34">
        <v>2</v>
      </c>
      <c r="AJ76" s="13">
        <v>0.29166666666666669</v>
      </c>
      <c r="AK76" s="53">
        <f>+AJ76*5</f>
        <v>1.4583333333333335</v>
      </c>
    </row>
    <row r="77" spans="1:37">
      <c r="A77" s="45">
        <f t="shared" ref="A77:A81" si="88">+A76+1</f>
        <v>43103</v>
      </c>
      <c r="B77" s="13"/>
      <c r="C77" s="13"/>
      <c r="D77" s="13"/>
      <c r="E77" s="14">
        <f t="shared" si="82"/>
        <v>0</v>
      </c>
      <c r="F77" s="13"/>
      <c r="G77" s="15">
        <f t="shared" si="83"/>
        <v>0</v>
      </c>
      <c r="H77" s="13"/>
      <c r="I77" s="13"/>
      <c r="J77" s="13"/>
      <c r="K77" s="14">
        <f t="shared" si="84"/>
        <v>0</v>
      </c>
      <c r="L77" s="13"/>
      <c r="M77" s="15">
        <f>IF(L77&lt;H77,L77+1-H77-K77,L77-H77-K77)</f>
        <v>0</v>
      </c>
      <c r="N77" s="17"/>
      <c r="O77" s="17"/>
      <c r="P77" s="18"/>
      <c r="Q77" s="19"/>
      <c r="R77" s="46"/>
      <c r="S77" s="20">
        <f t="shared" si="87"/>
        <v>0</v>
      </c>
      <c r="T77" s="69" t="str">
        <f t="shared" si="86"/>
        <v>KO</v>
      </c>
      <c r="U77" s="85"/>
      <c r="W77" s="60">
        <f>AF75</f>
        <v>0</v>
      </c>
      <c r="X77" s="60"/>
      <c r="Y77" s="58">
        <f>+AH75</f>
        <v>0</v>
      </c>
      <c r="Z77" s="58">
        <f>IF(U75&gt;43/24,U75-43/24,0)</f>
        <v>0</v>
      </c>
      <c r="AB77" s="22" t="s">
        <v>17</v>
      </c>
      <c r="AC77" s="53" t="s">
        <v>27</v>
      </c>
      <c r="AD77" s="53">
        <f>+Z79</f>
        <v>0</v>
      </c>
      <c r="AE77" s="66"/>
      <c r="AF77" s="21">
        <f>IF($U81=3,IF($U75&lt;$AK$5,$AK$5-$U75,0),AF78)</f>
        <v>0</v>
      </c>
      <c r="AH77" s="21">
        <f>IF($U81=3,IF($U75&gt;$AK$5,IF(($U75-$AK$5)&gt;15/24,15/24,$U75-$AK$5),AH78),AH78)</f>
        <v>0</v>
      </c>
      <c r="AI77" s="34">
        <v>3</v>
      </c>
      <c r="AJ77" s="13">
        <v>0.29166666666666669</v>
      </c>
      <c r="AK77" s="53">
        <f>+AJ77*4</f>
        <v>1.1666666666666667</v>
      </c>
    </row>
    <row r="78" spans="1:37" ht="15" customHeight="1">
      <c r="A78" s="45">
        <f t="shared" si="88"/>
        <v>43104</v>
      </c>
      <c r="B78" s="13"/>
      <c r="C78" s="13"/>
      <c r="D78" s="13"/>
      <c r="E78" s="14">
        <f t="shared" si="82"/>
        <v>0</v>
      </c>
      <c r="F78" s="13"/>
      <c r="G78" s="15">
        <f t="shared" si="83"/>
        <v>0</v>
      </c>
      <c r="H78" s="13"/>
      <c r="I78" s="13"/>
      <c r="J78" s="13"/>
      <c r="K78" s="14">
        <f t="shared" si="84"/>
        <v>0</v>
      </c>
      <c r="L78" s="13"/>
      <c r="M78" s="15">
        <f t="shared" ref="M78:M81" si="89">IF(L78&lt;H78,L78+1-H78-K78,L78-H78-K78)</f>
        <v>0</v>
      </c>
      <c r="N78" s="17"/>
      <c r="O78" s="17"/>
      <c r="P78" s="18"/>
      <c r="Q78" s="19"/>
      <c r="R78" s="46"/>
      <c r="S78" s="20">
        <f t="shared" si="87"/>
        <v>0</v>
      </c>
      <c r="T78" s="69" t="str">
        <f t="shared" si="86"/>
        <v>KO</v>
      </c>
      <c r="U78" s="85"/>
      <c r="W78" s="22" t="s">
        <v>18</v>
      </c>
      <c r="X78" s="22"/>
      <c r="Y78" s="22" t="s">
        <v>18</v>
      </c>
      <c r="Z78" s="22" t="s">
        <v>18</v>
      </c>
      <c r="AB78" s="22" t="s">
        <v>16</v>
      </c>
      <c r="AC78" s="53">
        <f>+Y79</f>
        <v>0</v>
      </c>
      <c r="AD78" s="53">
        <f>+(AD77*1.5)/1.25</f>
        <v>0</v>
      </c>
      <c r="AE78" s="66"/>
      <c r="AF78" s="21">
        <f>IF($U81=4,IF($U75&lt;$AK$6,$AK$6-$U75,0),AF79)</f>
        <v>0</v>
      </c>
      <c r="AH78" s="21">
        <f>IF($U81=4,IF($U75&gt;$AK$6,IF(($U75-$AK$6)&gt;22/24,22/24,$U75-$AK$6),AH79),AH79)</f>
        <v>0</v>
      </c>
      <c r="AI78" s="34">
        <v>4</v>
      </c>
      <c r="AJ78" s="13">
        <v>0.29166666666666669</v>
      </c>
      <c r="AK78" s="53">
        <f>+AJ78*3</f>
        <v>0.875</v>
      </c>
    </row>
    <row r="79" spans="1:37">
      <c r="A79" s="45">
        <f t="shared" si="88"/>
        <v>43105</v>
      </c>
      <c r="B79" s="13"/>
      <c r="C79" s="13"/>
      <c r="D79" s="13"/>
      <c r="E79" s="14">
        <f t="shared" si="82"/>
        <v>0</v>
      </c>
      <c r="F79" s="13"/>
      <c r="G79" s="15">
        <f t="shared" si="83"/>
        <v>0</v>
      </c>
      <c r="H79" s="13"/>
      <c r="I79" s="13"/>
      <c r="J79" s="13"/>
      <c r="K79" s="14">
        <f t="shared" si="84"/>
        <v>0</v>
      </c>
      <c r="L79" s="13"/>
      <c r="M79" s="15">
        <f t="shared" si="89"/>
        <v>0</v>
      </c>
      <c r="N79" s="17"/>
      <c r="O79" s="17"/>
      <c r="P79" s="18"/>
      <c r="Q79" s="19"/>
      <c r="R79" s="46"/>
      <c r="S79" s="20">
        <f t="shared" si="87"/>
        <v>0</v>
      </c>
      <c r="T79" s="69" t="str">
        <f>IF(S79+R79+Q79+P79+O79+N79=0,"KO","")</f>
        <v>KO</v>
      </c>
      <c r="U79" s="85"/>
      <c r="W79" s="55">
        <f>+W71+W77-(AC73*1.25)</f>
        <v>0</v>
      </c>
      <c r="X79" s="55"/>
      <c r="Y79" s="53">
        <f>+Y71+Y77-Y73+(AD73*1.5)/1.25-AC73</f>
        <v>0</v>
      </c>
      <c r="Z79" s="53">
        <f>+Z71+Z77-Z73-AD73</f>
        <v>0</v>
      </c>
      <c r="AB79" s="22" t="s">
        <v>15</v>
      </c>
      <c r="AC79" s="53">
        <f>+AC78*1.25</f>
        <v>0</v>
      </c>
      <c r="AD79" s="53" t="s">
        <v>27</v>
      </c>
      <c r="AE79" s="67"/>
      <c r="AF79" s="21">
        <f>IF($U81=5,IF($U75&lt;$AK$7,$AK$7-$U75,0),AF80)</f>
        <v>0</v>
      </c>
      <c r="AH79" s="21">
        <f>IF($U81=5,IF($U75&gt;$AK$7,IF(($U75-$AK$7)&gt;29/24,29/24,$U75-$AK$7),AH80),AH80)</f>
        <v>0</v>
      </c>
      <c r="AI79" s="34">
        <v>5</v>
      </c>
      <c r="AJ79" s="13">
        <v>0.29166666666666669</v>
      </c>
      <c r="AK79" s="53">
        <f>+AJ79*2</f>
        <v>0.58333333333333337</v>
      </c>
    </row>
    <row r="80" spans="1:37">
      <c r="A80" s="45">
        <f t="shared" si="88"/>
        <v>43106</v>
      </c>
      <c r="B80" s="13"/>
      <c r="C80" s="13"/>
      <c r="D80" s="13"/>
      <c r="E80" s="14">
        <f t="shared" si="82"/>
        <v>0</v>
      </c>
      <c r="F80" s="13"/>
      <c r="G80" s="15">
        <f t="shared" si="83"/>
        <v>0</v>
      </c>
      <c r="H80" s="13"/>
      <c r="I80" s="13"/>
      <c r="J80" s="13"/>
      <c r="K80" s="14">
        <f t="shared" si="84"/>
        <v>0</v>
      </c>
      <c r="L80" s="13"/>
      <c r="M80" s="15">
        <f t="shared" si="89"/>
        <v>0</v>
      </c>
      <c r="N80" s="17"/>
      <c r="O80" s="17"/>
      <c r="P80" s="18"/>
      <c r="Q80" s="19"/>
      <c r="R80" s="46"/>
      <c r="S80" s="20">
        <f t="shared" si="87"/>
        <v>0</v>
      </c>
      <c r="T80" s="69" t="str">
        <f t="shared" ref="T80:T81" si="90">IF(S80+R80+Q80+P80+O80+N80=0,"KO","")</f>
        <v>KO</v>
      </c>
      <c r="U80" s="51" t="s">
        <v>33</v>
      </c>
      <c r="Y80" s="22" t="s">
        <v>16</v>
      </c>
      <c r="Z80" s="22" t="s">
        <v>17</v>
      </c>
      <c r="AC80" s="22" t="s">
        <v>16</v>
      </c>
      <c r="AD80" s="22" t="s">
        <v>17</v>
      </c>
      <c r="AE80" s="63"/>
      <c r="AF80" s="21">
        <f>IF($U81=6,IF($U75&lt;$AK$8,$AK$8-$U75,0),AF81)</f>
        <v>0</v>
      </c>
      <c r="AH80" s="21">
        <f>IF($U81=6,IF($U75&gt;$AK$8,IF(($U75-$AK$8)&gt;36/24,36/24,$U75-$AK$8),AH81),AH81)</f>
        <v>0</v>
      </c>
      <c r="AI80" s="34">
        <v>6</v>
      </c>
      <c r="AJ80" s="13">
        <v>0.29166666666666669</v>
      </c>
      <c r="AK80" s="53">
        <f>+AJ80</f>
        <v>0.29166666666666669</v>
      </c>
    </row>
    <row r="81" spans="1:37">
      <c r="A81" s="45">
        <f t="shared" si="88"/>
        <v>43107</v>
      </c>
      <c r="B81" s="13"/>
      <c r="C81" s="13"/>
      <c r="D81" s="13"/>
      <c r="E81" s="14">
        <f t="shared" si="82"/>
        <v>0</v>
      </c>
      <c r="F81" s="13"/>
      <c r="G81" s="15">
        <f t="shared" si="83"/>
        <v>0</v>
      </c>
      <c r="H81" s="13"/>
      <c r="I81" s="13"/>
      <c r="J81" s="13"/>
      <c r="K81" s="14">
        <f t="shared" si="84"/>
        <v>0</v>
      </c>
      <c r="L81" s="13"/>
      <c r="M81" s="15">
        <f t="shared" si="89"/>
        <v>0</v>
      </c>
      <c r="N81" s="17"/>
      <c r="O81" s="17"/>
      <c r="P81" s="18"/>
      <c r="Q81" s="19"/>
      <c r="R81" s="46"/>
      <c r="S81" s="20">
        <f t="shared" si="87"/>
        <v>0</v>
      </c>
      <c r="T81" s="69" t="str">
        <f t="shared" si="90"/>
        <v>KO</v>
      </c>
      <c r="U81" s="52">
        <f>+IF(SUM(N75:R81)&gt;7,"ERROR",SUM(N75:R81))</f>
        <v>0</v>
      </c>
      <c r="W81" s="42" t="s">
        <v>19</v>
      </c>
      <c r="X81" s="42"/>
      <c r="Y81" s="54">
        <v>0</v>
      </c>
      <c r="Z81" s="54">
        <v>0</v>
      </c>
      <c r="AB81" s="42" t="s">
        <v>26</v>
      </c>
      <c r="AC81" s="54">
        <v>0</v>
      </c>
      <c r="AD81" s="54">
        <v>0</v>
      </c>
      <c r="AE81" s="68"/>
      <c r="AF81" s="21">
        <f>IF($U81=7,IF($U75&lt;$AK$9,$AK$9-$U75,0),0)</f>
        <v>0</v>
      </c>
      <c r="AH81" s="21">
        <f>IF($U81=7,IF($U75&gt;$AK$9,IF(($U75-$AK$9)&gt;43/24,43/24,$U75-$AK$9),0),0)</f>
        <v>0</v>
      </c>
      <c r="AI81" s="34">
        <v>7</v>
      </c>
      <c r="AJ81" s="13">
        <v>0.29166666666666669</v>
      </c>
      <c r="AK81" s="53">
        <v>0</v>
      </c>
    </row>
    <row r="82" spans="1:37" ht="6" customHeight="1">
      <c r="N82" s="37"/>
      <c r="O82" s="37"/>
      <c r="P82" s="37"/>
      <c r="Q82" s="37"/>
      <c r="R82" s="37"/>
    </row>
    <row r="83" spans="1:37">
      <c r="A83" s="45">
        <f>+A81+1</f>
        <v>43108</v>
      </c>
      <c r="B83" s="13"/>
      <c r="C83" s="13"/>
      <c r="D83" s="13"/>
      <c r="E83" s="14">
        <f t="shared" ref="E83:E89" si="91">+D83-C83</f>
        <v>0</v>
      </c>
      <c r="F83" s="13"/>
      <c r="G83" s="15">
        <f t="shared" ref="G83:G89" si="92">IF(F83&lt;B83,F83+1-B83-E83,F83-B83-E83)</f>
        <v>0</v>
      </c>
      <c r="H83" s="13"/>
      <c r="I83" s="13"/>
      <c r="J83" s="13"/>
      <c r="K83" s="14">
        <f t="shared" ref="K83:K89" si="93">+J83-I83</f>
        <v>0</v>
      </c>
      <c r="L83" s="13"/>
      <c r="M83" s="15">
        <f t="shared" ref="M83:M84" si="94">IF(L83&lt;H83,L83+1-H83-K83,L83-H83-K83)</f>
        <v>0</v>
      </c>
      <c r="N83" s="17"/>
      <c r="O83" s="17"/>
      <c r="P83" s="18"/>
      <c r="Q83" s="19"/>
      <c r="R83" s="46"/>
      <c r="S83" s="20">
        <f>SUM(G83+M83)</f>
        <v>0</v>
      </c>
      <c r="T83" s="69" t="str">
        <f t="shared" ref="T83:T86" si="95">IF(S83+R83+Q83+P83+O83+N83=0,"KO","")</f>
        <v>KO</v>
      </c>
      <c r="U83" s="84">
        <f>SUM(S83:S89)</f>
        <v>0</v>
      </c>
      <c r="W83" s="43" t="s">
        <v>13</v>
      </c>
      <c r="X83" s="59"/>
      <c r="Y83" s="82" t="s">
        <v>14</v>
      </c>
      <c r="Z83" s="82"/>
      <c r="AB83" s="36"/>
      <c r="AC83" s="82" t="s">
        <v>28</v>
      </c>
      <c r="AD83" s="82"/>
      <c r="AE83" s="62"/>
      <c r="AF83" s="36">
        <f>IF($U89=1,IF($U83&lt;$AK$3,$AK$3-$U83,0),AF84)</f>
        <v>0</v>
      </c>
      <c r="AG83" s="36"/>
      <c r="AH83" s="36">
        <f>IF($U89=1,IF($U83&gt;$AK$3,IF(($U83-$AK$3)&gt;8/24,8/24,$U83-$AK$3),AH84),AH84)</f>
        <v>0</v>
      </c>
      <c r="AI83" s="34">
        <v>1</v>
      </c>
      <c r="AJ83" s="13">
        <v>0.29166666666666669</v>
      </c>
      <c r="AK83" s="53">
        <f>+AJ83*5</f>
        <v>1.4583333333333335</v>
      </c>
    </row>
    <row r="84" spans="1:37">
      <c r="A84" s="45">
        <f>+A83+1</f>
        <v>43109</v>
      </c>
      <c r="B84" s="13"/>
      <c r="C84" s="13"/>
      <c r="D84" s="13"/>
      <c r="E84" s="14">
        <f t="shared" si="91"/>
        <v>0</v>
      </c>
      <c r="F84" s="13"/>
      <c r="G84" s="15">
        <f t="shared" si="92"/>
        <v>0</v>
      </c>
      <c r="H84" s="13"/>
      <c r="I84" s="13"/>
      <c r="J84" s="13"/>
      <c r="K84" s="14">
        <f t="shared" si="93"/>
        <v>0</v>
      </c>
      <c r="L84" s="13"/>
      <c r="M84" s="15">
        <f t="shared" si="94"/>
        <v>0</v>
      </c>
      <c r="N84" s="17"/>
      <c r="O84" s="17"/>
      <c r="P84" s="18"/>
      <c r="Q84" s="19"/>
      <c r="R84" s="46"/>
      <c r="S84" s="20">
        <f t="shared" ref="S84:S89" si="96">SUM(G84+M84)</f>
        <v>0</v>
      </c>
      <c r="T84" s="69" t="str">
        <f t="shared" si="95"/>
        <v>KO</v>
      </c>
      <c r="U84" s="85"/>
      <c r="W84" s="22" t="s">
        <v>15</v>
      </c>
      <c r="X84" s="22"/>
      <c r="Y84" s="22" t="s">
        <v>29</v>
      </c>
      <c r="Z84" s="22" t="s">
        <v>17</v>
      </c>
      <c r="AC84" s="22" t="s">
        <v>16</v>
      </c>
      <c r="AD84" s="22" t="s">
        <v>17</v>
      </c>
      <c r="AE84" s="63"/>
      <c r="AF84" s="36">
        <f>IF($U89=2,IF($U83&lt;$AK$4,$AK$4-$U83,0),AF85)</f>
        <v>0</v>
      </c>
      <c r="AG84" s="36"/>
      <c r="AH84" s="36">
        <f>IF($U89=2,IF($U83&gt;$AK$4,IF(($U83-$AK$4)&gt;8/24,8/24,$U83-$AK$4),AH85),AH85)</f>
        <v>0</v>
      </c>
      <c r="AI84" s="34">
        <v>2</v>
      </c>
      <c r="AJ84" s="13">
        <v>0.29166666666666669</v>
      </c>
      <c r="AK84" s="53">
        <f>+AJ84*5</f>
        <v>1.4583333333333335</v>
      </c>
    </row>
    <row r="85" spans="1:37">
      <c r="A85" s="45">
        <f t="shared" ref="A85:A89" si="97">+A84+1</f>
        <v>43110</v>
      </c>
      <c r="B85" s="13"/>
      <c r="C85" s="13"/>
      <c r="D85" s="13"/>
      <c r="E85" s="14">
        <f t="shared" si="91"/>
        <v>0</v>
      </c>
      <c r="F85" s="13"/>
      <c r="G85" s="15">
        <f t="shared" si="92"/>
        <v>0</v>
      </c>
      <c r="H85" s="13"/>
      <c r="I85" s="13"/>
      <c r="J85" s="13"/>
      <c r="K85" s="14">
        <f t="shared" si="93"/>
        <v>0</v>
      </c>
      <c r="L85" s="13"/>
      <c r="M85" s="15">
        <f>IF(L85&lt;H85,L85+1-H85-K85,L85-H85-K85)</f>
        <v>0</v>
      </c>
      <c r="N85" s="17"/>
      <c r="O85" s="17"/>
      <c r="P85" s="18"/>
      <c r="Q85" s="19"/>
      <c r="R85" s="46"/>
      <c r="S85" s="20">
        <f t="shared" si="96"/>
        <v>0</v>
      </c>
      <c r="T85" s="69" t="str">
        <f t="shared" si="95"/>
        <v>KO</v>
      </c>
      <c r="U85" s="85"/>
      <c r="W85" s="60">
        <f>AF83</f>
        <v>0</v>
      </c>
      <c r="X85" s="60"/>
      <c r="Y85" s="58">
        <f>+AH83</f>
        <v>0</v>
      </c>
      <c r="Z85" s="58">
        <f>IF(U83&gt;43/24,U83-43/24,0)</f>
        <v>0</v>
      </c>
      <c r="AB85" s="22" t="s">
        <v>17</v>
      </c>
      <c r="AC85" s="53" t="s">
        <v>27</v>
      </c>
      <c r="AD85" s="53">
        <f>+Z87</f>
        <v>0</v>
      </c>
      <c r="AE85" s="66"/>
      <c r="AF85" s="21">
        <f>IF($U89=3,IF($U83&lt;$AK$5,$AK$5-$U83,0),AF86)</f>
        <v>0</v>
      </c>
      <c r="AH85" s="21">
        <f>IF($U89=3,IF($U83&gt;$AK$5,IF(($U83-$AK$5)&gt;15/24,15/24,$U83-$AK$5),AH86),AH86)</f>
        <v>0</v>
      </c>
      <c r="AI85" s="34">
        <v>3</v>
      </c>
      <c r="AJ85" s="13">
        <v>0.29166666666666669</v>
      </c>
      <c r="AK85" s="53">
        <f>+AJ85*4</f>
        <v>1.1666666666666667</v>
      </c>
    </row>
    <row r="86" spans="1:37" ht="15" customHeight="1">
      <c r="A86" s="45">
        <f t="shared" si="97"/>
        <v>43111</v>
      </c>
      <c r="B86" s="13"/>
      <c r="C86" s="13"/>
      <c r="D86" s="13"/>
      <c r="E86" s="14">
        <f t="shared" si="91"/>
        <v>0</v>
      </c>
      <c r="F86" s="13"/>
      <c r="G86" s="15">
        <f t="shared" si="92"/>
        <v>0</v>
      </c>
      <c r="H86" s="13"/>
      <c r="I86" s="13"/>
      <c r="J86" s="13"/>
      <c r="K86" s="14">
        <f t="shared" si="93"/>
        <v>0</v>
      </c>
      <c r="L86" s="13"/>
      <c r="M86" s="15">
        <f t="shared" ref="M86:M89" si="98">IF(L86&lt;H86,L86+1-H86-K86,L86-H86-K86)</f>
        <v>0</v>
      </c>
      <c r="N86" s="17"/>
      <c r="O86" s="17"/>
      <c r="P86" s="18"/>
      <c r="Q86" s="19"/>
      <c r="R86" s="46"/>
      <c r="S86" s="20">
        <f t="shared" si="96"/>
        <v>0</v>
      </c>
      <c r="T86" s="69" t="str">
        <f t="shared" si="95"/>
        <v>KO</v>
      </c>
      <c r="U86" s="85"/>
      <c r="W86" s="22" t="s">
        <v>18</v>
      </c>
      <c r="X86" s="22"/>
      <c r="Y86" s="22" t="s">
        <v>18</v>
      </c>
      <c r="Z86" s="22" t="s">
        <v>18</v>
      </c>
      <c r="AB86" s="22" t="s">
        <v>16</v>
      </c>
      <c r="AC86" s="53">
        <f>+Y87</f>
        <v>0</v>
      </c>
      <c r="AD86" s="53">
        <f>+(AD85*1.5)/1.25</f>
        <v>0</v>
      </c>
      <c r="AE86" s="66"/>
      <c r="AF86" s="21">
        <f>IF($U89=4,IF($U83&lt;$AK$6,$AK$6-$U83,0),AF87)</f>
        <v>0</v>
      </c>
      <c r="AH86" s="21">
        <f>IF($U89=4,IF($U83&gt;$AK$6,IF(($U83-$AK$6)&gt;22/24,22/24,$U83-$AK$6),AH87),AH87)</f>
        <v>0</v>
      </c>
      <c r="AI86" s="34">
        <v>4</v>
      </c>
      <c r="AJ86" s="13">
        <v>0.29166666666666669</v>
      </c>
      <c r="AK86" s="53">
        <f>+AJ86*3</f>
        <v>0.875</v>
      </c>
    </row>
    <row r="87" spans="1:37">
      <c r="A87" s="45">
        <f t="shared" si="97"/>
        <v>43112</v>
      </c>
      <c r="B87" s="13"/>
      <c r="C87" s="13"/>
      <c r="D87" s="13"/>
      <c r="E87" s="14">
        <f t="shared" si="91"/>
        <v>0</v>
      </c>
      <c r="F87" s="13"/>
      <c r="G87" s="15">
        <f t="shared" si="92"/>
        <v>0</v>
      </c>
      <c r="H87" s="13"/>
      <c r="I87" s="13"/>
      <c r="J87" s="13"/>
      <c r="K87" s="14">
        <f t="shared" si="93"/>
        <v>0</v>
      </c>
      <c r="L87" s="13"/>
      <c r="M87" s="15">
        <f t="shared" si="98"/>
        <v>0</v>
      </c>
      <c r="N87" s="17"/>
      <c r="O87" s="17"/>
      <c r="P87" s="18"/>
      <c r="Q87" s="19"/>
      <c r="R87" s="46"/>
      <c r="S87" s="20">
        <f t="shared" si="96"/>
        <v>0</v>
      </c>
      <c r="T87" s="69" t="str">
        <f>IF(S87+R87+Q87+P87+O87+N87=0,"KO","")</f>
        <v>KO</v>
      </c>
      <c r="U87" s="85"/>
      <c r="W87" s="55">
        <f>+W79+W85-(AC81*1.25)</f>
        <v>0</v>
      </c>
      <c r="X87" s="55"/>
      <c r="Y87" s="53">
        <f>+Y79+Y85-Y81+(AD81*1.5)/1.25-AC81</f>
        <v>0</v>
      </c>
      <c r="Z87" s="53">
        <f>+Z79+Z85-Z81-AD81</f>
        <v>0</v>
      </c>
      <c r="AB87" s="22" t="s">
        <v>15</v>
      </c>
      <c r="AC87" s="53">
        <f>+AC86*1.25</f>
        <v>0</v>
      </c>
      <c r="AD87" s="53" t="s">
        <v>27</v>
      </c>
      <c r="AE87" s="67"/>
      <c r="AF87" s="21">
        <f>IF($U89=5,IF($U83&lt;$AK$7,$AK$7-$U83,0),AF88)</f>
        <v>0</v>
      </c>
      <c r="AH87" s="21">
        <f>IF($U89=5,IF($U83&gt;$AK$7,IF(($U83-$AK$7)&gt;29/24,29/24,$U83-$AK$7),AH88),AH88)</f>
        <v>0</v>
      </c>
      <c r="AI87" s="34">
        <v>5</v>
      </c>
      <c r="AJ87" s="13">
        <v>0.29166666666666669</v>
      </c>
      <c r="AK87" s="53">
        <f>+AJ87*2</f>
        <v>0.58333333333333337</v>
      </c>
    </row>
    <row r="88" spans="1:37">
      <c r="A88" s="45">
        <f t="shared" si="97"/>
        <v>43113</v>
      </c>
      <c r="B88" s="13"/>
      <c r="C88" s="13"/>
      <c r="D88" s="13"/>
      <c r="E88" s="14">
        <f t="shared" si="91"/>
        <v>0</v>
      </c>
      <c r="F88" s="13"/>
      <c r="G88" s="15">
        <f t="shared" si="92"/>
        <v>0</v>
      </c>
      <c r="H88" s="13"/>
      <c r="I88" s="13"/>
      <c r="J88" s="13"/>
      <c r="K88" s="14">
        <f t="shared" si="93"/>
        <v>0</v>
      </c>
      <c r="L88" s="13"/>
      <c r="M88" s="15">
        <f t="shared" si="98"/>
        <v>0</v>
      </c>
      <c r="N88" s="17"/>
      <c r="O88" s="17"/>
      <c r="P88" s="18"/>
      <c r="Q88" s="19"/>
      <c r="R88" s="46"/>
      <c r="S88" s="20">
        <f t="shared" si="96"/>
        <v>0</v>
      </c>
      <c r="T88" s="69" t="str">
        <f t="shared" ref="T88:T89" si="99">IF(S88+R88+Q88+P88+O88+N88=0,"KO","")</f>
        <v>KO</v>
      </c>
      <c r="U88" s="51" t="s">
        <v>33</v>
      </c>
      <c r="Y88" s="22" t="s">
        <v>16</v>
      </c>
      <c r="Z88" s="22" t="s">
        <v>17</v>
      </c>
      <c r="AC88" s="22" t="s">
        <v>16</v>
      </c>
      <c r="AD88" s="22" t="s">
        <v>17</v>
      </c>
      <c r="AE88" s="63"/>
      <c r="AF88" s="21">
        <f>IF($U89=6,IF($U83&lt;$AK$8,$AK$8-$U83,0),AF89)</f>
        <v>0</v>
      </c>
      <c r="AH88" s="21">
        <f>IF($U89=6,IF($U83&gt;$AK$8,IF(($U83-$AK$8)&gt;36/24,36/24,$U83-$AK$8),AH89),AH89)</f>
        <v>0</v>
      </c>
      <c r="AI88" s="34">
        <v>6</v>
      </c>
      <c r="AJ88" s="13">
        <v>0.29166666666666669</v>
      </c>
      <c r="AK88" s="53">
        <f>+AJ88</f>
        <v>0.29166666666666669</v>
      </c>
    </row>
    <row r="89" spans="1:37">
      <c r="A89" s="45">
        <f t="shared" si="97"/>
        <v>43114</v>
      </c>
      <c r="B89" s="13"/>
      <c r="C89" s="13"/>
      <c r="D89" s="13"/>
      <c r="E89" s="14">
        <f t="shared" si="91"/>
        <v>0</v>
      </c>
      <c r="F89" s="13"/>
      <c r="G89" s="15">
        <f t="shared" si="92"/>
        <v>0</v>
      </c>
      <c r="H89" s="13"/>
      <c r="I89" s="13"/>
      <c r="J89" s="13"/>
      <c r="K89" s="14">
        <f t="shared" si="93"/>
        <v>0</v>
      </c>
      <c r="L89" s="13"/>
      <c r="M89" s="15">
        <f t="shared" si="98"/>
        <v>0</v>
      </c>
      <c r="N89" s="17"/>
      <c r="O89" s="17"/>
      <c r="P89" s="18"/>
      <c r="Q89" s="19"/>
      <c r="R89" s="46"/>
      <c r="S89" s="20">
        <f t="shared" si="96"/>
        <v>0</v>
      </c>
      <c r="T89" s="69" t="str">
        <f t="shared" si="99"/>
        <v>KO</v>
      </c>
      <c r="U89" s="52">
        <f>+IF(SUM(N83:R89)&gt;7,"ERROR",SUM(N83:R89))</f>
        <v>0</v>
      </c>
      <c r="W89" s="42" t="s">
        <v>19</v>
      </c>
      <c r="X89" s="42"/>
      <c r="Y89" s="54">
        <v>0</v>
      </c>
      <c r="Z89" s="54">
        <v>0</v>
      </c>
      <c r="AB89" s="42" t="s">
        <v>26</v>
      </c>
      <c r="AC89" s="54">
        <v>0</v>
      </c>
      <c r="AD89" s="54">
        <v>0</v>
      </c>
      <c r="AE89" s="68"/>
      <c r="AF89" s="21">
        <f>IF($U89=7,IF($U83&lt;$AK$9,$AK$9-$U83,0),0)</f>
        <v>0</v>
      </c>
      <c r="AH89" s="21">
        <f>IF($U89=7,IF($U83&gt;$AK$9,IF(($U83-$AK$9)&gt;43/24,43/24,$U83-$AK$9),0),0)</f>
        <v>0</v>
      </c>
      <c r="AI89" s="34">
        <v>7</v>
      </c>
      <c r="AJ89" s="13">
        <v>0.29166666666666669</v>
      </c>
      <c r="AK89" s="53">
        <v>0</v>
      </c>
    </row>
    <row r="90" spans="1:37" ht="6" customHeight="1">
      <c r="N90" s="37"/>
      <c r="O90" s="37"/>
      <c r="P90" s="37"/>
      <c r="Q90" s="37"/>
      <c r="R90" s="37"/>
    </row>
    <row r="91" spans="1:37">
      <c r="A91" s="45">
        <f>+A89+1</f>
        <v>43115</v>
      </c>
      <c r="B91" s="13"/>
      <c r="C91" s="13"/>
      <c r="D91" s="13"/>
      <c r="E91" s="14">
        <f t="shared" ref="E91:E97" si="100">+D91-C91</f>
        <v>0</v>
      </c>
      <c r="F91" s="13"/>
      <c r="G91" s="15">
        <f t="shared" ref="G91:G97" si="101">IF(F91&lt;B91,F91+1-B91-E91,F91-B91-E91)</f>
        <v>0</v>
      </c>
      <c r="H91" s="13"/>
      <c r="I91" s="13"/>
      <c r="J91" s="13"/>
      <c r="K91" s="14">
        <f t="shared" ref="K91:K97" si="102">+J91-I91</f>
        <v>0</v>
      </c>
      <c r="L91" s="13"/>
      <c r="M91" s="15">
        <f t="shared" ref="M91:M92" si="103">IF(L91&lt;H91,L91+1-H91-K91,L91-H91-K91)</f>
        <v>0</v>
      </c>
      <c r="N91" s="17"/>
      <c r="O91" s="17"/>
      <c r="P91" s="18"/>
      <c r="Q91" s="19"/>
      <c r="R91" s="46"/>
      <c r="S91" s="20">
        <f>SUM(G91+M91)</f>
        <v>0</v>
      </c>
      <c r="T91" s="69" t="str">
        <f t="shared" ref="T91:T94" si="104">IF(S91+R91+Q91+P91+O91+N91=0,"KO","")</f>
        <v>KO</v>
      </c>
      <c r="U91" s="84">
        <f>SUM(S91:S97)</f>
        <v>0</v>
      </c>
      <c r="W91" s="43" t="s">
        <v>13</v>
      </c>
      <c r="X91" s="59"/>
      <c r="Y91" s="82" t="s">
        <v>14</v>
      </c>
      <c r="Z91" s="82"/>
      <c r="AB91" s="36"/>
      <c r="AC91" s="82" t="s">
        <v>28</v>
      </c>
      <c r="AD91" s="82"/>
      <c r="AE91" s="62"/>
      <c r="AF91" s="36">
        <f>IF($U97=1,IF($U91&lt;$AK$3,$AK$3-$U91,0),AF92)</f>
        <v>0</v>
      </c>
      <c r="AG91" s="36"/>
      <c r="AH91" s="36">
        <f>IF($U97=1,IF($U91&gt;$AK$3,IF(($U91-$AK$3)&gt;8/24,8/24,$U91-$AK$3),AH92),AH92)</f>
        <v>0</v>
      </c>
      <c r="AI91" s="34">
        <v>1</v>
      </c>
      <c r="AJ91" s="13">
        <v>0.29166666666666669</v>
      </c>
      <c r="AK91" s="53">
        <f>+AJ91*5</f>
        <v>1.4583333333333335</v>
      </c>
    </row>
    <row r="92" spans="1:37">
      <c r="A92" s="45">
        <f>+A91+1</f>
        <v>43116</v>
      </c>
      <c r="B92" s="13"/>
      <c r="C92" s="13"/>
      <c r="D92" s="13"/>
      <c r="E92" s="14">
        <f t="shared" si="100"/>
        <v>0</v>
      </c>
      <c r="F92" s="13"/>
      <c r="G92" s="15">
        <f t="shared" si="101"/>
        <v>0</v>
      </c>
      <c r="H92" s="13"/>
      <c r="I92" s="13"/>
      <c r="J92" s="13"/>
      <c r="K92" s="14">
        <f t="shared" si="102"/>
        <v>0</v>
      </c>
      <c r="L92" s="13"/>
      <c r="M92" s="15">
        <f t="shared" si="103"/>
        <v>0</v>
      </c>
      <c r="N92" s="17"/>
      <c r="O92" s="17"/>
      <c r="P92" s="18"/>
      <c r="Q92" s="19"/>
      <c r="R92" s="46"/>
      <c r="S92" s="20">
        <f t="shared" ref="S92:S97" si="105">SUM(G92+M92)</f>
        <v>0</v>
      </c>
      <c r="T92" s="69" t="str">
        <f t="shared" si="104"/>
        <v>KO</v>
      </c>
      <c r="U92" s="85"/>
      <c r="W92" s="22" t="s">
        <v>15</v>
      </c>
      <c r="X92" s="22"/>
      <c r="Y92" s="22" t="s">
        <v>29</v>
      </c>
      <c r="Z92" s="22" t="s">
        <v>17</v>
      </c>
      <c r="AC92" s="22" t="s">
        <v>16</v>
      </c>
      <c r="AD92" s="22" t="s">
        <v>17</v>
      </c>
      <c r="AE92" s="63"/>
      <c r="AF92" s="36">
        <f>IF($U97=2,IF($U91&lt;$AK$4,$AK$4-$U91,0),AF93)</f>
        <v>0</v>
      </c>
      <c r="AG92" s="36"/>
      <c r="AH92" s="36">
        <f>IF($U97=2,IF($U91&gt;$AK$4,IF(($U91-$AK$4)&gt;8/24,8/24,$U91-$AK$4),AH93),AH93)</f>
        <v>0</v>
      </c>
      <c r="AI92" s="34">
        <v>2</v>
      </c>
      <c r="AJ92" s="13">
        <v>0.29166666666666669</v>
      </c>
      <c r="AK92" s="53">
        <f>+AJ92*5</f>
        <v>1.4583333333333335</v>
      </c>
    </row>
    <row r="93" spans="1:37">
      <c r="A93" s="45">
        <f t="shared" ref="A93:A97" si="106">+A92+1</f>
        <v>43117</v>
      </c>
      <c r="B93" s="13"/>
      <c r="C93" s="13"/>
      <c r="D93" s="13"/>
      <c r="E93" s="14">
        <f t="shared" si="100"/>
        <v>0</v>
      </c>
      <c r="F93" s="13"/>
      <c r="G93" s="15">
        <f t="shared" si="101"/>
        <v>0</v>
      </c>
      <c r="H93" s="13"/>
      <c r="I93" s="13"/>
      <c r="J93" s="13"/>
      <c r="K93" s="14">
        <f t="shared" si="102"/>
        <v>0</v>
      </c>
      <c r="L93" s="13"/>
      <c r="M93" s="15">
        <f>IF(L93&lt;H93,L93+1-H93-K93,L93-H93-K93)</f>
        <v>0</v>
      </c>
      <c r="N93" s="17"/>
      <c r="O93" s="17"/>
      <c r="P93" s="18"/>
      <c r="Q93" s="19"/>
      <c r="R93" s="46"/>
      <c r="S93" s="20">
        <f t="shared" si="105"/>
        <v>0</v>
      </c>
      <c r="T93" s="69" t="str">
        <f t="shared" si="104"/>
        <v>KO</v>
      </c>
      <c r="U93" s="85"/>
      <c r="W93" s="60">
        <f>AF91</f>
        <v>0</v>
      </c>
      <c r="X93" s="60"/>
      <c r="Y93" s="58">
        <f>+AH91</f>
        <v>0</v>
      </c>
      <c r="Z93" s="58">
        <f>IF(U91&gt;43/24,U91-43/24,0)</f>
        <v>0</v>
      </c>
      <c r="AB93" s="22" t="s">
        <v>17</v>
      </c>
      <c r="AC93" s="53" t="s">
        <v>27</v>
      </c>
      <c r="AD93" s="53">
        <f>+Z95</f>
        <v>0</v>
      </c>
      <c r="AE93" s="66"/>
      <c r="AF93" s="21">
        <f>IF($U97=3,IF($U91&lt;$AK$5,$AK$5-$U91,0),AF94)</f>
        <v>0</v>
      </c>
      <c r="AH93" s="21">
        <f>IF($U97=3,IF($U91&gt;$AK$5,IF(($U91-$AK$5)&gt;15/24,15/24,$U91-$AK$5),AH94),AH94)</f>
        <v>0</v>
      </c>
      <c r="AI93" s="34">
        <v>3</v>
      </c>
      <c r="AJ93" s="13">
        <v>0.29166666666666669</v>
      </c>
      <c r="AK93" s="53">
        <f>+AJ93*4</f>
        <v>1.1666666666666667</v>
      </c>
    </row>
    <row r="94" spans="1:37" ht="15" customHeight="1">
      <c r="A94" s="45">
        <f t="shared" si="106"/>
        <v>43118</v>
      </c>
      <c r="B94" s="13"/>
      <c r="C94" s="13"/>
      <c r="D94" s="13"/>
      <c r="E94" s="14">
        <f t="shared" si="100"/>
        <v>0</v>
      </c>
      <c r="F94" s="13"/>
      <c r="G94" s="15">
        <f t="shared" si="101"/>
        <v>0</v>
      </c>
      <c r="H94" s="13"/>
      <c r="I94" s="13"/>
      <c r="J94" s="13"/>
      <c r="K94" s="14">
        <f t="shared" si="102"/>
        <v>0</v>
      </c>
      <c r="L94" s="13"/>
      <c r="M94" s="15">
        <f t="shared" ref="M94:M97" si="107">IF(L94&lt;H94,L94+1-H94-K94,L94-H94-K94)</f>
        <v>0</v>
      </c>
      <c r="N94" s="17"/>
      <c r="O94" s="17"/>
      <c r="P94" s="18"/>
      <c r="Q94" s="19"/>
      <c r="R94" s="46"/>
      <c r="S94" s="20">
        <f t="shared" si="105"/>
        <v>0</v>
      </c>
      <c r="T94" s="69" t="str">
        <f t="shared" si="104"/>
        <v>KO</v>
      </c>
      <c r="U94" s="85"/>
      <c r="W94" s="22" t="s">
        <v>18</v>
      </c>
      <c r="X94" s="22"/>
      <c r="Y94" s="22" t="s">
        <v>18</v>
      </c>
      <c r="Z94" s="22" t="s">
        <v>18</v>
      </c>
      <c r="AB94" s="22" t="s">
        <v>16</v>
      </c>
      <c r="AC94" s="53">
        <f>+Y95</f>
        <v>0</v>
      </c>
      <c r="AD94" s="53">
        <f>+(AD93*1.5)/1.25</f>
        <v>0</v>
      </c>
      <c r="AE94" s="66"/>
      <c r="AF94" s="21">
        <f>IF($U97=4,IF($U91&lt;$AK$6,$AK$6-$U91,0),AF95)</f>
        <v>0</v>
      </c>
      <c r="AH94" s="21">
        <f>IF($U97=4,IF($U91&gt;$AK$6,IF(($U91-$AK$6)&gt;22/24,22/24,$U91-$AK$6),AH95),AH95)</f>
        <v>0</v>
      </c>
      <c r="AI94" s="34">
        <v>4</v>
      </c>
      <c r="AJ94" s="13">
        <v>0.29166666666666669</v>
      </c>
      <c r="AK94" s="53">
        <f>+AJ94*3</f>
        <v>0.875</v>
      </c>
    </row>
    <row r="95" spans="1:37">
      <c r="A95" s="45">
        <f t="shared" si="106"/>
        <v>43119</v>
      </c>
      <c r="B95" s="13"/>
      <c r="C95" s="13"/>
      <c r="D95" s="13"/>
      <c r="E95" s="14">
        <f t="shared" si="100"/>
        <v>0</v>
      </c>
      <c r="F95" s="13"/>
      <c r="G95" s="15">
        <f t="shared" si="101"/>
        <v>0</v>
      </c>
      <c r="H95" s="13"/>
      <c r="I95" s="13"/>
      <c r="J95" s="13"/>
      <c r="K95" s="14">
        <f t="shared" si="102"/>
        <v>0</v>
      </c>
      <c r="L95" s="13"/>
      <c r="M95" s="15">
        <f t="shared" si="107"/>
        <v>0</v>
      </c>
      <c r="N95" s="17"/>
      <c r="O95" s="17"/>
      <c r="P95" s="18"/>
      <c r="Q95" s="19"/>
      <c r="R95" s="46"/>
      <c r="S95" s="20">
        <f t="shared" si="105"/>
        <v>0</v>
      </c>
      <c r="T95" s="69" t="str">
        <f>IF(S95+R95+Q95+P95+O95+N95=0,"KO","")</f>
        <v>KO</v>
      </c>
      <c r="U95" s="85"/>
      <c r="W95" s="55">
        <f>+W87+W93-(AC89*1.25)</f>
        <v>0</v>
      </c>
      <c r="X95" s="55"/>
      <c r="Y95" s="53">
        <f>+Y87+Y93-Y89+(AD89*1.5)/1.25-AC89</f>
        <v>0</v>
      </c>
      <c r="Z95" s="53">
        <f>+Z87+Z93-Z89-AD89</f>
        <v>0</v>
      </c>
      <c r="AB95" s="22" t="s">
        <v>15</v>
      </c>
      <c r="AC95" s="53">
        <f>+AC94*1.25</f>
        <v>0</v>
      </c>
      <c r="AD95" s="53" t="s">
        <v>27</v>
      </c>
      <c r="AE95" s="67"/>
      <c r="AF95" s="21">
        <f>IF($U97=5,IF($U91&lt;$AK$7,$AK$7-$U91,0),AF96)</f>
        <v>0</v>
      </c>
      <c r="AH95" s="21">
        <f>IF($U97=5,IF($U91&gt;$AK$7,IF(($U91-$AK$7)&gt;29/24,29/24,$U91-$AK$7),AH96),AH96)</f>
        <v>0</v>
      </c>
      <c r="AI95" s="34">
        <v>5</v>
      </c>
      <c r="AJ95" s="13">
        <v>0.29166666666666669</v>
      </c>
      <c r="AK95" s="53">
        <f>+AJ95*2</f>
        <v>0.58333333333333337</v>
      </c>
    </row>
    <row r="96" spans="1:37">
      <c r="A96" s="45">
        <f t="shared" si="106"/>
        <v>43120</v>
      </c>
      <c r="B96" s="13"/>
      <c r="C96" s="13"/>
      <c r="D96" s="13"/>
      <c r="E96" s="14">
        <f t="shared" si="100"/>
        <v>0</v>
      </c>
      <c r="F96" s="13"/>
      <c r="G96" s="15">
        <f t="shared" si="101"/>
        <v>0</v>
      </c>
      <c r="H96" s="13"/>
      <c r="I96" s="13"/>
      <c r="J96" s="13"/>
      <c r="K96" s="14">
        <f t="shared" si="102"/>
        <v>0</v>
      </c>
      <c r="L96" s="13"/>
      <c r="M96" s="15">
        <f t="shared" si="107"/>
        <v>0</v>
      </c>
      <c r="N96" s="17"/>
      <c r="O96" s="17"/>
      <c r="P96" s="18"/>
      <c r="Q96" s="19"/>
      <c r="R96" s="46"/>
      <c r="S96" s="20">
        <f t="shared" si="105"/>
        <v>0</v>
      </c>
      <c r="T96" s="69" t="str">
        <f t="shared" ref="T96:T97" si="108">IF(S96+R96+Q96+P96+O96+N96=0,"KO","")</f>
        <v>KO</v>
      </c>
      <c r="U96" s="51" t="s">
        <v>33</v>
      </c>
      <c r="Y96" s="22" t="s">
        <v>16</v>
      </c>
      <c r="Z96" s="22" t="s">
        <v>17</v>
      </c>
      <c r="AC96" s="22" t="s">
        <v>16</v>
      </c>
      <c r="AD96" s="22" t="s">
        <v>17</v>
      </c>
      <c r="AE96" s="63"/>
      <c r="AF96" s="21">
        <f>IF($U97=6,IF($U91&lt;$AK$8,$AK$8-$U91,0),AF97)</f>
        <v>0</v>
      </c>
      <c r="AH96" s="21">
        <f>IF($U97=6,IF($U91&gt;$AK$8,IF(($U91-$AK$8)&gt;36/24,36/24,$U91-$AK$8),AH97),AH97)</f>
        <v>0</v>
      </c>
      <c r="AI96" s="34">
        <v>6</v>
      </c>
      <c r="AJ96" s="13">
        <v>0.29166666666666669</v>
      </c>
      <c r="AK96" s="53">
        <f>+AJ96</f>
        <v>0.29166666666666669</v>
      </c>
    </row>
    <row r="97" spans="1:37">
      <c r="A97" s="45">
        <f t="shared" si="106"/>
        <v>43121</v>
      </c>
      <c r="B97" s="13"/>
      <c r="C97" s="13"/>
      <c r="D97" s="13"/>
      <c r="E97" s="14">
        <f t="shared" si="100"/>
        <v>0</v>
      </c>
      <c r="F97" s="13"/>
      <c r="G97" s="15">
        <f t="shared" si="101"/>
        <v>0</v>
      </c>
      <c r="H97" s="13"/>
      <c r="I97" s="13"/>
      <c r="J97" s="13"/>
      <c r="K97" s="14">
        <f t="shared" si="102"/>
        <v>0</v>
      </c>
      <c r="L97" s="13"/>
      <c r="M97" s="15">
        <f t="shared" si="107"/>
        <v>0</v>
      </c>
      <c r="N97" s="17"/>
      <c r="O97" s="17"/>
      <c r="P97" s="18"/>
      <c r="Q97" s="19"/>
      <c r="R97" s="46"/>
      <c r="S97" s="20">
        <f t="shared" si="105"/>
        <v>0</v>
      </c>
      <c r="T97" s="69" t="str">
        <f t="shared" si="108"/>
        <v>KO</v>
      </c>
      <c r="U97" s="52">
        <f>+IF(SUM(N91:R97)&gt;7,"ERROR",SUM(N91:R97))</f>
        <v>0</v>
      </c>
      <c r="W97" s="42" t="s">
        <v>19</v>
      </c>
      <c r="X97" s="42"/>
      <c r="Y97" s="54">
        <v>0</v>
      </c>
      <c r="Z97" s="54">
        <v>0</v>
      </c>
      <c r="AB97" s="42" t="s">
        <v>26</v>
      </c>
      <c r="AC97" s="54">
        <v>0</v>
      </c>
      <c r="AD97" s="54">
        <v>0</v>
      </c>
      <c r="AE97" s="68"/>
      <c r="AF97" s="21">
        <f>IF($U97=7,IF($U91&lt;$AK$9,$AK$9-$U91,0),0)</f>
        <v>0</v>
      </c>
      <c r="AH97" s="21">
        <f>IF($U97=7,IF($U91&gt;$AK$9,IF(($U91-$AK$9)&gt;43/24,43/24,$U91-$AK$9),0),0)</f>
        <v>0</v>
      </c>
      <c r="AI97" s="34">
        <v>7</v>
      </c>
      <c r="AJ97" s="13">
        <v>0.29166666666666669</v>
      </c>
      <c r="AK97" s="53">
        <v>0</v>
      </c>
    </row>
    <row r="98" spans="1:37" ht="6" customHeight="1">
      <c r="N98" s="37"/>
      <c r="O98" s="37"/>
      <c r="P98" s="37"/>
      <c r="Q98" s="37"/>
      <c r="R98" s="37"/>
    </row>
    <row r="99" spans="1:37">
      <c r="A99" s="45">
        <f>+A97+1</f>
        <v>43122</v>
      </c>
      <c r="B99" s="13"/>
      <c r="C99" s="13"/>
      <c r="D99" s="13"/>
      <c r="E99" s="14">
        <f t="shared" ref="E99:E105" si="109">+D99-C99</f>
        <v>0</v>
      </c>
      <c r="F99" s="13"/>
      <c r="G99" s="15">
        <f t="shared" ref="G99:G105" si="110">IF(F99&lt;B99,F99+1-B99-E99,F99-B99-E99)</f>
        <v>0</v>
      </c>
      <c r="H99" s="13"/>
      <c r="I99" s="13"/>
      <c r="J99" s="13"/>
      <c r="K99" s="14">
        <f t="shared" ref="K99:K105" si="111">+J99-I99</f>
        <v>0</v>
      </c>
      <c r="L99" s="13"/>
      <c r="M99" s="15">
        <f t="shared" ref="M99:M100" si="112">IF(L99&lt;H99,L99+1-H99-K99,L99-H99-K99)</f>
        <v>0</v>
      </c>
      <c r="N99" s="17"/>
      <c r="O99" s="17"/>
      <c r="P99" s="18"/>
      <c r="Q99" s="19"/>
      <c r="R99" s="46"/>
      <c r="S99" s="20">
        <f>SUM(G99+M99)</f>
        <v>0</v>
      </c>
      <c r="T99" s="69" t="str">
        <f t="shared" ref="T99:T102" si="113">IF(S99+R99+Q99+P99+O99+N99=0,"KO","")</f>
        <v>KO</v>
      </c>
      <c r="U99" s="84">
        <f>SUM(S99:S105)</f>
        <v>0</v>
      </c>
      <c r="W99" s="43" t="s">
        <v>13</v>
      </c>
      <c r="X99" s="59"/>
      <c r="Y99" s="82" t="s">
        <v>14</v>
      </c>
      <c r="Z99" s="82"/>
      <c r="AB99" s="36"/>
      <c r="AC99" s="82" t="s">
        <v>28</v>
      </c>
      <c r="AD99" s="82"/>
      <c r="AE99" s="62"/>
      <c r="AF99" s="36">
        <f>IF($U105=1,IF($U99&lt;$AK$3,$AK$3-$U99,0),AF100)</f>
        <v>0</v>
      </c>
      <c r="AG99" s="36"/>
      <c r="AH99" s="36">
        <f>IF($U105=1,IF($U99&gt;$AK$3,IF(($U99-$AK$3)&gt;8/24,8/24,$U99-$AK$3),AH100),AH100)</f>
        <v>0</v>
      </c>
      <c r="AI99" s="34">
        <v>1</v>
      </c>
      <c r="AJ99" s="13">
        <v>0.29166666666666669</v>
      </c>
      <c r="AK99" s="53">
        <f>+AJ99*5</f>
        <v>1.4583333333333335</v>
      </c>
    </row>
    <row r="100" spans="1:37">
      <c r="A100" s="45">
        <f>+A99+1</f>
        <v>43123</v>
      </c>
      <c r="B100" s="13"/>
      <c r="C100" s="13"/>
      <c r="D100" s="13"/>
      <c r="E100" s="14">
        <f t="shared" si="109"/>
        <v>0</v>
      </c>
      <c r="F100" s="13"/>
      <c r="G100" s="15">
        <f t="shared" si="110"/>
        <v>0</v>
      </c>
      <c r="H100" s="13"/>
      <c r="I100" s="13"/>
      <c r="J100" s="13"/>
      <c r="K100" s="14">
        <f t="shared" si="111"/>
        <v>0</v>
      </c>
      <c r="L100" s="13"/>
      <c r="M100" s="15">
        <f t="shared" si="112"/>
        <v>0</v>
      </c>
      <c r="N100" s="17"/>
      <c r="O100" s="17"/>
      <c r="P100" s="18"/>
      <c r="Q100" s="19"/>
      <c r="R100" s="46"/>
      <c r="S100" s="20">
        <f t="shared" ref="S100:S105" si="114">SUM(G100+M100)</f>
        <v>0</v>
      </c>
      <c r="T100" s="69" t="str">
        <f t="shared" si="113"/>
        <v>KO</v>
      </c>
      <c r="U100" s="85"/>
      <c r="W100" s="22" t="s">
        <v>15</v>
      </c>
      <c r="X100" s="22"/>
      <c r="Y100" s="22" t="s">
        <v>29</v>
      </c>
      <c r="Z100" s="22" t="s">
        <v>17</v>
      </c>
      <c r="AC100" s="22" t="s">
        <v>16</v>
      </c>
      <c r="AD100" s="22" t="s">
        <v>17</v>
      </c>
      <c r="AE100" s="63"/>
      <c r="AF100" s="36">
        <f>IF($U105=2,IF($U99&lt;$AK$4,$AK$4-$U99,0),AF101)</f>
        <v>0</v>
      </c>
      <c r="AG100" s="36"/>
      <c r="AH100" s="36">
        <f>IF($U105=2,IF($U99&gt;$AK$4,IF(($U99-$AK$4)&gt;8/24,8/24,$U99-$AK$4),AH101),AH101)</f>
        <v>0</v>
      </c>
      <c r="AI100" s="34">
        <v>2</v>
      </c>
      <c r="AJ100" s="13">
        <v>0.29166666666666669</v>
      </c>
      <c r="AK100" s="53">
        <f>+AJ100*5</f>
        <v>1.4583333333333335</v>
      </c>
    </row>
    <row r="101" spans="1:37">
      <c r="A101" s="45">
        <f t="shared" ref="A101:A105" si="115">+A100+1</f>
        <v>43124</v>
      </c>
      <c r="B101" s="13"/>
      <c r="C101" s="13"/>
      <c r="D101" s="13"/>
      <c r="E101" s="14">
        <f t="shared" si="109"/>
        <v>0</v>
      </c>
      <c r="F101" s="13"/>
      <c r="G101" s="15">
        <f t="shared" si="110"/>
        <v>0</v>
      </c>
      <c r="H101" s="13"/>
      <c r="I101" s="13"/>
      <c r="J101" s="13"/>
      <c r="K101" s="14">
        <f t="shared" si="111"/>
        <v>0</v>
      </c>
      <c r="L101" s="13"/>
      <c r="M101" s="15">
        <f>IF(L101&lt;H101,L101+1-H101-K101,L101-H101-K101)</f>
        <v>0</v>
      </c>
      <c r="N101" s="17"/>
      <c r="O101" s="17"/>
      <c r="P101" s="18"/>
      <c r="Q101" s="19"/>
      <c r="R101" s="46"/>
      <c r="S101" s="20">
        <f t="shared" si="114"/>
        <v>0</v>
      </c>
      <c r="T101" s="69" t="str">
        <f t="shared" si="113"/>
        <v>KO</v>
      </c>
      <c r="U101" s="85"/>
      <c r="W101" s="60">
        <f>AF99</f>
        <v>0</v>
      </c>
      <c r="X101" s="60"/>
      <c r="Y101" s="58">
        <f>+AH99</f>
        <v>0</v>
      </c>
      <c r="Z101" s="58">
        <f>IF(U99&gt;43/24,U99-43/24,0)</f>
        <v>0</v>
      </c>
      <c r="AB101" s="22" t="s">
        <v>17</v>
      </c>
      <c r="AC101" s="53" t="s">
        <v>27</v>
      </c>
      <c r="AD101" s="53">
        <f>+Z103</f>
        <v>0</v>
      </c>
      <c r="AE101" s="66"/>
      <c r="AF101" s="21">
        <f>IF($U105=3,IF($U99&lt;$AK$5,$AK$5-$U99,0),AF102)</f>
        <v>0</v>
      </c>
      <c r="AH101" s="21">
        <f>IF($U105=3,IF($U99&gt;$AK$5,IF(($U99-$AK$5)&gt;15/24,15/24,$U99-$AK$5),AH102),AH102)</f>
        <v>0</v>
      </c>
      <c r="AI101" s="34">
        <v>3</v>
      </c>
      <c r="AJ101" s="13">
        <v>0.29166666666666669</v>
      </c>
      <c r="AK101" s="53">
        <f>+AJ101*4</f>
        <v>1.1666666666666667</v>
      </c>
    </row>
    <row r="102" spans="1:37" ht="15" customHeight="1">
      <c r="A102" s="45">
        <f t="shared" si="115"/>
        <v>43125</v>
      </c>
      <c r="B102" s="13"/>
      <c r="C102" s="13"/>
      <c r="D102" s="13"/>
      <c r="E102" s="14">
        <f t="shared" si="109"/>
        <v>0</v>
      </c>
      <c r="F102" s="13"/>
      <c r="G102" s="15">
        <f t="shared" si="110"/>
        <v>0</v>
      </c>
      <c r="H102" s="13"/>
      <c r="I102" s="13"/>
      <c r="J102" s="13"/>
      <c r="K102" s="14">
        <f t="shared" si="111"/>
        <v>0</v>
      </c>
      <c r="L102" s="13"/>
      <c r="M102" s="15">
        <f t="shared" ref="M102:M105" si="116">IF(L102&lt;H102,L102+1-H102-K102,L102-H102-K102)</f>
        <v>0</v>
      </c>
      <c r="N102" s="17"/>
      <c r="O102" s="17"/>
      <c r="P102" s="18"/>
      <c r="Q102" s="19"/>
      <c r="R102" s="46"/>
      <c r="S102" s="20">
        <f t="shared" si="114"/>
        <v>0</v>
      </c>
      <c r="T102" s="69" t="str">
        <f t="shared" si="113"/>
        <v>KO</v>
      </c>
      <c r="U102" s="85"/>
      <c r="W102" s="22" t="s">
        <v>18</v>
      </c>
      <c r="X102" s="22"/>
      <c r="Y102" s="22" t="s">
        <v>18</v>
      </c>
      <c r="Z102" s="22" t="s">
        <v>18</v>
      </c>
      <c r="AB102" s="22" t="s">
        <v>16</v>
      </c>
      <c r="AC102" s="53">
        <f>+Y103</f>
        <v>0</v>
      </c>
      <c r="AD102" s="53">
        <f>+(AD101*1.5)/1.25</f>
        <v>0</v>
      </c>
      <c r="AE102" s="66"/>
      <c r="AF102" s="21">
        <f>IF($U105=4,IF($U99&lt;$AK$6,$AK$6-$U99,0),AF103)</f>
        <v>0</v>
      </c>
      <c r="AH102" s="21">
        <f>IF($U105=4,IF($U99&gt;$AK$6,IF(($U99-$AK$6)&gt;22/24,22/24,$U99-$AK$6),AH103),AH103)</f>
        <v>0</v>
      </c>
      <c r="AI102" s="34">
        <v>4</v>
      </c>
      <c r="AJ102" s="13">
        <v>0.29166666666666669</v>
      </c>
      <c r="AK102" s="53">
        <f>+AJ102*3</f>
        <v>0.875</v>
      </c>
    </row>
    <row r="103" spans="1:37">
      <c r="A103" s="45">
        <f t="shared" si="115"/>
        <v>43126</v>
      </c>
      <c r="B103" s="13"/>
      <c r="C103" s="13"/>
      <c r="D103" s="13"/>
      <c r="E103" s="14">
        <f t="shared" si="109"/>
        <v>0</v>
      </c>
      <c r="F103" s="13"/>
      <c r="G103" s="15">
        <f t="shared" si="110"/>
        <v>0</v>
      </c>
      <c r="H103" s="13"/>
      <c r="I103" s="13"/>
      <c r="J103" s="13"/>
      <c r="K103" s="14">
        <f t="shared" si="111"/>
        <v>0</v>
      </c>
      <c r="L103" s="13"/>
      <c r="M103" s="15">
        <f t="shared" si="116"/>
        <v>0</v>
      </c>
      <c r="N103" s="17"/>
      <c r="O103" s="17"/>
      <c r="P103" s="18"/>
      <c r="Q103" s="19"/>
      <c r="R103" s="46"/>
      <c r="S103" s="20">
        <f t="shared" si="114"/>
        <v>0</v>
      </c>
      <c r="T103" s="69" t="str">
        <f>IF(S103+R103+Q103+P103+O103+N103=0,"KO","")</f>
        <v>KO</v>
      </c>
      <c r="U103" s="85"/>
      <c r="W103" s="55">
        <f>+W95+W101-(AC97*1.25)</f>
        <v>0</v>
      </c>
      <c r="X103" s="55"/>
      <c r="Y103" s="53">
        <f>+Y95+Y101-Y97+(AD97*1.5)/1.25-AC97</f>
        <v>0</v>
      </c>
      <c r="Z103" s="53">
        <f>+Z95+Z101-Z97-AD97</f>
        <v>0</v>
      </c>
      <c r="AB103" s="22" t="s">
        <v>15</v>
      </c>
      <c r="AC103" s="53">
        <f>+AC102*1.25</f>
        <v>0</v>
      </c>
      <c r="AD103" s="53" t="s">
        <v>27</v>
      </c>
      <c r="AE103" s="67"/>
      <c r="AF103" s="21">
        <f>IF($U105=5,IF($U99&lt;$AK$7,$AK$7-$U99,0),AF104)</f>
        <v>0</v>
      </c>
      <c r="AH103" s="21">
        <f>IF($U105=5,IF($U99&gt;$AK$7,IF(($U99-$AK$7)&gt;29/24,29/24,$U99-$AK$7),AH104),AH104)</f>
        <v>0</v>
      </c>
      <c r="AI103" s="34">
        <v>5</v>
      </c>
      <c r="AJ103" s="13">
        <v>0.29166666666666669</v>
      </c>
      <c r="AK103" s="53">
        <f>+AJ103*2</f>
        <v>0.58333333333333337</v>
      </c>
    </row>
    <row r="104" spans="1:37">
      <c r="A104" s="45">
        <f t="shared" si="115"/>
        <v>43127</v>
      </c>
      <c r="B104" s="13"/>
      <c r="C104" s="13"/>
      <c r="D104" s="13"/>
      <c r="E104" s="14">
        <f t="shared" si="109"/>
        <v>0</v>
      </c>
      <c r="F104" s="13"/>
      <c r="G104" s="15">
        <f t="shared" si="110"/>
        <v>0</v>
      </c>
      <c r="H104" s="13"/>
      <c r="I104" s="13"/>
      <c r="J104" s="13"/>
      <c r="K104" s="14">
        <f t="shared" si="111"/>
        <v>0</v>
      </c>
      <c r="L104" s="13"/>
      <c r="M104" s="15">
        <f t="shared" si="116"/>
        <v>0</v>
      </c>
      <c r="N104" s="17"/>
      <c r="O104" s="17"/>
      <c r="P104" s="18"/>
      <c r="Q104" s="19"/>
      <c r="R104" s="46"/>
      <c r="S104" s="20">
        <f t="shared" si="114"/>
        <v>0</v>
      </c>
      <c r="T104" s="69" t="str">
        <f t="shared" ref="T104:T105" si="117">IF(S104+R104+Q104+P104+O104+N104=0,"KO","")</f>
        <v>KO</v>
      </c>
      <c r="U104" s="51" t="s">
        <v>33</v>
      </c>
      <c r="Y104" s="22" t="s">
        <v>16</v>
      </c>
      <c r="Z104" s="22" t="s">
        <v>17</v>
      </c>
      <c r="AC104" s="22" t="s">
        <v>16</v>
      </c>
      <c r="AD104" s="22" t="s">
        <v>17</v>
      </c>
      <c r="AE104" s="63"/>
      <c r="AF104" s="21">
        <f>IF($U105=6,IF($U99&lt;$AK$8,$AK$8-$U99,0),AF105)</f>
        <v>0</v>
      </c>
      <c r="AH104" s="21">
        <f>IF($U105=6,IF($U99&gt;$AK$8,IF(($U99-$AK$8)&gt;36/24,36/24,$U99-$AK$8),AH105),AH105)</f>
        <v>0</v>
      </c>
      <c r="AI104" s="34">
        <v>6</v>
      </c>
      <c r="AJ104" s="13">
        <v>0.29166666666666669</v>
      </c>
      <c r="AK104" s="53">
        <f>+AJ104</f>
        <v>0.29166666666666669</v>
      </c>
    </row>
    <row r="105" spans="1:37">
      <c r="A105" s="45">
        <f t="shared" si="115"/>
        <v>43128</v>
      </c>
      <c r="B105" s="13"/>
      <c r="C105" s="13"/>
      <c r="D105" s="13"/>
      <c r="E105" s="14">
        <f t="shared" si="109"/>
        <v>0</v>
      </c>
      <c r="F105" s="13"/>
      <c r="G105" s="15">
        <f t="shared" si="110"/>
        <v>0</v>
      </c>
      <c r="H105" s="13"/>
      <c r="I105" s="13"/>
      <c r="J105" s="13"/>
      <c r="K105" s="14">
        <f t="shared" si="111"/>
        <v>0</v>
      </c>
      <c r="L105" s="13"/>
      <c r="M105" s="15">
        <f t="shared" si="116"/>
        <v>0</v>
      </c>
      <c r="N105" s="17"/>
      <c r="O105" s="17"/>
      <c r="P105" s="18"/>
      <c r="Q105" s="19"/>
      <c r="R105" s="46"/>
      <c r="S105" s="20">
        <f t="shared" si="114"/>
        <v>0</v>
      </c>
      <c r="T105" s="69" t="str">
        <f t="shared" si="117"/>
        <v>KO</v>
      </c>
      <c r="U105" s="52">
        <f>+IF(SUM(N99:R105)&gt;7,"ERROR",SUM(N99:R105))</f>
        <v>0</v>
      </c>
      <c r="W105" s="42" t="s">
        <v>19</v>
      </c>
      <c r="X105" s="42"/>
      <c r="Y105" s="54">
        <v>0</v>
      </c>
      <c r="Z105" s="54">
        <v>0</v>
      </c>
      <c r="AB105" s="42" t="s">
        <v>26</v>
      </c>
      <c r="AC105" s="54">
        <v>0</v>
      </c>
      <c r="AD105" s="54">
        <v>0</v>
      </c>
      <c r="AE105" s="68"/>
      <c r="AF105" s="21">
        <f>IF($U105=7,IF($U99&lt;$AK$9,$AK$9-$U99,0),0)</f>
        <v>0</v>
      </c>
      <c r="AH105" s="21">
        <f>IF($U105=7,IF($U99&gt;$AK$9,IF(($U99-$AK$9)&gt;43/24,43/24,$U99-$AK$9),0),0)</f>
        <v>0</v>
      </c>
      <c r="AI105" s="34">
        <v>7</v>
      </c>
      <c r="AJ105" s="13">
        <v>0.29166666666666669</v>
      </c>
      <c r="AK105" s="53">
        <v>0</v>
      </c>
    </row>
    <row r="106" spans="1:37" ht="6" customHeight="1">
      <c r="N106" s="37"/>
      <c r="O106" s="37"/>
      <c r="P106" s="37"/>
      <c r="Q106" s="37"/>
      <c r="R106" s="37"/>
    </row>
    <row r="107" spans="1:37">
      <c r="A107" s="45">
        <f>+A105+1</f>
        <v>43129</v>
      </c>
      <c r="B107" s="13"/>
      <c r="C107" s="13"/>
      <c r="D107" s="13"/>
      <c r="E107" s="14">
        <f t="shared" ref="E107:E113" si="118">+D107-C107</f>
        <v>0</v>
      </c>
      <c r="F107" s="13"/>
      <c r="G107" s="15">
        <f t="shared" ref="G107:G113" si="119">IF(F107&lt;B107,F107+1-B107-E107,F107-B107-E107)</f>
        <v>0</v>
      </c>
      <c r="H107" s="13"/>
      <c r="I107" s="13"/>
      <c r="J107" s="13"/>
      <c r="K107" s="14">
        <f t="shared" ref="K107:K113" si="120">+J107-I107</f>
        <v>0</v>
      </c>
      <c r="L107" s="13"/>
      <c r="M107" s="15">
        <f t="shared" ref="M107:M108" si="121">IF(L107&lt;H107,L107+1-H107-K107,L107-H107-K107)</f>
        <v>0</v>
      </c>
      <c r="N107" s="17"/>
      <c r="O107" s="17"/>
      <c r="P107" s="18"/>
      <c r="Q107" s="19"/>
      <c r="R107" s="46"/>
      <c r="S107" s="20">
        <f>SUM(G107+M107)</f>
        <v>0</v>
      </c>
      <c r="T107" s="69" t="str">
        <f t="shared" ref="T107:T110" si="122">IF(S107+R107+Q107+P107+O107+N107=0,"KO","")</f>
        <v>KO</v>
      </c>
      <c r="U107" s="84">
        <f>SUM(S107:S113)</f>
        <v>0</v>
      </c>
      <c r="W107" s="43" t="s">
        <v>13</v>
      </c>
      <c r="X107" s="59"/>
      <c r="Y107" s="82" t="s">
        <v>14</v>
      </c>
      <c r="Z107" s="82"/>
      <c r="AB107" s="36"/>
      <c r="AC107" s="82" t="s">
        <v>28</v>
      </c>
      <c r="AD107" s="82"/>
      <c r="AE107" s="62"/>
      <c r="AF107" s="36">
        <f>IF($U113=1,IF($U107&lt;$AK$3,$AK$3-$U107,0),AF108)</f>
        <v>0</v>
      </c>
      <c r="AG107" s="36"/>
      <c r="AH107" s="36">
        <f>IF($U113=1,IF($U107&gt;$AK$3,IF(($U107-$AK$3)&gt;8/24,8/24,$U107-$AK$3),AH108),AH108)</f>
        <v>0</v>
      </c>
      <c r="AI107" s="34">
        <v>1</v>
      </c>
      <c r="AJ107" s="13">
        <v>0.29166666666666669</v>
      </c>
      <c r="AK107" s="53">
        <f>+AJ107*5</f>
        <v>1.4583333333333335</v>
      </c>
    </row>
    <row r="108" spans="1:37">
      <c r="A108" s="45">
        <f>+A107+1</f>
        <v>43130</v>
      </c>
      <c r="B108" s="13"/>
      <c r="C108" s="13"/>
      <c r="D108" s="13"/>
      <c r="E108" s="14">
        <f t="shared" si="118"/>
        <v>0</v>
      </c>
      <c r="F108" s="13"/>
      <c r="G108" s="15">
        <f t="shared" si="119"/>
        <v>0</v>
      </c>
      <c r="H108" s="13"/>
      <c r="I108" s="13"/>
      <c r="J108" s="13"/>
      <c r="K108" s="14">
        <f t="shared" si="120"/>
        <v>0</v>
      </c>
      <c r="L108" s="13"/>
      <c r="M108" s="15">
        <f t="shared" si="121"/>
        <v>0</v>
      </c>
      <c r="N108" s="17"/>
      <c r="O108" s="17"/>
      <c r="P108" s="18"/>
      <c r="Q108" s="19"/>
      <c r="R108" s="46"/>
      <c r="S108" s="20">
        <f t="shared" ref="S108:S113" si="123">SUM(G108+M108)</f>
        <v>0</v>
      </c>
      <c r="T108" s="69" t="str">
        <f t="shared" si="122"/>
        <v>KO</v>
      </c>
      <c r="U108" s="85"/>
      <c r="W108" s="22" t="s">
        <v>15</v>
      </c>
      <c r="X108" s="22"/>
      <c r="Y108" s="22" t="s">
        <v>29</v>
      </c>
      <c r="Z108" s="22" t="s">
        <v>17</v>
      </c>
      <c r="AC108" s="22" t="s">
        <v>16</v>
      </c>
      <c r="AD108" s="22" t="s">
        <v>17</v>
      </c>
      <c r="AE108" s="63"/>
      <c r="AF108" s="36">
        <f>IF($U113=2,IF($U107&lt;$AK$4,$AK$4-$U107,0),AF109)</f>
        <v>0</v>
      </c>
      <c r="AG108" s="36"/>
      <c r="AH108" s="36">
        <f>IF($U113=2,IF($U107&gt;$AK$4,IF(($U107-$AK$4)&gt;8/24,8/24,$U107-$AK$4),AH109),AH109)</f>
        <v>0</v>
      </c>
      <c r="AI108" s="34">
        <v>2</v>
      </c>
      <c r="AJ108" s="13">
        <v>0.29166666666666669</v>
      </c>
      <c r="AK108" s="53">
        <f>+AJ108*5</f>
        <v>1.4583333333333335</v>
      </c>
    </row>
    <row r="109" spans="1:37">
      <c r="A109" s="45">
        <f t="shared" ref="A109:A113" si="124">+A108+1</f>
        <v>43131</v>
      </c>
      <c r="B109" s="13"/>
      <c r="C109" s="13"/>
      <c r="D109" s="13"/>
      <c r="E109" s="14">
        <f t="shared" si="118"/>
        <v>0</v>
      </c>
      <c r="F109" s="13"/>
      <c r="G109" s="15">
        <f t="shared" si="119"/>
        <v>0</v>
      </c>
      <c r="H109" s="13"/>
      <c r="I109" s="13"/>
      <c r="J109" s="13"/>
      <c r="K109" s="14">
        <f t="shared" si="120"/>
        <v>0</v>
      </c>
      <c r="L109" s="13"/>
      <c r="M109" s="15">
        <f>IF(L109&lt;H109,L109+1-H109-K109,L109-H109-K109)</f>
        <v>0</v>
      </c>
      <c r="N109" s="17"/>
      <c r="O109" s="17"/>
      <c r="P109" s="18"/>
      <c r="Q109" s="19"/>
      <c r="R109" s="46"/>
      <c r="S109" s="20">
        <f t="shared" si="123"/>
        <v>0</v>
      </c>
      <c r="T109" s="69" t="str">
        <f t="shared" si="122"/>
        <v>KO</v>
      </c>
      <c r="U109" s="85"/>
      <c r="W109" s="60">
        <f>AF107</f>
        <v>0</v>
      </c>
      <c r="X109" s="60"/>
      <c r="Y109" s="58">
        <f>+AH107</f>
        <v>0</v>
      </c>
      <c r="Z109" s="58">
        <f>IF(U107&gt;43/24,U107-43/24,0)</f>
        <v>0</v>
      </c>
      <c r="AB109" s="22" t="s">
        <v>17</v>
      </c>
      <c r="AC109" s="53" t="s">
        <v>27</v>
      </c>
      <c r="AD109" s="53">
        <f>+Z111</f>
        <v>0</v>
      </c>
      <c r="AE109" s="66"/>
      <c r="AF109" s="21">
        <f>IF($U113=3,IF($U107&lt;$AK$5,$AK$5-$U107,0),AF110)</f>
        <v>0</v>
      </c>
      <c r="AH109" s="21">
        <f>IF($U113=3,IF($U107&gt;$AK$5,IF(($U107-$AK$5)&gt;15/24,15/24,$U107-$AK$5),AH110),AH110)</f>
        <v>0</v>
      </c>
      <c r="AI109" s="34">
        <v>3</v>
      </c>
      <c r="AJ109" s="13">
        <v>0.29166666666666669</v>
      </c>
      <c r="AK109" s="53">
        <f>+AJ109*4</f>
        <v>1.1666666666666667</v>
      </c>
    </row>
    <row r="110" spans="1:37">
      <c r="A110" s="45">
        <f t="shared" si="124"/>
        <v>43132</v>
      </c>
      <c r="B110" s="13"/>
      <c r="C110" s="13"/>
      <c r="D110" s="13"/>
      <c r="E110" s="14">
        <f t="shared" si="118"/>
        <v>0</v>
      </c>
      <c r="F110" s="13"/>
      <c r="G110" s="15">
        <f t="shared" si="119"/>
        <v>0</v>
      </c>
      <c r="H110" s="13"/>
      <c r="I110" s="13"/>
      <c r="J110" s="13"/>
      <c r="K110" s="14">
        <f t="shared" si="120"/>
        <v>0</v>
      </c>
      <c r="L110" s="13"/>
      <c r="M110" s="15">
        <f t="shared" ref="M110:M113" si="125">IF(L110&lt;H110,L110+1-H110-K110,L110-H110-K110)</f>
        <v>0</v>
      </c>
      <c r="N110" s="17"/>
      <c r="O110" s="17"/>
      <c r="P110" s="18"/>
      <c r="Q110" s="19"/>
      <c r="R110" s="46"/>
      <c r="S110" s="20">
        <f t="shared" si="123"/>
        <v>0</v>
      </c>
      <c r="T110" s="69" t="str">
        <f t="shared" si="122"/>
        <v>KO</v>
      </c>
      <c r="U110" s="85"/>
      <c r="W110" s="22" t="s">
        <v>18</v>
      </c>
      <c r="X110" s="22"/>
      <c r="Y110" s="22" t="s">
        <v>18</v>
      </c>
      <c r="Z110" s="22" t="s">
        <v>18</v>
      </c>
      <c r="AB110" s="22" t="s">
        <v>16</v>
      </c>
      <c r="AC110" s="53">
        <f>+Y111</f>
        <v>0</v>
      </c>
      <c r="AD110" s="53">
        <f>+(AD109*1.5)/1.25</f>
        <v>0</v>
      </c>
      <c r="AE110" s="66"/>
      <c r="AF110" s="21">
        <f>IF($U113=4,IF($U107&lt;$AK$6,$AK$6-$U107,0),AF111)</f>
        <v>0</v>
      </c>
      <c r="AH110" s="21">
        <f>IF($U113=4,IF($U107&gt;$AK$6,IF(($U107-$AK$6)&gt;22/24,22/24,$U107-$AK$6),AH111),AH111)</f>
        <v>0</v>
      </c>
      <c r="AI110" s="34">
        <v>4</v>
      </c>
      <c r="AJ110" s="13">
        <v>0.29166666666666669</v>
      </c>
      <c r="AK110" s="53">
        <f>+AJ110*3</f>
        <v>0.875</v>
      </c>
    </row>
    <row r="111" spans="1:37">
      <c r="A111" s="45">
        <f t="shared" si="124"/>
        <v>43133</v>
      </c>
      <c r="B111" s="13"/>
      <c r="C111" s="13"/>
      <c r="D111" s="13"/>
      <c r="E111" s="14">
        <f t="shared" si="118"/>
        <v>0</v>
      </c>
      <c r="F111" s="13"/>
      <c r="G111" s="15">
        <f t="shared" si="119"/>
        <v>0</v>
      </c>
      <c r="H111" s="13"/>
      <c r="I111" s="13"/>
      <c r="J111" s="13"/>
      <c r="K111" s="14">
        <f t="shared" si="120"/>
        <v>0</v>
      </c>
      <c r="L111" s="13"/>
      <c r="M111" s="15">
        <f t="shared" si="125"/>
        <v>0</v>
      </c>
      <c r="N111" s="17"/>
      <c r="O111" s="17"/>
      <c r="P111" s="18"/>
      <c r="Q111" s="19"/>
      <c r="R111" s="46"/>
      <c r="S111" s="20">
        <f t="shared" si="123"/>
        <v>0</v>
      </c>
      <c r="T111" s="69" t="str">
        <f>IF(S111+R111+Q111+P111+O111+N111=0,"KO","")</f>
        <v>KO</v>
      </c>
      <c r="U111" s="85"/>
      <c r="W111" s="55">
        <f>+W103+W109-(AC105*1.25)</f>
        <v>0</v>
      </c>
      <c r="X111" s="55"/>
      <c r="Y111" s="53">
        <f>+Y103+Y109-Y105+(AD105*1.5)/1.25-AC105</f>
        <v>0</v>
      </c>
      <c r="Z111" s="53">
        <f>+Z103+Z109-Z105-AD105</f>
        <v>0</v>
      </c>
      <c r="AB111" s="22" t="s">
        <v>15</v>
      </c>
      <c r="AC111" s="53">
        <f>+AC110*1.25</f>
        <v>0</v>
      </c>
      <c r="AD111" s="53" t="s">
        <v>27</v>
      </c>
      <c r="AE111" s="67"/>
      <c r="AF111" s="21">
        <f>IF($U113=5,IF($U107&lt;$AK$7,$AK$7-$U107,0),AF112)</f>
        <v>0</v>
      </c>
      <c r="AH111" s="21">
        <f>IF($U113=5,IF($U107&gt;$AK$7,IF(($U107-$AK$7)&gt;29/24,29/24,$U107-$AK$7),AH112),AH112)</f>
        <v>0</v>
      </c>
      <c r="AI111" s="34">
        <v>5</v>
      </c>
      <c r="AJ111" s="13">
        <v>0.29166666666666669</v>
      </c>
      <c r="AK111" s="53">
        <f>+AJ111*2</f>
        <v>0.58333333333333337</v>
      </c>
    </row>
    <row r="112" spans="1:37">
      <c r="A112" s="45">
        <f t="shared" si="124"/>
        <v>43134</v>
      </c>
      <c r="B112" s="13"/>
      <c r="C112" s="13"/>
      <c r="D112" s="13"/>
      <c r="E112" s="14">
        <f t="shared" si="118"/>
        <v>0</v>
      </c>
      <c r="F112" s="13"/>
      <c r="G112" s="15">
        <f t="shared" si="119"/>
        <v>0</v>
      </c>
      <c r="H112" s="13"/>
      <c r="I112" s="13"/>
      <c r="J112" s="13"/>
      <c r="K112" s="14">
        <f t="shared" si="120"/>
        <v>0</v>
      </c>
      <c r="L112" s="13"/>
      <c r="M112" s="15">
        <f t="shared" si="125"/>
        <v>0</v>
      </c>
      <c r="N112" s="17"/>
      <c r="O112" s="17"/>
      <c r="P112" s="18"/>
      <c r="Q112" s="19"/>
      <c r="R112" s="46"/>
      <c r="S112" s="20">
        <f t="shared" si="123"/>
        <v>0</v>
      </c>
      <c r="T112" s="69" t="str">
        <f t="shared" ref="T112:T113" si="126">IF(S112+R112+Q112+P112+O112+N112=0,"KO","")</f>
        <v>KO</v>
      </c>
      <c r="U112" s="51" t="s">
        <v>33</v>
      </c>
      <c r="Y112" s="22" t="s">
        <v>16</v>
      </c>
      <c r="Z112" s="22" t="s">
        <v>17</v>
      </c>
      <c r="AC112" s="22" t="s">
        <v>16</v>
      </c>
      <c r="AD112" s="22" t="s">
        <v>17</v>
      </c>
      <c r="AE112" s="63"/>
      <c r="AF112" s="21">
        <f>IF($U113=6,IF($U107&lt;$AK$8,$AK$8-$U107,0),AF113)</f>
        <v>0</v>
      </c>
      <c r="AH112" s="21">
        <f>IF($U113=6,IF($U107&gt;$AK$8,IF(($U107-$AK$8)&gt;36/24,36/24,$U107-$AK$8),AH113),AH113)</f>
        <v>0</v>
      </c>
      <c r="AI112" s="34">
        <v>6</v>
      </c>
      <c r="AJ112" s="13">
        <v>0.29166666666666669</v>
      </c>
      <c r="AK112" s="53">
        <f>+AJ112</f>
        <v>0.29166666666666669</v>
      </c>
    </row>
    <row r="113" spans="1:37">
      <c r="A113" s="45">
        <f t="shared" si="124"/>
        <v>43135</v>
      </c>
      <c r="B113" s="13"/>
      <c r="C113" s="13"/>
      <c r="D113" s="13"/>
      <c r="E113" s="14">
        <f t="shared" si="118"/>
        <v>0</v>
      </c>
      <c r="F113" s="13"/>
      <c r="G113" s="15">
        <f t="shared" si="119"/>
        <v>0</v>
      </c>
      <c r="H113" s="13"/>
      <c r="I113" s="13"/>
      <c r="J113" s="13"/>
      <c r="K113" s="14">
        <f t="shared" si="120"/>
        <v>0</v>
      </c>
      <c r="L113" s="13"/>
      <c r="M113" s="15">
        <f t="shared" si="125"/>
        <v>0</v>
      </c>
      <c r="N113" s="17"/>
      <c r="O113" s="17"/>
      <c r="P113" s="18"/>
      <c r="Q113" s="19"/>
      <c r="R113" s="46"/>
      <c r="S113" s="20">
        <f t="shared" si="123"/>
        <v>0</v>
      </c>
      <c r="T113" s="69" t="str">
        <f t="shared" si="126"/>
        <v>KO</v>
      </c>
      <c r="U113" s="52">
        <f>+IF(SUM(N107:R113)&gt;7,"ERROR",SUM(N107:R113))</f>
        <v>0</v>
      </c>
      <c r="W113" s="42" t="s">
        <v>19</v>
      </c>
      <c r="X113" s="42"/>
      <c r="Y113" s="54">
        <v>0</v>
      </c>
      <c r="Z113" s="54">
        <v>0</v>
      </c>
      <c r="AB113" s="42" t="s">
        <v>26</v>
      </c>
      <c r="AC113" s="54">
        <v>0</v>
      </c>
      <c r="AD113" s="54">
        <v>0</v>
      </c>
      <c r="AE113" s="68"/>
      <c r="AF113" s="21">
        <f>IF($U113=7,IF($U107&lt;$AK$9,$AK$9-$U107,0),0)</f>
        <v>0</v>
      </c>
      <c r="AH113" s="21">
        <f>IF($U113=7,IF($U107&gt;$AK$9,IF(($U107-$AK$9)&gt;43/24,43/24,$U107-$AK$9),0),0)</f>
        <v>0</v>
      </c>
      <c r="AI113" s="34">
        <v>7</v>
      </c>
      <c r="AJ113" s="13">
        <v>0.29166666666666669</v>
      </c>
      <c r="AK113" s="53">
        <v>0</v>
      </c>
    </row>
    <row r="114" spans="1:37" ht="6" customHeight="1">
      <c r="N114" s="37"/>
      <c r="O114" s="37"/>
      <c r="P114" s="37"/>
      <c r="Q114" s="37"/>
      <c r="R114" s="37"/>
    </row>
    <row r="115" spans="1:37">
      <c r="A115" s="45">
        <f>+A113+1</f>
        <v>43136</v>
      </c>
      <c r="B115" s="13"/>
      <c r="C115" s="13"/>
      <c r="D115" s="13"/>
      <c r="E115" s="14">
        <f t="shared" ref="E115:E121" si="127">+D115-C115</f>
        <v>0</v>
      </c>
      <c r="F115" s="13"/>
      <c r="G115" s="15">
        <f t="shared" ref="G115:G121" si="128">IF(F115&lt;B115,F115+1-B115-E115,F115-B115-E115)</f>
        <v>0</v>
      </c>
      <c r="H115" s="13"/>
      <c r="I115" s="13"/>
      <c r="J115" s="13"/>
      <c r="K115" s="14">
        <f t="shared" ref="K115:K121" si="129">+J115-I115</f>
        <v>0</v>
      </c>
      <c r="L115" s="13"/>
      <c r="M115" s="15">
        <f t="shared" ref="M115:M116" si="130">IF(L115&lt;H115,L115+1-H115-K115,L115-H115-K115)</f>
        <v>0</v>
      </c>
      <c r="N115" s="17"/>
      <c r="O115" s="17"/>
      <c r="P115" s="18"/>
      <c r="Q115" s="19"/>
      <c r="R115" s="46"/>
      <c r="S115" s="20">
        <f>SUM(G115+M115)</f>
        <v>0</v>
      </c>
      <c r="T115" s="69" t="str">
        <f t="shared" ref="T115:T118" si="131">IF(S115+R115+Q115+P115+O115+N115=0,"KO","")</f>
        <v>KO</v>
      </c>
      <c r="U115" s="84">
        <f>SUM(S115:S121)</f>
        <v>0</v>
      </c>
      <c r="W115" s="43" t="s">
        <v>13</v>
      </c>
      <c r="X115" s="59"/>
      <c r="Y115" s="82" t="s">
        <v>14</v>
      </c>
      <c r="Z115" s="82"/>
      <c r="AB115" s="36"/>
      <c r="AC115" s="82" t="s">
        <v>28</v>
      </c>
      <c r="AD115" s="82"/>
      <c r="AE115" s="62"/>
      <c r="AF115" s="36">
        <f>IF($U121=1,IF($U115&lt;$AK$3,$AK$3-$U115,0),AF116)</f>
        <v>0</v>
      </c>
      <c r="AG115" s="36"/>
      <c r="AH115" s="36">
        <f>IF($U121=1,IF($U115&gt;$AK$3,IF(($U115-$AK$3)&gt;8/24,8/24,$U115-$AK$3),AH116),AH116)</f>
        <v>0</v>
      </c>
      <c r="AI115" s="34">
        <v>1</v>
      </c>
      <c r="AJ115" s="13">
        <v>0.29166666666666669</v>
      </c>
      <c r="AK115" s="53">
        <f>+AJ115*5</f>
        <v>1.4583333333333335</v>
      </c>
    </row>
    <row r="116" spans="1:37">
      <c r="A116" s="45">
        <f>+A115+1</f>
        <v>43137</v>
      </c>
      <c r="B116" s="13"/>
      <c r="C116" s="13"/>
      <c r="D116" s="13"/>
      <c r="E116" s="14">
        <f t="shared" si="127"/>
        <v>0</v>
      </c>
      <c r="F116" s="13"/>
      <c r="G116" s="15">
        <f t="shared" si="128"/>
        <v>0</v>
      </c>
      <c r="H116" s="13"/>
      <c r="I116" s="13"/>
      <c r="J116" s="13"/>
      <c r="K116" s="14">
        <f t="shared" si="129"/>
        <v>0</v>
      </c>
      <c r="L116" s="13"/>
      <c r="M116" s="15">
        <f t="shared" si="130"/>
        <v>0</v>
      </c>
      <c r="N116" s="17"/>
      <c r="O116" s="17"/>
      <c r="P116" s="18"/>
      <c r="Q116" s="19"/>
      <c r="R116" s="46"/>
      <c r="S116" s="20">
        <f t="shared" ref="S116:S121" si="132">SUM(G116+M116)</f>
        <v>0</v>
      </c>
      <c r="T116" s="69" t="str">
        <f t="shared" si="131"/>
        <v>KO</v>
      </c>
      <c r="U116" s="85"/>
      <c r="W116" s="22" t="s">
        <v>15</v>
      </c>
      <c r="X116" s="22"/>
      <c r="Y116" s="22" t="s">
        <v>29</v>
      </c>
      <c r="Z116" s="22" t="s">
        <v>17</v>
      </c>
      <c r="AC116" s="22" t="s">
        <v>16</v>
      </c>
      <c r="AD116" s="22" t="s">
        <v>17</v>
      </c>
      <c r="AE116" s="63"/>
      <c r="AF116" s="36">
        <f>IF($U121=2,IF($U115&lt;$AK$4,$AK$4-$U115,0),AF117)</f>
        <v>0</v>
      </c>
      <c r="AG116" s="36"/>
      <c r="AH116" s="36">
        <f>IF($U121=2,IF($U115&gt;$AK$4,IF(($U115-$AK$4)&gt;8/24,8/24,$U115-$AK$4),AH117),AH117)</f>
        <v>0</v>
      </c>
      <c r="AI116" s="34">
        <v>2</v>
      </c>
      <c r="AJ116" s="13">
        <v>0.29166666666666669</v>
      </c>
      <c r="AK116" s="53">
        <f>+AJ116*5</f>
        <v>1.4583333333333335</v>
      </c>
    </row>
    <row r="117" spans="1:37">
      <c r="A117" s="45">
        <f t="shared" ref="A117:A121" si="133">+A116+1</f>
        <v>43138</v>
      </c>
      <c r="B117" s="13"/>
      <c r="C117" s="13"/>
      <c r="D117" s="13"/>
      <c r="E117" s="14">
        <f t="shared" si="127"/>
        <v>0</v>
      </c>
      <c r="F117" s="13"/>
      <c r="G117" s="15">
        <f t="shared" si="128"/>
        <v>0</v>
      </c>
      <c r="H117" s="13"/>
      <c r="I117" s="13"/>
      <c r="J117" s="13"/>
      <c r="K117" s="14">
        <f t="shared" si="129"/>
        <v>0</v>
      </c>
      <c r="L117" s="13"/>
      <c r="M117" s="15">
        <f>IF(L117&lt;H117,L117+1-H117-K117,L117-H117-K117)</f>
        <v>0</v>
      </c>
      <c r="N117" s="17"/>
      <c r="O117" s="17"/>
      <c r="P117" s="18"/>
      <c r="Q117" s="19"/>
      <c r="R117" s="46"/>
      <c r="S117" s="20">
        <f t="shared" si="132"/>
        <v>0</v>
      </c>
      <c r="T117" s="69" t="str">
        <f t="shared" si="131"/>
        <v>KO</v>
      </c>
      <c r="U117" s="85"/>
      <c r="W117" s="60">
        <f>AF115</f>
        <v>0</v>
      </c>
      <c r="X117" s="60"/>
      <c r="Y117" s="58">
        <f>+AH115</f>
        <v>0</v>
      </c>
      <c r="Z117" s="58">
        <f>IF(U115&gt;43/24,U115-43/24,0)</f>
        <v>0</v>
      </c>
      <c r="AB117" s="22" t="s">
        <v>17</v>
      </c>
      <c r="AC117" s="53" t="s">
        <v>27</v>
      </c>
      <c r="AD117" s="53">
        <f>+Z119</f>
        <v>0</v>
      </c>
      <c r="AE117" s="66"/>
      <c r="AF117" s="21">
        <f>IF($U121=3,IF($U115&lt;$AK$5,$AK$5-$U115,0),AF118)</f>
        <v>0</v>
      </c>
      <c r="AH117" s="21">
        <f>IF($U121=3,IF($U115&gt;$AK$5,IF(($U115-$AK$5)&gt;15/24,15/24,$U115-$AK$5),AH118),AH118)</f>
        <v>0</v>
      </c>
      <c r="AI117" s="34">
        <v>3</v>
      </c>
      <c r="AJ117" s="13">
        <v>0.29166666666666669</v>
      </c>
      <c r="AK117" s="53">
        <f>+AJ117*4</f>
        <v>1.1666666666666667</v>
      </c>
    </row>
    <row r="118" spans="1:37">
      <c r="A118" s="45">
        <f t="shared" si="133"/>
        <v>43139</v>
      </c>
      <c r="B118" s="13"/>
      <c r="C118" s="13"/>
      <c r="D118" s="13"/>
      <c r="E118" s="14">
        <f t="shared" si="127"/>
        <v>0</v>
      </c>
      <c r="F118" s="13"/>
      <c r="G118" s="15">
        <f t="shared" si="128"/>
        <v>0</v>
      </c>
      <c r="H118" s="13"/>
      <c r="I118" s="13"/>
      <c r="J118" s="13"/>
      <c r="K118" s="14">
        <f t="shared" si="129"/>
        <v>0</v>
      </c>
      <c r="L118" s="13"/>
      <c r="M118" s="15">
        <f t="shared" ref="M118:M121" si="134">IF(L118&lt;H118,L118+1-H118-K118,L118-H118-K118)</f>
        <v>0</v>
      </c>
      <c r="N118" s="17"/>
      <c r="O118" s="17"/>
      <c r="P118" s="18"/>
      <c r="Q118" s="19"/>
      <c r="R118" s="46"/>
      <c r="S118" s="20">
        <f t="shared" si="132"/>
        <v>0</v>
      </c>
      <c r="T118" s="69" t="str">
        <f t="shared" si="131"/>
        <v>KO</v>
      </c>
      <c r="U118" s="85"/>
      <c r="W118" s="22" t="s">
        <v>18</v>
      </c>
      <c r="X118" s="22"/>
      <c r="Y118" s="22" t="s">
        <v>18</v>
      </c>
      <c r="Z118" s="22" t="s">
        <v>18</v>
      </c>
      <c r="AB118" s="22" t="s">
        <v>16</v>
      </c>
      <c r="AC118" s="53">
        <f>+Y119</f>
        <v>0</v>
      </c>
      <c r="AD118" s="53">
        <f>+(AD117*1.5)/1.25</f>
        <v>0</v>
      </c>
      <c r="AE118" s="66"/>
      <c r="AF118" s="21">
        <f>IF($U121=4,IF($U115&lt;$AK$6,$AK$6-$U115,0),AF119)</f>
        <v>0</v>
      </c>
      <c r="AH118" s="21">
        <f>IF($U121=4,IF($U115&gt;$AK$6,IF(($U115-$AK$6)&gt;22/24,22/24,$U115-$AK$6),AH119),AH119)</f>
        <v>0</v>
      </c>
      <c r="AI118" s="34">
        <v>4</v>
      </c>
      <c r="AJ118" s="13">
        <v>0.29166666666666669</v>
      </c>
      <c r="AK118" s="53">
        <f>+AJ118*3</f>
        <v>0.875</v>
      </c>
    </row>
    <row r="119" spans="1:37">
      <c r="A119" s="45">
        <f t="shared" si="133"/>
        <v>43140</v>
      </c>
      <c r="B119" s="13"/>
      <c r="C119" s="13"/>
      <c r="D119" s="13"/>
      <c r="E119" s="14">
        <f t="shared" si="127"/>
        <v>0</v>
      </c>
      <c r="F119" s="13"/>
      <c r="G119" s="15">
        <f t="shared" si="128"/>
        <v>0</v>
      </c>
      <c r="H119" s="13"/>
      <c r="I119" s="13"/>
      <c r="J119" s="13"/>
      <c r="K119" s="14">
        <f t="shared" si="129"/>
        <v>0</v>
      </c>
      <c r="L119" s="13"/>
      <c r="M119" s="15">
        <f t="shared" si="134"/>
        <v>0</v>
      </c>
      <c r="N119" s="17"/>
      <c r="O119" s="17"/>
      <c r="P119" s="18"/>
      <c r="Q119" s="19"/>
      <c r="R119" s="46"/>
      <c r="S119" s="20">
        <f t="shared" si="132"/>
        <v>0</v>
      </c>
      <c r="T119" s="69" t="str">
        <f>IF(S119+R119+Q119+P119+O119+N119=0,"KO","")</f>
        <v>KO</v>
      </c>
      <c r="U119" s="85"/>
      <c r="W119" s="55">
        <f>+W111+W117-(AC113*1.25)</f>
        <v>0</v>
      </c>
      <c r="X119" s="55"/>
      <c r="Y119" s="53">
        <f>+Y111+Y117-Y113+(AD113*1.5)/1.25-AC113</f>
        <v>0</v>
      </c>
      <c r="Z119" s="53">
        <f>+Z111+Z117-Z113-AD113</f>
        <v>0</v>
      </c>
      <c r="AB119" s="22" t="s">
        <v>15</v>
      </c>
      <c r="AC119" s="53">
        <f>+AC118*1.25</f>
        <v>0</v>
      </c>
      <c r="AD119" s="53" t="s">
        <v>27</v>
      </c>
      <c r="AE119" s="67"/>
      <c r="AF119" s="21">
        <f>IF($U121=5,IF($U115&lt;$AK$7,$AK$7-$U115,0),AF120)</f>
        <v>0</v>
      </c>
      <c r="AH119" s="21">
        <f>IF($U121=5,IF($U115&gt;$AK$7,IF(($U115-$AK$7)&gt;29/24,29/24,$U115-$AK$7),AH120),AH120)</f>
        <v>0</v>
      </c>
      <c r="AI119" s="34">
        <v>5</v>
      </c>
      <c r="AJ119" s="13">
        <v>0.29166666666666669</v>
      </c>
      <c r="AK119" s="53">
        <f>+AJ119*2</f>
        <v>0.58333333333333337</v>
      </c>
    </row>
    <row r="120" spans="1:37">
      <c r="A120" s="45">
        <f t="shared" si="133"/>
        <v>43141</v>
      </c>
      <c r="B120" s="13"/>
      <c r="C120" s="13"/>
      <c r="D120" s="13"/>
      <c r="E120" s="14">
        <f t="shared" si="127"/>
        <v>0</v>
      </c>
      <c r="F120" s="13"/>
      <c r="G120" s="15">
        <f t="shared" si="128"/>
        <v>0</v>
      </c>
      <c r="H120" s="13"/>
      <c r="I120" s="13"/>
      <c r="J120" s="13"/>
      <c r="K120" s="14">
        <f t="shared" si="129"/>
        <v>0</v>
      </c>
      <c r="L120" s="13"/>
      <c r="M120" s="15">
        <f t="shared" si="134"/>
        <v>0</v>
      </c>
      <c r="N120" s="17"/>
      <c r="O120" s="17"/>
      <c r="P120" s="18"/>
      <c r="Q120" s="19"/>
      <c r="R120" s="46"/>
      <c r="S120" s="20">
        <f t="shared" si="132"/>
        <v>0</v>
      </c>
      <c r="T120" s="69" t="str">
        <f t="shared" ref="T120:T121" si="135">IF(S120+R120+Q120+P120+O120+N120=0,"KO","")</f>
        <v>KO</v>
      </c>
      <c r="U120" s="51" t="s">
        <v>33</v>
      </c>
      <c r="Y120" s="22" t="s">
        <v>16</v>
      </c>
      <c r="Z120" s="22" t="s">
        <v>17</v>
      </c>
      <c r="AC120" s="22" t="s">
        <v>16</v>
      </c>
      <c r="AD120" s="22" t="s">
        <v>17</v>
      </c>
      <c r="AE120" s="63"/>
      <c r="AF120" s="21">
        <f>IF($U121=6,IF($U115&lt;$AK$8,$AK$8-$U115,0),AF121)</f>
        <v>0</v>
      </c>
      <c r="AH120" s="21">
        <f>IF($U121=6,IF($U115&gt;$AK$8,IF(($U115-$AK$8)&gt;36/24,36/24,$U115-$AK$8),AH121),AH121)</f>
        <v>0</v>
      </c>
      <c r="AI120" s="34">
        <v>6</v>
      </c>
      <c r="AJ120" s="13">
        <v>0.29166666666666669</v>
      </c>
      <c r="AK120" s="53">
        <f>+AJ120</f>
        <v>0.29166666666666669</v>
      </c>
    </row>
    <row r="121" spans="1:37">
      <c r="A121" s="45">
        <f t="shared" si="133"/>
        <v>43142</v>
      </c>
      <c r="B121" s="13"/>
      <c r="C121" s="13"/>
      <c r="D121" s="13"/>
      <c r="E121" s="14">
        <f t="shared" si="127"/>
        <v>0</v>
      </c>
      <c r="F121" s="13"/>
      <c r="G121" s="15">
        <f t="shared" si="128"/>
        <v>0</v>
      </c>
      <c r="H121" s="13"/>
      <c r="I121" s="13"/>
      <c r="J121" s="13"/>
      <c r="K121" s="14">
        <f t="shared" si="129"/>
        <v>0</v>
      </c>
      <c r="L121" s="13"/>
      <c r="M121" s="15">
        <f t="shared" si="134"/>
        <v>0</v>
      </c>
      <c r="N121" s="17"/>
      <c r="O121" s="17"/>
      <c r="P121" s="18"/>
      <c r="Q121" s="19"/>
      <c r="R121" s="46"/>
      <c r="S121" s="20">
        <f t="shared" si="132"/>
        <v>0</v>
      </c>
      <c r="T121" s="69" t="str">
        <f t="shared" si="135"/>
        <v>KO</v>
      </c>
      <c r="U121" s="52">
        <f>+IF(SUM(N115:R121)&gt;7,"ERROR",SUM(N115:R121))</f>
        <v>0</v>
      </c>
      <c r="W121" s="42" t="s">
        <v>19</v>
      </c>
      <c r="X121" s="42"/>
      <c r="Y121" s="54">
        <v>0</v>
      </c>
      <c r="Z121" s="54">
        <v>0</v>
      </c>
      <c r="AB121" s="42" t="s">
        <v>26</v>
      </c>
      <c r="AC121" s="54">
        <v>0</v>
      </c>
      <c r="AD121" s="54">
        <v>0</v>
      </c>
      <c r="AE121" s="68"/>
      <c r="AF121" s="21">
        <f>IF($U121=7,IF($U115&lt;$AK$9,$AK$9-$U115,0),0)</f>
        <v>0</v>
      </c>
      <c r="AH121" s="21">
        <f>IF($U121=7,IF($U115&gt;$AK$9,IF(($U115-$AK$9)&gt;43/24,43/24,$U115-$AK$9),0),0)</f>
        <v>0</v>
      </c>
      <c r="AI121" s="34">
        <v>7</v>
      </c>
      <c r="AJ121" s="13">
        <v>0.29166666666666669</v>
      </c>
      <c r="AK121" s="53">
        <v>0</v>
      </c>
    </row>
    <row r="122" spans="1:37" ht="6" customHeight="1">
      <c r="N122" s="37"/>
      <c r="O122" s="37"/>
      <c r="P122" s="37"/>
      <c r="Q122" s="37"/>
      <c r="R122" s="37"/>
    </row>
    <row r="123" spans="1:37">
      <c r="A123" s="45">
        <f>+A121+1</f>
        <v>43143</v>
      </c>
      <c r="B123" s="13"/>
      <c r="C123" s="13"/>
      <c r="D123" s="13"/>
      <c r="E123" s="14">
        <f t="shared" ref="E123:E129" si="136">+D123-C123</f>
        <v>0</v>
      </c>
      <c r="F123" s="13"/>
      <c r="G123" s="15">
        <f t="shared" ref="G123:G129" si="137">IF(F123&lt;B123,F123+1-B123-E123,F123-B123-E123)</f>
        <v>0</v>
      </c>
      <c r="H123" s="13"/>
      <c r="I123" s="13"/>
      <c r="J123" s="13"/>
      <c r="K123" s="14">
        <f t="shared" ref="K123:K129" si="138">+J123-I123</f>
        <v>0</v>
      </c>
      <c r="L123" s="13"/>
      <c r="M123" s="15">
        <f t="shared" ref="M123:M124" si="139">IF(L123&lt;H123,L123+1-H123-K123,L123-H123-K123)</f>
        <v>0</v>
      </c>
      <c r="N123" s="17"/>
      <c r="O123" s="17"/>
      <c r="P123" s="18"/>
      <c r="Q123" s="19"/>
      <c r="R123" s="46"/>
      <c r="S123" s="20">
        <f>SUM(G123+M123)</f>
        <v>0</v>
      </c>
      <c r="T123" s="69" t="str">
        <f t="shared" ref="T123:T126" si="140">IF(S123+R123+Q123+P123+O123+N123=0,"KO","")</f>
        <v>KO</v>
      </c>
      <c r="U123" s="84">
        <f>SUM(S123:S129)</f>
        <v>0</v>
      </c>
      <c r="W123" s="43" t="s">
        <v>13</v>
      </c>
      <c r="X123" s="59"/>
      <c r="Y123" s="82" t="s">
        <v>14</v>
      </c>
      <c r="Z123" s="82"/>
      <c r="AB123" s="36"/>
      <c r="AC123" s="82" t="s">
        <v>28</v>
      </c>
      <c r="AD123" s="82"/>
      <c r="AE123" s="62"/>
      <c r="AF123" s="36">
        <f>IF($U129=1,IF($U123&lt;$AK$3,$AK$3-$U123,0),AF124)</f>
        <v>0</v>
      </c>
      <c r="AG123" s="36"/>
      <c r="AH123" s="36">
        <f>IF($U129=1,IF($U123&gt;$AK$3,IF(($U123-$AK$3)&gt;8/24,8/24,$U123-$AK$3),AH124),AH124)</f>
        <v>0</v>
      </c>
      <c r="AI123" s="34">
        <v>1</v>
      </c>
      <c r="AJ123" s="13">
        <v>0.29166666666666669</v>
      </c>
      <c r="AK123" s="53">
        <f>+AJ123*5</f>
        <v>1.4583333333333335</v>
      </c>
    </row>
    <row r="124" spans="1:37">
      <c r="A124" s="45">
        <f>+A123+1</f>
        <v>43144</v>
      </c>
      <c r="B124" s="13"/>
      <c r="C124" s="13"/>
      <c r="D124" s="13"/>
      <c r="E124" s="14">
        <f t="shared" si="136"/>
        <v>0</v>
      </c>
      <c r="F124" s="13"/>
      <c r="G124" s="15">
        <f t="shared" si="137"/>
        <v>0</v>
      </c>
      <c r="H124" s="13"/>
      <c r="I124" s="13"/>
      <c r="J124" s="13"/>
      <c r="K124" s="14">
        <f t="shared" si="138"/>
        <v>0</v>
      </c>
      <c r="L124" s="13"/>
      <c r="M124" s="15">
        <f t="shared" si="139"/>
        <v>0</v>
      </c>
      <c r="N124" s="17"/>
      <c r="O124" s="17"/>
      <c r="P124" s="18"/>
      <c r="Q124" s="19"/>
      <c r="R124" s="46"/>
      <c r="S124" s="20">
        <f t="shared" ref="S124:S129" si="141">SUM(G124+M124)</f>
        <v>0</v>
      </c>
      <c r="T124" s="69" t="str">
        <f t="shared" si="140"/>
        <v>KO</v>
      </c>
      <c r="U124" s="85"/>
      <c r="W124" s="22" t="s">
        <v>15</v>
      </c>
      <c r="X124" s="22"/>
      <c r="Y124" s="22" t="s">
        <v>29</v>
      </c>
      <c r="Z124" s="22" t="s">
        <v>17</v>
      </c>
      <c r="AC124" s="22" t="s">
        <v>16</v>
      </c>
      <c r="AD124" s="22" t="s">
        <v>17</v>
      </c>
      <c r="AE124" s="63"/>
      <c r="AF124" s="36">
        <f>IF($U129=2,IF($U123&lt;$AK$4,$AK$4-$U123,0),AF125)</f>
        <v>0</v>
      </c>
      <c r="AG124" s="36"/>
      <c r="AH124" s="36">
        <f>IF($U129=2,IF($U123&gt;$AK$4,IF(($U123-$AK$4)&gt;8/24,8/24,$U123-$AK$4),AH125),AH125)</f>
        <v>0</v>
      </c>
      <c r="AI124" s="34">
        <v>2</v>
      </c>
      <c r="AJ124" s="13">
        <v>0.29166666666666669</v>
      </c>
      <c r="AK124" s="53">
        <f>+AJ124*5</f>
        <v>1.4583333333333335</v>
      </c>
    </row>
    <row r="125" spans="1:37">
      <c r="A125" s="45">
        <f t="shared" ref="A125:A129" si="142">+A124+1</f>
        <v>43145</v>
      </c>
      <c r="B125" s="13"/>
      <c r="C125" s="13"/>
      <c r="D125" s="13"/>
      <c r="E125" s="14">
        <f t="shared" si="136"/>
        <v>0</v>
      </c>
      <c r="F125" s="13"/>
      <c r="G125" s="15">
        <f t="shared" si="137"/>
        <v>0</v>
      </c>
      <c r="H125" s="13"/>
      <c r="I125" s="13"/>
      <c r="J125" s="13"/>
      <c r="K125" s="14">
        <f t="shared" si="138"/>
        <v>0</v>
      </c>
      <c r="L125" s="13"/>
      <c r="M125" s="15">
        <f>IF(L125&lt;H125,L125+1-H125-K125,L125-H125-K125)</f>
        <v>0</v>
      </c>
      <c r="N125" s="17"/>
      <c r="O125" s="17"/>
      <c r="P125" s="18"/>
      <c r="Q125" s="19"/>
      <c r="R125" s="46"/>
      <c r="S125" s="20">
        <f t="shared" si="141"/>
        <v>0</v>
      </c>
      <c r="T125" s="69" t="str">
        <f t="shared" si="140"/>
        <v>KO</v>
      </c>
      <c r="U125" s="85"/>
      <c r="W125" s="60">
        <f>AF123</f>
        <v>0</v>
      </c>
      <c r="X125" s="60"/>
      <c r="Y125" s="58">
        <f>+AH123</f>
        <v>0</v>
      </c>
      <c r="Z125" s="58">
        <f>IF(U123&gt;43/24,U123-43/24,0)</f>
        <v>0</v>
      </c>
      <c r="AB125" s="22" t="s">
        <v>17</v>
      </c>
      <c r="AC125" s="53" t="s">
        <v>27</v>
      </c>
      <c r="AD125" s="53">
        <f>+Z127</f>
        <v>0</v>
      </c>
      <c r="AE125" s="66"/>
      <c r="AF125" s="21">
        <f>IF($U129=3,IF($U123&lt;$AK$5,$AK$5-$U123,0),AF126)</f>
        <v>0</v>
      </c>
      <c r="AH125" s="21">
        <f>IF($U129=3,IF($U123&gt;$AK$5,IF(($U123-$AK$5)&gt;15/24,15/24,$U123-$AK$5),AH126),AH126)</f>
        <v>0</v>
      </c>
      <c r="AI125" s="34">
        <v>3</v>
      </c>
      <c r="AJ125" s="13">
        <v>0.29166666666666669</v>
      </c>
      <c r="AK125" s="53">
        <f>+AJ125*4</f>
        <v>1.1666666666666667</v>
      </c>
    </row>
    <row r="126" spans="1:37">
      <c r="A126" s="45">
        <f t="shared" si="142"/>
        <v>43146</v>
      </c>
      <c r="B126" s="13"/>
      <c r="C126" s="13"/>
      <c r="D126" s="13"/>
      <c r="E126" s="14">
        <f t="shared" si="136"/>
        <v>0</v>
      </c>
      <c r="F126" s="13"/>
      <c r="G126" s="15">
        <f t="shared" si="137"/>
        <v>0</v>
      </c>
      <c r="H126" s="13"/>
      <c r="I126" s="13"/>
      <c r="J126" s="13"/>
      <c r="K126" s="14">
        <f t="shared" si="138"/>
        <v>0</v>
      </c>
      <c r="L126" s="13"/>
      <c r="M126" s="15">
        <f t="shared" ref="M126:M129" si="143">IF(L126&lt;H126,L126+1-H126-K126,L126-H126-K126)</f>
        <v>0</v>
      </c>
      <c r="N126" s="17"/>
      <c r="O126" s="17"/>
      <c r="P126" s="18"/>
      <c r="Q126" s="19"/>
      <c r="R126" s="46"/>
      <c r="S126" s="20">
        <f t="shared" si="141"/>
        <v>0</v>
      </c>
      <c r="T126" s="69" t="str">
        <f t="shared" si="140"/>
        <v>KO</v>
      </c>
      <c r="U126" s="85"/>
      <c r="W126" s="22" t="s">
        <v>18</v>
      </c>
      <c r="X126" s="22"/>
      <c r="Y126" s="22" t="s">
        <v>18</v>
      </c>
      <c r="Z126" s="22" t="s">
        <v>18</v>
      </c>
      <c r="AB126" s="22" t="s">
        <v>16</v>
      </c>
      <c r="AC126" s="53">
        <f>+Y127</f>
        <v>0</v>
      </c>
      <c r="AD126" s="53">
        <f>+(AD125*1.5)/1.25</f>
        <v>0</v>
      </c>
      <c r="AE126" s="66"/>
      <c r="AF126" s="21">
        <f>IF($U129=4,IF($U123&lt;$AK$6,$AK$6-$U123,0),AF127)</f>
        <v>0</v>
      </c>
      <c r="AH126" s="21">
        <f>IF($U129=4,IF($U123&gt;$AK$6,IF(($U123-$AK$6)&gt;22/24,22/24,$U123-$AK$6),AH127),AH127)</f>
        <v>0</v>
      </c>
      <c r="AI126" s="34">
        <v>4</v>
      </c>
      <c r="AJ126" s="13">
        <v>0.29166666666666669</v>
      </c>
      <c r="AK126" s="53">
        <f>+AJ126*3</f>
        <v>0.875</v>
      </c>
    </row>
    <row r="127" spans="1:37">
      <c r="A127" s="45">
        <f t="shared" si="142"/>
        <v>43147</v>
      </c>
      <c r="B127" s="13"/>
      <c r="C127" s="13"/>
      <c r="D127" s="13"/>
      <c r="E127" s="14">
        <f t="shared" si="136"/>
        <v>0</v>
      </c>
      <c r="F127" s="13"/>
      <c r="G127" s="15">
        <f t="shared" si="137"/>
        <v>0</v>
      </c>
      <c r="H127" s="13"/>
      <c r="I127" s="13"/>
      <c r="J127" s="13"/>
      <c r="K127" s="14">
        <f t="shared" si="138"/>
        <v>0</v>
      </c>
      <c r="L127" s="13"/>
      <c r="M127" s="15">
        <f t="shared" si="143"/>
        <v>0</v>
      </c>
      <c r="N127" s="17"/>
      <c r="O127" s="17"/>
      <c r="P127" s="18"/>
      <c r="Q127" s="19"/>
      <c r="R127" s="46"/>
      <c r="S127" s="20">
        <f t="shared" si="141"/>
        <v>0</v>
      </c>
      <c r="T127" s="69" t="str">
        <f>IF(S127+R127+Q127+P127+O127+N127=0,"KO","")</f>
        <v>KO</v>
      </c>
      <c r="U127" s="85"/>
      <c r="W127" s="55">
        <f>+W119+W125-(AC121*1.25)</f>
        <v>0</v>
      </c>
      <c r="X127" s="55"/>
      <c r="Y127" s="53">
        <f>+Y119+Y125-Y121+(AD121*1.5)/1.25-AC121</f>
        <v>0</v>
      </c>
      <c r="Z127" s="53">
        <f>+Z119+Z125-Z121-AD121</f>
        <v>0</v>
      </c>
      <c r="AB127" s="22" t="s">
        <v>15</v>
      </c>
      <c r="AC127" s="53">
        <f>+AC126*1.25</f>
        <v>0</v>
      </c>
      <c r="AD127" s="53" t="s">
        <v>27</v>
      </c>
      <c r="AE127" s="67"/>
      <c r="AF127" s="21">
        <f>IF($U129=5,IF($U123&lt;$AK$7,$AK$7-$U123,0),AF128)</f>
        <v>0</v>
      </c>
      <c r="AH127" s="21">
        <f>IF($U129=5,IF($U123&gt;$AK$7,IF(($U123-$AK$7)&gt;29/24,29/24,$U123-$AK$7),AH128),AH128)</f>
        <v>0</v>
      </c>
      <c r="AI127" s="34">
        <v>5</v>
      </c>
      <c r="AJ127" s="13">
        <v>0.29166666666666669</v>
      </c>
      <c r="AK127" s="53">
        <f>+AJ127*2</f>
        <v>0.58333333333333337</v>
      </c>
    </row>
    <row r="128" spans="1:37">
      <c r="A128" s="45">
        <f t="shared" si="142"/>
        <v>43148</v>
      </c>
      <c r="B128" s="13"/>
      <c r="C128" s="13"/>
      <c r="D128" s="13"/>
      <c r="E128" s="14">
        <f t="shared" si="136"/>
        <v>0</v>
      </c>
      <c r="F128" s="13"/>
      <c r="G128" s="15">
        <f t="shared" si="137"/>
        <v>0</v>
      </c>
      <c r="H128" s="13"/>
      <c r="I128" s="13"/>
      <c r="J128" s="13"/>
      <c r="K128" s="14">
        <f t="shared" si="138"/>
        <v>0</v>
      </c>
      <c r="L128" s="13"/>
      <c r="M128" s="15">
        <f t="shared" si="143"/>
        <v>0</v>
      </c>
      <c r="N128" s="17"/>
      <c r="O128" s="17"/>
      <c r="P128" s="18"/>
      <c r="Q128" s="19"/>
      <c r="R128" s="46"/>
      <c r="S128" s="20">
        <f t="shared" si="141"/>
        <v>0</v>
      </c>
      <c r="T128" s="69" t="str">
        <f t="shared" ref="T128:T129" si="144">IF(S128+R128+Q128+P128+O128+N128=0,"KO","")</f>
        <v>KO</v>
      </c>
      <c r="U128" s="51" t="s">
        <v>33</v>
      </c>
      <c r="Y128" s="22" t="s">
        <v>16</v>
      </c>
      <c r="Z128" s="22" t="s">
        <v>17</v>
      </c>
      <c r="AC128" s="22" t="s">
        <v>16</v>
      </c>
      <c r="AD128" s="22" t="s">
        <v>17</v>
      </c>
      <c r="AE128" s="63"/>
      <c r="AF128" s="21">
        <f>IF($U129=6,IF($U123&lt;$AK$8,$AK$8-$U123,0),AF129)</f>
        <v>0</v>
      </c>
      <c r="AH128" s="21">
        <f>IF($U129=6,IF($U123&gt;$AK$8,IF(($U123-$AK$8)&gt;36/24,36/24,$U123-$AK$8),AH129),AH129)</f>
        <v>0</v>
      </c>
      <c r="AI128" s="34">
        <v>6</v>
      </c>
      <c r="AJ128" s="13">
        <v>0.29166666666666669</v>
      </c>
      <c r="AK128" s="53">
        <f>+AJ128</f>
        <v>0.29166666666666669</v>
      </c>
    </row>
    <row r="129" spans="1:37">
      <c r="A129" s="45">
        <f t="shared" si="142"/>
        <v>43149</v>
      </c>
      <c r="B129" s="13"/>
      <c r="C129" s="13"/>
      <c r="D129" s="13"/>
      <c r="E129" s="14">
        <f t="shared" si="136"/>
        <v>0</v>
      </c>
      <c r="F129" s="13"/>
      <c r="G129" s="15">
        <f t="shared" si="137"/>
        <v>0</v>
      </c>
      <c r="H129" s="13"/>
      <c r="I129" s="13"/>
      <c r="J129" s="13"/>
      <c r="K129" s="14">
        <f t="shared" si="138"/>
        <v>0</v>
      </c>
      <c r="L129" s="13"/>
      <c r="M129" s="15">
        <f t="shared" si="143"/>
        <v>0</v>
      </c>
      <c r="N129" s="17"/>
      <c r="O129" s="17"/>
      <c r="P129" s="18"/>
      <c r="Q129" s="19"/>
      <c r="R129" s="46"/>
      <c r="S129" s="20">
        <f t="shared" si="141"/>
        <v>0</v>
      </c>
      <c r="T129" s="69" t="str">
        <f t="shared" si="144"/>
        <v>KO</v>
      </c>
      <c r="U129" s="52">
        <f>+IF(SUM(N123:R129)&gt;7,"ERROR",SUM(N123:R129))</f>
        <v>0</v>
      </c>
      <c r="W129" s="42" t="s">
        <v>19</v>
      </c>
      <c r="X129" s="42"/>
      <c r="Y129" s="54">
        <v>0</v>
      </c>
      <c r="Z129" s="54">
        <v>0</v>
      </c>
      <c r="AB129" s="42" t="s">
        <v>26</v>
      </c>
      <c r="AC129" s="54">
        <v>0</v>
      </c>
      <c r="AD129" s="54">
        <v>0</v>
      </c>
      <c r="AE129" s="68"/>
      <c r="AF129" s="21">
        <f>IF($U129=7,IF($U123&lt;$AK$9,$AK$9-$U123,0),0)</f>
        <v>0</v>
      </c>
      <c r="AH129" s="21">
        <f>IF($U129=7,IF($U123&gt;$AK$9,IF(($U123-$AK$9)&gt;43/24,43/24,$U123-$AK$9),0),0)</f>
        <v>0</v>
      </c>
      <c r="AI129" s="34">
        <v>7</v>
      </c>
      <c r="AJ129" s="13">
        <v>0.29166666666666669</v>
      </c>
      <c r="AK129" s="53">
        <v>0</v>
      </c>
    </row>
    <row r="130" spans="1:37" ht="6" customHeight="1">
      <c r="N130" s="37"/>
      <c r="O130" s="37"/>
      <c r="P130" s="37"/>
      <c r="Q130" s="37"/>
      <c r="R130" s="37"/>
    </row>
    <row r="131" spans="1:37">
      <c r="A131" s="45">
        <f>+A129+1</f>
        <v>43150</v>
      </c>
      <c r="B131" s="13"/>
      <c r="C131" s="13"/>
      <c r="D131" s="13"/>
      <c r="E131" s="14">
        <f t="shared" ref="E131:E137" si="145">+D131-C131</f>
        <v>0</v>
      </c>
      <c r="F131" s="13"/>
      <c r="G131" s="15">
        <f t="shared" ref="G131:G137" si="146">IF(F131&lt;B131,F131+1-B131-E131,F131-B131-E131)</f>
        <v>0</v>
      </c>
      <c r="H131" s="13"/>
      <c r="I131" s="13"/>
      <c r="J131" s="13"/>
      <c r="K131" s="14">
        <f t="shared" ref="K131:K137" si="147">+J131-I131</f>
        <v>0</v>
      </c>
      <c r="L131" s="13"/>
      <c r="M131" s="15">
        <f t="shared" ref="M131:M132" si="148">IF(L131&lt;H131,L131+1-H131-K131,L131-H131-K131)</f>
        <v>0</v>
      </c>
      <c r="N131" s="17"/>
      <c r="O131" s="17"/>
      <c r="P131" s="18"/>
      <c r="Q131" s="19"/>
      <c r="R131" s="46"/>
      <c r="S131" s="20">
        <f>SUM(G131+M131)</f>
        <v>0</v>
      </c>
      <c r="T131" s="69" t="str">
        <f t="shared" ref="T131:T134" si="149">IF(S131+R131+Q131+P131+O131+N131=0,"KO","")</f>
        <v>KO</v>
      </c>
      <c r="U131" s="84">
        <f>SUM(S131:S137)</f>
        <v>0</v>
      </c>
      <c r="W131" s="43" t="s">
        <v>13</v>
      </c>
      <c r="X131" s="59"/>
      <c r="Y131" s="82" t="s">
        <v>14</v>
      </c>
      <c r="Z131" s="82"/>
      <c r="AB131" s="36"/>
      <c r="AC131" s="82" t="s">
        <v>28</v>
      </c>
      <c r="AD131" s="82"/>
      <c r="AE131" s="62"/>
      <c r="AF131" s="36">
        <f>IF($U137=1,IF($U131&lt;$AK$3,$AK$3-$U131,0),AF132)</f>
        <v>0</v>
      </c>
      <c r="AG131" s="36"/>
      <c r="AH131" s="36">
        <f>IF($U137=1,IF($U131&gt;$AK$3,IF(($U131-$AK$3)&gt;8/24,8/24,$U131-$AK$3),AH132),AH132)</f>
        <v>0</v>
      </c>
      <c r="AI131" s="34">
        <v>1</v>
      </c>
      <c r="AJ131" s="13">
        <v>0.29166666666666669</v>
      </c>
      <c r="AK131" s="53">
        <f>+AJ131*5</f>
        <v>1.4583333333333335</v>
      </c>
    </row>
    <row r="132" spans="1:37">
      <c r="A132" s="45">
        <f>+A131+1</f>
        <v>43151</v>
      </c>
      <c r="B132" s="13"/>
      <c r="C132" s="13"/>
      <c r="D132" s="13"/>
      <c r="E132" s="14">
        <f t="shared" si="145"/>
        <v>0</v>
      </c>
      <c r="F132" s="13"/>
      <c r="G132" s="15">
        <f t="shared" si="146"/>
        <v>0</v>
      </c>
      <c r="H132" s="13"/>
      <c r="I132" s="13"/>
      <c r="J132" s="13"/>
      <c r="K132" s="14">
        <f t="shared" si="147"/>
        <v>0</v>
      </c>
      <c r="L132" s="13"/>
      <c r="M132" s="15">
        <f t="shared" si="148"/>
        <v>0</v>
      </c>
      <c r="N132" s="17"/>
      <c r="O132" s="17"/>
      <c r="P132" s="18"/>
      <c r="Q132" s="19"/>
      <c r="R132" s="46"/>
      <c r="S132" s="20">
        <f t="shared" ref="S132:S137" si="150">SUM(G132+M132)</f>
        <v>0</v>
      </c>
      <c r="T132" s="69" t="str">
        <f t="shared" si="149"/>
        <v>KO</v>
      </c>
      <c r="U132" s="85"/>
      <c r="W132" s="22" t="s">
        <v>15</v>
      </c>
      <c r="X132" s="22"/>
      <c r="Y132" s="22" t="s">
        <v>29</v>
      </c>
      <c r="Z132" s="22" t="s">
        <v>17</v>
      </c>
      <c r="AC132" s="22" t="s">
        <v>16</v>
      </c>
      <c r="AD132" s="22" t="s">
        <v>17</v>
      </c>
      <c r="AE132" s="63"/>
      <c r="AF132" s="36">
        <f>IF($U137=2,IF($U131&lt;$AK$4,$AK$4-$U131,0),AF133)</f>
        <v>0</v>
      </c>
      <c r="AG132" s="36"/>
      <c r="AH132" s="36">
        <f>IF($U137=2,IF($U131&gt;$AK$4,IF(($U131-$AK$4)&gt;8/24,8/24,$U131-$AK$4),AH133),AH133)</f>
        <v>0</v>
      </c>
      <c r="AI132" s="34">
        <v>2</v>
      </c>
      <c r="AJ132" s="13">
        <v>0.29166666666666669</v>
      </c>
      <c r="AK132" s="53">
        <f>+AJ132*5</f>
        <v>1.4583333333333335</v>
      </c>
    </row>
    <row r="133" spans="1:37">
      <c r="A133" s="45">
        <f t="shared" ref="A133:A137" si="151">+A132+1</f>
        <v>43152</v>
      </c>
      <c r="B133" s="13"/>
      <c r="C133" s="13"/>
      <c r="D133" s="13"/>
      <c r="E133" s="14">
        <f t="shared" si="145"/>
        <v>0</v>
      </c>
      <c r="F133" s="13"/>
      <c r="G133" s="15">
        <f t="shared" si="146"/>
        <v>0</v>
      </c>
      <c r="H133" s="13"/>
      <c r="I133" s="13"/>
      <c r="J133" s="13"/>
      <c r="K133" s="14">
        <f t="shared" si="147"/>
        <v>0</v>
      </c>
      <c r="L133" s="13"/>
      <c r="M133" s="15">
        <f>IF(L133&lt;H133,L133+1-H133-K133,L133-H133-K133)</f>
        <v>0</v>
      </c>
      <c r="N133" s="17"/>
      <c r="O133" s="17"/>
      <c r="P133" s="18"/>
      <c r="Q133" s="19"/>
      <c r="R133" s="46"/>
      <c r="S133" s="20">
        <f t="shared" si="150"/>
        <v>0</v>
      </c>
      <c r="T133" s="69" t="str">
        <f t="shared" si="149"/>
        <v>KO</v>
      </c>
      <c r="U133" s="85"/>
      <c r="W133" s="60">
        <f>AF131</f>
        <v>0</v>
      </c>
      <c r="X133" s="60"/>
      <c r="Y133" s="58">
        <f>+AH131</f>
        <v>0</v>
      </c>
      <c r="Z133" s="58">
        <f>IF(U131&gt;43/24,U131-43/24,0)</f>
        <v>0</v>
      </c>
      <c r="AB133" s="22" t="s">
        <v>17</v>
      </c>
      <c r="AC133" s="53" t="s">
        <v>27</v>
      </c>
      <c r="AD133" s="53">
        <f>+Z135</f>
        <v>0</v>
      </c>
      <c r="AE133" s="66"/>
      <c r="AF133" s="21">
        <f>IF($U137=3,IF($U131&lt;$AK$5,$AK$5-$U131,0),AF134)</f>
        <v>0</v>
      </c>
      <c r="AH133" s="21">
        <f>IF($U137=3,IF($U131&gt;$AK$5,IF(($U131-$AK$5)&gt;15/24,15/24,$U131-$AK$5),AH134),AH134)</f>
        <v>0</v>
      </c>
      <c r="AI133" s="34">
        <v>3</v>
      </c>
      <c r="AJ133" s="13">
        <v>0.29166666666666669</v>
      </c>
      <c r="AK133" s="53">
        <f>+AJ133*4</f>
        <v>1.1666666666666667</v>
      </c>
    </row>
    <row r="134" spans="1:37">
      <c r="A134" s="45">
        <f t="shared" si="151"/>
        <v>43153</v>
      </c>
      <c r="B134" s="13"/>
      <c r="C134" s="13"/>
      <c r="D134" s="13"/>
      <c r="E134" s="14">
        <f t="shared" si="145"/>
        <v>0</v>
      </c>
      <c r="F134" s="13"/>
      <c r="G134" s="15">
        <f t="shared" si="146"/>
        <v>0</v>
      </c>
      <c r="H134" s="13"/>
      <c r="I134" s="13"/>
      <c r="J134" s="13"/>
      <c r="K134" s="14">
        <f t="shared" si="147"/>
        <v>0</v>
      </c>
      <c r="L134" s="13"/>
      <c r="M134" s="15">
        <f t="shared" ref="M134:M137" si="152">IF(L134&lt;H134,L134+1-H134-K134,L134-H134-K134)</f>
        <v>0</v>
      </c>
      <c r="N134" s="17"/>
      <c r="O134" s="17"/>
      <c r="P134" s="18"/>
      <c r="Q134" s="19"/>
      <c r="R134" s="46"/>
      <c r="S134" s="20">
        <f t="shared" si="150"/>
        <v>0</v>
      </c>
      <c r="T134" s="69" t="str">
        <f t="shared" si="149"/>
        <v>KO</v>
      </c>
      <c r="U134" s="85"/>
      <c r="W134" s="22" t="s">
        <v>18</v>
      </c>
      <c r="X134" s="22"/>
      <c r="Y134" s="22" t="s">
        <v>18</v>
      </c>
      <c r="Z134" s="22" t="s">
        <v>18</v>
      </c>
      <c r="AB134" s="22" t="s">
        <v>16</v>
      </c>
      <c r="AC134" s="53">
        <f>+Y135</f>
        <v>0</v>
      </c>
      <c r="AD134" s="53">
        <f>+(AD133*1.5)/1.25</f>
        <v>0</v>
      </c>
      <c r="AE134" s="66"/>
      <c r="AF134" s="21">
        <f>IF($U137=4,IF($U131&lt;$AK$6,$AK$6-$U131,0),AF135)</f>
        <v>0</v>
      </c>
      <c r="AH134" s="21">
        <f>IF($U137=4,IF($U131&gt;$AK$6,IF(($U131-$AK$6)&gt;22/24,22/24,$U131-$AK$6),AH135),AH135)</f>
        <v>0</v>
      </c>
      <c r="AI134" s="34">
        <v>4</v>
      </c>
      <c r="AJ134" s="13">
        <v>0.29166666666666669</v>
      </c>
      <c r="AK134" s="53">
        <f>+AJ134*3</f>
        <v>0.875</v>
      </c>
    </row>
    <row r="135" spans="1:37">
      <c r="A135" s="45">
        <f t="shared" si="151"/>
        <v>43154</v>
      </c>
      <c r="B135" s="13"/>
      <c r="C135" s="13"/>
      <c r="D135" s="13"/>
      <c r="E135" s="14">
        <f t="shared" si="145"/>
        <v>0</v>
      </c>
      <c r="F135" s="13"/>
      <c r="G135" s="15">
        <f t="shared" si="146"/>
        <v>0</v>
      </c>
      <c r="H135" s="13"/>
      <c r="I135" s="13"/>
      <c r="J135" s="13"/>
      <c r="K135" s="14">
        <f t="shared" si="147"/>
        <v>0</v>
      </c>
      <c r="L135" s="13"/>
      <c r="M135" s="15">
        <f t="shared" si="152"/>
        <v>0</v>
      </c>
      <c r="N135" s="17"/>
      <c r="O135" s="17"/>
      <c r="P135" s="18"/>
      <c r="Q135" s="19"/>
      <c r="R135" s="46"/>
      <c r="S135" s="20">
        <f t="shared" si="150"/>
        <v>0</v>
      </c>
      <c r="T135" s="69" t="str">
        <f>IF(S135+R135+Q135+P135+O135+N135=0,"KO","")</f>
        <v>KO</v>
      </c>
      <c r="U135" s="85"/>
      <c r="W135" s="55">
        <f>+W127+W133-(AC129*1.25)</f>
        <v>0</v>
      </c>
      <c r="X135" s="55"/>
      <c r="Y135" s="53">
        <f>+Y127+Y133-Y129+(AD129*1.5)/1.25-AC129</f>
        <v>0</v>
      </c>
      <c r="Z135" s="53">
        <f>+Z127+Z133-Z129-AD129</f>
        <v>0</v>
      </c>
      <c r="AB135" s="22" t="s">
        <v>15</v>
      </c>
      <c r="AC135" s="53">
        <f>+AC134*1.25</f>
        <v>0</v>
      </c>
      <c r="AD135" s="53" t="s">
        <v>27</v>
      </c>
      <c r="AE135" s="67"/>
      <c r="AF135" s="21">
        <f>IF($U137=5,IF($U131&lt;$AK$7,$AK$7-$U131,0),AF136)</f>
        <v>0</v>
      </c>
      <c r="AH135" s="21">
        <f>IF($U137=5,IF($U131&gt;$AK$7,IF(($U131-$AK$7)&gt;29/24,29/24,$U131-$AK$7),AH136),AH136)</f>
        <v>0</v>
      </c>
      <c r="AI135" s="34">
        <v>5</v>
      </c>
      <c r="AJ135" s="13">
        <v>0.29166666666666669</v>
      </c>
      <c r="AK135" s="53">
        <f>+AJ135*2</f>
        <v>0.58333333333333337</v>
      </c>
    </row>
    <row r="136" spans="1:37">
      <c r="A136" s="45">
        <f t="shared" si="151"/>
        <v>43155</v>
      </c>
      <c r="B136" s="13"/>
      <c r="C136" s="13"/>
      <c r="D136" s="13"/>
      <c r="E136" s="14">
        <f t="shared" si="145"/>
        <v>0</v>
      </c>
      <c r="F136" s="13"/>
      <c r="G136" s="15">
        <f t="shared" si="146"/>
        <v>0</v>
      </c>
      <c r="H136" s="13"/>
      <c r="I136" s="13"/>
      <c r="J136" s="13"/>
      <c r="K136" s="14">
        <f t="shared" si="147"/>
        <v>0</v>
      </c>
      <c r="L136" s="13"/>
      <c r="M136" s="15">
        <f t="shared" si="152"/>
        <v>0</v>
      </c>
      <c r="N136" s="17"/>
      <c r="O136" s="17"/>
      <c r="P136" s="18"/>
      <c r="Q136" s="19"/>
      <c r="R136" s="46"/>
      <c r="S136" s="20">
        <f t="shared" si="150"/>
        <v>0</v>
      </c>
      <c r="T136" s="69" t="str">
        <f t="shared" ref="T136:T137" si="153">IF(S136+R136+Q136+P136+O136+N136=0,"KO","")</f>
        <v>KO</v>
      </c>
      <c r="U136" s="51" t="s">
        <v>33</v>
      </c>
      <c r="Y136" s="22" t="s">
        <v>16</v>
      </c>
      <c r="Z136" s="22" t="s">
        <v>17</v>
      </c>
      <c r="AC136" s="22" t="s">
        <v>16</v>
      </c>
      <c r="AD136" s="22" t="s">
        <v>17</v>
      </c>
      <c r="AE136" s="63"/>
      <c r="AF136" s="21">
        <f>IF($U137=6,IF($U131&lt;$AK$8,$AK$8-$U131,0),AF137)</f>
        <v>0</v>
      </c>
      <c r="AH136" s="21">
        <f>IF($U137=6,IF($U131&gt;$AK$8,IF(($U131-$AK$8)&gt;36/24,36/24,$U131-$AK$8),AH137),AH137)</f>
        <v>0</v>
      </c>
      <c r="AI136" s="34">
        <v>6</v>
      </c>
      <c r="AJ136" s="13">
        <v>0.29166666666666669</v>
      </c>
      <c r="AK136" s="53">
        <f>+AJ136</f>
        <v>0.29166666666666669</v>
      </c>
    </row>
    <row r="137" spans="1:37">
      <c r="A137" s="45">
        <f t="shared" si="151"/>
        <v>43156</v>
      </c>
      <c r="B137" s="13"/>
      <c r="C137" s="13"/>
      <c r="D137" s="13"/>
      <c r="E137" s="14">
        <f t="shared" si="145"/>
        <v>0</v>
      </c>
      <c r="F137" s="13"/>
      <c r="G137" s="15">
        <f t="shared" si="146"/>
        <v>0</v>
      </c>
      <c r="H137" s="13"/>
      <c r="I137" s="13"/>
      <c r="J137" s="13"/>
      <c r="K137" s="14">
        <f t="shared" si="147"/>
        <v>0</v>
      </c>
      <c r="L137" s="13"/>
      <c r="M137" s="15">
        <f t="shared" si="152"/>
        <v>0</v>
      </c>
      <c r="N137" s="17"/>
      <c r="O137" s="17"/>
      <c r="P137" s="18"/>
      <c r="Q137" s="19"/>
      <c r="R137" s="46"/>
      <c r="S137" s="20">
        <f t="shared" si="150"/>
        <v>0</v>
      </c>
      <c r="T137" s="69" t="str">
        <f t="shared" si="153"/>
        <v>KO</v>
      </c>
      <c r="U137" s="52">
        <f>+IF(SUM(N131:R137)&gt;7,"ERROR",SUM(N131:R137))</f>
        <v>0</v>
      </c>
      <c r="W137" s="42" t="s">
        <v>19</v>
      </c>
      <c r="X137" s="42"/>
      <c r="Y137" s="54">
        <v>0</v>
      </c>
      <c r="Z137" s="54">
        <v>0</v>
      </c>
      <c r="AB137" s="42" t="s">
        <v>26</v>
      </c>
      <c r="AC137" s="54">
        <v>0</v>
      </c>
      <c r="AD137" s="54">
        <v>0</v>
      </c>
      <c r="AE137" s="68"/>
      <c r="AF137" s="21">
        <f>IF($U137=7,IF($U131&lt;$AK$9,$AK$9-$U131,0),0)</f>
        <v>0</v>
      </c>
      <c r="AH137" s="21">
        <f>IF($U137=7,IF($U131&gt;$AK$9,IF(($U131-$AK$9)&gt;43/24,43/24,$U131-$AK$9),0),0)</f>
        <v>0</v>
      </c>
      <c r="AI137" s="34">
        <v>7</v>
      </c>
      <c r="AJ137" s="13">
        <v>0.29166666666666669</v>
      </c>
      <c r="AK137" s="53">
        <v>0</v>
      </c>
    </row>
    <row r="138" spans="1:37" ht="6" customHeight="1">
      <c r="N138" s="37"/>
      <c r="O138" s="37"/>
      <c r="P138" s="37"/>
      <c r="Q138" s="37"/>
      <c r="R138" s="37"/>
    </row>
    <row r="139" spans="1:37">
      <c r="A139" s="45">
        <f>+A137+1</f>
        <v>43157</v>
      </c>
      <c r="B139" s="13"/>
      <c r="C139" s="13"/>
      <c r="D139" s="13"/>
      <c r="E139" s="14">
        <f t="shared" ref="E139:E145" si="154">+D139-C139</f>
        <v>0</v>
      </c>
      <c r="F139" s="13"/>
      <c r="G139" s="15">
        <f t="shared" ref="G139:G145" si="155">IF(F139&lt;B139,F139+1-B139-E139,F139-B139-E139)</f>
        <v>0</v>
      </c>
      <c r="H139" s="13"/>
      <c r="I139" s="13"/>
      <c r="J139" s="13"/>
      <c r="K139" s="14">
        <f t="shared" ref="K139:K145" si="156">+J139-I139</f>
        <v>0</v>
      </c>
      <c r="L139" s="13"/>
      <c r="M139" s="15">
        <f t="shared" ref="M139:M140" si="157">IF(L139&lt;H139,L139+1-H139-K139,L139-H139-K139)</f>
        <v>0</v>
      </c>
      <c r="N139" s="17"/>
      <c r="O139" s="17"/>
      <c r="P139" s="18"/>
      <c r="Q139" s="19"/>
      <c r="R139" s="46"/>
      <c r="S139" s="20">
        <f>SUM(G139+M139)</f>
        <v>0</v>
      </c>
      <c r="T139" s="69" t="str">
        <f t="shared" ref="T139:T142" si="158">IF(S139+R139+Q139+P139+O139+N139=0,"KO","")</f>
        <v>KO</v>
      </c>
      <c r="U139" s="84">
        <f>SUM(S139:S145)</f>
        <v>0</v>
      </c>
      <c r="W139" s="43" t="s">
        <v>13</v>
      </c>
      <c r="X139" s="59"/>
      <c r="Y139" s="82" t="s">
        <v>14</v>
      </c>
      <c r="Z139" s="82"/>
      <c r="AB139" s="36"/>
      <c r="AC139" s="82" t="s">
        <v>28</v>
      </c>
      <c r="AD139" s="82"/>
      <c r="AE139" s="62"/>
      <c r="AF139" s="36">
        <f>IF($U145=1,IF($U139&lt;$AK$3,$AK$3-$U139,0),AF140)</f>
        <v>0</v>
      </c>
      <c r="AG139" s="36"/>
      <c r="AH139" s="36">
        <f>IF($U145=1,IF($U139&gt;$AK$3,IF(($U139-$AK$3)&gt;8/24,8/24,$U139-$AK$3),AH140),AH140)</f>
        <v>0</v>
      </c>
      <c r="AI139" s="34">
        <v>1</v>
      </c>
      <c r="AJ139" s="13">
        <v>0.29166666666666669</v>
      </c>
      <c r="AK139" s="53">
        <f>+AJ139*5</f>
        <v>1.4583333333333335</v>
      </c>
    </row>
    <row r="140" spans="1:37">
      <c r="A140" s="45">
        <f>+A139+1</f>
        <v>43158</v>
      </c>
      <c r="B140" s="13"/>
      <c r="C140" s="13"/>
      <c r="D140" s="13"/>
      <c r="E140" s="14">
        <f t="shared" si="154"/>
        <v>0</v>
      </c>
      <c r="F140" s="13"/>
      <c r="G140" s="15">
        <f t="shared" si="155"/>
        <v>0</v>
      </c>
      <c r="H140" s="13"/>
      <c r="I140" s="13"/>
      <c r="J140" s="13"/>
      <c r="K140" s="14">
        <f t="shared" si="156"/>
        <v>0</v>
      </c>
      <c r="L140" s="13"/>
      <c r="M140" s="15">
        <f t="shared" si="157"/>
        <v>0</v>
      </c>
      <c r="N140" s="17"/>
      <c r="O140" s="17"/>
      <c r="P140" s="18"/>
      <c r="Q140" s="19"/>
      <c r="R140" s="46"/>
      <c r="S140" s="20">
        <f t="shared" ref="S140:S145" si="159">SUM(G140+M140)</f>
        <v>0</v>
      </c>
      <c r="T140" s="69" t="str">
        <f t="shared" si="158"/>
        <v>KO</v>
      </c>
      <c r="U140" s="85"/>
      <c r="W140" s="22" t="s">
        <v>15</v>
      </c>
      <c r="X140" s="22"/>
      <c r="Y140" s="22" t="s">
        <v>29</v>
      </c>
      <c r="Z140" s="22" t="s">
        <v>17</v>
      </c>
      <c r="AC140" s="22" t="s">
        <v>16</v>
      </c>
      <c r="AD140" s="22" t="s">
        <v>17</v>
      </c>
      <c r="AE140" s="63"/>
      <c r="AF140" s="36">
        <f>IF($U145=2,IF($U139&lt;$AK$4,$AK$4-$U139,0),AF141)</f>
        <v>0</v>
      </c>
      <c r="AG140" s="36"/>
      <c r="AH140" s="36">
        <f>IF($U145=2,IF($U139&gt;$AK$4,IF(($U139-$AK$4)&gt;8/24,8/24,$U139-$AK$4),AH141),AH141)</f>
        <v>0</v>
      </c>
      <c r="AI140" s="34">
        <v>2</v>
      </c>
      <c r="AJ140" s="13">
        <v>0.29166666666666669</v>
      </c>
      <c r="AK140" s="53">
        <f>+AJ140*5</f>
        <v>1.4583333333333335</v>
      </c>
    </row>
    <row r="141" spans="1:37">
      <c r="A141" s="45">
        <f t="shared" ref="A141:A145" si="160">+A140+1</f>
        <v>43159</v>
      </c>
      <c r="B141" s="13"/>
      <c r="C141" s="13"/>
      <c r="D141" s="13"/>
      <c r="E141" s="14">
        <f t="shared" si="154"/>
        <v>0</v>
      </c>
      <c r="F141" s="13"/>
      <c r="G141" s="15">
        <f t="shared" si="155"/>
        <v>0</v>
      </c>
      <c r="H141" s="13"/>
      <c r="I141" s="13"/>
      <c r="J141" s="13"/>
      <c r="K141" s="14">
        <f t="shared" si="156"/>
        <v>0</v>
      </c>
      <c r="L141" s="13"/>
      <c r="M141" s="15">
        <f>IF(L141&lt;H141,L141+1-H141-K141,L141-H141-K141)</f>
        <v>0</v>
      </c>
      <c r="N141" s="17"/>
      <c r="O141" s="17"/>
      <c r="P141" s="18"/>
      <c r="Q141" s="19"/>
      <c r="R141" s="46"/>
      <c r="S141" s="20">
        <f t="shared" si="159"/>
        <v>0</v>
      </c>
      <c r="T141" s="69" t="str">
        <f t="shared" si="158"/>
        <v>KO</v>
      </c>
      <c r="U141" s="85"/>
      <c r="W141" s="60">
        <f>AF139</f>
        <v>0</v>
      </c>
      <c r="X141" s="60"/>
      <c r="Y141" s="58">
        <f>+AH139</f>
        <v>0</v>
      </c>
      <c r="Z141" s="58">
        <f>IF(U139&gt;43/24,U139-43/24,0)</f>
        <v>0</v>
      </c>
      <c r="AB141" s="22" t="s">
        <v>17</v>
      </c>
      <c r="AC141" s="53" t="s">
        <v>27</v>
      </c>
      <c r="AD141" s="53">
        <f>+Z143</f>
        <v>0</v>
      </c>
      <c r="AE141" s="66"/>
      <c r="AF141" s="21">
        <f>IF($U145=3,IF($U139&lt;$AK$5,$AK$5-$U139,0),AF142)</f>
        <v>0</v>
      </c>
      <c r="AH141" s="21">
        <f>IF($U145=3,IF($U139&gt;$AK$5,IF(($U139-$AK$5)&gt;15/24,15/24,$U139-$AK$5),AH142),AH142)</f>
        <v>0</v>
      </c>
      <c r="AI141" s="34">
        <v>3</v>
      </c>
      <c r="AJ141" s="13">
        <v>0.29166666666666669</v>
      </c>
      <c r="AK141" s="53">
        <f>+AJ141*4</f>
        <v>1.1666666666666667</v>
      </c>
    </row>
    <row r="142" spans="1:37">
      <c r="A142" s="45">
        <f t="shared" si="160"/>
        <v>43160</v>
      </c>
      <c r="B142" s="13"/>
      <c r="C142" s="13"/>
      <c r="D142" s="13"/>
      <c r="E142" s="14">
        <f t="shared" si="154"/>
        <v>0</v>
      </c>
      <c r="F142" s="13"/>
      <c r="G142" s="15">
        <f t="shared" si="155"/>
        <v>0</v>
      </c>
      <c r="H142" s="13"/>
      <c r="I142" s="13"/>
      <c r="J142" s="13"/>
      <c r="K142" s="14">
        <f t="shared" si="156"/>
        <v>0</v>
      </c>
      <c r="L142" s="13"/>
      <c r="M142" s="15">
        <f t="shared" ref="M142:M145" si="161">IF(L142&lt;H142,L142+1-H142-K142,L142-H142-K142)</f>
        <v>0</v>
      </c>
      <c r="N142" s="17"/>
      <c r="O142" s="17"/>
      <c r="P142" s="18"/>
      <c r="Q142" s="19"/>
      <c r="R142" s="46"/>
      <c r="S142" s="20">
        <f t="shared" si="159"/>
        <v>0</v>
      </c>
      <c r="T142" s="69" t="str">
        <f t="shared" si="158"/>
        <v>KO</v>
      </c>
      <c r="U142" s="85"/>
      <c r="W142" s="22" t="s">
        <v>18</v>
      </c>
      <c r="X142" s="22"/>
      <c r="Y142" s="22" t="s">
        <v>18</v>
      </c>
      <c r="Z142" s="22" t="s">
        <v>18</v>
      </c>
      <c r="AB142" s="22" t="s">
        <v>16</v>
      </c>
      <c r="AC142" s="53">
        <f>+Y143</f>
        <v>0</v>
      </c>
      <c r="AD142" s="53">
        <f>+(AD141*1.5)/1.25</f>
        <v>0</v>
      </c>
      <c r="AE142" s="66"/>
      <c r="AF142" s="21">
        <f>IF($U145=4,IF($U139&lt;$AK$6,$AK$6-$U139,0),AF143)</f>
        <v>0</v>
      </c>
      <c r="AH142" s="21">
        <f>IF($U145=4,IF($U139&gt;$AK$6,IF(($U139-$AK$6)&gt;22/24,22/24,$U139-$AK$6),AH143),AH143)</f>
        <v>0</v>
      </c>
      <c r="AI142" s="34">
        <v>4</v>
      </c>
      <c r="AJ142" s="13">
        <v>0.29166666666666669</v>
      </c>
      <c r="AK142" s="53">
        <f>+AJ142*3</f>
        <v>0.875</v>
      </c>
    </row>
    <row r="143" spans="1:37">
      <c r="A143" s="45">
        <f t="shared" si="160"/>
        <v>43161</v>
      </c>
      <c r="B143" s="13"/>
      <c r="C143" s="13"/>
      <c r="D143" s="13"/>
      <c r="E143" s="14">
        <f t="shared" si="154"/>
        <v>0</v>
      </c>
      <c r="F143" s="13"/>
      <c r="G143" s="15">
        <f t="shared" si="155"/>
        <v>0</v>
      </c>
      <c r="H143" s="13"/>
      <c r="I143" s="13"/>
      <c r="J143" s="13"/>
      <c r="K143" s="14">
        <f t="shared" si="156"/>
        <v>0</v>
      </c>
      <c r="L143" s="13"/>
      <c r="M143" s="15">
        <f t="shared" si="161"/>
        <v>0</v>
      </c>
      <c r="N143" s="17"/>
      <c r="O143" s="17"/>
      <c r="P143" s="18"/>
      <c r="Q143" s="19"/>
      <c r="R143" s="46"/>
      <c r="S143" s="20">
        <f t="shared" si="159"/>
        <v>0</v>
      </c>
      <c r="T143" s="69" t="str">
        <f>IF(S143+R143+Q143+P143+O143+N143=0,"KO","")</f>
        <v>KO</v>
      </c>
      <c r="U143" s="85"/>
      <c r="W143" s="55">
        <f>+W135+W141-(AC137*1.25)</f>
        <v>0</v>
      </c>
      <c r="X143" s="55"/>
      <c r="Y143" s="53">
        <f>+Y135+Y141-Y137+(AD137*1.5)/1.25-AC137</f>
        <v>0</v>
      </c>
      <c r="Z143" s="53">
        <f>+Z135+Z141-Z137-AD137</f>
        <v>0</v>
      </c>
      <c r="AB143" s="22" t="s">
        <v>15</v>
      </c>
      <c r="AC143" s="53">
        <f>+AC142*1.25</f>
        <v>0</v>
      </c>
      <c r="AD143" s="53" t="s">
        <v>27</v>
      </c>
      <c r="AE143" s="67"/>
      <c r="AF143" s="21">
        <f>IF($U145=5,IF($U139&lt;$AK$7,$AK$7-$U139,0),AF144)</f>
        <v>0</v>
      </c>
      <c r="AH143" s="21">
        <f>IF($U145=5,IF($U139&gt;$AK$7,IF(($U139-$AK$7)&gt;29/24,29/24,$U139-$AK$7),AH144),AH144)</f>
        <v>0</v>
      </c>
      <c r="AI143" s="34">
        <v>5</v>
      </c>
      <c r="AJ143" s="13">
        <v>0.29166666666666669</v>
      </c>
      <c r="AK143" s="53">
        <f>+AJ143*2</f>
        <v>0.58333333333333337</v>
      </c>
    </row>
    <row r="144" spans="1:37">
      <c r="A144" s="45">
        <f t="shared" si="160"/>
        <v>43162</v>
      </c>
      <c r="B144" s="13"/>
      <c r="C144" s="13"/>
      <c r="D144" s="13"/>
      <c r="E144" s="14">
        <f t="shared" si="154"/>
        <v>0</v>
      </c>
      <c r="F144" s="13"/>
      <c r="G144" s="15">
        <f t="shared" si="155"/>
        <v>0</v>
      </c>
      <c r="H144" s="13"/>
      <c r="I144" s="13"/>
      <c r="J144" s="13"/>
      <c r="K144" s="14">
        <f t="shared" si="156"/>
        <v>0</v>
      </c>
      <c r="L144" s="13"/>
      <c r="M144" s="15">
        <f t="shared" si="161"/>
        <v>0</v>
      </c>
      <c r="N144" s="17"/>
      <c r="O144" s="17"/>
      <c r="P144" s="18"/>
      <c r="Q144" s="19"/>
      <c r="R144" s="46"/>
      <c r="S144" s="20">
        <f t="shared" si="159"/>
        <v>0</v>
      </c>
      <c r="T144" s="69" t="str">
        <f t="shared" ref="T144:T145" si="162">IF(S144+R144+Q144+P144+O144+N144=0,"KO","")</f>
        <v>KO</v>
      </c>
      <c r="U144" s="51" t="s">
        <v>33</v>
      </c>
      <c r="Y144" s="22" t="s">
        <v>16</v>
      </c>
      <c r="Z144" s="22" t="s">
        <v>17</v>
      </c>
      <c r="AC144" s="22" t="s">
        <v>16</v>
      </c>
      <c r="AD144" s="22" t="s">
        <v>17</v>
      </c>
      <c r="AE144" s="63"/>
      <c r="AF144" s="21">
        <f>IF($U145=6,IF($U139&lt;$AK$8,$AK$8-$U139,0),AF145)</f>
        <v>0</v>
      </c>
      <c r="AH144" s="21">
        <f>IF($U145=6,IF($U139&gt;$AK$8,IF(($U139-$AK$8)&gt;36/24,36/24,$U139-$AK$8),AH145),AH145)</f>
        <v>0</v>
      </c>
      <c r="AI144" s="34">
        <v>6</v>
      </c>
      <c r="AJ144" s="13">
        <v>0.29166666666666669</v>
      </c>
      <c r="AK144" s="53">
        <f>+AJ144</f>
        <v>0.29166666666666669</v>
      </c>
    </row>
    <row r="145" spans="1:37">
      <c r="A145" s="45">
        <f t="shared" si="160"/>
        <v>43163</v>
      </c>
      <c r="B145" s="13"/>
      <c r="C145" s="13"/>
      <c r="D145" s="13"/>
      <c r="E145" s="14">
        <f t="shared" si="154"/>
        <v>0</v>
      </c>
      <c r="F145" s="13"/>
      <c r="G145" s="15">
        <f t="shared" si="155"/>
        <v>0</v>
      </c>
      <c r="H145" s="13"/>
      <c r="I145" s="13"/>
      <c r="J145" s="13"/>
      <c r="K145" s="14">
        <f t="shared" si="156"/>
        <v>0</v>
      </c>
      <c r="L145" s="13"/>
      <c r="M145" s="15">
        <f t="shared" si="161"/>
        <v>0</v>
      </c>
      <c r="N145" s="17"/>
      <c r="O145" s="17"/>
      <c r="P145" s="18"/>
      <c r="Q145" s="19"/>
      <c r="R145" s="46"/>
      <c r="S145" s="20">
        <f t="shared" si="159"/>
        <v>0</v>
      </c>
      <c r="T145" s="69" t="str">
        <f t="shared" si="162"/>
        <v>KO</v>
      </c>
      <c r="U145" s="52">
        <f>+IF(SUM(N139:R145)&gt;7,"ERROR",SUM(N139:R145))</f>
        <v>0</v>
      </c>
      <c r="W145" s="42" t="s">
        <v>19</v>
      </c>
      <c r="X145" s="42"/>
      <c r="Y145" s="54">
        <v>0</v>
      </c>
      <c r="Z145" s="54">
        <v>0</v>
      </c>
      <c r="AB145" s="42" t="s">
        <v>26</v>
      </c>
      <c r="AC145" s="54">
        <v>0</v>
      </c>
      <c r="AD145" s="54">
        <v>0</v>
      </c>
      <c r="AE145" s="68"/>
      <c r="AF145" s="21">
        <f>IF($U145=7,IF($U139&lt;$AK$9,$AK$9-$U139,0),0)</f>
        <v>0</v>
      </c>
      <c r="AH145" s="21">
        <f>IF($U145=7,IF($U139&gt;$AK$9,IF(($U139-$AK$9)&gt;43/24,43/24,$U139-$AK$9),0),0)</f>
        <v>0</v>
      </c>
      <c r="AI145" s="34">
        <v>7</v>
      </c>
      <c r="AJ145" s="13">
        <v>0.29166666666666669</v>
      </c>
      <c r="AK145" s="53">
        <v>0</v>
      </c>
    </row>
    <row r="146" spans="1:37" ht="6" customHeight="1">
      <c r="N146" s="37"/>
      <c r="O146" s="37"/>
      <c r="P146" s="37"/>
      <c r="Q146" s="37"/>
      <c r="R146" s="37"/>
    </row>
    <row r="147" spans="1:37">
      <c r="A147" s="45">
        <f>+A145+1</f>
        <v>43164</v>
      </c>
      <c r="B147" s="13"/>
      <c r="C147" s="13"/>
      <c r="D147" s="13"/>
      <c r="E147" s="14">
        <f t="shared" ref="E147:E153" si="163">+D147-C147</f>
        <v>0</v>
      </c>
      <c r="F147" s="13"/>
      <c r="G147" s="15">
        <f t="shared" ref="G147:G153" si="164">IF(F147&lt;B147,F147+1-B147-E147,F147-B147-E147)</f>
        <v>0</v>
      </c>
      <c r="H147" s="13"/>
      <c r="I147" s="13"/>
      <c r="J147" s="13"/>
      <c r="K147" s="14">
        <f t="shared" ref="K147:K153" si="165">+J147-I147</f>
        <v>0</v>
      </c>
      <c r="L147" s="13"/>
      <c r="M147" s="15">
        <f t="shared" ref="M147:M148" si="166">IF(L147&lt;H147,L147+1-H147-K147,L147-H147-K147)</f>
        <v>0</v>
      </c>
      <c r="N147" s="17"/>
      <c r="O147" s="17"/>
      <c r="P147" s="18"/>
      <c r="Q147" s="19"/>
      <c r="R147" s="46"/>
      <c r="S147" s="20">
        <f>SUM(G147+M147)</f>
        <v>0</v>
      </c>
      <c r="T147" s="69" t="str">
        <f t="shared" ref="T147:T150" si="167">IF(S147+R147+Q147+P147+O147+N147=0,"KO","")</f>
        <v>KO</v>
      </c>
      <c r="U147" s="84">
        <f>SUM(S147:S153)</f>
        <v>0</v>
      </c>
      <c r="W147" s="43" t="s">
        <v>13</v>
      </c>
      <c r="X147" s="59"/>
      <c r="Y147" s="82" t="s">
        <v>14</v>
      </c>
      <c r="Z147" s="82"/>
      <c r="AB147" s="36"/>
      <c r="AC147" s="82" t="s">
        <v>28</v>
      </c>
      <c r="AD147" s="82"/>
      <c r="AE147" s="62"/>
      <c r="AF147" s="36">
        <f>IF($U153=1,IF($U147&lt;$AK$3,$AK$3-$U147,0),AF148)</f>
        <v>0</v>
      </c>
      <c r="AG147" s="36"/>
      <c r="AH147" s="36">
        <f>IF($U153=1,IF($U147&gt;$AK$3,IF(($U147-$AK$3)&gt;8/24,8/24,$U147-$AK$3),AH148),AH148)</f>
        <v>0</v>
      </c>
      <c r="AI147" s="34">
        <v>1</v>
      </c>
      <c r="AJ147" s="13">
        <v>0.29166666666666669</v>
      </c>
      <c r="AK147" s="53">
        <f>+AJ147*5</f>
        <v>1.4583333333333335</v>
      </c>
    </row>
    <row r="148" spans="1:37">
      <c r="A148" s="45">
        <f>+A147+1</f>
        <v>43165</v>
      </c>
      <c r="B148" s="13"/>
      <c r="C148" s="13"/>
      <c r="D148" s="13"/>
      <c r="E148" s="14">
        <f t="shared" si="163"/>
        <v>0</v>
      </c>
      <c r="F148" s="13"/>
      <c r="G148" s="15">
        <f t="shared" si="164"/>
        <v>0</v>
      </c>
      <c r="H148" s="13"/>
      <c r="I148" s="13"/>
      <c r="J148" s="13"/>
      <c r="K148" s="14">
        <f t="shared" si="165"/>
        <v>0</v>
      </c>
      <c r="L148" s="13"/>
      <c r="M148" s="15">
        <f t="shared" si="166"/>
        <v>0</v>
      </c>
      <c r="N148" s="17"/>
      <c r="O148" s="17"/>
      <c r="P148" s="18"/>
      <c r="Q148" s="19"/>
      <c r="R148" s="46"/>
      <c r="S148" s="20">
        <f t="shared" ref="S148:S153" si="168">SUM(G148+M148)</f>
        <v>0</v>
      </c>
      <c r="T148" s="69" t="str">
        <f t="shared" si="167"/>
        <v>KO</v>
      </c>
      <c r="U148" s="85"/>
      <c r="W148" s="22" t="s">
        <v>15</v>
      </c>
      <c r="X148" s="22"/>
      <c r="Y148" s="22" t="s">
        <v>29</v>
      </c>
      <c r="Z148" s="22" t="s">
        <v>17</v>
      </c>
      <c r="AC148" s="22" t="s">
        <v>16</v>
      </c>
      <c r="AD148" s="22" t="s">
        <v>17</v>
      </c>
      <c r="AE148" s="63"/>
      <c r="AF148" s="36">
        <f>IF($U153=2,IF($U147&lt;$AK$4,$AK$4-$U147,0),AF149)</f>
        <v>0</v>
      </c>
      <c r="AG148" s="36"/>
      <c r="AH148" s="36">
        <f>IF($U153=2,IF($U147&gt;$AK$4,IF(($U147-$AK$4)&gt;8/24,8/24,$U147-$AK$4),AH149),AH149)</f>
        <v>0</v>
      </c>
      <c r="AI148" s="34">
        <v>2</v>
      </c>
      <c r="AJ148" s="13">
        <v>0.29166666666666669</v>
      </c>
      <c r="AK148" s="53">
        <f>+AJ148*5</f>
        <v>1.4583333333333335</v>
      </c>
    </row>
    <row r="149" spans="1:37">
      <c r="A149" s="45">
        <f t="shared" ref="A149:A153" si="169">+A148+1</f>
        <v>43166</v>
      </c>
      <c r="B149" s="13"/>
      <c r="C149" s="13"/>
      <c r="D149" s="13"/>
      <c r="E149" s="14">
        <f t="shared" si="163"/>
        <v>0</v>
      </c>
      <c r="F149" s="13"/>
      <c r="G149" s="15">
        <f t="shared" si="164"/>
        <v>0</v>
      </c>
      <c r="H149" s="13"/>
      <c r="I149" s="13"/>
      <c r="J149" s="13"/>
      <c r="K149" s="14">
        <f t="shared" si="165"/>
        <v>0</v>
      </c>
      <c r="L149" s="13"/>
      <c r="M149" s="15">
        <f>IF(L149&lt;H149,L149+1-H149-K149,L149-H149-K149)</f>
        <v>0</v>
      </c>
      <c r="N149" s="17"/>
      <c r="O149" s="17"/>
      <c r="P149" s="18"/>
      <c r="Q149" s="19"/>
      <c r="R149" s="46"/>
      <c r="S149" s="20">
        <f t="shared" si="168"/>
        <v>0</v>
      </c>
      <c r="T149" s="69" t="str">
        <f t="shared" si="167"/>
        <v>KO</v>
      </c>
      <c r="U149" s="85"/>
      <c r="W149" s="60">
        <f>AF147</f>
        <v>0</v>
      </c>
      <c r="X149" s="60"/>
      <c r="Y149" s="58">
        <f>+AH147</f>
        <v>0</v>
      </c>
      <c r="Z149" s="58">
        <f>IF(U147&gt;43/24,U147-43/24,0)</f>
        <v>0</v>
      </c>
      <c r="AB149" s="22" t="s">
        <v>17</v>
      </c>
      <c r="AC149" s="53" t="s">
        <v>27</v>
      </c>
      <c r="AD149" s="53">
        <f>+Z151</f>
        <v>0</v>
      </c>
      <c r="AE149" s="66"/>
      <c r="AF149" s="21">
        <f>IF($U153=3,IF($U147&lt;$AK$5,$AK$5-$U147,0),AF150)</f>
        <v>0</v>
      </c>
      <c r="AH149" s="21">
        <f>IF($U153=3,IF($U147&gt;$AK$5,IF(($U147-$AK$5)&gt;15/24,15/24,$U147-$AK$5),AH150),AH150)</f>
        <v>0</v>
      </c>
      <c r="AI149" s="34">
        <v>3</v>
      </c>
      <c r="AJ149" s="13">
        <v>0.29166666666666669</v>
      </c>
      <c r="AK149" s="53">
        <f>+AJ149*4</f>
        <v>1.1666666666666667</v>
      </c>
    </row>
    <row r="150" spans="1:37">
      <c r="A150" s="45">
        <f t="shared" si="169"/>
        <v>43167</v>
      </c>
      <c r="B150" s="13"/>
      <c r="C150" s="13"/>
      <c r="D150" s="13"/>
      <c r="E150" s="14">
        <f t="shared" si="163"/>
        <v>0</v>
      </c>
      <c r="F150" s="13"/>
      <c r="G150" s="15">
        <f t="shared" si="164"/>
        <v>0</v>
      </c>
      <c r="H150" s="13"/>
      <c r="I150" s="13"/>
      <c r="J150" s="13"/>
      <c r="K150" s="14">
        <f t="shared" si="165"/>
        <v>0</v>
      </c>
      <c r="L150" s="13"/>
      <c r="M150" s="15">
        <f t="shared" ref="M150:M153" si="170">IF(L150&lt;H150,L150+1-H150-K150,L150-H150-K150)</f>
        <v>0</v>
      </c>
      <c r="N150" s="17"/>
      <c r="O150" s="17"/>
      <c r="P150" s="18"/>
      <c r="Q150" s="19"/>
      <c r="R150" s="46"/>
      <c r="S150" s="20">
        <f t="shared" si="168"/>
        <v>0</v>
      </c>
      <c r="T150" s="69" t="str">
        <f t="shared" si="167"/>
        <v>KO</v>
      </c>
      <c r="U150" s="85"/>
      <c r="W150" s="22" t="s">
        <v>18</v>
      </c>
      <c r="X150" s="22"/>
      <c r="Y150" s="22" t="s">
        <v>18</v>
      </c>
      <c r="Z150" s="22" t="s">
        <v>18</v>
      </c>
      <c r="AB150" s="22" t="s">
        <v>16</v>
      </c>
      <c r="AC150" s="53">
        <f>+Y151</f>
        <v>0</v>
      </c>
      <c r="AD150" s="53">
        <f>+(AD149*1.5)/1.25</f>
        <v>0</v>
      </c>
      <c r="AE150" s="66"/>
      <c r="AF150" s="21">
        <f>IF($U153=4,IF($U147&lt;$AK$6,$AK$6-$U147,0),AF151)</f>
        <v>0</v>
      </c>
      <c r="AH150" s="21">
        <f>IF($U153=4,IF($U147&gt;$AK$6,IF(($U147-$AK$6)&gt;22/24,22/24,$U147-$AK$6),AH151),AH151)</f>
        <v>0</v>
      </c>
      <c r="AI150" s="34">
        <v>4</v>
      </c>
      <c r="AJ150" s="13">
        <v>0.29166666666666669</v>
      </c>
      <c r="AK150" s="53">
        <f>+AJ150*3</f>
        <v>0.875</v>
      </c>
    </row>
    <row r="151" spans="1:37">
      <c r="A151" s="45">
        <f t="shared" si="169"/>
        <v>43168</v>
      </c>
      <c r="B151" s="13"/>
      <c r="C151" s="13"/>
      <c r="D151" s="13"/>
      <c r="E151" s="14">
        <f t="shared" si="163"/>
        <v>0</v>
      </c>
      <c r="F151" s="13"/>
      <c r="G151" s="15">
        <f t="shared" si="164"/>
        <v>0</v>
      </c>
      <c r="H151" s="13"/>
      <c r="I151" s="13"/>
      <c r="J151" s="13"/>
      <c r="K151" s="14">
        <f t="shared" si="165"/>
        <v>0</v>
      </c>
      <c r="L151" s="13"/>
      <c r="M151" s="15">
        <f t="shared" si="170"/>
        <v>0</v>
      </c>
      <c r="N151" s="17"/>
      <c r="O151" s="17"/>
      <c r="P151" s="18"/>
      <c r="Q151" s="19"/>
      <c r="R151" s="46"/>
      <c r="S151" s="20">
        <f t="shared" si="168"/>
        <v>0</v>
      </c>
      <c r="T151" s="69" t="str">
        <f>IF(S151+R151+Q151+P151+O151+N151=0,"KO","")</f>
        <v>KO</v>
      </c>
      <c r="U151" s="85"/>
      <c r="W151" s="55">
        <f>+W143+W149-(AC145*1.25)</f>
        <v>0</v>
      </c>
      <c r="X151" s="55"/>
      <c r="Y151" s="53">
        <f>+Y143+Y149-Y145+(AD145*1.5)/1.25-AC145</f>
        <v>0</v>
      </c>
      <c r="Z151" s="53">
        <f>+Z143+Z149-Z145-AD145</f>
        <v>0</v>
      </c>
      <c r="AB151" s="22" t="s">
        <v>15</v>
      </c>
      <c r="AC151" s="53">
        <f>+AC150*1.25</f>
        <v>0</v>
      </c>
      <c r="AD151" s="53" t="s">
        <v>27</v>
      </c>
      <c r="AE151" s="67"/>
      <c r="AF151" s="21">
        <f>IF($U153=5,IF($U147&lt;$AK$7,$AK$7-$U147,0),AF152)</f>
        <v>0</v>
      </c>
      <c r="AH151" s="21">
        <f>IF($U153=5,IF($U147&gt;$AK$7,IF(($U147-$AK$7)&gt;29/24,29/24,$U147-$AK$7),AH152),AH152)</f>
        <v>0</v>
      </c>
      <c r="AI151" s="34">
        <v>5</v>
      </c>
      <c r="AJ151" s="13">
        <v>0.29166666666666669</v>
      </c>
      <c r="AK151" s="53">
        <f>+AJ151*2</f>
        <v>0.58333333333333337</v>
      </c>
    </row>
    <row r="152" spans="1:37">
      <c r="A152" s="45">
        <f t="shared" si="169"/>
        <v>43169</v>
      </c>
      <c r="B152" s="13"/>
      <c r="C152" s="13"/>
      <c r="D152" s="13"/>
      <c r="E152" s="14">
        <f t="shared" si="163"/>
        <v>0</v>
      </c>
      <c r="F152" s="13"/>
      <c r="G152" s="15">
        <f t="shared" si="164"/>
        <v>0</v>
      </c>
      <c r="H152" s="13"/>
      <c r="I152" s="13"/>
      <c r="J152" s="13"/>
      <c r="K152" s="14">
        <f t="shared" si="165"/>
        <v>0</v>
      </c>
      <c r="L152" s="13"/>
      <c r="M152" s="15">
        <f t="shared" si="170"/>
        <v>0</v>
      </c>
      <c r="N152" s="17"/>
      <c r="O152" s="17"/>
      <c r="P152" s="18"/>
      <c r="Q152" s="19"/>
      <c r="R152" s="46"/>
      <c r="S152" s="20">
        <f t="shared" si="168"/>
        <v>0</v>
      </c>
      <c r="T152" s="69" t="str">
        <f t="shared" ref="T152:T153" si="171">IF(S152+R152+Q152+P152+O152+N152=0,"KO","")</f>
        <v>KO</v>
      </c>
      <c r="U152" s="51" t="s">
        <v>33</v>
      </c>
      <c r="Y152" s="22" t="s">
        <v>16</v>
      </c>
      <c r="Z152" s="22" t="s">
        <v>17</v>
      </c>
      <c r="AC152" s="22" t="s">
        <v>16</v>
      </c>
      <c r="AD152" s="22" t="s">
        <v>17</v>
      </c>
      <c r="AE152" s="63"/>
      <c r="AF152" s="21">
        <f>IF($U153=6,IF($U147&lt;$AK$8,$AK$8-$U147,0),AF153)</f>
        <v>0</v>
      </c>
      <c r="AH152" s="21">
        <f>IF($U153=6,IF($U147&gt;$AK$8,IF(($U147-$AK$8)&gt;36/24,36/24,$U147-$AK$8),AH153),AH153)</f>
        <v>0</v>
      </c>
      <c r="AI152" s="34">
        <v>6</v>
      </c>
      <c r="AJ152" s="13">
        <v>0.29166666666666669</v>
      </c>
      <c r="AK152" s="53">
        <f>+AJ152</f>
        <v>0.29166666666666669</v>
      </c>
    </row>
    <row r="153" spans="1:37">
      <c r="A153" s="45">
        <f t="shared" si="169"/>
        <v>43170</v>
      </c>
      <c r="B153" s="13"/>
      <c r="C153" s="13"/>
      <c r="D153" s="13"/>
      <c r="E153" s="14">
        <f t="shared" si="163"/>
        <v>0</v>
      </c>
      <c r="F153" s="13"/>
      <c r="G153" s="15">
        <f t="shared" si="164"/>
        <v>0</v>
      </c>
      <c r="H153" s="13"/>
      <c r="I153" s="13"/>
      <c r="J153" s="13"/>
      <c r="K153" s="14">
        <f t="shared" si="165"/>
        <v>0</v>
      </c>
      <c r="L153" s="13"/>
      <c r="M153" s="15">
        <f t="shared" si="170"/>
        <v>0</v>
      </c>
      <c r="N153" s="17"/>
      <c r="O153" s="17"/>
      <c r="P153" s="18"/>
      <c r="Q153" s="19"/>
      <c r="R153" s="46"/>
      <c r="S153" s="20">
        <f t="shared" si="168"/>
        <v>0</v>
      </c>
      <c r="T153" s="69" t="str">
        <f t="shared" si="171"/>
        <v>KO</v>
      </c>
      <c r="U153" s="52">
        <f>+IF(SUM(N147:R153)&gt;7,"ERROR",SUM(N147:R153))</f>
        <v>0</v>
      </c>
      <c r="W153" s="42" t="s">
        <v>19</v>
      </c>
      <c r="X153" s="42"/>
      <c r="Y153" s="54">
        <v>0</v>
      </c>
      <c r="Z153" s="54">
        <v>0</v>
      </c>
      <c r="AB153" s="42" t="s">
        <v>26</v>
      </c>
      <c r="AC153" s="54">
        <v>0</v>
      </c>
      <c r="AD153" s="54">
        <v>0</v>
      </c>
      <c r="AE153" s="68"/>
      <c r="AF153" s="21">
        <f>IF($U153=7,IF($U147&lt;$AK$9,$AK$9-$U147,0),0)</f>
        <v>0</v>
      </c>
      <c r="AH153" s="21">
        <f>IF($U153=7,IF($U147&gt;$AK$9,IF(($U147-$AK$9)&gt;43/24,43/24,$U147-$AK$9),0),0)</f>
        <v>0</v>
      </c>
      <c r="AI153" s="34">
        <v>7</v>
      </c>
      <c r="AJ153" s="13">
        <v>0.29166666666666669</v>
      </c>
      <c r="AK153" s="53">
        <v>0</v>
      </c>
    </row>
    <row r="154" spans="1:37" ht="6" customHeight="1">
      <c r="N154" s="37"/>
      <c r="O154" s="37"/>
      <c r="P154" s="37"/>
      <c r="Q154" s="37"/>
      <c r="R154" s="37"/>
    </row>
    <row r="155" spans="1:37">
      <c r="A155" s="45">
        <f>+A153+1</f>
        <v>43171</v>
      </c>
      <c r="B155" s="13"/>
      <c r="C155" s="13"/>
      <c r="D155" s="13"/>
      <c r="E155" s="14">
        <f t="shared" ref="E155:E161" si="172">+D155-C155</f>
        <v>0</v>
      </c>
      <c r="F155" s="13"/>
      <c r="G155" s="15">
        <f t="shared" ref="G155:G161" si="173">IF(F155&lt;B155,F155+1-B155-E155,F155-B155-E155)</f>
        <v>0</v>
      </c>
      <c r="H155" s="13"/>
      <c r="I155" s="13"/>
      <c r="J155" s="13"/>
      <c r="K155" s="14">
        <f t="shared" ref="K155:K161" si="174">+J155-I155</f>
        <v>0</v>
      </c>
      <c r="L155" s="13"/>
      <c r="M155" s="15">
        <f t="shared" ref="M155:M156" si="175">IF(L155&lt;H155,L155+1-H155-K155,L155-H155-K155)</f>
        <v>0</v>
      </c>
      <c r="N155" s="17"/>
      <c r="O155" s="17"/>
      <c r="P155" s="18"/>
      <c r="Q155" s="19"/>
      <c r="R155" s="46"/>
      <c r="S155" s="20">
        <f>SUM(G155+M155)</f>
        <v>0</v>
      </c>
      <c r="T155" s="69" t="str">
        <f t="shared" ref="T155:T158" si="176">IF(S155+R155+Q155+P155+O155+N155=0,"KO","")</f>
        <v>KO</v>
      </c>
      <c r="U155" s="84">
        <f>SUM(S155:S161)</f>
        <v>0</v>
      </c>
      <c r="W155" s="43" t="s">
        <v>13</v>
      </c>
      <c r="X155" s="59"/>
      <c r="Y155" s="82" t="s">
        <v>14</v>
      </c>
      <c r="Z155" s="82"/>
      <c r="AB155" s="36"/>
      <c r="AC155" s="82" t="s">
        <v>28</v>
      </c>
      <c r="AD155" s="82"/>
      <c r="AE155" s="62"/>
      <c r="AF155" s="36">
        <f>IF($U161=1,IF($U155&lt;$AK$3,$AK$3-$U155,0),AF156)</f>
        <v>0</v>
      </c>
      <c r="AG155" s="36"/>
      <c r="AH155" s="36">
        <f>IF($U161=1,IF($U155&gt;$AK$3,IF(($U155-$AK$3)&gt;8/24,8/24,$U155-$AK$3),AH156),AH156)</f>
        <v>0</v>
      </c>
      <c r="AI155" s="34">
        <v>1</v>
      </c>
      <c r="AJ155" s="13">
        <v>0.29166666666666669</v>
      </c>
      <c r="AK155" s="53">
        <f>+AJ155*5</f>
        <v>1.4583333333333335</v>
      </c>
    </row>
    <row r="156" spans="1:37">
      <c r="A156" s="45">
        <f>+A155+1</f>
        <v>43172</v>
      </c>
      <c r="B156" s="13"/>
      <c r="C156" s="13"/>
      <c r="D156" s="13"/>
      <c r="E156" s="14">
        <f t="shared" si="172"/>
        <v>0</v>
      </c>
      <c r="F156" s="13"/>
      <c r="G156" s="15">
        <f t="shared" si="173"/>
        <v>0</v>
      </c>
      <c r="H156" s="13"/>
      <c r="I156" s="13"/>
      <c r="J156" s="13"/>
      <c r="K156" s="14">
        <f t="shared" si="174"/>
        <v>0</v>
      </c>
      <c r="L156" s="13"/>
      <c r="M156" s="15">
        <f t="shared" si="175"/>
        <v>0</v>
      </c>
      <c r="N156" s="17"/>
      <c r="O156" s="17"/>
      <c r="P156" s="18"/>
      <c r="Q156" s="19"/>
      <c r="R156" s="46"/>
      <c r="S156" s="20">
        <f t="shared" ref="S156:S161" si="177">SUM(G156+M156)</f>
        <v>0</v>
      </c>
      <c r="T156" s="69" t="str">
        <f t="shared" si="176"/>
        <v>KO</v>
      </c>
      <c r="U156" s="85"/>
      <c r="W156" s="22" t="s">
        <v>15</v>
      </c>
      <c r="X156" s="22"/>
      <c r="Y156" s="22" t="s">
        <v>29</v>
      </c>
      <c r="Z156" s="22" t="s">
        <v>17</v>
      </c>
      <c r="AC156" s="22" t="s">
        <v>16</v>
      </c>
      <c r="AD156" s="22" t="s">
        <v>17</v>
      </c>
      <c r="AE156" s="63"/>
      <c r="AF156" s="36">
        <f>IF($U161=2,IF($U155&lt;$AK$4,$AK$4-$U155,0),AF157)</f>
        <v>0</v>
      </c>
      <c r="AG156" s="36"/>
      <c r="AH156" s="36">
        <f>IF($U161=2,IF($U155&gt;$AK$4,IF(($U155-$AK$4)&gt;8/24,8/24,$U155-$AK$4),AH157),AH157)</f>
        <v>0</v>
      </c>
      <c r="AI156" s="34">
        <v>2</v>
      </c>
      <c r="AJ156" s="13">
        <v>0.29166666666666669</v>
      </c>
      <c r="AK156" s="53">
        <f>+AJ156*5</f>
        <v>1.4583333333333335</v>
      </c>
    </row>
    <row r="157" spans="1:37">
      <c r="A157" s="45">
        <f t="shared" ref="A157:A161" si="178">+A156+1</f>
        <v>43173</v>
      </c>
      <c r="B157" s="13"/>
      <c r="C157" s="13"/>
      <c r="D157" s="13"/>
      <c r="E157" s="14">
        <f t="shared" si="172"/>
        <v>0</v>
      </c>
      <c r="F157" s="13"/>
      <c r="G157" s="15">
        <f t="shared" si="173"/>
        <v>0</v>
      </c>
      <c r="H157" s="13"/>
      <c r="I157" s="13"/>
      <c r="J157" s="13"/>
      <c r="K157" s="14">
        <f t="shared" si="174"/>
        <v>0</v>
      </c>
      <c r="L157" s="13"/>
      <c r="M157" s="15">
        <f>IF(L157&lt;H157,L157+1-H157-K157,L157-H157-K157)</f>
        <v>0</v>
      </c>
      <c r="N157" s="17"/>
      <c r="O157" s="17"/>
      <c r="P157" s="18"/>
      <c r="Q157" s="19"/>
      <c r="R157" s="46"/>
      <c r="S157" s="20">
        <f t="shared" si="177"/>
        <v>0</v>
      </c>
      <c r="T157" s="69" t="str">
        <f t="shared" si="176"/>
        <v>KO</v>
      </c>
      <c r="U157" s="85"/>
      <c r="W157" s="60">
        <f>AF155</f>
        <v>0</v>
      </c>
      <c r="X157" s="60"/>
      <c r="Y157" s="58">
        <f>+AH155</f>
        <v>0</v>
      </c>
      <c r="Z157" s="58">
        <f>IF(U155&gt;43/24,U155-43/24,0)</f>
        <v>0</v>
      </c>
      <c r="AB157" s="22" t="s">
        <v>17</v>
      </c>
      <c r="AC157" s="53" t="s">
        <v>27</v>
      </c>
      <c r="AD157" s="53">
        <f>+Z159</f>
        <v>0</v>
      </c>
      <c r="AE157" s="66"/>
      <c r="AF157" s="21">
        <f>IF($U161=3,IF($U155&lt;$AK$5,$AK$5-$U155,0),AF158)</f>
        <v>0</v>
      </c>
      <c r="AH157" s="21">
        <f>IF($U161=3,IF($U155&gt;$AK$5,IF(($U155-$AK$5)&gt;15/24,15/24,$U155-$AK$5),AH158),AH158)</f>
        <v>0</v>
      </c>
      <c r="AI157" s="34">
        <v>3</v>
      </c>
      <c r="AJ157" s="13">
        <v>0.29166666666666669</v>
      </c>
      <c r="AK157" s="53">
        <f>+AJ157*4</f>
        <v>1.1666666666666667</v>
      </c>
    </row>
    <row r="158" spans="1:37">
      <c r="A158" s="45">
        <f t="shared" si="178"/>
        <v>43174</v>
      </c>
      <c r="B158" s="13"/>
      <c r="C158" s="13"/>
      <c r="D158" s="13"/>
      <c r="E158" s="14">
        <f t="shared" si="172"/>
        <v>0</v>
      </c>
      <c r="F158" s="13"/>
      <c r="G158" s="15">
        <f t="shared" si="173"/>
        <v>0</v>
      </c>
      <c r="H158" s="13"/>
      <c r="I158" s="13"/>
      <c r="J158" s="13"/>
      <c r="K158" s="14">
        <f t="shared" si="174"/>
        <v>0</v>
      </c>
      <c r="L158" s="13"/>
      <c r="M158" s="15">
        <f t="shared" ref="M158:M161" si="179">IF(L158&lt;H158,L158+1-H158-K158,L158-H158-K158)</f>
        <v>0</v>
      </c>
      <c r="N158" s="17"/>
      <c r="O158" s="17"/>
      <c r="P158" s="18"/>
      <c r="Q158" s="19"/>
      <c r="R158" s="46"/>
      <c r="S158" s="20">
        <f t="shared" si="177"/>
        <v>0</v>
      </c>
      <c r="T158" s="69" t="str">
        <f t="shared" si="176"/>
        <v>KO</v>
      </c>
      <c r="U158" s="85"/>
      <c r="W158" s="22" t="s">
        <v>18</v>
      </c>
      <c r="X158" s="22"/>
      <c r="Y158" s="22" t="s">
        <v>18</v>
      </c>
      <c r="Z158" s="22" t="s">
        <v>18</v>
      </c>
      <c r="AB158" s="22" t="s">
        <v>16</v>
      </c>
      <c r="AC158" s="53">
        <f>+Y159</f>
        <v>0</v>
      </c>
      <c r="AD158" s="53">
        <f>+(AD157*1.5)/1.25</f>
        <v>0</v>
      </c>
      <c r="AE158" s="66"/>
      <c r="AF158" s="21">
        <f>IF($U161=4,IF($U155&lt;$AK$6,$AK$6-$U155,0),AF159)</f>
        <v>0</v>
      </c>
      <c r="AH158" s="21">
        <f>IF($U161=4,IF($U155&gt;$AK$6,IF(($U155-$AK$6)&gt;22/24,22/24,$U155-$AK$6),AH159),AH159)</f>
        <v>0</v>
      </c>
      <c r="AI158" s="34">
        <v>4</v>
      </c>
      <c r="AJ158" s="13">
        <v>0.29166666666666669</v>
      </c>
      <c r="AK158" s="53">
        <f>+AJ158*3</f>
        <v>0.875</v>
      </c>
    </row>
    <row r="159" spans="1:37">
      <c r="A159" s="45">
        <f t="shared" si="178"/>
        <v>43175</v>
      </c>
      <c r="B159" s="13"/>
      <c r="C159" s="13"/>
      <c r="D159" s="13"/>
      <c r="E159" s="14">
        <f t="shared" si="172"/>
        <v>0</v>
      </c>
      <c r="F159" s="13"/>
      <c r="G159" s="15">
        <f t="shared" si="173"/>
        <v>0</v>
      </c>
      <c r="H159" s="13"/>
      <c r="I159" s="13"/>
      <c r="J159" s="13"/>
      <c r="K159" s="14">
        <f t="shared" si="174"/>
        <v>0</v>
      </c>
      <c r="L159" s="13"/>
      <c r="M159" s="15">
        <f t="shared" si="179"/>
        <v>0</v>
      </c>
      <c r="N159" s="17"/>
      <c r="O159" s="17"/>
      <c r="P159" s="18"/>
      <c r="Q159" s="19"/>
      <c r="R159" s="46"/>
      <c r="S159" s="20">
        <f t="shared" si="177"/>
        <v>0</v>
      </c>
      <c r="T159" s="69" t="str">
        <f>IF(S159+R159+Q159+P159+O159+N159=0,"KO","")</f>
        <v>KO</v>
      </c>
      <c r="U159" s="85"/>
      <c r="W159" s="55">
        <f>+W151+W157-(AC153*1.25)</f>
        <v>0</v>
      </c>
      <c r="X159" s="55"/>
      <c r="Y159" s="53">
        <f>+Y151+Y157-Y153+(AD153*1.5)/1.25-AC153</f>
        <v>0</v>
      </c>
      <c r="Z159" s="53">
        <f>+Z151+Z157-Z153-AD153</f>
        <v>0</v>
      </c>
      <c r="AB159" s="22" t="s">
        <v>15</v>
      </c>
      <c r="AC159" s="53">
        <f>+AC158*1.25</f>
        <v>0</v>
      </c>
      <c r="AD159" s="53" t="s">
        <v>27</v>
      </c>
      <c r="AE159" s="67"/>
      <c r="AF159" s="21">
        <f>IF($U161=5,IF($U155&lt;$AK$7,$AK$7-$U155,0),AF160)</f>
        <v>0</v>
      </c>
      <c r="AH159" s="21">
        <f>IF($U161=5,IF($U155&gt;$AK$7,IF(($U155-$AK$7)&gt;29/24,29/24,$U155-$AK$7),AH160),AH160)</f>
        <v>0</v>
      </c>
      <c r="AI159" s="34">
        <v>5</v>
      </c>
      <c r="AJ159" s="13">
        <v>0.29166666666666669</v>
      </c>
      <c r="AK159" s="53">
        <f>+AJ159*2</f>
        <v>0.58333333333333337</v>
      </c>
    </row>
    <row r="160" spans="1:37">
      <c r="A160" s="45">
        <f t="shared" si="178"/>
        <v>43176</v>
      </c>
      <c r="B160" s="13"/>
      <c r="C160" s="13"/>
      <c r="D160" s="13"/>
      <c r="E160" s="14">
        <f t="shared" si="172"/>
        <v>0</v>
      </c>
      <c r="F160" s="13"/>
      <c r="G160" s="15">
        <f t="shared" si="173"/>
        <v>0</v>
      </c>
      <c r="H160" s="13"/>
      <c r="I160" s="13"/>
      <c r="J160" s="13"/>
      <c r="K160" s="14">
        <f t="shared" si="174"/>
        <v>0</v>
      </c>
      <c r="L160" s="13"/>
      <c r="M160" s="15">
        <f t="shared" si="179"/>
        <v>0</v>
      </c>
      <c r="N160" s="17"/>
      <c r="O160" s="17"/>
      <c r="P160" s="18"/>
      <c r="Q160" s="19"/>
      <c r="R160" s="46"/>
      <c r="S160" s="20">
        <f t="shared" si="177"/>
        <v>0</v>
      </c>
      <c r="T160" s="69" t="str">
        <f t="shared" ref="T160:T161" si="180">IF(S160+R160+Q160+P160+O160+N160=0,"KO","")</f>
        <v>KO</v>
      </c>
      <c r="U160" s="51" t="s">
        <v>33</v>
      </c>
      <c r="Y160" s="22" t="s">
        <v>16</v>
      </c>
      <c r="Z160" s="22" t="s">
        <v>17</v>
      </c>
      <c r="AC160" s="22" t="s">
        <v>16</v>
      </c>
      <c r="AD160" s="22" t="s">
        <v>17</v>
      </c>
      <c r="AE160" s="63"/>
      <c r="AF160" s="21">
        <f>IF($U161=6,IF($U155&lt;$AK$8,$AK$8-$U155,0),AF161)</f>
        <v>0</v>
      </c>
      <c r="AH160" s="21">
        <f>IF($U161=6,IF($U155&gt;$AK$8,IF(($U155-$AK$8)&gt;36/24,36/24,$U155-$AK$8),AH161),AH161)</f>
        <v>0</v>
      </c>
      <c r="AI160" s="34">
        <v>6</v>
      </c>
      <c r="AJ160" s="13">
        <v>0.29166666666666669</v>
      </c>
      <c r="AK160" s="53">
        <f>+AJ160</f>
        <v>0.29166666666666669</v>
      </c>
    </row>
    <row r="161" spans="1:37">
      <c r="A161" s="45">
        <f t="shared" si="178"/>
        <v>43177</v>
      </c>
      <c r="B161" s="13"/>
      <c r="C161" s="13"/>
      <c r="D161" s="13"/>
      <c r="E161" s="14">
        <f t="shared" si="172"/>
        <v>0</v>
      </c>
      <c r="F161" s="13"/>
      <c r="G161" s="15">
        <f t="shared" si="173"/>
        <v>0</v>
      </c>
      <c r="H161" s="13"/>
      <c r="I161" s="13"/>
      <c r="J161" s="13"/>
      <c r="K161" s="14">
        <f t="shared" si="174"/>
        <v>0</v>
      </c>
      <c r="L161" s="13"/>
      <c r="M161" s="15">
        <f t="shared" si="179"/>
        <v>0</v>
      </c>
      <c r="N161" s="17"/>
      <c r="O161" s="17"/>
      <c r="P161" s="18"/>
      <c r="Q161" s="19"/>
      <c r="R161" s="46"/>
      <c r="S161" s="20">
        <f t="shared" si="177"/>
        <v>0</v>
      </c>
      <c r="T161" s="69" t="str">
        <f t="shared" si="180"/>
        <v>KO</v>
      </c>
      <c r="U161" s="52">
        <f>+IF(SUM(N155:R161)&gt;7,"ERROR",SUM(N155:R161))</f>
        <v>0</v>
      </c>
      <c r="W161" s="42" t="s">
        <v>19</v>
      </c>
      <c r="X161" s="42"/>
      <c r="Y161" s="54">
        <v>0</v>
      </c>
      <c r="Z161" s="54">
        <v>0</v>
      </c>
      <c r="AB161" s="42" t="s">
        <v>26</v>
      </c>
      <c r="AC161" s="54">
        <v>0</v>
      </c>
      <c r="AD161" s="54">
        <v>0</v>
      </c>
      <c r="AE161" s="68"/>
      <c r="AF161" s="21">
        <f>IF($U161=7,IF($U155&lt;$AK$9,$AK$9-$U155,0),0)</f>
        <v>0</v>
      </c>
      <c r="AH161" s="21">
        <f>IF($U161=7,IF($U155&gt;$AK$9,IF(($U155-$AK$9)&gt;43/24,43/24,$U155-$AK$9),0),0)</f>
        <v>0</v>
      </c>
      <c r="AI161" s="34">
        <v>7</v>
      </c>
      <c r="AJ161" s="13">
        <v>0.29166666666666669</v>
      </c>
      <c r="AK161" s="53">
        <v>0</v>
      </c>
    </row>
    <row r="162" spans="1:37" ht="6" customHeight="1">
      <c r="N162" s="37"/>
      <c r="O162" s="37"/>
      <c r="P162" s="37"/>
      <c r="Q162" s="37"/>
      <c r="R162" s="37"/>
    </row>
    <row r="163" spans="1:37">
      <c r="A163" s="45">
        <f>+A161+1</f>
        <v>43178</v>
      </c>
      <c r="B163" s="13"/>
      <c r="C163" s="13"/>
      <c r="D163" s="13"/>
      <c r="E163" s="14">
        <f t="shared" ref="E163:E169" si="181">+D163-C163</f>
        <v>0</v>
      </c>
      <c r="F163" s="13"/>
      <c r="G163" s="15">
        <f t="shared" ref="G163:G169" si="182">IF(F163&lt;B163,F163+1-B163-E163,F163-B163-E163)</f>
        <v>0</v>
      </c>
      <c r="H163" s="13"/>
      <c r="I163" s="13"/>
      <c r="J163" s="13"/>
      <c r="K163" s="14">
        <f t="shared" ref="K163:K169" si="183">+J163-I163</f>
        <v>0</v>
      </c>
      <c r="L163" s="13"/>
      <c r="M163" s="15">
        <f t="shared" ref="M163:M164" si="184">IF(L163&lt;H163,L163+1-H163-K163,L163-H163-K163)</f>
        <v>0</v>
      </c>
      <c r="N163" s="17"/>
      <c r="O163" s="17"/>
      <c r="P163" s="18"/>
      <c r="Q163" s="19"/>
      <c r="R163" s="46"/>
      <c r="S163" s="20">
        <f>SUM(G163+M163)</f>
        <v>0</v>
      </c>
      <c r="T163" s="69" t="str">
        <f t="shared" ref="T163:T166" si="185">IF(S163+R163+Q163+P163+O163+N163=0,"KO","")</f>
        <v>KO</v>
      </c>
      <c r="U163" s="84">
        <f>SUM(S163:S169)</f>
        <v>0</v>
      </c>
      <c r="W163" s="43" t="s">
        <v>13</v>
      </c>
      <c r="X163" s="59"/>
      <c r="Y163" s="82" t="s">
        <v>14</v>
      </c>
      <c r="Z163" s="82"/>
      <c r="AB163" s="36"/>
      <c r="AC163" s="82" t="s">
        <v>28</v>
      </c>
      <c r="AD163" s="82"/>
      <c r="AE163" s="62"/>
      <c r="AF163" s="36">
        <f>IF($U169=1,IF($U163&lt;$AK$3,$AK$3-$U163,0),AF164)</f>
        <v>0</v>
      </c>
      <c r="AG163" s="36"/>
      <c r="AH163" s="36">
        <f>IF($U169=1,IF($U163&gt;$AK$3,IF(($U163-$AK$3)&gt;8/24,8/24,$U163-$AK$3),AH164),AH164)</f>
        <v>0</v>
      </c>
      <c r="AI163" s="34">
        <v>1</v>
      </c>
      <c r="AJ163" s="13">
        <v>0.29166666666666669</v>
      </c>
      <c r="AK163" s="53">
        <f>+AJ163*5</f>
        <v>1.4583333333333335</v>
      </c>
    </row>
    <row r="164" spans="1:37">
      <c r="A164" s="45">
        <f>+A163+1</f>
        <v>43179</v>
      </c>
      <c r="B164" s="13"/>
      <c r="C164" s="13"/>
      <c r="D164" s="13"/>
      <c r="E164" s="14">
        <f t="shared" si="181"/>
        <v>0</v>
      </c>
      <c r="F164" s="13"/>
      <c r="G164" s="15">
        <f t="shared" si="182"/>
        <v>0</v>
      </c>
      <c r="H164" s="13"/>
      <c r="I164" s="13"/>
      <c r="J164" s="13"/>
      <c r="K164" s="14">
        <f t="shared" si="183"/>
        <v>0</v>
      </c>
      <c r="L164" s="13"/>
      <c r="M164" s="15">
        <f t="shared" si="184"/>
        <v>0</v>
      </c>
      <c r="N164" s="17"/>
      <c r="O164" s="17"/>
      <c r="P164" s="18"/>
      <c r="Q164" s="19"/>
      <c r="R164" s="46"/>
      <c r="S164" s="20">
        <f t="shared" ref="S164:S169" si="186">SUM(G164+M164)</f>
        <v>0</v>
      </c>
      <c r="T164" s="69" t="str">
        <f t="shared" si="185"/>
        <v>KO</v>
      </c>
      <c r="U164" s="85"/>
      <c r="W164" s="22" t="s">
        <v>15</v>
      </c>
      <c r="X164" s="22"/>
      <c r="Y164" s="22" t="s">
        <v>29</v>
      </c>
      <c r="Z164" s="22" t="s">
        <v>17</v>
      </c>
      <c r="AC164" s="22" t="s">
        <v>16</v>
      </c>
      <c r="AD164" s="22" t="s">
        <v>17</v>
      </c>
      <c r="AE164" s="63"/>
      <c r="AF164" s="36">
        <f>IF($U169=2,IF($U163&lt;$AK$4,$AK$4-$U163,0),AF165)</f>
        <v>0</v>
      </c>
      <c r="AG164" s="36"/>
      <c r="AH164" s="36">
        <f>IF($U169=2,IF($U163&gt;$AK$4,IF(($U163-$AK$4)&gt;8/24,8/24,$U163-$AK$4),AH165),AH165)</f>
        <v>0</v>
      </c>
      <c r="AI164" s="34">
        <v>2</v>
      </c>
      <c r="AJ164" s="13">
        <v>0.29166666666666669</v>
      </c>
      <c r="AK164" s="53">
        <f>+AJ164*5</f>
        <v>1.4583333333333335</v>
      </c>
    </row>
    <row r="165" spans="1:37">
      <c r="A165" s="45">
        <f t="shared" ref="A165:A169" si="187">+A164+1</f>
        <v>43180</v>
      </c>
      <c r="B165" s="13"/>
      <c r="C165" s="13"/>
      <c r="D165" s="13"/>
      <c r="E165" s="14">
        <f t="shared" si="181"/>
        <v>0</v>
      </c>
      <c r="F165" s="13"/>
      <c r="G165" s="15">
        <f t="shared" si="182"/>
        <v>0</v>
      </c>
      <c r="H165" s="13"/>
      <c r="I165" s="13"/>
      <c r="J165" s="13"/>
      <c r="K165" s="14">
        <f t="shared" si="183"/>
        <v>0</v>
      </c>
      <c r="L165" s="13"/>
      <c r="M165" s="15">
        <f>IF(L165&lt;H165,L165+1-H165-K165,L165-H165-K165)</f>
        <v>0</v>
      </c>
      <c r="N165" s="17"/>
      <c r="O165" s="17"/>
      <c r="P165" s="18"/>
      <c r="Q165" s="19"/>
      <c r="R165" s="46"/>
      <c r="S165" s="20">
        <f t="shared" si="186"/>
        <v>0</v>
      </c>
      <c r="T165" s="69" t="str">
        <f t="shared" si="185"/>
        <v>KO</v>
      </c>
      <c r="U165" s="85"/>
      <c r="W165" s="60">
        <f>AF163</f>
        <v>0</v>
      </c>
      <c r="X165" s="60"/>
      <c r="Y165" s="58">
        <f>+AH163</f>
        <v>0</v>
      </c>
      <c r="Z165" s="58">
        <f>IF(U163&gt;43/24,U163-43/24,0)</f>
        <v>0</v>
      </c>
      <c r="AB165" s="22" t="s">
        <v>17</v>
      </c>
      <c r="AC165" s="53" t="s">
        <v>27</v>
      </c>
      <c r="AD165" s="53">
        <f>+Z167</f>
        <v>0</v>
      </c>
      <c r="AE165" s="66"/>
      <c r="AF165" s="21">
        <f>IF($U169=3,IF($U163&lt;$AK$5,$AK$5-$U163,0),AF166)</f>
        <v>0</v>
      </c>
      <c r="AH165" s="21">
        <f>IF($U169=3,IF($U163&gt;$AK$5,IF(($U163-$AK$5)&gt;15/24,15/24,$U163-$AK$5),AH166),AH166)</f>
        <v>0</v>
      </c>
      <c r="AI165" s="34">
        <v>3</v>
      </c>
      <c r="AJ165" s="13">
        <v>0.29166666666666669</v>
      </c>
      <c r="AK165" s="53">
        <f>+AJ165*4</f>
        <v>1.1666666666666667</v>
      </c>
    </row>
    <row r="166" spans="1:37">
      <c r="A166" s="45">
        <f t="shared" si="187"/>
        <v>43181</v>
      </c>
      <c r="B166" s="13"/>
      <c r="C166" s="13"/>
      <c r="D166" s="13"/>
      <c r="E166" s="14">
        <f t="shared" si="181"/>
        <v>0</v>
      </c>
      <c r="F166" s="13"/>
      <c r="G166" s="15">
        <f t="shared" si="182"/>
        <v>0</v>
      </c>
      <c r="H166" s="13"/>
      <c r="I166" s="13"/>
      <c r="J166" s="13"/>
      <c r="K166" s="14">
        <f t="shared" si="183"/>
        <v>0</v>
      </c>
      <c r="L166" s="13"/>
      <c r="M166" s="15">
        <f t="shared" ref="M166:M169" si="188">IF(L166&lt;H166,L166+1-H166-K166,L166-H166-K166)</f>
        <v>0</v>
      </c>
      <c r="N166" s="17"/>
      <c r="O166" s="17"/>
      <c r="P166" s="18"/>
      <c r="Q166" s="19"/>
      <c r="R166" s="46"/>
      <c r="S166" s="20">
        <f t="shared" si="186"/>
        <v>0</v>
      </c>
      <c r="T166" s="69" t="str">
        <f t="shared" si="185"/>
        <v>KO</v>
      </c>
      <c r="U166" s="85"/>
      <c r="W166" s="22" t="s">
        <v>18</v>
      </c>
      <c r="X166" s="22"/>
      <c r="Y166" s="22" t="s">
        <v>18</v>
      </c>
      <c r="Z166" s="22" t="s">
        <v>18</v>
      </c>
      <c r="AB166" s="22" t="s">
        <v>16</v>
      </c>
      <c r="AC166" s="53">
        <f>+Y167</f>
        <v>0</v>
      </c>
      <c r="AD166" s="53">
        <f>+(AD165*1.5)/1.25</f>
        <v>0</v>
      </c>
      <c r="AE166" s="66"/>
      <c r="AF166" s="21">
        <f>IF($U169=4,IF($U163&lt;$AK$6,$AK$6-$U163,0),AF167)</f>
        <v>0</v>
      </c>
      <c r="AH166" s="21">
        <f>IF($U169=4,IF($U163&gt;$AK$6,IF(($U163-$AK$6)&gt;22/24,22/24,$U163-$AK$6),AH167),AH167)</f>
        <v>0</v>
      </c>
      <c r="AI166" s="34">
        <v>4</v>
      </c>
      <c r="AJ166" s="13">
        <v>0.29166666666666669</v>
      </c>
      <c r="AK166" s="53">
        <f>+AJ166*3</f>
        <v>0.875</v>
      </c>
    </row>
    <row r="167" spans="1:37">
      <c r="A167" s="45">
        <f t="shared" si="187"/>
        <v>43182</v>
      </c>
      <c r="B167" s="13"/>
      <c r="C167" s="13"/>
      <c r="D167" s="13"/>
      <c r="E167" s="14">
        <f t="shared" si="181"/>
        <v>0</v>
      </c>
      <c r="F167" s="13"/>
      <c r="G167" s="15">
        <f t="shared" si="182"/>
        <v>0</v>
      </c>
      <c r="H167" s="13"/>
      <c r="I167" s="13"/>
      <c r="J167" s="13"/>
      <c r="K167" s="14">
        <f t="shared" si="183"/>
        <v>0</v>
      </c>
      <c r="L167" s="13"/>
      <c r="M167" s="15">
        <f t="shared" si="188"/>
        <v>0</v>
      </c>
      <c r="N167" s="17"/>
      <c r="O167" s="17"/>
      <c r="P167" s="18"/>
      <c r="Q167" s="19"/>
      <c r="R167" s="46"/>
      <c r="S167" s="20">
        <f t="shared" si="186"/>
        <v>0</v>
      </c>
      <c r="T167" s="69" t="str">
        <f>IF(S167+R167+Q167+P167+O167+N167=0,"KO","")</f>
        <v>KO</v>
      </c>
      <c r="U167" s="85"/>
      <c r="W167" s="55">
        <f>+W159+W165-(AC161*1.25)</f>
        <v>0</v>
      </c>
      <c r="X167" s="55"/>
      <c r="Y167" s="53">
        <f>+Y159+Y165-Y161+(AD161*1.5)/1.25-AC161</f>
        <v>0</v>
      </c>
      <c r="Z167" s="53">
        <f>+Z159+Z165-Z161-AD161</f>
        <v>0</v>
      </c>
      <c r="AB167" s="22" t="s">
        <v>15</v>
      </c>
      <c r="AC167" s="53">
        <f>+AC166*1.25</f>
        <v>0</v>
      </c>
      <c r="AD167" s="53" t="s">
        <v>27</v>
      </c>
      <c r="AE167" s="67"/>
      <c r="AF167" s="21">
        <f>IF($U169=5,IF($U163&lt;$AK$7,$AK$7-$U163,0),AF168)</f>
        <v>0</v>
      </c>
      <c r="AH167" s="21">
        <f>IF($U169=5,IF($U163&gt;$AK$7,IF(($U163-$AK$7)&gt;29/24,29/24,$U163-$AK$7),AH168),AH168)</f>
        <v>0</v>
      </c>
      <c r="AI167" s="34">
        <v>5</v>
      </c>
      <c r="AJ167" s="13">
        <v>0.29166666666666669</v>
      </c>
      <c r="AK167" s="53">
        <f>+AJ167*2</f>
        <v>0.58333333333333337</v>
      </c>
    </row>
    <row r="168" spans="1:37">
      <c r="A168" s="45">
        <f t="shared" si="187"/>
        <v>43183</v>
      </c>
      <c r="B168" s="13"/>
      <c r="C168" s="13"/>
      <c r="D168" s="13"/>
      <c r="E168" s="14">
        <f t="shared" si="181"/>
        <v>0</v>
      </c>
      <c r="F168" s="13"/>
      <c r="G168" s="15">
        <f t="shared" si="182"/>
        <v>0</v>
      </c>
      <c r="H168" s="13"/>
      <c r="I168" s="13"/>
      <c r="J168" s="13"/>
      <c r="K168" s="14">
        <f t="shared" si="183"/>
        <v>0</v>
      </c>
      <c r="L168" s="13"/>
      <c r="M168" s="15">
        <f t="shared" si="188"/>
        <v>0</v>
      </c>
      <c r="N168" s="17"/>
      <c r="O168" s="17"/>
      <c r="P168" s="18"/>
      <c r="Q168" s="19"/>
      <c r="R168" s="46"/>
      <c r="S168" s="20">
        <f t="shared" si="186"/>
        <v>0</v>
      </c>
      <c r="T168" s="69" t="str">
        <f t="shared" ref="T168:T169" si="189">IF(S168+R168+Q168+P168+O168+N168=0,"KO","")</f>
        <v>KO</v>
      </c>
      <c r="U168" s="51" t="s">
        <v>33</v>
      </c>
      <c r="Y168" s="22" t="s">
        <v>16</v>
      </c>
      <c r="Z168" s="22" t="s">
        <v>17</v>
      </c>
      <c r="AC168" s="22" t="s">
        <v>16</v>
      </c>
      <c r="AD168" s="22" t="s">
        <v>17</v>
      </c>
      <c r="AE168" s="63"/>
      <c r="AF168" s="21">
        <f>IF($U169=6,IF($U163&lt;$AK$8,$AK$8-$U163,0),AF169)</f>
        <v>0</v>
      </c>
      <c r="AH168" s="21">
        <f>IF($U169=6,IF($U163&gt;$AK$8,IF(($U163-$AK$8)&gt;36/24,36/24,$U163-$AK$8),AH169),AH169)</f>
        <v>0</v>
      </c>
      <c r="AI168" s="34">
        <v>6</v>
      </c>
      <c r="AJ168" s="13">
        <v>0.29166666666666669</v>
      </c>
      <c r="AK168" s="53">
        <f>+AJ168</f>
        <v>0.29166666666666669</v>
      </c>
    </row>
    <row r="169" spans="1:37">
      <c r="A169" s="45">
        <f t="shared" si="187"/>
        <v>43184</v>
      </c>
      <c r="B169" s="13"/>
      <c r="C169" s="13"/>
      <c r="D169" s="13"/>
      <c r="E169" s="14">
        <f t="shared" si="181"/>
        <v>0</v>
      </c>
      <c r="F169" s="13"/>
      <c r="G169" s="15">
        <f t="shared" si="182"/>
        <v>0</v>
      </c>
      <c r="H169" s="13"/>
      <c r="I169" s="13"/>
      <c r="J169" s="13"/>
      <c r="K169" s="14">
        <f t="shared" si="183"/>
        <v>0</v>
      </c>
      <c r="L169" s="13"/>
      <c r="M169" s="15">
        <f t="shared" si="188"/>
        <v>0</v>
      </c>
      <c r="N169" s="17"/>
      <c r="O169" s="17"/>
      <c r="P169" s="18"/>
      <c r="Q169" s="19"/>
      <c r="R169" s="46"/>
      <c r="S169" s="20">
        <f t="shared" si="186"/>
        <v>0</v>
      </c>
      <c r="T169" s="69" t="str">
        <f t="shared" si="189"/>
        <v>KO</v>
      </c>
      <c r="U169" s="52">
        <f>+IF(SUM(N163:R169)&gt;7,"ERROR",SUM(N163:R169))</f>
        <v>0</v>
      </c>
      <c r="W169" s="42" t="s">
        <v>19</v>
      </c>
      <c r="X169" s="42"/>
      <c r="Y169" s="54">
        <v>0</v>
      </c>
      <c r="Z169" s="54">
        <v>0</v>
      </c>
      <c r="AB169" s="42" t="s">
        <v>26</v>
      </c>
      <c r="AC169" s="54">
        <v>0</v>
      </c>
      <c r="AD169" s="54">
        <v>0</v>
      </c>
      <c r="AE169" s="68"/>
      <c r="AF169" s="21">
        <f>IF($U169=7,IF($U163&lt;$AK$9,$AK$9-$U163,0),0)</f>
        <v>0</v>
      </c>
      <c r="AH169" s="21">
        <f>IF($U169=7,IF($U163&gt;$AK$9,IF(($U163-$AK$9)&gt;43/24,43/24,$U163-$AK$9),0),0)</f>
        <v>0</v>
      </c>
      <c r="AI169" s="34">
        <v>7</v>
      </c>
      <c r="AJ169" s="13">
        <v>0.29166666666666669</v>
      </c>
      <c r="AK169" s="53">
        <v>0</v>
      </c>
    </row>
    <row r="170" spans="1:37" ht="6" customHeight="1">
      <c r="N170" s="37"/>
      <c r="O170" s="37"/>
      <c r="P170" s="37"/>
      <c r="Q170" s="37"/>
      <c r="R170" s="37"/>
    </row>
    <row r="171" spans="1:37">
      <c r="A171" s="45">
        <f>+A169+1</f>
        <v>43185</v>
      </c>
      <c r="B171" s="13"/>
      <c r="C171" s="13"/>
      <c r="D171" s="13"/>
      <c r="E171" s="14">
        <f t="shared" ref="E171:E177" si="190">+D171-C171</f>
        <v>0</v>
      </c>
      <c r="F171" s="13"/>
      <c r="G171" s="15">
        <f t="shared" ref="G171:G177" si="191">IF(F171&lt;B171,F171+1-B171-E171,F171-B171-E171)</f>
        <v>0</v>
      </c>
      <c r="H171" s="13"/>
      <c r="I171" s="13"/>
      <c r="J171" s="13"/>
      <c r="K171" s="14">
        <f t="shared" ref="K171:K177" si="192">+J171-I171</f>
        <v>0</v>
      </c>
      <c r="L171" s="13"/>
      <c r="M171" s="15">
        <f t="shared" ref="M171:M172" si="193">IF(L171&lt;H171,L171+1-H171-K171,L171-H171-K171)</f>
        <v>0</v>
      </c>
      <c r="N171" s="17"/>
      <c r="O171" s="17"/>
      <c r="P171" s="18"/>
      <c r="Q171" s="19"/>
      <c r="R171" s="46"/>
      <c r="S171" s="20">
        <f>SUM(G171+M171)</f>
        <v>0</v>
      </c>
      <c r="T171" s="69" t="str">
        <f t="shared" ref="T171:T174" si="194">IF(S171+R171+Q171+P171+O171+N171=0,"KO","")</f>
        <v>KO</v>
      </c>
      <c r="U171" s="84">
        <f>SUM(S171:S177)</f>
        <v>0</v>
      </c>
      <c r="W171" s="43" t="s">
        <v>13</v>
      </c>
      <c r="X171" s="59"/>
      <c r="Y171" s="82" t="s">
        <v>14</v>
      </c>
      <c r="Z171" s="82"/>
      <c r="AB171" s="36"/>
      <c r="AC171" s="82" t="s">
        <v>28</v>
      </c>
      <c r="AD171" s="82"/>
      <c r="AE171" s="62"/>
      <c r="AF171" s="36">
        <f>IF($U177=1,IF($U171&lt;$AK$3,$AK$3-$U171,0),AF172)</f>
        <v>0</v>
      </c>
      <c r="AG171" s="36"/>
      <c r="AH171" s="36">
        <f>IF($U177=1,IF($U171&gt;$AK$3,IF(($U171-$AK$3)&gt;8/24,8/24,$U171-$AK$3),AH172),AH172)</f>
        <v>0</v>
      </c>
      <c r="AI171" s="34">
        <v>1</v>
      </c>
      <c r="AJ171" s="13">
        <v>0.29166666666666669</v>
      </c>
      <c r="AK171" s="53">
        <f>+AJ171*5</f>
        <v>1.4583333333333335</v>
      </c>
    </row>
    <row r="172" spans="1:37">
      <c r="A172" s="45">
        <f>+A171+1</f>
        <v>43186</v>
      </c>
      <c r="B172" s="13"/>
      <c r="C172" s="13"/>
      <c r="D172" s="13"/>
      <c r="E172" s="14">
        <f t="shared" si="190"/>
        <v>0</v>
      </c>
      <c r="F172" s="13"/>
      <c r="G172" s="15">
        <f t="shared" si="191"/>
        <v>0</v>
      </c>
      <c r="H172" s="13"/>
      <c r="I172" s="13"/>
      <c r="J172" s="13"/>
      <c r="K172" s="14">
        <f t="shared" si="192"/>
        <v>0</v>
      </c>
      <c r="L172" s="13"/>
      <c r="M172" s="15">
        <f t="shared" si="193"/>
        <v>0</v>
      </c>
      <c r="N172" s="17"/>
      <c r="O172" s="17"/>
      <c r="P172" s="18"/>
      <c r="Q172" s="19"/>
      <c r="R172" s="46"/>
      <c r="S172" s="20">
        <f t="shared" ref="S172:S177" si="195">SUM(G172+M172)</f>
        <v>0</v>
      </c>
      <c r="T172" s="69" t="str">
        <f t="shared" si="194"/>
        <v>KO</v>
      </c>
      <c r="U172" s="85"/>
      <c r="W172" s="22" t="s">
        <v>15</v>
      </c>
      <c r="X172" s="22"/>
      <c r="Y172" s="22" t="s">
        <v>29</v>
      </c>
      <c r="Z172" s="22" t="s">
        <v>17</v>
      </c>
      <c r="AC172" s="22" t="s">
        <v>16</v>
      </c>
      <c r="AD172" s="22" t="s">
        <v>17</v>
      </c>
      <c r="AE172" s="63"/>
      <c r="AF172" s="36">
        <f>IF($U177=2,IF($U171&lt;$AK$4,$AK$4-$U171,0),AF173)</f>
        <v>0</v>
      </c>
      <c r="AG172" s="36"/>
      <c r="AH172" s="36">
        <f>IF($U177=2,IF($U171&gt;$AK$4,IF(($U171-$AK$4)&gt;8/24,8/24,$U171-$AK$4),AH173),AH173)</f>
        <v>0</v>
      </c>
      <c r="AI172" s="34">
        <v>2</v>
      </c>
      <c r="AJ172" s="13">
        <v>0.29166666666666669</v>
      </c>
      <c r="AK172" s="53">
        <f>+AJ172*5</f>
        <v>1.4583333333333335</v>
      </c>
    </row>
    <row r="173" spans="1:37">
      <c r="A173" s="45">
        <f t="shared" ref="A173:A177" si="196">+A172+1</f>
        <v>43187</v>
      </c>
      <c r="B173" s="13"/>
      <c r="C173" s="13"/>
      <c r="D173" s="13"/>
      <c r="E173" s="14">
        <f t="shared" si="190"/>
        <v>0</v>
      </c>
      <c r="F173" s="13"/>
      <c r="G173" s="15">
        <f t="shared" si="191"/>
        <v>0</v>
      </c>
      <c r="H173" s="13"/>
      <c r="I173" s="13"/>
      <c r="J173" s="13"/>
      <c r="K173" s="14">
        <f t="shared" si="192"/>
        <v>0</v>
      </c>
      <c r="L173" s="13"/>
      <c r="M173" s="15">
        <f>IF(L173&lt;H173,L173+1-H173-K173,L173-H173-K173)</f>
        <v>0</v>
      </c>
      <c r="N173" s="17"/>
      <c r="O173" s="17"/>
      <c r="P173" s="18"/>
      <c r="Q173" s="19"/>
      <c r="R173" s="46"/>
      <c r="S173" s="20">
        <f t="shared" si="195"/>
        <v>0</v>
      </c>
      <c r="T173" s="69" t="str">
        <f t="shared" si="194"/>
        <v>KO</v>
      </c>
      <c r="U173" s="85"/>
      <c r="W173" s="60">
        <f>AF171</f>
        <v>0</v>
      </c>
      <c r="X173" s="60"/>
      <c r="Y173" s="58">
        <f>+AH171</f>
        <v>0</v>
      </c>
      <c r="Z173" s="58">
        <f>IF(U171&gt;43/24,U171-43/24,0)</f>
        <v>0</v>
      </c>
      <c r="AB173" s="22" t="s">
        <v>17</v>
      </c>
      <c r="AC173" s="53" t="s">
        <v>27</v>
      </c>
      <c r="AD173" s="53">
        <f>+Z175</f>
        <v>0</v>
      </c>
      <c r="AE173" s="66"/>
      <c r="AF173" s="21">
        <f>IF($U177=3,IF($U171&lt;$AK$5,$AK$5-$U171,0),AF174)</f>
        <v>0</v>
      </c>
      <c r="AH173" s="21">
        <f>IF($U177=3,IF($U171&gt;$AK$5,IF(($U171-$AK$5)&gt;15/24,15/24,$U171-$AK$5),AH174),AH174)</f>
        <v>0</v>
      </c>
      <c r="AI173" s="34">
        <v>3</v>
      </c>
      <c r="AJ173" s="13">
        <v>0.29166666666666669</v>
      </c>
      <c r="AK173" s="53">
        <f>+AJ173*4</f>
        <v>1.1666666666666667</v>
      </c>
    </row>
    <row r="174" spans="1:37">
      <c r="A174" s="45">
        <f t="shared" si="196"/>
        <v>43188</v>
      </c>
      <c r="B174" s="13"/>
      <c r="C174" s="13"/>
      <c r="D174" s="13"/>
      <c r="E174" s="14">
        <f t="shared" si="190"/>
        <v>0</v>
      </c>
      <c r="F174" s="13"/>
      <c r="G174" s="15">
        <f t="shared" si="191"/>
        <v>0</v>
      </c>
      <c r="H174" s="13"/>
      <c r="I174" s="13"/>
      <c r="J174" s="13"/>
      <c r="K174" s="14">
        <f t="shared" si="192"/>
        <v>0</v>
      </c>
      <c r="L174" s="13"/>
      <c r="M174" s="15">
        <f t="shared" ref="M174:M177" si="197">IF(L174&lt;H174,L174+1-H174-K174,L174-H174-K174)</f>
        <v>0</v>
      </c>
      <c r="N174" s="17"/>
      <c r="O174" s="17"/>
      <c r="P174" s="18"/>
      <c r="Q174" s="19"/>
      <c r="R174" s="46"/>
      <c r="S174" s="20">
        <f t="shared" si="195"/>
        <v>0</v>
      </c>
      <c r="T174" s="69" t="str">
        <f t="shared" si="194"/>
        <v>KO</v>
      </c>
      <c r="U174" s="85"/>
      <c r="W174" s="22" t="s">
        <v>18</v>
      </c>
      <c r="X174" s="22"/>
      <c r="Y174" s="22" t="s">
        <v>18</v>
      </c>
      <c r="Z174" s="22" t="s">
        <v>18</v>
      </c>
      <c r="AB174" s="22" t="s">
        <v>16</v>
      </c>
      <c r="AC174" s="53">
        <f>+Y175</f>
        <v>0</v>
      </c>
      <c r="AD174" s="53">
        <f>+(AD173*1.5)/1.25</f>
        <v>0</v>
      </c>
      <c r="AE174" s="66"/>
      <c r="AF174" s="21">
        <f>IF($U177=4,IF($U171&lt;$AK$6,$AK$6-$U171,0),AF175)</f>
        <v>0</v>
      </c>
      <c r="AH174" s="21">
        <f>IF($U177=4,IF($U171&gt;$AK$6,IF(($U171-$AK$6)&gt;22/24,22/24,$U171-$AK$6),AH175),AH175)</f>
        <v>0</v>
      </c>
      <c r="AI174" s="34">
        <v>4</v>
      </c>
      <c r="AJ174" s="13">
        <v>0.29166666666666669</v>
      </c>
      <c r="AK174" s="53">
        <f>+AJ174*3</f>
        <v>0.875</v>
      </c>
    </row>
    <row r="175" spans="1:37">
      <c r="A175" s="45">
        <f t="shared" si="196"/>
        <v>43189</v>
      </c>
      <c r="B175" s="13"/>
      <c r="C175" s="13"/>
      <c r="D175" s="13"/>
      <c r="E175" s="14">
        <f t="shared" si="190"/>
        <v>0</v>
      </c>
      <c r="F175" s="13"/>
      <c r="G175" s="15">
        <f t="shared" si="191"/>
        <v>0</v>
      </c>
      <c r="H175" s="13"/>
      <c r="I175" s="13"/>
      <c r="J175" s="13"/>
      <c r="K175" s="14">
        <f t="shared" si="192"/>
        <v>0</v>
      </c>
      <c r="L175" s="13"/>
      <c r="M175" s="15">
        <f t="shared" si="197"/>
        <v>0</v>
      </c>
      <c r="N175" s="17"/>
      <c r="O175" s="17"/>
      <c r="P175" s="18"/>
      <c r="Q175" s="19"/>
      <c r="R175" s="46"/>
      <c r="S175" s="20">
        <f t="shared" si="195"/>
        <v>0</v>
      </c>
      <c r="T175" s="69" t="str">
        <f>IF(S175+R175+Q175+P175+O175+N175=0,"KO","")</f>
        <v>KO</v>
      </c>
      <c r="U175" s="85"/>
      <c r="W175" s="55">
        <f>+W167+W173-(AC169*1.25)</f>
        <v>0</v>
      </c>
      <c r="X175" s="55"/>
      <c r="Y175" s="53">
        <f>+Y167+Y173-Y169+(AD169*1.5)/1.25-AC169</f>
        <v>0</v>
      </c>
      <c r="Z175" s="53">
        <f>+Z167+Z173-Z169-AD169</f>
        <v>0</v>
      </c>
      <c r="AB175" s="22" t="s">
        <v>15</v>
      </c>
      <c r="AC175" s="53">
        <f>+AC174*1.25</f>
        <v>0</v>
      </c>
      <c r="AD175" s="53" t="s">
        <v>27</v>
      </c>
      <c r="AE175" s="67"/>
      <c r="AF175" s="21">
        <f>IF($U177=5,IF($U171&lt;$AK$7,$AK$7-$U171,0),AF176)</f>
        <v>0</v>
      </c>
      <c r="AH175" s="21">
        <f>IF($U177=5,IF($U171&gt;$AK$7,IF(($U171-$AK$7)&gt;29/24,29/24,$U171-$AK$7),AH176),AH176)</f>
        <v>0</v>
      </c>
      <c r="AI175" s="34">
        <v>5</v>
      </c>
      <c r="AJ175" s="13">
        <v>0.29166666666666669</v>
      </c>
      <c r="AK175" s="53">
        <f>+AJ175*2</f>
        <v>0.58333333333333337</v>
      </c>
    </row>
    <row r="176" spans="1:37">
      <c r="A176" s="45">
        <f t="shared" si="196"/>
        <v>43190</v>
      </c>
      <c r="B176" s="13"/>
      <c r="C176" s="13"/>
      <c r="D176" s="13"/>
      <c r="E176" s="14">
        <f t="shared" si="190"/>
        <v>0</v>
      </c>
      <c r="F176" s="13"/>
      <c r="G176" s="15">
        <f t="shared" si="191"/>
        <v>0</v>
      </c>
      <c r="H176" s="13"/>
      <c r="I176" s="13"/>
      <c r="J176" s="13"/>
      <c r="K176" s="14">
        <f t="shared" si="192"/>
        <v>0</v>
      </c>
      <c r="L176" s="13"/>
      <c r="M176" s="15">
        <f t="shared" si="197"/>
        <v>0</v>
      </c>
      <c r="N176" s="17"/>
      <c r="O176" s="17"/>
      <c r="P176" s="18"/>
      <c r="Q176" s="19"/>
      <c r="R176" s="46"/>
      <c r="S176" s="20">
        <f t="shared" si="195"/>
        <v>0</v>
      </c>
      <c r="T176" s="69" t="str">
        <f t="shared" ref="T176:T177" si="198">IF(S176+R176+Q176+P176+O176+N176=0,"KO","")</f>
        <v>KO</v>
      </c>
      <c r="U176" s="51" t="s">
        <v>33</v>
      </c>
      <c r="Y176" s="22" t="s">
        <v>16</v>
      </c>
      <c r="Z176" s="22" t="s">
        <v>17</v>
      </c>
      <c r="AC176" s="22" t="s">
        <v>16</v>
      </c>
      <c r="AD176" s="22" t="s">
        <v>17</v>
      </c>
      <c r="AE176" s="63"/>
      <c r="AF176" s="21">
        <f>IF($U177=6,IF($U171&lt;$AK$8,$AK$8-$U171,0),AF177)</f>
        <v>0</v>
      </c>
      <c r="AH176" s="21">
        <f>IF($U177=6,IF($U171&gt;$AK$8,IF(($U171-$AK$8)&gt;36/24,36/24,$U171-$AK$8),AH177),AH177)</f>
        <v>0</v>
      </c>
      <c r="AI176" s="34">
        <v>6</v>
      </c>
      <c r="AJ176" s="13">
        <v>0.29166666666666669</v>
      </c>
      <c r="AK176" s="53">
        <f>+AJ176</f>
        <v>0.29166666666666669</v>
      </c>
    </row>
    <row r="177" spans="1:37">
      <c r="A177" s="45">
        <f t="shared" si="196"/>
        <v>43191</v>
      </c>
      <c r="B177" s="13"/>
      <c r="C177" s="13"/>
      <c r="D177" s="13"/>
      <c r="E177" s="14">
        <f t="shared" si="190"/>
        <v>0</v>
      </c>
      <c r="F177" s="13"/>
      <c r="G177" s="15">
        <f t="shared" si="191"/>
        <v>0</v>
      </c>
      <c r="H177" s="13"/>
      <c r="I177" s="13"/>
      <c r="J177" s="13"/>
      <c r="K177" s="14">
        <f t="shared" si="192"/>
        <v>0</v>
      </c>
      <c r="L177" s="13"/>
      <c r="M177" s="15">
        <f t="shared" si="197"/>
        <v>0</v>
      </c>
      <c r="N177" s="17"/>
      <c r="O177" s="17"/>
      <c r="P177" s="18"/>
      <c r="Q177" s="19"/>
      <c r="R177" s="46"/>
      <c r="S177" s="20">
        <f t="shared" si="195"/>
        <v>0</v>
      </c>
      <c r="T177" s="69" t="str">
        <f t="shared" si="198"/>
        <v>KO</v>
      </c>
      <c r="U177" s="52">
        <f>+IF(SUM(N171:R177)&gt;7,"ERROR",SUM(N171:R177))</f>
        <v>0</v>
      </c>
      <c r="W177" s="42" t="s">
        <v>19</v>
      </c>
      <c r="X177" s="42"/>
      <c r="Y177" s="54">
        <v>0</v>
      </c>
      <c r="Z177" s="54">
        <v>0</v>
      </c>
      <c r="AB177" s="42" t="s">
        <v>26</v>
      </c>
      <c r="AC177" s="54">
        <v>0</v>
      </c>
      <c r="AD177" s="54">
        <v>0</v>
      </c>
      <c r="AE177" s="68"/>
      <c r="AF177" s="21">
        <f>IF($U177=7,IF($U171&lt;$AK$9,$AK$9-$U171,0),0)</f>
        <v>0</v>
      </c>
      <c r="AH177" s="21">
        <f>IF($U177=7,IF($U171&gt;$AK$9,IF(($U171-$AK$9)&gt;43/24,43/24,$U171-$AK$9),0),0)</f>
        <v>0</v>
      </c>
      <c r="AI177" s="34">
        <v>7</v>
      </c>
      <c r="AJ177" s="13">
        <v>0.29166666666666669</v>
      </c>
      <c r="AK177" s="53">
        <v>0</v>
      </c>
    </row>
    <row r="178" spans="1:37" ht="6" customHeight="1">
      <c r="N178" s="37"/>
      <c r="O178" s="37"/>
      <c r="P178" s="37"/>
      <c r="Q178" s="37"/>
      <c r="R178" s="37"/>
    </row>
    <row r="179" spans="1:37">
      <c r="A179" s="45">
        <f>+A177+1</f>
        <v>43192</v>
      </c>
      <c r="B179" s="13"/>
      <c r="C179" s="13"/>
      <c r="D179" s="13"/>
      <c r="E179" s="14">
        <f t="shared" ref="E179:E185" si="199">+D179-C179</f>
        <v>0</v>
      </c>
      <c r="F179" s="13"/>
      <c r="G179" s="15">
        <f t="shared" ref="G179:G185" si="200">IF(F179&lt;B179,F179+1-B179-E179,F179-B179-E179)</f>
        <v>0</v>
      </c>
      <c r="H179" s="13"/>
      <c r="I179" s="13"/>
      <c r="J179" s="13"/>
      <c r="K179" s="14">
        <f t="shared" ref="K179:K185" si="201">+J179-I179</f>
        <v>0</v>
      </c>
      <c r="L179" s="13"/>
      <c r="M179" s="15">
        <f t="shared" ref="M179:M180" si="202">IF(L179&lt;H179,L179+1-H179-K179,L179-H179-K179)</f>
        <v>0</v>
      </c>
      <c r="N179" s="17"/>
      <c r="O179" s="17"/>
      <c r="P179" s="18"/>
      <c r="Q179" s="19"/>
      <c r="R179" s="46"/>
      <c r="S179" s="20">
        <f>SUM(G179+M179)</f>
        <v>0</v>
      </c>
      <c r="T179" s="69" t="str">
        <f t="shared" ref="T179:T182" si="203">IF(S179+R179+Q179+P179+O179+N179=0,"KO","")</f>
        <v>KO</v>
      </c>
      <c r="U179" s="84">
        <f>SUM(S179:S185)</f>
        <v>0</v>
      </c>
      <c r="W179" s="43" t="s">
        <v>13</v>
      </c>
      <c r="X179" s="59"/>
      <c r="Y179" s="82" t="s">
        <v>14</v>
      </c>
      <c r="Z179" s="82"/>
      <c r="AB179" s="36"/>
      <c r="AC179" s="82" t="s">
        <v>28</v>
      </c>
      <c r="AD179" s="82"/>
      <c r="AE179" s="62"/>
      <c r="AF179" s="36">
        <f>IF($U185=1,IF($U179&lt;$AK$3,$AK$3-$U179,0),AF180)</f>
        <v>0</v>
      </c>
      <c r="AG179" s="36"/>
      <c r="AH179" s="36">
        <f>IF($U185=1,IF($U179&gt;$AK$3,IF(($U179-$AK$3)&gt;8/24,8/24,$U179-$AK$3),AH180),AH180)</f>
        <v>0</v>
      </c>
      <c r="AI179" s="34">
        <v>1</v>
      </c>
      <c r="AJ179" s="13">
        <v>0.29166666666666669</v>
      </c>
      <c r="AK179" s="53">
        <f>+AJ179*5</f>
        <v>1.4583333333333335</v>
      </c>
    </row>
    <row r="180" spans="1:37">
      <c r="A180" s="45">
        <f>+A179+1</f>
        <v>43193</v>
      </c>
      <c r="B180" s="13"/>
      <c r="C180" s="13"/>
      <c r="D180" s="13"/>
      <c r="E180" s="14">
        <f t="shared" si="199"/>
        <v>0</v>
      </c>
      <c r="F180" s="13"/>
      <c r="G180" s="15">
        <f t="shared" si="200"/>
        <v>0</v>
      </c>
      <c r="H180" s="13"/>
      <c r="I180" s="13"/>
      <c r="J180" s="13"/>
      <c r="K180" s="14">
        <f t="shared" si="201"/>
        <v>0</v>
      </c>
      <c r="L180" s="13"/>
      <c r="M180" s="15">
        <f t="shared" si="202"/>
        <v>0</v>
      </c>
      <c r="N180" s="17"/>
      <c r="O180" s="17"/>
      <c r="P180" s="18"/>
      <c r="Q180" s="19"/>
      <c r="R180" s="46"/>
      <c r="S180" s="20">
        <f t="shared" ref="S180:S185" si="204">SUM(G180+M180)</f>
        <v>0</v>
      </c>
      <c r="T180" s="69" t="str">
        <f t="shared" si="203"/>
        <v>KO</v>
      </c>
      <c r="U180" s="85"/>
      <c r="W180" s="22" t="s">
        <v>15</v>
      </c>
      <c r="X180" s="22"/>
      <c r="Y180" s="22" t="s">
        <v>29</v>
      </c>
      <c r="Z180" s="22" t="s">
        <v>17</v>
      </c>
      <c r="AC180" s="22" t="s">
        <v>16</v>
      </c>
      <c r="AD180" s="22" t="s">
        <v>17</v>
      </c>
      <c r="AE180" s="63"/>
      <c r="AF180" s="36">
        <f>IF($U185=2,IF($U179&lt;$AK$4,$AK$4-$U179,0),AF181)</f>
        <v>0</v>
      </c>
      <c r="AG180" s="36"/>
      <c r="AH180" s="36">
        <f>IF($U185=2,IF($U179&gt;$AK$4,IF(($U179-$AK$4)&gt;8/24,8/24,$U179-$AK$4),AH181),AH181)</f>
        <v>0</v>
      </c>
      <c r="AI180" s="34">
        <v>2</v>
      </c>
      <c r="AJ180" s="13">
        <v>0.29166666666666669</v>
      </c>
      <c r="AK180" s="53">
        <f>+AJ180*5</f>
        <v>1.4583333333333335</v>
      </c>
    </row>
    <row r="181" spans="1:37">
      <c r="A181" s="45">
        <f t="shared" ref="A181:A185" si="205">+A180+1</f>
        <v>43194</v>
      </c>
      <c r="B181" s="13"/>
      <c r="C181" s="13"/>
      <c r="D181" s="13"/>
      <c r="E181" s="14">
        <f t="shared" si="199"/>
        <v>0</v>
      </c>
      <c r="F181" s="13"/>
      <c r="G181" s="15">
        <f t="shared" si="200"/>
        <v>0</v>
      </c>
      <c r="H181" s="13"/>
      <c r="I181" s="13"/>
      <c r="J181" s="13"/>
      <c r="K181" s="14">
        <f t="shared" si="201"/>
        <v>0</v>
      </c>
      <c r="L181" s="13"/>
      <c r="M181" s="15">
        <f>IF(L181&lt;H181,L181+1-H181-K181,L181-H181-K181)</f>
        <v>0</v>
      </c>
      <c r="N181" s="17"/>
      <c r="O181" s="17"/>
      <c r="P181" s="18"/>
      <c r="Q181" s="19"/>
      <c r="R181" s="46"/>
      <c r="S181" s="20">
        <f t="shared" si="204"/>
        <v>0</v>
      </c>
      <c r="T181" s="69" t="str">
        <f t="shared" si="203"/>
        <v>KO</v>
      </c>
      <c r="U181" s="85"/>
      <c r="W181" s="60">
        <f>AF179</f>
        <v>0</v>
      </c>
      <c r="X181" s="60"/>
      <c r="Y181" s="58">
        <f>+AH179</f>
        <v>0</v>
      </c>
      <c r="Z181" s="58">
        <f>IF(U179&gt;43/24,U179-43/24,0)</f>
        <v>0</v>
      </c>
      <c r="AB181" s="22" t="s">
        <v>17</v>
      </c>
      <c r="AC181" s="53" t="s">
        <v>27</v>
      </c>
      <c r="AD181" s="53">
        <f>+Z183</f>
        <v>0</v>
      </c>
      <c r="AE181" s="66"/>
      <c r="AF181" s="21">
        <f>IF($U185=3,IF($U179&lt;$AK$5,$AK$5-$U179,0),AF182)</f>
        <v>0</v>
      </c>
      <c r="AH181" s="21">
        <f>IF($U185=3,IF($U179&gt;$AK$5,IF(($U179-$AK$5)&gt;15/24,15/24,$U179-$AK$5),AH182),AH182)</f>
        <v>0</v>
      </c>
      <c r="AI181" s="34">
        <v>3</v>
      </c>
      <c r="AJ181" s="13">
        <v>0.29166666666666669</v>
      </c>
      <c r="AK181" s="53">
        <f>+AJ181*4</f>
        <v>1.1666666666666667</v>
      </c>
    </row>
    <row r="182" spans="1:37">
      <c r="A182" s="45">
        <f t="shared" si="205"/>
        <v>43195</v>
      </c>
      <c r="B182" s="13"/>
      <c r="C182" s="13"/>
      <c r="D182" s="13"/>
      <c r="E182" s="14">
        <f t="shared" si="199"/>
        <v>0</v>
      </c>
      <c r="F182" s="13"/>
      <c r="G182" s="15">
        <f t="shared" si="200"/>
        <v>0</v>
      </c>
      <c r="H182" s="13"/>
      <c r="I182" s="13"/>
      <c r="J182" s="13"/>
      <c r="K182" s="14">
        <f t="shared" si="201"/>
        <v>0</v>
      </c>
      <c r="L182" s="13"/>
      <c r="M182" s="15">
        <f t="shared" ref="M182:M185" si="206">IF(L182&lt;H182,L182+1-H182-K182,L182-H182-K182)</f>
        <v>0</v>
      </c>
      <c r="N182" s="17"/>
      <c r="O182" s="17"/>
      <c r="P182" s="18"/>
      <c r="Q182" s="19"/>
      <c r="R182" s="46"/>
      <c r="S182" s="20">
        <f t="shared" si="204"/>
        <v>0</v>
      </c>
      <c r="T182" s="69" t="str">
        <f t="shared" si="203"/>
        <v>KO</v>
      </c>
      <c r="U182" s="85"/>
      <c r="W182" s="22" t="s">
        <v>18</v>
      </c>
      <c r="X182" s="22"/>
      <c r="Y182" s="22" t="s">
        <v>18</v>
      </c>
      <c r="Z182" s="22" t="s">
        <v>18</v>
      </c>
      <c r="AB182" s="22" t="s">
        <v>16</v>
      </c>
      <c r="AC182" s="53">
        <f>+Y183</f>
        <v>0</v>
      </c>
      <c r="AD182" s="53">
        <f>+(AD181*1.5)/1.25</f>
        <v>0</v>
      </c>
      <c r="AE182" s="66"/>
      <c r="AF182" s="21">
        <f>IF($U185=4,IF($U179&lt;$AK$6,$AK$6-$U179,0),AF183)</f>
        <v>0</v>
      </c>
      <c r="AH182" s="21">
        <f>IF($U185=4,IF($U179&gt;$AK$6,IF(($U179-$AK$6)&gt;22/24,22/24,$U179-$AK$6),AH183),AH183)</f>
        <v>0</v>
      </c>
      <c r="AI182" s="34">
        <v>4</v>
      </c>
      <c r="AJ182" s="13">
        <v>0.29166666666666669</v>
      </c>
      <c r="AK182" s="53">
        <f>+AJ182*3</f>
        <v>0.875</v>
      </c>
    </row>
    <row r="183" spans="1:37">
      <c r="A183" s="45">
        <f t="shared" si="205"/>
        <v>43196</v>
      </c>
      <c r="B183" s="13"/>
      <c r="C183" s="13"/>
      <c r="D183" s="13"/>
      <c r="E183" s="14">
        <f t="shared" si="199"/>
        <v>0</v>
      </c>
      <c r="F183" s="13"/>
      <c r="G183" s="15">
        <f t="shared" si="200"/>
        <v>0</v>
      </c>
      <c r="H183" s="13"/>
      <c r="I183" s="13"/>
      <c r="J183" s="13"/>
      <c r="K183" s="14">
        <f t="shared" si="201"/>
        <v>0</v>
      </c>
      <c r="L183" s="13"/>
      <c r="M183" s="15">
        <f t="shared" si="206"/>
        <v>0</v>
      </c>
      <c r="N183" s="17"/>
      <c r="O183" s="17"/>
      <c r="P183" s="18"/>
      <c r="Q183" s="19"/>
      <c r="R183" s="46"/>
      <c r="S183" s="20">
        <f t="shared" si="204"/>
        <v>0</v>
      </c>
      <c r="T183" s="69" t="str">
        <f>IF(S183+R183+Q183+P183+O183+N183=0,"KO","")</f>
        <v>KO</v>
      </c>
      <c r="U183" s="85"/>
      <c r="W183" s="55">
        <f>+W175+W181-(AC177*1.25)</f>
        <v>0</v>
      </c>
      <c r="X183" s="55"/>
      <c r="Y183" s="53">
        <f>+Y175+Y181-Y177+(AD177*1.5)/1.25-AC177</f>
        <v>0</v>
      </c>
      <c r="Z183" s="53">
        <f>+Z175+Z181-Z177-AD177</f>
        <v>0</v>
      </c>
      <c r="AB183" s="22" t="s">
        <v>15</v>
      </c>
      <c r="AC183" s="53">
        <f>+AC182*1.25</f>
        <v>0</v>
      </c>
      <c r="AD183" s="53" t="s">
        <v>27</v>
      </c>
      <c r="AE183" s="67"/>
      <c r="AF183" s="21">
        <f>IF($U185=5,IF($U179&lt;$AK$7,$AK$7-$U179,0),AF184)</f>
        <v>0</v>
      </c>
      <c r="AH183" s="21">
        <f>IF($U185=5,IF($U179&gt;$AK$7,IF(($U179-$AK$7)&gt;29/24,29/24,$U179-$AK$7),AH184),AH184)</f>
        <v>0</v>
      </c>
      <c r="AI183" s="34">
        <v>5</v>
      </c>
      <c r="AJ183" s="13">
        <v>0.29166666666666669</v>
      </c>
      <c r="AK183" s="53">
        <f>+AJ183*2</f>
        <v>0.58333333333333337</v>
      </c>
    </row>
    <row r="184" spans="1:37">
      <c r="A184" s="45">
        <f t="shared" si="205"/>
        <v>43197</v>
      </c>
      <c r="B184" s="13"/>
      <c r="C184" s="13"/>
      <c r="D184" s="13"/>
      <c r="E184" s="14">
        <f t="shared" si="199"/>
        <v>0</v>
      </c>
      <c r="F184" s="13"/>
      <c r="G184" s="15">
        <f t="shared" si="200"/>
        <v>0</v>
      </c>
      <c r="H184" s="13"/>
      <c r="I184" s="13"/>
      <c r="J184" s="13"/>
      <c r="K184" s="14">
        <f t="shared" si="201"/>
        <v>0</v>
      </c>
      <c r="L184" s="13"/>
      <c r="M184" s="15">
        <f t="shared" si="206"/>
        <v>0</v>
      </c>
      <c r="N184" s="17"/>
      <c r="O184" s="17"/>
      <c r="P184" s="18"/>
      <c r="Q184" s="19"/>
      <c r="R184" s="46"/>
      <c r="S184" s="20">
        <f t="shared" si="204"/>
        <v>0</v>
      </c>
      <c r="T184" s="69" t="str">
        <f t="shared" ref="T184:T185" si="207">IF(S184+R184+Q184+P184+O184+N184=0,"KO","")</f>
        <v>KO</v>
      </c>
      <c r="U184" s="51" t="s">
        <v>33</v>
      </c>
      <c r="Y184" s="22" t="s">
        <v>16</v>
      </c>
      <c r="Z184" s="22" t="s">
        <v>17</v>
      </c>
      <c r="AC184" s="22" t="s">
        <v>16</v>
      </c>
      <c r="AD184" s="22" t="s">
        <v>17</v>
      </c>
      <c r="AE184" s="63"/>
      <c r="AF184" s="21">
        <f>IF($U185=6,IF($U179&lt;$AK$8,$AK$8-$U179,0),AF185)</f>
        <v>0</v>
      </c>
      <c r="AH184" s="21">
        <f>IF($U185=6,IF($U179&gt;$AK$8,IF(($U179-$AK$8)&gt;36/24,36/24,$U179-$AK$8),AH185),AH185)</f>
        <v>0</v>
      </c>
      <c r="AI184" s="34">
        <v>6</v>
      </c>
      <c r="AJ184" s="13">
        <v>0.29166666666666669</v>
      </c>
      <c r="AK184" s="53">
        <f>+AJ184</f>
        <v>0.29166666666666669</v>
      </c>
    </row>
    <row r="185" spans="1:37">
      <c r="A185" s="45">
        <f t="shared" si="205"/>
        <v>43198</v>
      </c>
      <c r="B185" s="13"/>
      <c r="C185" s="13"/>
      <c r="D185" s="13"/>
      <c r="E185" s="14">
        <f t="shared" si="199"/>
        <v>0</v>
      </c>
      <c r="F185" s="13"/>
      <c r="G185" s="15">
        <f t="shared" si="200"/>
        <v>0</v>
      </c>
      <c r="H185" s="13"/>
      <c r="I185" s="13"/>
      <c r="J185" s="13"/>
      <c r="K185" s="14">
        <f t="shared" si="201"/>
        <v>0</v>
      </c>
      <c r="L185" s="13"/>
      <c r="M185" s="15">
        <f t="shared" si="206"/>
        <v>0</v>
      </c>
      <c r="N185" s="17"/>
      <c r="O185" s="17"/>
      <c r="P185" s="18"/>
      <c r="Q185" s="19"/>
      <c r="R185" s="46"/>
      <c r="S185" s="20">
        <f t="shared" si="204"/>
        <v>0</v>
      </c>
      <c r="T185" s="69" t="str">
        <f t="shared" si="207"/>
        <v>KO</v>
      </c>
      <c r="U185" s="52">
        <f>+IF(SUM(N179:R185)&gt;7,"ERROR",SUM(N179:R185))</f>
        <v>0</v>
      </c>
      <c r="W185" s="42" t="s">
        <v>19</v>
      </c>
      <c r="X185" s="42"/>
      <c r="Y185" s="54">
        <v>0</v>
      </c>
      <c r="Z185" s="54">
        <v>0</v>
      </c>
      <c r="AB185" s="42" t="s">
        <v>26</v>
      </c>
      <c r="AC185" s="54">
        <v>0</v>
      </c>
      <c r="AD185" s="54">
        <v>0</v>
      </c>
      <c r="AE185" s="68"/>
      <c r="AF185" s="21">
        <f>IF($U185=7,IF($U179&lt;$AK$9,$AK$9-$U179,0),0)</f>
        <v>0</v>
      </c>
      <c r="AH185" s="21">
        <f>IF($U185=7,IF($U179&gt;$AK$9,IF(($U179-$AK$9)&gt;43/24,43/24,$U179-$AK$9),0),0)</f>
        <v>0</v>
      </c>
      <c r="AI185" s="34">
        <v>7</v>
      </c>
      <c r="AJ185" s="13">
        <v>0.29166666666666669</v>
      </c>
      <c r="AK185" s="53">
        <v>0</v>
      </c>
    </row>
    <row r="186" spans="1:37" ht="6" customHeight="1">
      <c r="N186" s="37"/>
      <c r="O186" s="37"/>
      <c r="P186" s="37"/>
      <c r="Q186" s="37"/>
      <c r="R186" s="37"/>
    </row>
    <row r="187" spans="1:37">
      <c r="A187" s="45">
        <f>+A185+1</f>
        <v>43199</v>
      </c>
      <c r="B187" s="13"/>
      <c r="C187" s="13"/>
      <c r="D187" s="13"/>
      <c r="E187" s="14">
        <f t="shared" ref="E187:E193" si="208">+D187-C187</f>
        <v>0</v>
      </c>
      <c r="F187" s="13"/>
      <c r="G187" s="15">
        <f t="shared" ref="G187:G193" si="209">IF(F187&lt;B187,F187+1-B187-E187,F187-B187-E187)</f>
        <v>0</v>
      </c>
      <c r="H187" s="13"/>
      <c r="I187" s="13"/>
      <c r="J187" s="13"/>
      <c r="K187" s="14">
        <f t="shared" ref="K187:K193" si="210">+J187-I187</f>
        <v>0</v>
      </c>
      <c r="L187" s="13"/>
      <c r="M187" s="15">
        <f t="shared" ref="M187:M188" si="211">IF(L187&lt;H187,L187+1-H187-K187,L187-H187-K187)</f>
        <v>0</v>
      </c>
      <c r="N187" s="17"/>
      <c r="O187" s="17"/>
      <c r="P187" s="18"/>
      <c r="Q187" s="19"/>
      <c r="R187" s="46"/>
      <c r="S187" s="20">
        <f>SUM(G187+M187)</f>
        <v>0</v>
      </c>
      <c r="T187" s="69" t="str">
        <f t="shared" ref="T187:T190" si="212">IF(S187+R187+Q187+P187+O187+N187=0,"KO","")</f>
        <v>KO</v>
      </c>
      <c r="U187" s="84">
        <f>SUM(S187:S193)</f>
        <v>0</v>
      </c>
      <c r="W187" s="43" t="s">
        <v>13</v>
      </c>
      <c r="X187" s="59"/>
      <c r="Y187" s="82" t="s">
        <v>14</v>
      </c>
      <c r="Z187" s="82"/>
      <c r="AB187" s="36"/>
      <c r="AC187" s="82" t="s">
        <v>28</v>
      </c>
      <c r="AD187" s="82"/>
      <c r="AE187" s="62"/>
      <c r="AF187" s="36">
        <f>IF($U193=1,IF($U187&lt;$AK$3,$AK$3-$U187,0),AF188)</f>
        <v>0</v>
      </c>
      <c r="AG187" s="36"/>
      <c r="AH187" s="36">
        <f>IF($U193=1,IF($U187&gt;$AK$3,IF(($U187-$AK$3)&gt;8/24,8/24,$U187-$AK$3),AH188),AH188)</f>
        <v>0</v>
      </c>
      <c r="AI187" s="34">
        <v>1</v>
      </c>
      <c r="AJ187" s="13">
        <v>0.29166666666666669</v>
      </c>
      <c r="AK187" s="53">
        <f>+AJ187*5</f>
        <v>1.4583333333333335</v>
      </c>
    </row>
    <row r="188" spans="1:37">
      <c r="A188" s="45">
        <f>+A187+1</f>
        <v>43200</v>
      </c>
      <c r="B188" s="13"/>
      <c r="C188" s="13"/>
      <c r="D188" s="13"/>
      <c r="E188" s="14">
        <f t="shared" si="208"/>
        <v>0</v>
      </c>
      <c r="F188" s="13"/>
      <c r="G188" s="15">
        <f t="shared" si="209"/>
        <v>0</v>
      </c>
      <c r="H188" s="13"/>
      <c r="I188" s="13"/>
      <c r="J188" s="13"/>
      <c r="K188" s="14">
        <f t="shared" si="210"/>
        <v>0</v>
      </c>
      <c r="L188" s="13"/>
      <c r="M188" s="15">
        <f t="shared" si="211"/>
        <v>0</v>
      </c>
      <c r="N188" s="17"/>
      <c r="O188" s="17"/>
      <c r="P188" s="18"/>
      <c r="Q188" s="19"/>
      <c r="R188" s="46"/>
      <c r="S188" s="20">
        <f t="shared" ref="S188:S193" si="213">SUM(G188+M188)</f>
        <v>0</v>
      </c>
      <c r="T188" s="69" t="str">
        <f t="shared" si="212"/>
        <v>KO</v>
      </c>
      <c r="U188" s="85"/>
      <c r="W188" s="22" t="s">
        <v>15</v>
      </c>
      <c r="X188" s="22"/>
      <c r="Y188" s="22" t="s">
        <v>29</v>
      </c>
      <c r="Z188" s="22" t="s">
        <v>17</v>
      </c>
      <c r="AC188" s="22" t="s">
        <v>16</v>
      </c>
      <c r="AD188" s="22" t="s">
        <v>17</v>
      </c>
      <c r="AE188" s="63"/>
      <c r="AF188" s="36">
        <f>IF($U193=2,IF($U187&lt;$AK$4,$AK$4-$U187,0),AF189)</f>
        <v>0</v>
      </c>
      <c r="AG188" s="36"/>
      <c r="AH188" s="36">
        <f>IF($U193=2,IF($U187&gt;$AK$4,IF(($U187-$AK$4)&gt;8/24,8/24,$U187-$AK$4),AH189),AH189)</f>
        <v>0</v>
      </c>
      <c r="AI188" s="34">
        <v>2</v>
      </c>
      <c r="AJ188" s="13">
        <v>0.29166666666666669</v>
      </c>
      <c r="AK188" s="53">
        <f>+AJ188*5</f>
        <v>1.4583333333333335</v>
      </c>
    </row>
    <row r="189" spans="1:37">
      <c r="A189" s="45">
        <f t="shared" ref="A189:A193" si="214">+A188+1</f>
        <v>43201</v>
      </c>
      <c r="B189" s="13"/>
      <c r="C189" s="13"/>
      <c r="D189" s="13"/>
      <c r="E189" s="14">
        <f t="shared" si="208"/>
        <v>0</v>
      </c>
      <c r="F189" s="13"/>
      <c r="G189" s="15">
        <f t="shared" si="209"/>
        <v>0</v>
      </c>
      <c r="H189" s="13"/>
      <c r="I189" s="13"/>
      <c r="J189" s="13"/>
      <c r="K189" s="14">
        <f t="shared" si="210"/>
        <v>0</v>
      </c>
      <c r="L189" s="13"/>
      <c r="M189" s="15">
        <f>IF(L189&lt;H189,L189+1-H189-K189,L189-H189-K189)</f>
        <v>0</v>
      </c>
      <c r="N189" s="17"/>
      <c r="O189" s="17"/>
      <c r="P189" s="18"/>
      <c r="Q189" s="19"/>
      <c r="R189" s="46"/>
      <c r="S189" s="20">
        <f t="shared" si="213"/>
        <v>0</v>
      </c>
      <c r="T189" s="69" t="str">
        <f t="shared" si="212"/>
        <v>KO</v>
      </c>
      <c r="U189" s="85"/>
      <c r="W189" s="60">
        <f>AF187</f>
        <v>0</v>
      </c>
      <c r="X189" s="60"/>
      <c r="Y189" s="58">
        <f>+AH187</f>
        <v>0</v>
      </c>
      <c r="Z189" s="58">
        <f>IF(U187&gt;43/24,U187-43/24,0)</f>
        <v>0</v>
      </c>
      <c r="AB189" s="22" t="s">
        <v>17</v>
      </c>
      <c r="AC189" s="53" t="s">
        <v>27</v>
      </c>
      <c r="AD189" s="53">
        <f>+Z191</f>
        <v>0</v>
      </c>
      <c r="AE189" s="66"/>
      <c r="AF189" s="21">
        <f>IF($U193=3,IF($U187&lt;$AK$5,$AK$5-$U187,0),AF190)</f>
        <v>0</v>
      </c>
      <c r="AH189" s="21">
        <f>IF($U193=3,IF($U187&gt;$AK$5,IF(($U187-$AK$5)&gt;15/24,15/24,$U187-$AK$5),AH190),AH190)</f>
        <v>0</v>
      </c>
      <c r="AI189" s="34">
        <v>3</v>
      </c>
      <c r="AJ189" s="13">
        <v>0.29166666666666669</v>
      </c>
      <c r="AK189" s="53">
        <f>+AJ189*4</f>
        <v>1.1666666666666667</v>
      </c>
    </row>
    <row r="190" spans="1:37">
      <c r="A190" s="45">
        <f t="shared" si="214"/>
        <v>43202</v>
      </c>
      <c r="B190" s="13"/>
      <c r="C190" s="13"/>
      <c r="D190" s="13"/>
      <c r="E190" s="14">
        <f t="shared" si="208"/>
        <v>0</v>
      </c>
      <c r="F190" s="13"/>
      <c r="G190" s="15">
        <f t="shared" si="209"/>
        <v>0</v>
      </c>
      <c r="H190" s="13"/>
      <c r="I190" s="13"/>
      <c r="J190" s="13"/>
      <c r="K190" s="14">
        <f t="shared" si="210"/>
        <v>0</v>
      </c>
      <c r="L190" s="13"/>
      <c r="M190" s="15">
        <f t="shared" ref="M190:M193" si="215">IF(L190&lt;H190,L190+1-H190-K190,L190-H190-K190)</f>
        <v>0</v>
      </c>
      <c r="N190" s="17"/>
      <c r="O190" s="17"/>
      <c r="P190" s="18"/>
      <c r="Q190" s="19"/>
      <c r="R190" s="46"/>
      <c r="S190" s="20">
        <f t="shared" si="213"/>
        <v>0</v>
      </c>
      <c r="T190" s="69" t="str">
        <f t="shared" si="212"/>
        <v>KO</v>
      </c>
      <c r="U190" s="85"/>
      <c r="W190" s="22" t="s">
        <v>18</v>
      </c>
      <c r="X190" s="22"/>
      <c r="Y190" s="22" t="s">
        <v>18</v>
      </c>
      <c r="Z190" s="22" t="s">
        <v>18</v>
      </c>
      <c r="AB190" s="22" t="s">
        <v>16</v>
      </c>
      <c r="AC190" s="53">
        <f>+Y191</f>
        <v>0</v>
      </c>
      <c r="AD190" s="53">
        <f>+(AD189*1.5)/1.25</f>
        <v>0</v>
      </c>
      <c r="AE190" s="66"/>
      <c r="AF190" s="21">
        <f>IF($U193=4,IF($U187&lt;$AK$6,$AK$6-$U187,0),AF191)</f>
        <v>0</v>
      </c>
      <c r="AH190" s="21">
        <f>IF($U193=4,IF($U187&gt;$AK$6,IF(($U187-$AK$6)&gt;22/24,22/24,$U187-$AK$6),AH191),AH191)</f>
        <v>0</v>
      </c>
      <c r="AI190" s="34">
        <v>4</v>
      </c>
      <c r="AJ190" s="13">
        <v>0.29166666666666669</v>
      </c>
      <c r="AK190" s="53">
        <f>+AJ190*3</f>
        <v>0.875</v>
      </c>
    </row>
    <row r="191" spans="1:37">
      <c r="A191" s="45">
        <f t="shared" si="214"/>
        <v>43203</v>
      </c>
      <c r="B191" s="13"/>
      <c r="C191" s="13"/>
      <c r="D191" s="13"/>
      <c r="E191" s="14">
        <f t="shared" si="208"/>
        <v>0</v>
      </c>
      <c r="F191" s="13"/>
      <c r="G191" s="15">
        <f t="shared" si="209"/>
        <v>0</v>
      </c>
      <c r="H191" s="13"/>
      <c r="I191" s="13"/>
      <c r="J191" s="13"/>
      <c r="K191" s="14">
        <f t="shared" si="210"/>
        <v>0</v>
      </c>
      <c r="L191" s="13"/>
      <c r="M191" s="15">
        <f t="shared" si="215"/>
        <v>0</v>
      </c>
      <c r="N191" s="17"/>
      <c r="O191" s="17"/>
      <c r="P191" s="18"/>
      <c r="Q191" s="19"/>
      <c r="R191" s="46"/>
      <c r="S191" s="20">
        <f t="shared" si="213"/>
        <v>0</v>
      </c>
      <c r="T191" s="69" t="str">
        <f>IF(S191+R191+Q191+P191+O191+N191=0,"KO","")</f>
        <v>KO</v>
      </c>
      <c r="U191" s="85"/>
      <c r="W191" s="55">
        <f>+W183+W189-(AC185*1.25)</f>
        <v>0</v>
      </c>
      <c r="X191" s="55"/>
      <c r="Y191" s="53">
        <f>+Y183+Y189-Y185+(AD185*1.5)/1.25-AC185</f>
        <v>0</v>
      </c>
      <c r="Z191" s="53">
        <f>+Z183+Z189-Z185-AD185</f>
        <v>0</v>
      </c>
      <c r="AB191" s="22" t="s">
        <v>15</v>
      </c>
      <c r="AC191" s="53">
        <f>+AC190*1.25</f>
        <v>0</v>
      </c>
      <c r="AD191" s="53" t="s">
        <v>27</v>
      </c>
      <c r="AE191" s="67"/>
      <c r="AF191" s="21">
        <f>IF($U193=5,IF($U187&lt;$AK$7,$AK$7-$U187,0),AF192)</f>
        <v>0</v>
      </c>
      <c r="AH191" s="21">
        <f>IF($U193=5,IF($U187&gt;$AK$7,IF(($U187-$AK$7)&gt;29/24,29/24,$U187-$AK$7),AH192),AH192)</f>
        <v>0</v>
      </c>
      <c r="AI191" s="34">
        <v>5</v>
      </c>
      <c r="AJ191" s="13">
        <v>0.29166666666666669</v>
      </c>
      <c r="AK191" s="53">
        <f>+AJ191*2</f>
        <v>0.58333333333333337</v>
      </c>
    </row>
    <row r="192" spans="1:37">
      <c r="A192" s="45">
        <f t="shared" si="214"/>
        <v>43204</v>
      </c>
      <c r="B192" s="13"/>
      <c r="C192" s="13"/>
      <c r="D192" s="13"/>
      <c r="E192" s="14">
        <f t="shared" si="208"/>
        <v>0</v>
      </c>
      <c r="F192" s="13"/>
      <c r="G192" s="15">
        <f t="shared" si="209"/>
        <v>0</v>
      </c>
      <c r="H192" s="13"/>
      <c r="I192" s="13"/>
      <c r="J192" s="13"/>
      <c r="K192" s="14">
        <f t="shared" si="210"/>
        <v>0</v>
      </c>
      <c r="L192" s="13"/>
      <c r="M192" s="15">
        <f t="shared" si="215"/>
        <v>0</v>
      </c>
      <c r="N192" s="17"/>
      <c r="O192" s="17"/>
      <c r="P192" s="18"/>
      <c r="Q192" s="19"/>
      <c r="R192" s="46"/>
      <c r="S192" s="20">
        <f t="shared" si="213"/>
        <v>0</v>
      </c>
      <c r="T192" s="69" t="str">
        <f t="shared" ref="T192:T193" si="216">IF(S192+R192+Q192+P192+O192+N192=0,"KO","")</f>
        <v>KO</v>
      </c>
      <c r="U192" s="51" t="s">
        <v>33</v>
      </c>
      <c r="Y192" s="22" t="s">
        <v>16</v>
      </c>
      <c r="Z192" s="22" t="s">
        <v>17</v>
      </c>
      <c r="AC192" s="22" t="s">
        <v>16</v>
      </c>
      <c r="AD192" s="22" t="s">
        <v>17</v>
      </c>
      <c r="AE192" s="63"/>
      <c r="AF192" s="21">
        <f>IF($U193=6,IF($U187&lt;$AK$8,$AK$8-$U187,0),AF193)</f>
        <v>0</v>
      </c>
      <c r="AH192" s="21">
        <f>IF($U193=6,IF($U187&gt;$AK$8,IF(($U187-$AK$8)&gt;36/24,36/24,$U187-$AK$8),AH193),AH193)</f>
        <v>0</v>
      </c>
      <c r="AI192" s="34">
        <v>6</v>
      </c>
      <c r="AJ192" s="13">
        <v>0.29166666666666669</v>
      </c>
      <c r="AK192" s="53">
        <f>+AJ192</f>
        <v>0.29166666666666669</v>
      </c>
    </row>
    <row r="193" spans="1:37">
      <c r="A193" s="45">
        <f t="shared" si="214"/>
        <v>43205</v>
      </c>
      <c r="B193" s="13"/>
      <c r="C193" s="13"/>
      <c r="D193" s="13"/>
      <c r="E193" s="14">
        <f t="shared" si="208"/>
        <v>0</v>
      </c>
      <c r="F193" s="13"/>
      <c r="G193" s="15">
        <f t="shared" si="209"/>
        <v>0</v>
      </c>
      <c r="H193" s="13"/>
      <c r="I193" s="13"/>
      <c r="J193" s="13"/>
      <c r="K193" s="14">
        <f t="shared" si="210"/>
        <v>0</v>
      </c>
      <c r="L193" s="13"/>
      <c r="M193" s="15">
        <f t="shared" si="215"/>
        <v>0</v>
      </c>
      <c r="N193" s="17"/>
      <c r="O193" s="17"/>
      <c r="P193" s="18"/>
      <c r="Q193" s="19"/>
      <c r="R193" s="46"/>
      <c r="S193" s="20">
        <f t="shared" si="213"/>
        <v>0</v>
      </c>
      <c r="T193" s="69" t="str">
        <f t="shared" si="216"/>
        <v>KO</v>
      </c>
      <c r="U193" s="52">
        <f>+IF(SUM(N187:R193)&gt;7,"ERROR",SUM(N187:R193))</f>
        <v>0</v>
      </c>
      <c r="W193" s="42" t="s">
        <v>19</v>
      </c>
      <c r="X193" s="42"/>
      <c r="Y193" s="54">
        <v>0</v>
      </c>
      <c r="Z193" s="54">
        <v>0</v>
      </c>
      <c r="AB193" s="42" t="s">
        <v>26</v>
      </c>
      <c r="AC193" s="54">
        <v>0</v>
      </c>
      <c r="AD193" s="54">
        <v>0</v>
      </c>
      <c r="AE193" s="68"/>
      <c r="AF193" s="21">
        <f>IF($U193=7,IF($U187&lt;$AK$9,$AK$9-$U187,0),0)</f>
        <v>0</v>
      </c>
      <c r="AH193" s="21">
        <f>IF($U193=7,IF($U187&gt;$AK$9,IF(($U187-$AK$9)&gt;43/24,43/24,$U187-$AK$9),0),0)</f>
        <v>0</v>
      </c>
      <c r="AI193" s="34">
        <v>7</v>
      </c>
      <c r="AJ193" s="13">
        <v>0.29166666666666669</v>
      </c>
      <c r="AK193" s="53">
        <v>0</v>
      </c>
    </row>
    <row r="194" spans="1:37" ht="6" customHeight="1">
      <c r="N194" s="37"/>
      <c r="O194" s="37"/>
      <c r="P194" s="37"/>
      <c r="Q194" s="37"/>
      <c r="R194" s="37"/>
    </row>
    <row r="195" spans="1:37">
      <c r="A195" s="45">
        <f>+A193+1</f>
        <v>43206</v>
      </c>
      <c r="B195" s="13"/>
      <c r="C195" s="13"/>
      <c r="D195" s="13"/>
      <c r="E195" s="14">
        <f t="shared" ref="E195:E201" si="217">+D195-C195</f>
        <v>0</v>
      </c>
      <c r="F195" s="13"/>
      <c r="G195" s="15">
        <f t="shared" ref="G195:G201" si="218">IF(F195&lt;B195,F195+1-B195-E195,F195-B195-E195)</f>
        <v>0</v>
      </c>
      <c r="H195" s="13"/>
      <c r="I195" s="13"/>
      <c r="J195" s="13"/>
      <c r="K195" s="14">
        <f t="shared" ref="K195:K201" si="219">+J195-I195</f>
        <v>0</v>
      </c>
      <c r="L195" s="13"/>
      <c r="M195" s="15">
        <f t="shared" ref="M195:M196" si="220">IF(L195&lt;H195,L195+1-H195-K195,L195-H195-K195)</f>
        <v>0</v>
      </c>
      <c r="N195" s="17"/>
      <c r="O195" s="17"/>
      <c r="P195" s="18"/>
      <c r="Q195" s="19"/>
      <c r="R195" s="46"/>
      <c r="S195" s="20">
        <f>SUM(G195+M195)</f>
        <v>0</v>
      </c>
      <c r="T195" s="69" t="str">
        <f t="shared" ref="T195:T198" si="221">IF(S195+R195+Q195+P195+O195+N195=0,"KO","")</f>
        <v>KO</v>
      </c>
      <c r="U195" s="84">
        <f>SUM(S195:S201)</f>
        <v>0</v>
      </c>
      <c r="W195" s="43" t="s">
        <v>13</v>
      </c>
      <c r="X195" s="59"/>
      <c r="Y195" s="82" t="s">
        <v>14</v>
      </c>
      <c r="Z195" s="82"/>
      <c r="AB195" s="36"/>
      <c r="AC195" s="82" t="s">
        <v>28</v>
      </c>
      <c r="AD195" s="82"/>
      <c r="AE195" s="62"/>
      <c r="AF195" s="36">
        <f>IF($U201=1,IF($U195&lt;$AK$3,$AK$3-$U195,0),AF196)</f>
        <v>0</v>
      </c>
      <c r="AG195" s="36"/>
      <c r="AH195" s="36">
        <f>IF($U201=1,IF($U195&gt;$AK$3,IF(($U195-$AK$3)&gt;8/24,8/24,$U195-$AK$3),AH196),AH196)</f>
        <v>0</v>
      </c>
      <c r="AI195" s="34">
        <v>1</v>
      </c>
      <c r="AJ195" s="13">
        <v>0.29166666666666669</v>
      </c>
      <c r="AK195" s="53">
        <f>+AJ195*5</f>
        <v>1.4583333333333335</v>
      </c>
    </row>
    <row r="196" spans="1:37">
      <c r="A196" s="45">
        <f>+A195+1</f>
        <v>43207</v>
      </c>
      <c r="B196" s="13"/>
      <c r="C196" s="13"/>
      <c r="D196" s="13"/>
      <c r="E196" s="14">
        <f t="shared" si="217"/>
        <v>0</v>
      </c>
      <c r="F196" s="13"/>
      <c r="G196" s="15">
        <f t="shared" si="218"/>
        <v>0</v>
      </c>
      <c r="H196" s="13"/>
      <c r="I196" s="13"/>
      <c r="J196" s="13"/>
      <c r="K196" s="14">
        <f t="shared" si="219"/>
        <v>0</v>
      </c>
      <c r="L196" s="13"/>
      <c r="M196" s="15">
        <f t="shared" si="220"/>
        <v>0</v>
      </c>
      <c r="N196" s="17"/>
      <c r="O196" s="17"/>
      <c r="P196" s="18"/>
      <c r="Q196" s="19"/>
      <c r="R196" s="46"/>
      <c r="S196" s="20">
        <f t="shared" ref="S196:S201" si="222">SUM(G196+M196)</f>
        <v>0</v>
      </c>
      <c r="T196" s="69" t="str">
        <f t="shared" si="221"/>
        <v>KO</v>
      </c>
      <c r="U196" s="85"/>
      <c r="W196" s="22" t="s">
        <v>15</v>
      </c>
      <c r="X196" s="22"/>
      <c r="Y196" s="22" t="s">
        <v>29</v>
      </c>
      <c r="Z196" s="22" t="s">
        <v>17</v>
      </c>
      <c r="AC196" s="22" t="s">
        <v>16</v>
      </c>
      <c r="AD196" s="22" t="s">
        <v>17</v>
      </c>
      <c r="AE196" s="63"/>
      <c r="AF196" s="36">
        <f>IF($U201=2,IF($U195&lt;$AK$4,$AK$4-$U195,0),AF197)</f>
        <v>0</v>
      </c>
      <c r="AG196" s="36"/>
      <c r="AH196" s="36">
        <f>IF($U201=2,IF($U195&gt;$AK$4,IF(($U195-$AK$4)&gt;8/24,8/24,$U195-$AK$4),AH197),AH197)</f>
        <v>0</v>
      </c>
      <c r="AI196" s="34">
        <v>2</v>
      </c>
      <c r="AJ196" s="13">
        <v>0.29166666666666669</v>
      </c>
      <c r="AK196" s="53">
        <f>+AJ196*5</f>
        <v>1.4583333333333335</v>
      </c>
    </row>
    <row r="197" spans="1:37">
      <c r="A197" s="45">
        <f t="shared" ref="A197:A201" si="223">+A196+1</f>
        <v>43208</v>
      </c>
      <c r="B197" s="13"/>
      <c r="C197" s="13"/>
      <c r="D197" s="13"/>
      <c r="E197" s="14">
        <f t="shared" si="217"/>
        <v>0</v>
      </c>
      <c r="F197" s="13"/>
      <c r="G197" s="15">
        <f t="shared" si="218"/>
        <v>0</v>
      </c>
      <c r="H197" s="13"/>
      <c r="I197" s="13"/>
      <c r="J197" s="13"/>
      <c r="K197" s="14">
        <f t="shared" si="219"/>
        <v>0</v>
      </c>
      <c r="L197" s="13"/>
      <c r="M197" s="15">
        <f>IF(L197&lt;H197,L197+1-H197-K197,L197-H197-K197)</f>
        <v>0</v>
      </c>
      <c r="N197" s="17"/>
      <c r="O197" s="17"/>
      <c r="P197" s="18"/>
      <c r="Q197" s="19"/>
      <c r="R197" s="46"/>
      <c r="S197" s="20">
        <f t="shared" si="222"/>
        <v>0</v>
      </c>
      <c r="T197" s="69" t="str">
        <f t="shared" si="221"/>
        <v>KO</v>
      </c>
      <c r="U197" s="85"/>
      <c r="W197" s="60">
        <f>AF195</f>
        <v>0</v>
      </c>
      <c r="X197" s="60"/>
      <c r="Y197" s="58">
        <f>+AH195</f>
        <v>0</v>
      </c>
      <c r="Z197" s="58">
        <f>IF(U195&gt;43/24,U195-43/24,0)</f>
        <v>0</v>
      </c>
      <c r="AB197" s="22" t="s">
        <v>17</v>
      </c>
      <c r="AC197" s="53" t="s">
        <v>27</v>
      </c>
      <c r="AD197" s="53">
        <f>+Z199</f>
        <v>0</v>
      </c>
      <c r="AE197" s="66"/>
      <c r="AF197" s="21">
        <f>IF($U201=3,IF($U195&lt;$AK$5,$AK$5-$U195,0),AF198)</f>
        <v>0</v>
      </c>
      <c r="AH197" s="21">
        <f>IF($U201=3,IF($U195&gt;$AK$5,IF(($U195-$AK$5)&gt;15/24,15/24,$U195-$AK$5),AH198),AH198)</f>
        <v>0</v>
      </c>
      <c r="AI197" s="34">
        <v>3</v>
      </c>
      <c r="AJ197" s="13">
        <v>0.29166666666666669</v>
      </c>
      <c r="AK197" s="53">
        <f>+AJ197*4</f>
        <v>1.1666666666666667</v>
      </c>
    </row>
    <row r="198" spans="1:37">
      <c r="A198" s="45">
        <f t="shared" si="223"/>
        <v>43209</v>
      </c>
      <c r="B198" s="13"/>
      <c r="C198" s="13"/>
      <c r="D198" s="13"/>
      <c r="E198" s="14">
        <f t="shared" si="217"/>
        <v>0</v>
      </c>
      <c r="F198" s="13"/>
      <c r="G198" s="15">
        <f t="shared" si="218"/>
        <v>0</v>
      </c>
      <c r="H198" s="13"/>
      <c r="I198" s="13"/>
      <c r="J198" s="13"/>
      <c r="K198" s="14">
        <f t="shared" si="219"/>
        <v>0</v>
      </c>
      <c r="L198" s="13"/>
      <c r="M198" s="15">
        <f t="shared" ref="M198:M201" si="224">IF(L198&lt;H198,L198+1-H198-K198,L198-H198-K198)</f>
        <v>0</v>
      </c>
      <c r="N198" s="17"/>
      <c r="O198" s="17"/>
      <c r="P198" s="18"/>
      <c r="Q198" s="19"/>
      <c r="R198" s="46"/>
      <c r="S198" s="20">
        <f t="shared" si="222"/>
        <v>0</v>
      </c>
      <c r="T198" s="69" t="str">
        <f t="shared" si="221"/>
        <v>KO</v>
      </c>
      <c r="U198" s="85"/>
      <c r="W198" s="22" t="s">
        <v>18</v>
      </c>
      <c r="X198" s="22"/>
      <c r="Y198" s="22" t="s">
        <v>18</v>
      </c>
      <c r="Z198" s="22" t="s">
        <v>18</v>
      </c>
      <c r="AB198" s="22" t="s">
        <v>16</v>
      </c>
      <c r="AC198" s="53">
        <f>+Y199</f>
        <v>0</v>
      </c>
      <c r="AD198" s="53">
        <f>+(AD197*1.5)/1.25</f>
        <v>0</v>
      </c>
      <c r="AE198" s="66"/>
      <c r="AF198" s="21">
        <f>IF($U201=4,IF($U195&lt;$AK$6,$AK$6-$U195,0),AF199)</f>
        <v>0</v>
      </c>
      <c r="AH198" s="21">
        <f>IF($U201=4,IF($U195&gt;$AK$6,IF(($U195-$AK$6)&gt;22/24,22/24,$U195-$AK$6),AH199),AH199)</f>
        <v>0</v>
      </c>
      <c r="AI198" s="34">
        <v>4</v>
      </c>
      <c r="AJ198" s="13">
        <v>0.29166666666666669</v>
      </c>
      <c r="AK198" s="53">
        <f>+AJ198*3</f>
        <v>0.875</v>
      </c>
    </row>
    <row r="199" spans="1:37">
      <c r="A199" s="45">
        <f t="shared" si="223"/>
        <v>43210</v>
      </c>
      <c r="B199" s="13"/>
      <c r="C199" s="13"/>
      <c r="D199" s="13"/>
      <c r="E199" s="14">
        <f t="shared" si="217"/>
        <v>0</v>
      </c>
      <c r="F199" s="13"/>
      <c r="G199" s="15">
        <f t="shared" si="218"/>
        <v>0</v>
      </c>
      <c r="H199" s="13"/>
      <c r="I199" s="13"/>
      <c r="J199" s="13"/>
      <c r="K199" s="14">
        <f t="shared" si="219"/>
        <v>0</v>
      </c>
      <c r="L199" s="13"/>
      <c r="M199" s="15">
        <f t="shared" si="224"/>
        <v>0</v>
      </c>
      <c r="N199" s="17"/>
      <c r="O199" s="17"/>
      <c r="P199" s="18"/>
      <c r="Q199" s="19"/>
      <c r="R199" s="46"/>
      <c r="S199" s="20">
        <f t="shared" si="222"/>
        <v>0</v>
      </c>
      <c r="T199" s="69" t="str">
        <f>IF(S199+R199+Q199+P199+O199+N199=0,"KO","")</f>
        <v>KO</v>
      </c>
      <c r="U199" s="85"/>
      <c r="W199" s="55">
        <f>+W191+W197-(AC193*1.25)</f>
        <v>0</v>
      </c>
      <c r="X199" s="55"/>
      <c r="Y199" s="53">
        <f>+Y191+Y197-Y193+(AD193*1.5)/1.25-AC193</f>
        <v>0</v>
      </c>
      <c r="Z199" s="53">
        <f>+Z191+Z197-Z193-AD193</f>
        <v>0</v>
      </c>
      <c r="AB199" s="22" t="s">
        <v>15</v>
      </c>
      <c r="AC199" s="53">
        <f>+AC198*1.25</f>
        <v>0</v>
      </c>
      <c r="AD199" s="53" t="s">
        <v>27</v>
      </c>
      <c r="AE199" s="67"/>
      <c r="AF199" s="21">
        <f>IF($U201=5,IF($U195&lt;$AK$7,$AK$7-$U195,0),AF200)</f>
        <v>0</v>
      </c>
      <c r="AH199" s="21">
        <f>IF($U201=5,IF($U195&gt;$AK$7,IF(($U195-$AK$7)&gt;29/24,29/24,$U195-$AK$7),AH200),AH200)</f>
        <v>0</v>
      </c>
      <c r="AI199" s="34">
        <v>5</v>
      </c>
      <c r="AJ199" s="13">
        <v>0.29166666666666669</v>
      </c>
      <c r="AK199" s="53">
        <f>+AJ199*2</f>
        <v>0.58333333333333337</v>
      </c>
    </row>
    <row r="200" spans="1:37">
      <c r="A200" s="45">
        <f t="shared" si="223"/>
        <v>43211</v>
      </c>
      <c r="B200" s="13"/>
      <c r="C200" s="13"/>
      <c r="D200" s="13"/>
      <c r="E200" s="14">
        <f t="shared" si="217"/>
        <v>0</v>
      </c>
      <c r="F200" s="13"/>
      <c r="G200" s="15">
        <f t="shared" si="218"/>
        <v>0</v>
      </c>
      <c r="H200" s="13"/>
      <c r="I200" s="13"/>
      <c r="J200" s="13"/>
      <c r="K200" s="14">
        <f t="shared" si="219"/>
        <v>0</v>
      </c>
      <c r="L200" s="13"/>
      <c r="M200" s="15">
        <f t="shared" si="224"/>
        <v>0</v>
      </c>
      <c r="N200" s="17"/>
      <c r="O200" s="17"/>
      <c r="P200" s="18"/>
      <c r="Q200" s="19"/>
      <c r="R200" s="46"/>
      <c r="S200" s="20">
        <f t="shared" si="222"/>
        <v>0</v>
      </c>
      <c r="T200" s="69" t="str">
        <f t="shared" ref="T200:T201" si="225">IF(S200+R200+Q200+P200+O200+N200=0,"KO","")</f>
        <v>KO</v>
      </c>
      <c r="U200" s="51" t="s">
        <v>33</v>
      </c>
      <c r="Y200" s="22" t="s">
        <v>16</v>
      </c>
      <c r="Z200" s="22" t="s">
        <v>17</v>
      </c>
      <c r="AC200" s="22" t="s">
        <v>16</v>
      </c>
      <c r="AD200" s="22" t="s">
        <v>17</v>
      </c>
      <c r="AE200" s="63"/>
      <c r="AF200" s="21">
        <f>IF($U201=6,IF($U195&lt;$AK$8,$AK$8-$U195,0),AF201)</f>
        <v>0</v>
      </c>
      <c r="AH200" s="21">
        <f>IF($U201=6,IF($U195&gt;$AK$8,IF(($U195-$AK$8)&gt;36/24,36/24,$U195-$AK$8),AH201),AH201)</f>
        <v>0</v>
      </c>
      <c r="AI200" s="34">
        <v>6</v>
      </c>
      <c r="AJ200" s="13">
        <v>0.29166666666666669</v>
      </c>
      <c r="AK200" s="53">
        <f>+AJ200</f>
        <v>0.29166666666666669</v>
      </c>
    </row>
    <row r="201" spans="1:37">
      <c r="A201" s="45">
        <f t="shared" si="223"/>
        <v>43212</v>
      </c>
      <c r="B201" s="13"/>
      <c r="C201" s="13"/>
      <c r="D201" s="13"/>
      <c r="E201" s="14">
        <f t="shared" si="217"/>
        <v>0</v>
      </c>
      <c r="F201" s="13"/>
      <c r="G201" s="15">
        <f t="shared" si="218"/>
        <v>0</v>
      </c>
      <c r="H201" s="13"/>
      <c r="I201" s="13"/>
      <c r="J201" s="13"/>
      <c r="K201" s="14">
        <f t="shared" si="219"/>
        <v>0</v>
      </c>
      <c r="L201" s="13"/>
      <c r="M201" s="15">
        <f t="shared" si="224"/>
        <v>0</v>
      </c>
      <c r="N201" s="17"/>
      <c r="O201" s="17"/>
      <c r="P201" s="18"/>
      <c r="Q201" s="19"/>
      <c r="R201" s="46"/>
      <c r="S201" s="20">
        <f t="shared" si="222"/>
        <v>0</v>
      </c>
      <c r="T201" s="69" t="str">
        <f t="shared" si="225"/>
        <v>KO</v>
      </c>
      <c r="U201" s="52">
        <f>+IF(SUM(N195:R201)&gt;7,"ERROR",SUM(N195:R201))</f>
        <v>0</v>
      </c>
      <c r="W201" s="42" t="s">
        <v>19</v>
      </c>
      <c r="X201" s="42"/>
      <c r="Y201" s="54">
        <v>0</v>
      </c>
      <c r="Z201" s="54">
        <v>0</v>
      </c>
      <c r="AB201" s="42" t="s">
        <v>26</v>
      </c>
      <c r="AC201" s="54">
        <v>0</v>
      </c>
      <c r="AD201" s="54">
        <v>0</v>
      </c>
      <c r="AE201" s="68"/>
      <c r="AF201" s="21">
        <f>IF($U201=7,IF($U195&lt;$AK$9,$AK$9-$U195,0),0)</f>
        <v>0</v>
      </c>
      <c r="AH201" s="21">
        <f>IF($U201=7,IF($U195&gt;$AK$9,IF(($U195-$AK$9)&gt;43/24,43/24,$U195-$AK$9),0),0)</f>
        <v>0</v>
      </c>
      <c r="AI201" s="34">
        <v>7</v>
      </c>
      <c r="AJ201" s="13">
        <v>0.29166666666666669</v>
      </c>
      <c r="AK201" s="53">
        <v>0</v>
      </c>
    </row>
    <row r="202" spans="1:37" ht="6" customHeight="1">
      <c r="N202" s="37"/>
      <c r="O202" s="37"/>
      <c r="P202" s="37"/>
      <c r="Q202" s="37"/>
      <c r="R202" s="37"/>
    </row>
    <row r="203" spans="1:37">
      <c r="A203" s="45">
        <f>+A201+1</f>
        <v>43213</v>
      </c>
      <c r="B203" s="13"/>
      <c r="C203" s="13"/>
      <c r="D203" s="13"/>
      <c r="E203" s="14">
        <f t="shared" ref="E203:E209" si="226">+D203-C203</f>
        <v>0</v>
      </c>
      <c r="F203" s="13"/>
      <c r="G203" s="15">
        <f t="shared" ref="G203:G209" si="227">IF(F203&lt;B203,F203+1-B203-E203,F203-B203-E203)</f>
        <v>0</v>
      </c>
      <c r="H203" s="13"/>
      <c r="I203" s="13"/>
      <c r="J203" s="13"/>
      <c r="K203" s="14">
        <f t="shared" ref="K203:K209" si="228">+J203-I203</f>
        <v>0</v>
      </c>
      <c r="L203" s="13"/>
      <c r="M203" s="15">
        <f t="shared" ref="M203:M204" si="229">IF(L203&lt;H203,L203+1-H203-K203,L203-H203-K203)</f>
        <v>0</v>
      </c>
      <c r="N203" s="17"/>
      <c r="O203" s="17"/>
      <c r="P203" s="18"/>
      <c r="Q203" s="19"/>
      <c r="R203" s="46"/>
      <c r="S203" s="20">
        <f>SUM(G203+M203)</f>
        <v>0</v>
      </c>
      <c r="T203" s="69" t="str">
        <f t="shared" ref="T203:T206" si="230">IF(S203+R203+Q203+P203+O203+N203=0,"KO","")</f>
        <v>KO</v>
      </c>
      <c r="U203" s="84">
        <f>SUM(S203:S209)</f>
        <v>0</v>
      </c>
      <c r="W203" s="43" t="s">
        <v>13</v>
      </c>
      <c r="X203" s="59"/>
      <c r="Y203" s="82" t="s">
        <v>14</v>
      </c>
      <c r="Z203" s="82"/>
      <c r="AB203" s="36"/>
      <c r="AC203" s="82" t="s">
        <v>28</v>
      </c>
      <c r="AD203" s="82"/>
      <c r="AE203" s="62"/>
      <c r="AF203" s="36">
        <f>IF($U209=1,IF($U203&lt;$AK$3,$AK$3-$U203,0),AF204)</f>
        <v>0</v>
      </c>
      <c r="AG203" s="36"/>
      <c r="AH203" s="36">
        <f>IF($U209=1,IF($U203&gt;$AK$3,IF(($U203-$AK$3)&gt;8/24,8/24,$U203-$AK$3),AH204),AH204)</f>
        <v>0</v>
      </c>
      <c r="AI203" s="34">
        <v>1</v>
      </c>
      <c r="AJ203" s="13">
        <v>0.29166666666666669</v>
      </c>
      <c r="AK203" s="53">
        <f>+AJ203*5</f>
        <v>1.4583333333333335</v>
      </c>
    </row>
    <row r="204" spans="1:37">
      <c r="A204" s="45">
        <f>+A203+1</f>
        <v>43214</v>
      </c>
      <c r="B204" s="13"/>
      <c r="C204" s="13"/>
      <c r="D204" s="13"/>
      <c r="E204" s="14">
        <f t="shared" si="226"/>
        <v>0</v>
      </c>
      <c r="F204" s="13"/>
      <c r="G204" s="15">
        <f t="shared" si="227"/>
        <v>0</v>
      </c>
      <c r="H204" s="13"/>
      <c r="I204" s="13"/>
      <c r="J204" s="13"/>
      <c r="K204" s="14">
        <f t="shared" si="228"/>
        <v>0</v>
      </c>
      <c r="L204" s="13"/>
      <c r="M204" s="15">
        <f t="shared" si="229"/>
        <v>0</v>
      </c>
      <c r="N204" s="17"/>
      <c r="O204" s="17"/>
      <c r="P204" s="18"/>
      <c r="Q204" s="19"/>
      <c r="R204" s="46"/>
      <c r="S204" s="20">
        <f t="shared" ref="S204:S209" si="231">SUM(G204+M204)</f>
        <v>0</v>
      </c>
      <c r="T204" s="69" t="str">
        <f t="shared" si="230"/>
        <v>KO</v>
      </c>
      <c r="U204" s="85"/>
      <c r="W204" s="22" t="s">
        <v>15</v>
      </c>
      <c r="X204" s="22"/>
      <c r="Y204" s="22" t="s">
        <v>29</v>
      </c>
      <c r="Z204" s="22" t="s">
        <v>17</v>
      </c>
      <c r="AC204" s="22" t="s">
        <v>16</v>
      </c>
      <c r="AD204" s="22" t="s">
        <v>17</v>
      </c>
      <c r="AE204" s="63"/>
      <c r="AF204" s="36">
        <f>IF($U209=2,IF($U203&lt;$AK$4,$AK$4-$U203,0),AF205)</f>
        <v>0</v>
      </c>
      <c r="AG204" s="36"/>
      <c r="AH204" s="36">
        <f>IF($U209=2,IF($U203&gt;$AK$4,IF(($U203-$AK$4)&gt;8/24,8/24,$U203-$AK$4),AH205),AH205)</f>
        <v>0</v>
      </c>
      <c r="AI204" s="34">
        <v>2</v>
      </c>
      <c r="AJ204" s="13">
        <v>0.29166666666666669</v>
      </c>
      <c r="AK204" s="53">
        <f>+AJ204*5</f>
        <v>1.4583333333333335</v>
      </c>
    </row>
    <row r="205" spans="1:37">
      <c r="A205" s="45">
        <f t="shared" ref="A205:A209" si="232">+A204+1</f>
        <v>43215</v>
      </c>
      <c r="B205" s="13"/>
      <c r="C205" s="13"/>
      <c r="D205" s="13"/>
      <c r="E205" s="14">
        <f t="shared" si="226"/>
        <v>0</v>
      </c>
      <c r="F205" s="13"/>
      <c r="G205" s="15">
        <f t="shared" si="227"/>
        <v>0</v>
      </c>
      <c r="H205" s="13"/>
      <c r="I205" s="13"/>
      <c r="J205" s="13"/>
      <c r="K205" s="14">
        <f t="shared" si="228"/>
        <v>0</v>
      </c>
      <c r="L205" s="13"/>
      <c r="M205" s="15">
        <f>IF(L205&lt;H205,L205+1-H205-K205,L205-H205-K205)</f>
        <v>0</v>
      </c>
      <c r="N205" s="17"/>
      <c r="O205" s="17"/>
      <c r="P205" s="18"/>
      <c r="Q205" s="19"/>
      <c r="R205" s="46"/>
      <c r="S205" s="20">
        <f t="shared" si="231"/>
        <v>0</v>
      </c>
      <c r="T205" s="69" t="str">
        <f t="shared" si="230"/>
        <v>KO</v>
      </c>
      <c r="U205" s="85"/>
      <c r="W205" s="60">
        <f>AF203</f>
        <v>0</v>
      </c>
      <c r="X205" s="60"/>
      <c r="Y205" s="58">
        <f>+AH203</f>
        <v>0</v>
      </c>
      <c r="Z205" s="58">
        <f>IF(U203&gt;43/24,U203-43/24,0)</f>
        <v>0</v>
      </c>
      <c r="AB205" s="22" t="s">
        <v>17</v>
      </c>
      <c r="AC205" s="53" t="s">
        <v>27</v>
      </c>
      <c r="AD205" s="53">
        <f>+Z207</f>
        <v>0</v>
      </c>
      <c r="AE205" s="66"/>
      <c r="AF205" s="21">
        <f>IF($U209=3,IF($U203&lt;$AK$5,$AK$5-$U203,0),AF206)</f>
        <v>0</v>
      </c>
      <c r="AH205" s="21">
        <f>IF($U209=3,IF($U203&gt;$AK$5,IF(($U203-$AK$5)&gt;15/24,15/24,$U203-$AK$5),AH206),AH206)</f>
        <v>0</v>
      </c>
      <c r="AI205" s="34">
        <v>3</v>
      </c>
      <c r="AJ205" s="13">
        <v>0.29166666666666669</v>
      </c>
      <c r="AK205" s="53">
        <f>+AJ205*4</f>
        <v>1.1666666666666667</v>
      </c>
    </row>
    <row r="206" spans="1:37">
      <c r="A206" s="45">
        <f t="shared" si="232"/>
        <v>43216</v>
      </c>
      <c r="B206" s="13"/>
      <c r="C206" s="13"/>
      <c r="D206" s="13"/>
      <c r="E206" s="14">
        <f t="shared" si="226"/>
        <v>0</v>
      </c>
      <c r="F206" s="13"/>
      <c r="G206" s="15">
        <f t="shared" si="227"/>
        <v>0</v>
      </c>
      <c r="H206" s="13"/>
      <c r="I206" s="13"/>
      <c r="J206" s="13"/>
      <c r="K206" s="14">
        <f t="shared" si="228"/>
        <v>0</v>
      </c>
      <c r="L206" s="13"/>
      <c r="M206" s="15">
        <f t="shared" ref="M206:M209" si="233">IF(L206&lt;H206,L206+1-H206-K206,L206-H206-K206)</f>
        <v>0</v>
      </c>
      <c r="N206" s="17"/>
      <c r="O206" s="17"/>
      <c r="P206" s="18"/>
      <c r="Q206" s="19"/>
      <c r="R206" s="46"/>
      <c r="S206" s="20">
        <f t="shared" si="231"/>
        <v>0</v>
      </c>
      <c r="T206" s="69" t="str">
        <f t="shared" si="230"/>
        <v>KO</v>
      </c>
      <c r="U206" s="85"/>
      <c r="W206" s="22" t="s">
        <v>18</v>
      </c>
      <c r="X206" s="22"/>
      <c r="Y206" s="22" t="s">
        <v>18</v>
      </c>
      <c r="Z206" s="22" t="s">
        <v>18</v>
      </c>
      <c r="AB206" s="22" t="s">
        <v>16</v>
      </c>
      <c r="AC206" s="53">
        <f>+Y207</f>
        <v>0</v>
      </c>
      <c r="AD206" s="53">
        <f>+(AD205*1.5)/1.25</f>
        <v>0</v>
      </c>
      <c r="AE206" s="66"/>
      <c r="AF206" s="21">
        <f>IF($U209=4,IF($U203&lt;$AK$6,$AK$6-$U203,0),AF207)</f>
        <v>0</v>
      </c>
      <c r="AH206" s="21">
        <f>IF($U209=4,IF($U203&gt;$AK$6,IF(($U203-$AK$6)&gt;22/24,22/24,$U203-$AK$6),AH207),AH207)</f>
        <v>0</v>
      </c>
      <c r="AI206" s="34">
        <v>4</v>
      </c>
      <c r="AJ206" s="13">
        <v>0.29166666666666669</v>
      </c>
      <c r="AK206" s="53">
        <f>+AJ206*3</f>
        <v>0.875</v>
      </c>
    </row>
    <row r="207" spans="1:37">
      <c r="A207" s="45">
        <f t="shared" si="232"/>
        <v>43217</v>
      </c>
      <c r="B207" s="13"/>
      <c r="C207" s="13"/>
      <c r="D207" s="13"/>
      <c r="E207" s="14">
        <f t="shared" si="226"/>
        <v>0</v>
      </c>
      <c r="F207" s="13"/>
      <c r="G207" s="15">
        <f t="shared" si="227"/>
        <v>0</v>
      </c>
      <c r="H207" s="13"/>
      <c r="I207" s="13"/>
      <c r="J207" s="13"/>
      <c r="K207" s="14">
        <f t="shared" si="228"/>
        <v>0</v>
      </c>
      <c r="L207" s="13"/>
      <c r="M207" s="15">
        <f t="shared" si="233"/>
        <v>0</v>
      </c>
      <c r="N207" s="17"/>
      <c r="O207" s="17"/>
      <c r="P207" s="18"/>
      <c r="Q207" s="19"/>
      <c r="R207" s="46"/>
      <c r="S207" s="20">
        <f t="shared" si="231"/>
        <v>0</v>
      </c>
      <c r="T207" s="69" t="str">
        <f>IF(S207+R207+Q207+P207+O207+N207=0,"KO","")</f>
        <v>KO</v>
      </c>
      <c r="U207" s="85"/>
      <c r="W207" s="55">
        <f>+W199+W205-(AC201*1.25)</f>
        <v>0</v>
      </c>
      <c r="X207" s="55"/>
      <c r="Y207" s="53">
        <f>+Y199+Y205-Y201+(AD201*1.5)/1.25-AC201</f>
        <v>0</v>
      </c>
      <c r="Z207" s="53">
        <f>+Z199+Z205-Z201-AD201</f>
        <v>0</v>
      </c>
      <c r="AB207" s="22" t="s">
        <v>15</v>
      </c>
      <c r="AC207" s="53">
        <f>+AC206*1.25</f>
        <v>0</v>
      </c>
      <c r="AD207" s="53" t="s">
        <v>27</v>
      </c>
      <c r="AE207" s="67"/>
      <c r="AF207" s="21">
        <f>IF($U209=5,IF($U203&lt;$AK$7,$AK$7-$U203,0),AF208)</f>
        <v>0</v>
      </c>
      <c r="AH207" s="21">
        <f>IF($U209=5,IF($U203&gt;$AK$7,IF(($U203-$AK$7)&gt;29/24,29/24,$U203-$AK$7),AH208),AH208)</f>
        <v>0</v>
      </c>
      <c r="AI207" s="34">
        <v>5</v>
      </c>
      <c r="AJ207" s="13">
        <v>0.29166666666666669</v>
      </c>
      <c r="AK207" s="53">
        <f>+AJ207*2</f>
        <v>0.58333333333333337</v>
      </c>
    </row>
    <row r="208" spans="1:37">
      <c r="A208" s="45">
        <f t="shared" si="232"/>
        <v>43218</v>
      </c>
      <c r="B208" s="13"/>
      <c r="C208" s="13"/>
      <c r="D208" s="13"/>
      <c r="E208" s="14">
        <f t="shared" si="226"/>
        <v>0</v>
      </c>
      <c r="F208" s="13"/>
      <c r="G208" s="15">
        <f t="shared" si="227"/>
        <v>0</v>
      </c>
      <c r="H208" s="13"/>
      <c r="I208" s="13"/>
      <c r="J208" s="13"/>
      <c r="K208" s="14">
        <f t="shared" si="228"/>
        <v>0</v>
      </c>
      <c r="L208" s="13"/>
      <c r="M208" s="15">
        <f t="shared" si="233"/>
        <v>0</v>
      </c>
      <c r="N208" s="17"/>
      <c r="O208" s="17"/>
      <c r="P208" s="18"/>
      <c r="Q208" s="19"/>
      <c r="R208" s="46"/>
      <c r="S208" s="20">
        <f t="shared" si="231"/>
        <v>0</v>
      </c>
      <c r="T208" s="69" t="str">
        <f t="shared" ref="T208:T209" si="234">IF(S208+R208+Q208+P208+O208+N208=0,"KO","")</f>
        <v>KO</v>
      </c>
      <c r="U208" s="51" t="s">
        <v>33</v>
      </c>
      <c r="Y208" s="22" t="s">
        <v>16</v>
      </c>
      <c r="Z208" s="22" t="s">
        <v>17</v>
      </c>
      <c r="AC208" s="22" t="s">
        <v>16</v>
      </c>
      <c r="AD208" s="22" t="s">
        <v>17</v>
      </c>
      <c r="AE208" s="63"/>
      <c r="AF208" s="21">
        <f>IF($U209=6,IF($U203&lt;$AK$8,$AK$8-$U203,0),AF209)</f>
        <v>0</v>
      </c>
      <c r="AH208" s="21">
        <f>IF($U209=6,IF($U203&gt;$AK$8,IF(($U203-$AK$8)&gt;36/24,36/24,$U203-$AK$8),AH209),AH209)</f>
        <v>0</v>
      </c>
      <c r="AI208" s="34">
        <v>6</v>
      </c>
      <c r="AJ208" s="13">
        <v>0.29166666666666669</v>
      </c>
      <c r="AK208" s="53">
        <f>+AJ208</f>
        <v>0.29166666666666669</v>
      </c>
    </row>
    <row r="209" spans="1:37">
      <c r="A209" s="45">
        <f t="shared" si="232"/>
        <v>43219</v>
      </c>
      <c r="B209" s="13"/>
      <c r="C209" s="13"/>
      <c r="D209" s="13"/>
      <c r="E209" s="14">
        <f t="shared" si="226"/>
        <v>0</v>
      </c>
      <c r="F209" s="13"/>
      <c r="G209" s="15">
        <f t="shared" si="227"/>
        <v>0</v>
      </c>
      <c r="H209" s="13"/>
      <c r="I209" s="13"/>
      <c r="J209" s="13"/>
      <c r="K209" s="14">
        <f t="shared" si="228"/>
        <v>0</v>
      </c>
      <c r="L209" s="13"/>
      <c r="M209" s="15">
        <f t="shared" si="233"/>
        <v>0</v>
      </c>
      <c r="N209" s="17"/>
      <c r="O209" s="17"/>
      <c r="P209" s="18"/>
      <c r="Q209" s="19"/>
      <c r="R209" s="46"/>
      <c r="S209" s="20">
        <f t="shared" si="231"/>
        <v>0</v>
      </c>
      <c r="T209" s="69" t="str">
        <f t="shared" si="234"/>
        <v>KO</v>
      </c>
      <c r="U209" s="52">
        <f>+IF(SUM(N203:R209)&gt;7,"ERROR",SUM(N203:R209))</f>
        <v>0</v>
      </c>
      <c r="W209" s="42" t="s">
        <v>19</v>
      </c>
      <c r="X209" s="42"/>
      <c r="Y209" s="54">
        <v>0</v>
      </c>
      <c r="Z209" s="54">
        <v>0</v>
      </c>
      <c r="AB209" s="42" t="s">
        <v>26</v>
      </c>
      <c r="AC209" s="54">
        <v>0</v>
      </c>
      <c r="AD209" s="54">
        <v>0</v>
      </c>
      <c r="AE209" s="68"/>
      <c r="AF209" s="21">
        <f>IF($U209=7,IF($U203&lt;$AK$9,$AK$9-$U203,0),0)</f>
        <v>0</v>
      </c>
      <c r="AH209" s="21">
        <f>IF($U209=7,IF($U203&gt;$AK$9,IF(($U203-$AK$9)&gt;43/24,43/24,$U203-$AK$9),0),0)</f>
        <v>0</v>
      </c>
      <c r="AI209" s="34">
        <v>7</v>
      </c>
      <c r="AJ209" s="13">
        <v>0.29166666666666669</v>
      </c>
      <c r="AK209" s="53">
        <v>0</v>
      </c>
    </row>
    <row r="210" spans="1:37" ht="6" customHeight="1">
      <c r="N210" s="37"/>
      <c r="O210" s="37"/>
      <c r="P210" s="37"/>
      <c r="Q210" s="37"/>
      <c r="R210" s="37"/>
    </row>
    <row r="211" spans="1:37">
      <c r="A211" s="45">
        <f>+A209+1</f>
        <v>43220</v>
      </c>
      <c r="B211" s="13"/>
      <c r="C211" s="13"/>
      <c r="D211" s="13"/>
      <c r="E211" s="14">
        <f t="shared" ref="E211:E217" si="235">+D211-C211</f>
        <v>0</v>
      </c>
      <c r="F211" s="13"/>
      <c r="G211" s="15">
        <f t="shared" ref="G211:G217" si="236">IF(F211&lt;B211,F211+1-B211-E211,F211-B211-E211)</f>
        <v>0</v>
      </c>
      <c r="H211" s="13"/>
      <c r="I211" s="13"/>
      <c r="J211" s="13"/>
      <c r="K211" s="14">
        <f t="shared" ref="K211:K217" si="237">+J211-I211</f>
        <v>0</v>
      </c>
      <c r="L211" s="13"/>
      <c r="M211" s="15">
        <f t="shared" ref="M211:M212" si="238">IF(L211&lt;H211,L211+1-H211-K211,L211-H211-K211)</f>
        <v>0</v>
      </c>
      <c r="N211" s="17"/>
      <c r="O211" s="17"/>
      <c r="P211" s="18"/>
      <c r="Q211" s="19"/>
      <c r="R211" s="46"/>
      <c r="S211" s="20">
        <f>SUM(G211+M211)</f>
        <v>0</v>
      </c>
      <c r="T211" s="69" t="str">
        <f t="shared" ref="T211:T214" si="239">IF(S211+R211+Q211+P211+O211+N211=0,"KO","")</f>
        <v>KO</v>
      </c>
      <c r="U211" s="84">
        <f>SUM(S211:S217)</f>
        <v>0</v>
      </c>
      <c r="W211" s="43" t="s">
        <v>13</v>
      </c>
      <c r="X211" s="59"/>
      <c r="Y211" s="82" t="s">
        <v>14</v>
      </c>
      <c r="Z211" s="82"/>
      <c r="AB211" s="36"/>
      <c r="AC211" s="82" t="s">
        <v>28</v>
      </c>
      <c r="AD211" s="82"/>
      <c r="AE211" s="62"/>
      <c r="AF211" s="36">
        <f>IF($U217=1,IF($U211&lt;$AK$3,$AK$3-$U211,0),AF212)</f>
        <v>0</v>
      </c>
      <c r="AG211" s="36"/>
      <c r="AH211" s="36">
        <f>IF($U217=1,IF($U211&gt;$AK$3,IF(($U211-$AK$3)&gt;8/24,8/24,$U211-$AK$3),AH212),AH212)</f>
        <v>0</v>
      </c>
      <c r="AI211" s="34">
        <v>1</v>
      </c>
      <c r="AJ211" s="13">
        <v>0.29166666666666669</v>
      </c>
      <c r="AK211" s="53">
        <f>+AJ211*5</f>
        <v>1.4583333333333335</v>
      </c>
    </row>
    <row r="212" spans="1:37">
      <c r="A212" s="45">
        <f>+A211+1</f>
        <v>43221</v>
      </c>
      <c r="B212" s="13"/>
      <c r="C212" s="13"/>
      <c r="D212" s="13"/>
      <c r="E212" s="14">
        <f t="shared" si="235"/>
        <v>0</v>
      </c>
      <c r="F212" s="13"/>
      <c r="G212" s="15">
        <f t="shared" si="236"/>
        <v>0</v>
      </c>
      <c r="H212" s="13"/>
      <c r="I212" s="13"/>
      <c r="J212" s="13"/>
      <c r="K212" s="14">
        <f t="shared" si="237"/>
        <v>0</v>
      </c>
      <c r="L212" s="13"/>
      <c r="M212" s="15">
        <f t="shared" si="238"/>
        <v>0</v>
      </c>
      <c r="N212" s="17"/>
      <c r="O212" s="17"/>
      <c r="P212" s="18"/>
      <c r="Q212" s="19"/>
      <c r="R212" s="46"/>
      <c r="S212" s="20">
        <f t="shared" ref="S212:S217" si="240">SUM(G212+M212)</f>
        <v>0</v>
      </c>
      <c r="T212" s="69" t="str">
        <f t="shared" si="239"/>
        <v>KO</v>
      </c>
      <c r="U212" s="85"/>
      <c r="W212" s="22" t="s">
        <v>15</v>
      </c>
      <c r="X212" s="22"/>
      <c r="Y212" s="22" t="s">
        <v>29</v>
      </c>
      <c r="Z212" s="22" t="s">
        <v>17</v>
      </c>
      <c r="AC212" s="22" t="s">
        <v>16</v>
      </c>
      <c r="AD212" s="22" t="s">
        <v>17</v>
      </c>
      <c r="AE212" s="63"/>
      <c r="AF212" s="36">
        <f>IF($U217=2,IF($U211&lt;$AK$4,$AK$4-$U211,0),AF213)</f>
        <v>0</v>
      </c>
      <c r="AG212" s="36"/>
      <c r="AH212" s="36">
        <f>IF($U217=2,IF($U211&gt;$AK$4,IF(($U211-$AK$4)&gt;8/24,8/24,$U211-$AK$4),AH213),AH213)</f>
        <v>0</v>
      </c>
      <c r="AI212" s="34">
        <v>2</v>
      </c>
      <c r="AJ212" s="13">
        <v>0.29166666666666669</v>
      </c>
      <c r="AK212" s="53">
        <f>+AJ212*5</f>
        <v>1.4583333333333335</v>
      </c>
    </row>
    <row r="213" spans="1:37">
      <c r="A213" s="45">
        <f t="shared" ref="A213:A217" si="241">+A212+1</f>
        <v>43222</v>
      </c>
      <c r="B213" s="13"/>
      <c r="C213" s="13"/>
      <c r="D213" s="13"/>
      <c r="E213" s="14">
        <f t="shared" si="235"/>
        <v>0</v>
      </c>
      <c r="F213" s="13"/>
      <c r="G213" s="15">
        <f t="shared" si="236"/>
        <v>0</v>
      </c>
      <c r="H213" s="13"/>
      <c r="I213" s="13"/>
      <c r="J213" s="13"/>
      <c r="K213" s="14">
        <f t="shared" si="237"/>
        <v>0</v>
      </c>
      <c r="L213" s="13"/>
      <c r="M213" s="15">
        <f>IF(L213&lt;H213,L213+1-H213-K213,L213-H213-K213)</f>
        <v>0</v>
      </c>
      <c r="N213" s="17"/>
      <c r="O213" s="17"/>
      <c r="P213" s="18"/>
      <c r="Q213" s="19"/>
      <c r="R213" s="46"/>
      <c r="S213" s="20">
        <f t="shared" si="240"/>
        <v>0</v>
      </c>
      <c r="T213" s="69" t="str">
        <f t="shared" si="239"/>
        <v>KO</v>
      </c>
      <c r="U213" s="85"/>
      <c r="W213" s="60">
        <f>AF211</f>
        <v>0</v>
      </c>
      <c r="X213" s="60"/>
      <c r="Y213" s="58">
        <f>+AH211</f>
        <v>0</v>
      </c>
      <c r="Z213" s="58">
        <f>IF(U211&gt;43/24,U211-43/24,0)</f>
        <v>0</v>
      </c>
      <c r="AB213" s="22" t="s">
        <v>17</v>
      </c>
      <c r="AC213" s="53" t="s">
        <v>27</v>
      </c>
      <c r="AD213" s="53">
        <f>+Z215</f>
        <v>0</v>
      </c>
      <c r="AE213" s="66"/>
      <c r="AF213" s="21">
        <f>IF($U217=3,IF($U211&lt;$AK$5,$AK$5-$U211,0),AF214)</f>
        <v>0</v>
      </c>
      <c r="AH213" s="21">
        <f>IF($U217=3,IF($U211&gt;$AK$5,IF(($U211-$AK$5)&gt;15/24,15/24,$U211-$AK$5),AH214),AH214)</f>
        <v>0</v>
      </c>
      <c r="AI213" s="34">
        <v>3</v>
      </c>
      <c r="AJ213" s="13">
        <v>0.29166666666666669</v>
      </c>
      <c r="AK213" s="53">
        <f>+AJ213*4</f>
        <v>1.1666666666666667</v>
      </c>
    </row>
    <row r="214" spans="1:37">
      <c r="A214" s="45">
        <f t="shared" si="241"/>
        <v>43223</v>
      </c>
      <c r="B214" s="13"/>
      <c r="C214" s="13"/>
      <c r="D214" s="13"/>
      <c r="E214" s="14">
        <f t="shared" si="235"/>
        <v>0</v>
      </c>
      <c r="F214" s="13"/>
      <c r="G214" s="15">
        <f t="shared" si="236"/>
        <v>0</v>
      </c>
      <c r="H214" s="13"/>
      <c r="I214" s="13"/>
      <c r="J214" s="13"/>
      <c r="K214" s="14">
        <f t="shared" si="237"/>
        <v>0</v>
      </c>
      <c r="L214" s="13"/>
      <c r="M214" s="15">
        <f t="shared" ref="M214:M217" si="242">IF(L214&lt;H214,L214+1-H214-K214,L214-H214-K214)</f>
        <v>0</v>
      </c>
      <c r="N214" s="17"/>
      <c r="O214" s="17"/>
      <c r="P214" s="18"/>
      <c r="Q214" s="19"/>
      <c r="R214" s="46"/>
      <c r="S214" s="20">
        <f t="shared" si="240"/>
        <v>0</v>
      </c>
      <c r="T214" s="69" t="str">
        <f t="shared" si="239"/>
        <v>KO</v>
      </c>
      <c r="U214" s="85"/>
      <c r="W214" s="22" t="s">
        <v>18</v>
      </c>
      <c r="X214" s="22"/>
      <c r="Y214" s="22" t="s">
        <v>18</v>
      </c>
      <c r="Z214" s="22" t="s">
        <v>18</v>
      </c>
      <c r="AB214" s="22" t="s">
        <v>16</v>
      </c>
      <c r="AC214" s="53">
        <f>+Y215</f>
        <v>0</v>
      </c>
      <c r="AD214" s="53">
        <f>+(AD213*1.5)/1.25</f>
        <v>0</v>
      </c>
      <c r="AE214" s="66"/>
      <c r="AF214" s="21">
        <f>IF($U217=4,IF($U211&lt;$AK$6,$AK$6-$U211,0),AF215)</f>
        <v>0</v>
      </c>
      <c r="AH214" s="21">
        <f>IF($U217=4,IF($U211&gt;$AK$6,IF(($U211-$AK$6)&gt;22/24,22/24,$U211-$AK$6),AH215),AH215)</f>
        <v>0</v>
      </c>
      <c r="AI214" s="34">
        <v>4</v>
      </c>
      <c r="AJ214" s="13">
        <v>0.29166666666666669</v>
      </c>
      <c r="AK214" s="53">
        <f>+AJ214*3</f>
        <v>0.875</v>
      </c>
    </row>
    <row r="215" spans="1:37">
      <c r="A215" s="45">
        <f t="shared" si="241"/>
        <v>43224</v>
      </c>
      <c r="B215" s="13"/>
      <c r="C215" s="13"/>
      <c r="D215" s="13"/>
      <c r="E215" s="14">
        <f t="shared" si="235"/>
        <v>0</v>
      </c>
      <c r="F215" s="13"/>
      <c r="G215" s="15">
        <f t="shared" si="236"/>
        <v>0</v>
      </c>
      <c r="H215" s="13"/>
      <c r="I215" s="13"/>
      <c r="J215" s="13"/>
      <c r="K215" s="14">
        <f t="shared" si="237"/>
        <v>0</v>
      </c>
      <c r="L215" s="13"/>
      <c r="M215" s="15">
        <f t="shared" si="242"/>
        <v>0</v>
      </c>
      <c r="N215" s="17"/>
      <c r="O215" s="17"/>
      <c r="P215" s="18"/>
      <c r="Q215" s="19"/>
      <c r="R215" s="46"/>
      <c r="S215" s="20">
        <f t="shared" si="240"/>
        <v>0</v>
      </c>
      <c r="T215" s="69" t="str">
        <f>IF(S215+R215+Q215+P215+O215+N215=0,"KO","")</f>
        <v>KO</v>
      </c>
      <c r="U215" s="85"/>
      <c r="W215" s="55">
        <f>+W207+W213-(AC209*1.25)</f>
        <v>0</v>
      </c>
      <c r="X215" s="55"/>
      <c r="Y215" s="53">
        <f>+Y207+Y213-Y209+(AD209*1.5)/1.25-AC209</f>
        <v>0</v>
      </c>
      <c r="Z215" s="53">
        <f>+Z207+Z213-Z209-AD209</f>
        <v>0</v>
      </c>
      <c r="AB215" s="22" t="s">
        <v>15</v>
      </c>
      <c r="AC215" s="53">
        <f>+AC214*1.25</f>
        <v>0</v>
      </c>
      <c r="AD215" s="53" t="s">
        <v>27</v>
      </c>
      <c r="AE215" s="67"/>
      <c r="AF215" s="21">
        <f>IF($U217=5,IF($U211&lt;$AK$7,$AK$7-$U211,0),AF216)</f>
        <v>0</v>
      </c>
      <c r="AH215" s="21">
        <f>IF($U217=5,IF($U211&gt;$AK$7,IF(($U211-$AK$7)&gt;29/24,29/24,$U211-$AK$7),AH216),AH216)</f>
        <v>0</v>
      </c>
      <c r="AI215" s="34">
        <v>5</v>
      </c>
      <c r="AJ215" s="13">
        <v>0.29166666666666669</v>
      </c>
      <c r="AK215" s="53">
        <f>+AJ215*2</f>
        <v>0.58333333333333337</v>
      </c>
    </row>
    <row r="216" spans="1:37">
      <c r="A216" s="45">
        <f t="shared" si="241"/>
        <v>43225</v>
      </c>
      <c r="B216" s="13"/>
      <c r="C216" s="13"/>
      <c r="D216" s="13"/>
      <c r="E216" s="14">
        <f t="shared" si="235"/>
        <v>0</v>
      </c>
      <c r="F216" s="13"/>
      <c r="G216" s="15">
        <f t="shared" si="236"/>
        <v>0</v>
      </c>
      <c r="H216" s="13"/>
      <c r="I216" s="13"/>
      <c r="J216" s="13"/>
      <c r="K216" s="14">
        <f t="shared" si="237"/>
        <v>0</v>
      </c>
      <c r="L216" s="13"/>
      <c r="M216" s="15">
        <f t="shared" si="242"/>
        <v>0</v>
      </c>
      <c r="N216" s="17"/>
      <c r="O216" s="17"/>
      <c r="P216" s="18"/>
      <c r="Q216" s="19"/>
      <c r="R216" s="46"/>
      <c r="S216" s="20">
        <f t="shared" si="240"/>
        <v>0</v>
      </c>
      <c r="T216" s="69" t="str">
        <f t="shared" ref="T216:T217" si="243">IF(S216+R216+Q216+P216+O216+N216=0,"KO","")</f>
        <v>KO</v>
      </c>
      <c r="U216" s="51" t="s">
        <v>33</v>
      </c>
      <c r="Y216" s="22" t="s">
        <v>16</v>
      </c>
      <c r="Z216" s="22" t="s">
        <v>17</v>
      </c>
      <c r="AC216" s="22" t="s">
        <v>16</v>
      </c>
      <c r="AD216" s="22" t="s">
        <v>17</v>
      </c>
      <c r="AE216" s="63"/>
      <c r="AF216" s="21">
        <f>IF($U217=6,IF($U211&lt;$AK$8,$AK$8-$U211,0),AF217)</f>
        <v>0</v>
      </c>
      <c r="AH216" s="21">
        <f>IF($U217=6,IF($U211&gt;$AK$8,IF(($U211-$AK$8)&gt;36/24,36/24,$U211-$AK$8),AH217),AH217)</f>
        <v>0</v>
      </c>
      <c r="AI216" s="34">
        <v>6</v>
      </c>
      <c r="AJ216" s="13">
        <v>0.29166666666666669</v>
      </c>
      <c r="AK216" s="53">
        <f>+AJ216</f>
        <v>0.29166666666666669</v>
      </c>
    </row>
    <row r="217" spans="1:37">
      <c r="A217" s="45">
        <f t="shared" si="241"/>
        <v>43226</v>
      </c>
      <c r="B217" s="13"/>
      <c r="C217" s="13"/>
      <c r="D217" s="13"/>
      <c r="E217" s="14">
        <f t="shared" si="235"/>
        <v>0</v>
      </c>
      <c r="F217" s="13"/>
      <c r="G217" s="15">
        <f t="shared" si="236"/>
        <v>0</v>
      </c>
      <c r="H217" s="13"/>
      <c r="I217" s="13"/>
      <c r="J217" s="13"/>
      <c r="K217" s="14">
        <f t="shared" si="237"/>
        <v>0</v>
      </c>
      <c r="L217" s="13"/>
      <c r="M217" s="15">
        <f t="shared" si="242"/>
        <v>0</v>
      </c>
      <c r="N217" s="17"/>
      <c r="O217" s="17"/>
      <c r="P217" s="18"/>
      <c r="Q217" s="19"/>
      <c r="R217" s="46"/>
      <c r="S217" s="20">
        <f t="shared" si="240"/>
        <v>0</v>
      </c>
      <c r="T217" s="69" t="str">
        <f t="shared" si="243"/>
        <v>KO</v>
      </c>
      <c r="U217" s="52">
        <f>+IF(SUM(N211:R217)&gt;7,"ERROR",SUM(N211:R217))</f>
        <v>0</v>
      </c>
      <c r="W217" s="42" t="s">
        <v>19</v>
      </c>
      <c r="X217" s="42"/>
      <c r="Y217" s="54">
        <v>0</v>
      </c>
      <c r="Z217" s="54">
        <v>0</v>
      </c>
      <c r="AB217" s="42" t="s">
        <v>26</v>
      </c>
      <c r="AC217" s="54">
        <v>0</v>
      </c>
      <c r="AD217" s="54">
        <v>0</v>
      </c>
      <c r="AE217" s="68"/>
      <c r="AF217" s="21">
        <f>IF($U217=7,IF($U211&lt;$AK$9,$AK$9-$U211,0),0)</f>
        <v>0</v>
      </c>
      <c r="AH217" s="21">
        <f>IF($U217=7,IF($U211&gt;$AK$9,IF(($U211-$AK$9)&gt;43/24,43/24,$U211-$AK$9),0),0)</f>
        <v>0</v>
      </c>
      <c r="AI217" s="34">
        <v>7</v>
      </c>
      <c r="AJ217" s="13">
        <v>0.29166666666666669</v>
      </c>
      <c r="AK217" s="53">
        <v>0</v>
      </c>
    </row>
    <row r="218" spans="1:37" ht="6" customHeight="1">
      <c r="N218" s="37"/>
      <c r="O218" s="37"/>
      <c r="P218" s="37"/>
      <c r="Q218" s="37"/>
      <c r="R218" s="37"/>
    </row>
    <row r="219" spans="1:37">
      <c r="A219" s="45">
        <f>+A217+1</f>
        <v>43227</v>
      </c>
      <c r="B219" s="13"/>
      <c r="C219" s="13"/>
      <c r="D219" s="13"/>
      <c r="E219" s="14">
        <f t="shared" ref="E219:E225" si="244">+D219-C219</f>
        <v>0</v>
      </c>
      <c r="F219" s="13"/>
      <c r="G219" s="15">
        <f t="shared" ref="G219:G225" si="245">IF(F219&lt;B219,F219+1-B219-E219,F219-B219-E219)</f>
        <v>0</v>
      </c>
      <c r="H219" s="13"/>
      <c r="I219" s="13"/>
      <c r="J219" s="13"/>
      <c r="K219" s="14">
        <f t="shared" ref="K219:K225" si="246">+J219-I219</f>
        <v>0</v>
      </c>
      <c r="L219" s="13"/>
      <c r="M219" s="15">
        <f t="shared" ref="M219:M220" si="247">IF(L219&lt;H219,L219+1-H219-K219,L219-H219-K219)</f>
        <v>0</v>
      </c>
      <c r="N219" s="17"/>
      <c r="O219" s="17"/>
      <c r="P219" s="18"/>
      <c r="Q219" s="19"/>
      <c r="R219" s="46"/>
      <c r="S219" s="20">
        <f>SUM(G219+M219)</f>
        <v>0</v>
      </c>
      <c r="T219" s="69" t="str">
        <f t="shared" ref="T219:T222" si="248">IF(S219+R219+Q219+P219+O219+N219=0,"KO","")</f>
        <v>KO</v>
      </c>
      <c r="U219" s="84">
        <f>SUM(S219:S225)</f>
        <v>0</v>
      </c>
      <c r="W219" s="43" t="s">
        <v>13</v>
      </c>
      <c r="X219" s="59"/>
      <c r="Y219" s="82" t="s">
        <v>14</v>
      </c>
      <c r="Z219" s="82"/>
      <c r="AB219" s="36"/>
      <c r="AC219" s="82" t="s">
        <v>28</v>
      </c>
      <c r="AD219" s="82"/>
      <c r="AE219" s="62"/>
      <c r="AF219" s="36">
        <f>IF($U225=1,IF($U219&lt;$AK$3,$AK$3-$U219,0),AF220)</f>
        <v>0</v>
      </c>
      <c r="AG219" s="36"/>
      <c r="AH219" s="36">
        <f>IF($U225=1,IF($U219&gt;$AK$3,IF(($U219-$AK$3)&gt;8/24,8/24,$U219-$AK$3),AH220),AH220)</f>
        <v>0</v>
      </c>
      <c r="AI219" s="34">
        <v>1</v>
      </c>
      <c r="AJ219" s="13">
        <v>0.29166666666666669</v>
      </c>
      <c r="AK219" s="53">
        <f>+AJ219*5</f>
        <v>1.4583333333333335</v>
      </c>
    </row>
    <row r="220" spans="1:37">
      <c r="A220" s="45">
        <f>+A219+1</f>
        <v>43228</v>
      </c>
      <c r="B220" s="13"/>
      <c r="C220" s="13"/>
      <c r="D220" s="13"/>
      <c r="E220" s="14">
        <f t="shared" si="244"/>
        <v>0</v>
      </c>
      <c r="F220" s="13"/>
      <c r="G220" s="15">
        <f t="shared" si="245"/>
        <v>0</v>
      </c>
      <c r="H220" s="13"/>
      <c r="I220" s="13"/>
      <c r="J220" s="13"/>
      <c r="K220" s="14">
        <f t="shared" si="246"/>
        <v>0</v>
      </c>
      <c r="L220" s="13"/>
      <c r="M220" s="15">
        <f t="shared" si="247"/>
        <v>0</v>
      </c>
      <c r="N220" s="17"/>
      <c r="O220" s="17"/>
      <c r="P220" s="18"/>
      <c r="Q220" s="19"/>
      <c r="R220" s="46"/>
      <c r="S220" s="20">
        <f t="shared" ref="S220:S225" si="249">SUM(G220+M220)</f>
        <v>0</v>
      </c>
      <c r="T220" s="69" t="str">
        <f t="shared" si="248"/>
        <v>KO</v>
      </c>
      <c r="U220" s="85"/>
      <c r="W220" s="22" t="s">
        <v>15</v>
      </c>
      <c r="X220" s="22"/>
      <c r="Y220" s="22" t="s">
        <v>29</v>
      </c>
      <c r="Z220" s="22" t="s">
        <v>17</v>
      </c>
      <c r="AC220" s="22" t="s">
        <v>16</v>
      </c>
      <c r="AD220" s="22" t="s">
        <v>17</v>
      </c>
      <c r="AE220" s="63"/>
      <c r="AF220" s="36">
        <f>IF($U225=2,IF($U219&lt;$AK$4,$AK$4-$U219,0),AF221)</f>
        <v>0</v>
      </c>
      <c r="AG220" s="36"/>
      <c r="AH220" s="36">
        <f>IF($U225=2,IF($U219&gt;$AK$4,IF(($U219-$AK$4)&gt;8/24,8/24,$U219-$AK$4),AH221),AH221)</f>
        <v>0</v>
      </c>
      <c r="AI220" s="34">
        <v>2</v>
      </c>
      <c r="AJ220" s="13">
        <v>0.29166666666666669</v>
      </c>
      <c r="AK220" s="53">
        <f>+AJ220*5</f>
        <v>1.4583333333333335</v>
      </c>
    </row>
    <row r="221" spans="1:37">
      <c r="A221" s="45">
        <f t="shared" ref="A221:A225" si="250">+A220+1</f>
        <v>43229</v>
      </c>
      <c r="B221" s="13"/>
      <c r="C221" s="13"/>
      <c r="D221" s="13"/>
      <c r="E221" s="14">
        <f t="shared" si="244"/>
        <v>0</v>
      </c>
      <c r="F221" s="13"/>
      <c r="G221" s="15">
        <f t="shared" si="245"/>
        <v>0</v>
      </c>
      <c r="H221" s="13"/>
      <c r="I221" s="13"/>
      <c r="J221" s="13"/>
      <c r="K221" s="14">
        <f t="shared" si="246"/>
        <v>0</v>
      </c>
      <c r="L221" s="13"/>
      <c r="M221" s="15">
        <f>IF(L221&lt;H221,L221+1-H221-K221,L221-H221-K221)</f>
        <v>0</v>
      </c>
      <c r="N221" s="17"/>
      <c r="O221" s="17"/>
      <c r="P221" s="18"/>
      <c r="Q221" s="19"/>
      <c r="R221" s="46"/>
      <c r="S221" s="20">
        <f t="shared" si="249"/>
        <v>0</v>
      </c>
      <c r="T221" s="69" t="str">
        <f t="shared" si="248"/>
        <v>KO</v>
      </c>
      <c r="U221" s="85"/>
      <c r="W221" s="60">
        <f>AF219</f>
        <v>0</v>
      </c>
      <c r="X221" s="60"/>
      <c r="Y221" s="58">
        <f>+AH219</f>
        <v>0</v>
      </c>
      <c r="Z221" s="58">
        <f>IF(U219&gt;43/24,U219-43/24,0)</f>
        <v>0</v>
      </c>
      <c r="AB221" s="22" t="s">
        <v>17</v>
      </c>
      <c r="AC221" s="53" t="s">
        <v>27</v>
      </c>
      <c r="AD221" s="53">
        <f>+Z223</f>
        <v>0</v>
      </c>
      <c r="AE221" s="66"/>
      <c r="AF221" s="21">
        <f>IF($U225=3,IF($U219&lt;$AK$5,$AK$5-$U219,0),AF222)</f>
        <v>0</v>
      </c>
      <c r="AH221" s="21">
        <f>IF($U225=3,IF($U219&gt;$AK$5,IF(($U219-$AK$5)&gt;15/24,15/24,$U219-$AK$5),AH222),AH222)</f>
        <v>0</v>
      </c>
      <c r="AI221" s="34">
        <v>3</v>
      </c>
      <c r="AJ221" s="13">
        <v>0.29166666666666669</v>
      </c>
      <c r="AK221" s="53">
        <f>+AJ221*4</f>
        <v>1.1666666666666667</v>
      </c>
    </row>
    <row r="222" spans="1:37">
      <c r="A222" s="45">
        <f t="shared" si="250"/>
        <v>43230</v>
      </c>
      <c r="B222" s="13"/>
      <c r="C222" s="13"/>
      <c r="D222" s="13"/>
      <c r="E222" s="14">
        <f t="shared" si="244"/>
        <v>0</v>
      </c>
      <c r="F222" s="13"/>
      <c r="G222" s="15">
        <f t="shared" si="245"/>
        <v>0</v>
      </c>
      <c r="H222" s="13"/>
      <c r="I222" s="13"/>
      <c r="J222" s="13"/>
      <c r="K222" s="14">
        <f t="shared" si="246"/>
        <v>0</v>
      </c>
      <c r="L222" s="13"/>
      <c r="M222" s="15">
        <f t="shared" ref="M222:M225" si="251">IF(L222&lt;H222,L222+1-H222-K222,L222-H222-K222)</f>
        <v>0</v>
      </c>
      <c r="N222" s="17"/>
      <c r="O222" s="17"/>
      <c r="P222" s="18"/>
      <c r="Q222" s="19"/>
      <c r="R222" s="46"/>
      <c r="S222" s="20">
        <f t="shared" si="249"/>
        <v>0</v>
      </c>
      <c r="T222" s="69" t="str">
        <f t="shared" si="248"/>
        <v>KO</v>
      </c>
      <c r="U222" s="85"/>
      <c r="W222" s="22" t="s">
        <v>18</v>
      </c>
      <c r="X222" s="22"/>
      <c r="Y222" s="22" t="s">
        <v>18</v>
      </c>
      <c r="Z222" s="22" t="s">
        <v>18</v>
      </c>
      <c r="AB222" s="22" t="s">
        <v>16</v>
      </c>
      <c r="AC222" s="53">
        <f>+Y223</f>
        <v>0</v>
      </c>
      <c r="AD222" s="53">
        <f>+(AD221*1.5)/1.25</f>
        <v>0</v>
      </c>
      <c r="AE222" s="66"/>
      <c r="AF222" s="21">
        <f>IF($U225=4,IF($U219&lt;$AK$6,$AK$6-$U219,0),AF223)</f>
        <v>0</v>
      </c>
      <c r="AH222" s="21">
        <f>IF($U225=4,IF($U219&gt;$AK$6,IF(($U219-$AK$6)&gt;22/24,22/24,$U219-$AK$6),AH223),AH223)</f>
        <v>0</v>
      </c>
      <c r="AI222" s="34">
        <v>4</v>
      </c>
      <c r="AJ222" s="13">
        <v>0.29166666666666669</v>
      </c>
      <c r="AK222" s="53">
        <f>+AJ222*3</f>
        <v>0.875</v>
      </c>
    </row>
    <row r="223" spans="1:37">
      <c r="A223" s="45">
        <f t="shared" si="250"/>
        <v>43231</v>
      </c>
      <c r="B223" s="13"/>
      <c r="C223" s="13"/>
      <c r="D223" s="13"/>
      <c r="E223" s="14">
        <f t="shared" si="244"/>
        <v>0</v>
      </c>
      <c r="F223" s="13"/>
      <c r="G223" s="15">
        <f t="shared" si="245"/>
        <v>0</v>
      </c>
      <c r="H223" s="13"/>
      <c r="I223" s="13"/>
      <c r="J223" s="13"/>
      <c r="K223" s="14">
        <f t="shared" si="246"/>
        <v>0</v>
      </c>
      <c r="L223" s="13"/>
      <c r="M223" s="15">
        <f t="shared" si="251"/>
        <v>0</v>
      </c>
      <c r="N223" s="17"/>
      <c r="O223" s="17"/>
      <c r="P223" s="18"/>
      <c r="Q223" s="19"/>
      <c r="R223" s="46"/>
      <c r="S223" s="20">
        <f t="shared" si="249"/>
        <v>0</v>
      </c>
      <c r="T223" s="69" t="str">
        <f>IF(S223+R223+Q223+P223+O223+N223=0,"KO","")</f>
        <v>KO</v>
      </c>
      <c r="U223" s="85"/>
      <c r="W223" s="55">
        <f>+W215+W221-(AC217*1.25)</f>
        <v>0</v>
      </c>
      <c r="X223" s="55"/>
      <c r="Y223" s="53">
        <f>+Y215+Y221-Y217+(AD217*1.5)/1.25-AC217</f>
        <v>0</v>
      </c>
      <c r="Z223" s="53">
        <f>+Z215+Z221-Z217-AD217</f>
        <v>0</v>
      </c>
      <c r="AB223" s="22" t="s">
        <v>15</v>
      </c>
      <c r="AC223" s="53">
        <f>+AC222*1.25</f>
        <v>0</v>
      </c>
      <c r="AD223" s="53" t="s">
        <v>27</v>
      </c>
      <c r="AE223" s="67"/>
      <c r="AF223" s="21">
        <f>IF($U225=5,IF($U219&lt;$AK$7,$AK$7-$U219,0),AF224)</f>
        <v>0</v>
      </c>
      <c r="AH223" s="21">
        <f>IF($U225=5,IF($U219&gt;$AK$7,IF(($U219-$AK$7)&gt;29/24,29/24,$U219-$AK$7),AH224),AH224)</f>
        <v>0</v>
      </c>
      <c r="AI223" s="34">
        <v>5</v>
      </c>
      <c r="AJ223" s="13">
        <v>0.29166666666666669</v>
      </c>
      <c r="AK223" s="53">
        <f>+AJ223*2</f>
        <v>0.58333333333333337</v>
      </c>
    </row>
    <row r="224" spans="1:37">
      <c r="A224" s="45">
        <f t="shared" si="250"/>
        <v>43232</v>
      </c>
      <c r="B224" s="13"/>
      <c r="C224" s="13"/>
      <c r="D224" s="13"/>
      <c r="E224" s="14">
        <f t="shared" si="244"/>
        <v>0</v>
      </c>
      <c r="F224" s="13"/>
      <c r="G224" s="15">
        <f t="shared" si="245"/>
        <v>0</v>
      </c>
      <c r="H224" s="13"/>
      <c r="I224" s="13"/>
      <c r="J224" s="13"/>
      <c r="K224" s="14">
        <f t="shared" si="246"/>
        <v>0</v>
      </c>
      <c r="L224" s="13"/>
      <c r="M224" s="15">
        <f t="shared" si="251"/>
        <v>0</v>
      </c>
      <c r="N224" s="17"/>
      <c r="O224" s="17"/>
      <c r="P224" s="18"/>
      <c r="Q224" s="19"/>
      <c r="R224" s="46"/>
      <c r="S224" s="20">
        <f t="shared" si="249"/>
        <v>0</v>
      </c>
      <c r="T224" s="69" t="str">
        <f t="shared" ref="T224:T225" si="252">IF(S224+R224+Q224+P224+O224+N224=0,"KO","")</f>
        <v>KO</v>
      </c>
      <c r="U224" s="51" t="s">
        <v>33</v>
      </c>
      <c r="Y224" s="22" t="s">
        <v>16</v>
      </c>
      <c r="Z224" s="22" t="s">
        <v>17</v>
      </c>
      <c r="AC224" s="22" t="s">
        <v>16</v>
      </c>
      <c r="AD224" s="22" t="s">
        <v>17</v>
      </c>
      <c r="AE224" s="63"/>
      <c r="AF224" s="21">
        <f>IF($U225=6,IF($U219&lt;$AK$8,$AK$8-$U219,0),AF225)</f>
        <v>0</v>
      </c>
      <c r="AH224" s="21">
        <f>IF($U225=6,IF($U219&gt;$AK$8,IF(($U219-$AK$8)&gt;36/24,36/24,$U219-$AK$8),AH225),AH225)</f>
        <v>0</v>
      </c>
      <c r="AI224" s="34">
        <v>6</v>
      </c>
      <c r="AJ224" s="13">
        <v>0.29166666666666669</v>
      </c>
      <c r="AK224" s="53">
        <f>+AJ224</f>
        <v>0.29166666666666669</v>
      </c>
    </row>
    <row r="225" spans="1:37">
      <c r="A225" s="45">
        <f t="shared" si="250"/>
        <v>43233</v>
      </c>
      <c r="B225" s="13"/>
      <c r="C225" s="13"/>
      <c r="D225" s="13"/>
      <c r="E225" s="14">
        <f t="shared" si="244"/>
        <v>0</v>
      </c>
      <c r="F225" s="13"/>
      <c r="G225" s="15">
        <f t="shared" si="245"/>
        <v>0</v>
      </c>
      <c r="H225" s="13"/>
      <c r="I225" s="13"/>
      <c r="J225" s="13"/>
      <c r="K225" s="14">
        <f t="shared" si="246"/>
        <v>0</v>
      </c>
      <c r="L225" s="13"/>
      <c r="M225" s="15">
        <f t="shared" si="251"/>
        <v>0</v>
      </c>
      <c r="N225" s="17"/>
      <c r="O225" s="17"/>
      <c r="P225" s="18"/>
      <c r="Q225" s="19"/>
      <c r="R225" s="46"/>
      <c r="S225" s="20">
        <f t="shared" si="249"/>
        <v>0</v>
      </c>
      <c r="T225" s="69" t="str">
        <f t="shared" si="252"/>
        <v>KO</v>
      </c>
      <c r="U225" s="52">
        <f>+IF(SUM(N219:R225)&gt;7,"ERROR",SUM(N219:R225))</f>
        <v>0</v>
      </c>
      <c r="W225" s="42" t="s">
        <v>19</v>
      </c>
      <c r="X225" s="42"/>
      <c r="Y225" s="54">
        <v>0</v>
      </c>
      <c r="Z225" s="54">
        <v>0</v>
      </c>
      <c r="AB225" s="42" t="s">
        <v>26</v>
      </c>
      <c r="AC225" s="54">
        <v>0</v>
      </c>
      <c r="AD225" s="54">
        <v>0</v>
      </c>
      <c r="AE225" s="68"/>
      <c r="AF225" s="21">
        <f>IF($U225=7,IF($U219&lt;$AK$9,$AK$9-$U219,0),0)</f>
        <v>0</v>
      </c>
      <c r="AH225" s="21">
        <f>IF($U225=7,IF($U219&gt;$AK$9,IF(($U219-$AK$9)&gt;43/24,43/24,$U219-$AK$9),0),0)</f>
        <v>0</v>
      </c>
      <c r="AI225" s="34">
        <v>7</v>
      </c>
      <c r="AJ225" s="13">
        <v>0.29166666666666669</v>
      </c>
      <c r="AK225" s="53">
        <v>0</v>
      </c>
    </row>
    <row r="226" spans="1:37" ht="6" customHeight="1">
      <c r="N226" s="37"/>
      <c r="O226" s="37"/>
      <c r="P226" s="37"/>
      <c r="Q226" s="37"/>
      <c r="R226" s="37"/>
    </row>
    <row r="227" spans="1:37">
      <c r="A227" s="45">
        <f>+A225+1</f>
        <v>43234</v>
      </c>
      <c r="B227" s="13"/>
      <c r="C227" s="13"/>
      <c r="D227" s="13"/>
      <c r="E227" s="14">
        <f t="shared" ref="E227:E233" si="253">+D227-C227</f>
        <v>0</v>
      </c>
      <c r="F227" s="13"/>
      <c r="G227" s="15">
        <f t="shared" ref="G227:G233" si="254">IF(F227&lt;B227,F227+1-B227-E227,F227-B227-E227)</f>
        <v>0</v>
      </c>
      <c r="H227" s="13"/>
      <c r="I227" s="13"/>
      <c r="J227" s="13"/>
      <c r="K227" s="14">
        <f t="shared" ref="K227:K233" si="255">+J227-I227</f>
        <v>0</v>
      </c>
      <c r="L227" s="13"/>
      <c r="M227" s="15">
        <f t="shared" ref="M227:M228" si="256">IF(L227&lt;H227,L227+1-H227-K227,L227-H227-K227)</f>
        <v>0</v>
      </c>
      <c r="N227" s="17"/>
      <c r="O227" s="17"/>
      <c r="P227" s="18"/>
      <c r="Q227" s="19"/>
      <c r="R227" s="46"/>
      <c r="S227" s="20">
        <f>SUM(G227+M227)</f>
        <v>0</v>
      </c>
      <c r="T227" s="69" t="str">
        <f t="shared" ref="T227:T230" si="257">IF(S227+R227+Q227+P227+O227+N227=0,"KO","")</f>
        <v>KO</v>
      </c>
      <c r="U227" s="84">
        <f>SUM(S227:S233)</f>
        <v>0</v>
      </c>
      <c r="W227" s="43" t="s">
        <v>13</v>
      </c>
      <c r="X227" s="59"/>
      <c r="Y227" s="82" t="s">
        <v>14</v>
      </c>
      <c r="Z227" s="82"/>
      <c r="AB227" s="36"/>
      <c r="AC227" s="82" t="s">
        <v>28</v>
      </c>
      <c r="AD227" s="82"/>
      <c r="AE227" s="62"/>
      <c r="AF227" s="36">
        <f>IF($U233=1,IF($U227&lt;$AK$3,$AK$3-$U227,0),AF228)</f>
        <v>0</v>
      </c>
      <c r="AG227" s="36"/>
      <c r="AH227" s="36">
        <f>IF($U233=1,IF($U227&gt;$AK$3,IF(($U227-$AK$3)&gt;8/24,8/24,$U227-$AK$3),AH228),AH228)</f>
        <v>0</v>
      </c>
      <c r="AI227" s="34">
        <v>1</v>
      </c>
      <c r="AJ227" s="13">
        <v>0.29166666666666669</v>
      </c>
      <c r="AK227" s="53">
        <f>+AJ227*5</f>
        <v>1.4583333333333335</v>
      </c>
    </row>
    <row r="228" spans="1:37">
      <c r="A228" s="45">
        <f>+A227+1</f>
        <v>43235</v>
      </c>
      <c r="B228" s="13"/>
      <c r="C228" s="13"/>
      <c r="D228" s="13"/>
      <c r="E228" s="14">
        <f t="shared" si="253"/>
        <v>0</v>
      </c>
      <c r="F228" s="13"/>
      <c r="G228" s="15">
        <f t="shared" si="254"/>
        <v>0</v>
      </c>
      <c r="H228" s="13"/>
      <c r="I228" s="13"/>
      <c r="J228" s="13"/>
      <c r="K228" s="14">
        <f t="shared" si="255"/>
        <v>0</v>
      </c>
      <c r="L228" s="13"/>
      <c r="M228" s="15">
        <f t="shared" si="256"/>
        <v>0</v>
      </c>
      <c r="N228" s="17"/>
      <c r="O228" s="17"/>
      <c r="P228" s="18"/>
      <c r="Q228" s="19"/>
      <c r="R228" s="46"/>
      <c r="S228" s="20">
        <f t="shared" ref="S228:S233" si="258">SUM(G228+M228)</f>
        <v>0</v>
      </c>
      <c r="T228" s="69" t="str">
        <f t="shared" si="257"/>
        <v>KO</v>
      </c>
      <c r="U228" s="85"/>
      <c r="W228" s="22" t="s">
        <v>15</v>
      </c>
      <c r="X228" s="22"/>
      <c r="Y228" s="22" t="s">
        <v>29</v>
      </c>
      <c r="Z228" s="22" t="s">
        <v>17</v>
      </c>
      <c r="AC228" s="22" t="s">
        <v>16</v>
      </c>
      <c r="AD228" s="22" t="s">
        <v>17</v>
      </c>
      <c r="AE228" s="63"/>
      <c r="AF228" s="36">
        <f>IF($U233=2,IF($U227&lt;$AK$4,$AK$4-$U227,0),AF229)</f>
        <v>0</v>
      </c>
      <c r="AG228" s="36"/>
      <c r="AH228" s="36">
        <f>IF($U233=2,IF($U227&gt;$AK$4,IF(($U227-$AK$4)&gt;8/24,8/24,$U227-$AK$4),AH229),AH229)</f>
        <v>0</v>
      </c>
      <c r="AI228" s="34">
        <v>2</v>
      </c>
      <c r="AJ228" s="13">
        <v>0.29166666666666669</v>
      </c>
      <c r="AK228" s="53">
        <f>+AJ228*5</f>
        <v>1.4583333333333335</v>
      </c>
    </row>
    <row r="229" spans="1:37">
      <c r="A229" s="45">
        <f t="shared" ref="A229:A233" si="259">+A228+1</f>
        <v>43236</v>
      </c>
      <c r="B229" s="13"/>
      <c r="C229" s="13"/>
      <c r="D229" s="13"/>
      <c r="E229" s="14">
        <f t="shared" si="253"/>
        <v>0</v>
      </c>
      <c r="F229" s="13"/>
      <c r="G229" s="15">
        <f t="shared" si="254"/>
        <v>0</v>
      </c>
      <c r="H229" s="13"/>
      <c r="I229" s="13"/>
      <c r="J229" s="13"/>
      <c r="K229" s="14">
        <f t="shared" si="255"/>
        <v>0</v>
      </c>
      <c r="L229" s="13"/>
      <c r="M229" s="15">
        <f>IF(L229&lt;H229,L229+1-H229-K229,L229-H229-K229)</f>
        <v>0</v>
      </c>
      <c r="N229" s="17"/>
      <c r="O229" s="17"/>
      <c r="P229" s="18"/>
      <c r="Q229" s="19"/>
      <c r="R229" s="46"/>
      <c r="S229" s="20">
        <f t="shared" si="258"/>
        <v>0</v>
      </c>
      <c r="T229" s="69" t="str">
        <f t="shared" si="257"/>
        <v>KO</v>
      </c>
      <c r="U229" s="85"/>
      <c r="W229" s="60">
        <f>AF227</f>
        <v>0</v>
      </c>
      <c r="X229" s="60"/>
      <c r="Y229" s="58">
        <f>+AH227</f>
        <v>0</v>
      </c>
      <c r="Z229" s="58">
        <f>IF(U227&gt;43/24,U227-43/24,0)</f>
        <v>0</v>
      </c>
      <c r="AB229" s="22" t="s">
        <v>17</v>
      </c>
      <c r="AC229" s="53" t="s">
        <v>27</v>
      </c>
      <c r="AD229" s="53">
        <f>+Z231</f>
        <v>0</v>
      </c>
      <c r="AE229" s="66"/>
      <c r="AF229" s="21">
        <f>IF($U233=3,IF($U227&lt;$AK$5,$AK$5-$U227,0),AF230)</f>
        <v>0</v>
      </c>
      <c r="AH229" s="21">
        <f>IF($U233=3,IF($U227&gt;$AK$5,IF(($U227-$AK$5)&gt;15/24,15/24,$U227-$AK$5),AH230),AH230)</f>
        <v>0</v>
      </c>
      <c r="AI229" s="34">
        <v>3</v>
      </c>
      <c r="AJ229" s="13">
        <v>0.29166666666666669</v>
      </c>
      <c r="AK229" s="53">
        <f>+AJ229*4</f>
        <v>1.1666666666666667</v>
      </c>
    </row>
    <row r="230" spans="1:37">
      <c r="A230" s="45">
        <f t="shared" si="259"/>
        <v>43237</v>
      </c>
      <c r="B230" s="13"/>
      <c r="C230" s="13"/>
      <c r="D230" s="13"/>
      <c r="E230" s="14">
        <f t="shared" si="253"/>
        <v>0</v>
      </c>
      <c r="F230" s="13"/>
      <c r="G230" s="15">
        <f t="shared" si="254"/>
        <v>0</v>
      </c>
      <c r="H230" s="13"/>
      <c r="I230" s="13"/>
      <c r="J230" s="13"/>
      <c r="K230" s="14">
        <f t="shared" si="255"/>
        <v>0</v>
      </c>
      <c r="L230" s="13"/>
      <c r="M230" s="15">
        <f t="shared" ref="M230:M233" si="260">IF(L230&lt;H230,L230+1-H230-K230,L230-H230-K230)</f>
        <v>0</v>
      </c>
      <c r="N230" s="17"/>
      <c r="O230" s="17"/>
      <c r="P230" s="18"/>
      <c r="Q230" s="19"/>
      <c r="R230" s="46"/>
      <c r="S230" s="20">
        <f t="shared" si="258"/>
        <v>0</v>
      </c>
      <c r="T230" s="69" t="str">
        <f t="shared" si="257"/>
        <v>KO</v>
      </c>
      <c r="U230" s="85"/>
      <c r="W230" s="22" t="s">
        <v>18</v>
      </c>
      <c r="X230" s="22"/>
      <c r="Y230" s="22" t="s">
        <v>18</v>
      </c>
      <c r="Z230" s="22" t="s">
        <v>18</v>
      </c>
      <c r="AB230" s="22" t="s">
        <v>16</v>
      </c>
      <c r="AC230" s="53">
        <f>+Y231</f>
        <v>0</v>
      </c>
      <c r="AD230" s="53">
        <f>+(AD229*1.5)/1.25</f>
        <v>0</v>
      </c>
      <c r="AE230" s="66"/>
      <c r="AF230" s="21">
        <f>IF($U233=4,IF($U227&lt;$AK$6,$AK$6-$U227,0),AF231)</f>
        <v>0</v>
      </c>
      <c r="AH230" s="21">
        <f>IF($U233=4,IF($U227&gt;$AK$6,IF(($U227-$AK$6)&gt;22/24,22/24,$U227-$AK$6),AH231),AH231)</f>
        <v>0</v>
      </c>
      <c r="AI230" s="34">
        <v>4</v>
      </c>
      <c r="AJ230" s="13">
        <v>0.29166666666666669</v>
      </c>
      <c r="AK230" s="53">
        <f>+AJ230*3</f>
        <v>0.875</v>
      </c>
    </row>
    <row r="231" spans="1:37">
      <c r="A231" s="45">
        <f t="shared" si="259"/>
        <v>43238</v>
      </c>
      <c r="B231" s="13"/>
      <c r="C231" s="13"/>
      <c r="D231" s="13"/>
      <c r="E231" s="14">
        <f t="shared" si="253"/>
        <v>0</v>
      </c>
      <c r="F231" s="13"/>
      <c r="G231" s="15">
        <f t="shared" si="254"/>
        <v>0</v>
      </c>
      <c r="H231" s="13"/>
      <c r="I231" s="13"/>
      <c r="J231" s="13"/>
      <c r="K231" s="14">
        <f t="shared" si="255"/>
        <v>0</v>
      </c>
      <c r="L231" s="13"/>
      <c r="M231" s="15">
        <f t="shared" si="260"/>
        <v>0</v>
      </c>
      <c r="N231" s="17"/>
      <c r="O231" s="17"/>
      <c r="P231" s="18"/>
      <c r="Q231" s="19"/>
      <c r="R231" s="46"/>
      <c r="S231" s="20">
        <f t="shared" si="258"/>
        <v>0</v>
      </c>
      <c r="T231" s="69" t="str">
        <f>IF(S231+R231+Q231+P231+O231+N231=0,"KO","")</f>
        <v>KO</v>
      </c>
      <c r="U231" s="85"/>
      <c r="W231" s="55">
        <f>+W223+W229-(AC225*1.25)</f>
        <v>0</v>
      </c>
      <c r="X231" s="55"/>
      <c r="Y231" s="53">
        <f>+Y223+Y229-Y225+(AD225*1.5)/1.25-AC225</f>
        <v>0</v>
      </c>
      <c r="Z231" s="53">
        <f>+Z223+Z229-Z225-AD225</f>
        <v>0</v>
      </c>
      <c r="AB231" s="22" t="s">
        <v>15</v>
      </c>
      <c r="AC231" s="53">
        <f>+AC230*1.25</f>
        <v>0</v>
      </c>
      <c r="AD231" s="53" t="s">
        <v>27</v>
      </c>
      <c r="AE231" s="67"/>
      <c r="AF231" s="21">
        <f>IF($U233=5,IF($U227&lt;$AK$7,$AK$7-$U227,0),AF232)</f>
        <v>0</v>
      </c>
      <c r="AH231" s="21">
        <f>IF($U233=5,IF($U227&gt;$AK$7,IF(($U227-$AK$7)&gt;29/24,29/24,$U227-$AK$7),AH232),AH232)</f>
        <v>0</v>
      </c>
      <c r="AI231" s="34">
        <v>5</v>
      </c>
      <c r="AJ231" s="13">
        <v>0.29166666666666669</v>
      </c>
      <c r="AK231" s="53">
        <f>+AJ231*2</f>
        <v>0.58333333333333337</v>
      </c>
    </row>
    <row r="232" spans="1:37">
      <c r="A232" s="45">
        <f t="shared" si="259"/>
        <v>43239</v>
      </c>
      <c r="B232" s="13"/>
      <c r="C232" s="13"/>
      <c r="D232" s="13"/>
      <c r="E232" s="14">
        <f t="shared" si="253"/>
        <v>0</v>
      </c>
      <c r="F232" s="13"/>
      <c r="G232" s="15">
        <f t="shared" si="254"/>
        <v>0</v>
      </c>
      <c r="H232" s="13"/>
      <c r="I232" s="13"/>
      <c r="J232" s="13"/>
      <c r="K232" s="14">
        <f t="shared" si="255"/>
        <v>0</v>
      </c>
      <c r="L232" s="13"/>
      <c r="M232" s="15">
        <f t="shared" si="260"/>
        <v>0</v>
      </c>
      <c r="N232" s="17"/>
      <c r="O232" s="17"/>
      <c r="P232" s="18"/>
      <c r="Q232" s="19"/>
      <c r="R232" s="46"/>
      <c r="S232" s="20">
        <f t="shared" si="258"/>
        <v>0</v>
      </c>
      <c r="T232" s="69" t="str">
        <f t="shared" ref="T232:T233" si="261">IF(S232+R232+Q232+P232+O232+N232=0,"KO","")</f>
        <v>KO</v>
      </c>
      <c r="U232" s="51" t="s">
        <v>33</v>
      </c>
      <c r="Y232" s="22" t="s">
        <v>16</v>
      </c>
      <c r="Z232" s="22" t="s">
        <v>17</v>
      </c>
      <c r="AC232" s="22" t="s">
        <v>16</v>
      </c>
      <c r="AD232" s="22" t="s">
        <v>17</v>
      </c>
      <c r="AE232" s="63"/>
      <c r="AF232" s="21">
        <f>IF($U233=6,IF($U227&lt;$AK$8,$AK$8-$U227,0),AF233)</f>
        <v>0</v>
      </c>
      <c r="AH232" s="21">
        <f>IF($U233=6,IF($U227&gt;$AK$8,IF(($U227-$AK$8)&gt;36/24,36/24,$U227-$AK$8),AH233),AH233)</f>
        <v>0</v>
      </c>
      <c r="AI232" s="34">
        <v>6</v>
      </c>
      <c r="AJ232" s="13">
        <v>0.29166666666666669</v>
      </c>
      <c r="AK232" s="53">
        <f>+AJ232</f>
        <v>0.29166666666666669</v>
      </c>
    </row>
    <row r="233" spans="1:37">
      <c r="A233" s="45">
        <f t="shared" si="259"/>
        <v>43240</v>
      </c>
      <c r="B233" s="13"/>
      <c r="C233" s="13"/>
      <c r="D233" s="13"/>
      <c r="E233" s="14">
        <f t="shared" si="253"/>
        <v>0</v>
      </c>
      <c r="F233" s="13"/>
      <c r="G233" s="15">
        <f t="shared" si="254"/>
        <v>0</v>
      </c>
      <c r="H233" s="13"/>
      <c r="I233" s="13"/>
      <c r="J233" s="13"/>
      <c r="K233" s="14">
        <f t="shared" si="255"/>
        <v>0</v>
      </c>
      <c r="L233" s="13"/>
      <c r="M233" s="15">
        <f t="shared" si="260"/>
        <v>0</v>
      </c>
      <c r="N233" s="17"/>
      <c r="O233" s="17"/>
      <c r="P233" s="18"/>
      <c r="Q233" s="19"/>
      <c r="R233" s="46"/>
      <c r="S233" s="20">
        <f t="shared" si="258"/>
        <v>0</v>
      </c>
      <c r="T233" s="69" t="str">
        <f t="shared" si="261"/>
        <v>KO</v>
      </c>
      <c r="U233" s="52">
        <f>+IF(SUM(N227:R233)&gt;7,"ERROR",SUM(N227:R233))</f>
        <v>0</v>
      </c>
      <c r="W233" s="42" t="s">
        <v>19</v>
      </c>
      <c r="X233" s="42"/>
      <c r="Y233" s="54">
        <v>0</v>
      </c>
      <c r="Z233" s="54">
        <v>0</v>
      </c>
      <c r="AB233" s="42" t="s">
        <v>26</v>
      </c>
      <c r="AC233" s="54">
        <v>0</v>
      </c>
      <c r="AD233" s="54">
        <v>0</v>
      </c>
      <c r="AE233" s="68"/>
      <c r="AF233" s="21">
        <f>IF($U233=7,IF($U227&lt;$AK$9,$AK$9-$U227,0),0)</f>
        <v>0</v>
      </c>
      <c r="AH233" s="21">
        <f>IF($U233=7,IF($U227&gt;$AK$9,IF(($U227-$AK$9)&gt;43/24,43/24,$U227-$AK$9),0),0)</f>
        <v>0</v>
      </c>
      <c r="AI233" s="34">
        <v>7</v>
      </c>
      <c r="AJ233" s="13">
        <v>0.29166666666666669</v>
      </c>
      <c r="AK233" s="53">
        <v>0</v>
      </c>
    </row>
    <row r="234" spans="1:37" ht="6" customHeight="1">
      <c r="N234" s="37"/>
      <c r="O234" s="37"/>
      <c r="P234" s="37"/>
      <c r="Q234" s="37"/>
      <c r="R234" s="37"/>
    </row>
    <row r="235" spans="1:37">
      <c r="A235" s="45">
        <f>+A233+1</f>
        <v>43241</v>
      </c>
      <c r="B235" s="13"/>
      <c r="C235" s="13"/>
      <c r="D235" s="13"/>
      <c r="E235" s="14">
        <f t="shared" ref="E235:E241" si="262">+D235-C235</f>
        <v>0</v>
      </c>
      <c r="F235" s="13"/>
      <c r="G235" s="15">
        <f t="shared" ref="G235:G241" si="263">IF(F235&lt;B235,F235+1-B235-E235,F235-B235-E235)</f>
        <v>0</v>
      </c>
      <c r="H235" s="13"/>
      <c r="I235" s="13"/>
      <c r="J235" s="13"/>
      <c r="K235" s="14">
        <f t="shared" ref="K235:K241" si="264">+J235-I235</f>
        <v>0</v>
      </c>
      <c r="L235" s="13"/>
      <c r="M235" s="15">
        <f t="shared" ref="M235:M236" si="265">IF(L235&lt;H235,L235+1-H235-K235,L235-H235-K235)</f>
        <v>0</v>
      </c>
      <c r="N235" s="17"/>
      <c r="O235" s="17"/>
      <c r="P235" s="18"/>
      <c r="Q235" s="19"/>
      <c r="R235" s="46"/>
      <c r="S235" s="20">
        <f>SUM(G235+M235)</f>
        <v>0</v>
      </c>
      <c r="T235" s="69" t="str">
        <f t="shared" ref="T235:T238" si="266">IF(S235+R235+Q235+P235+O235+N235=0,"KO","")</f>
        <v>KO</v>
      </c>
      <c r="U235" s="84">
        <f>SUM(S235:S241)</f>
        <v>0</v>
      </c>
      <c r="W235" s="43" t="s">
        <v>13</v>
      </c>
      <c r="X235" s="59"/>
      <c r="Y235" s="82" t="s">
        <v>14</v>
      </c>
      <c r="Z235" s="82"/>
      <c r="AB235" s="36"/>
      <c r="AC235" s="82" t="s">
        <v>28</v>
      </c>
      <c r="AD235" s="82"/>
      <c r="AE235" s="62"/>
      <c r="AF235" s="36">
        <f>IF($U241=1,IF($U235&lt;$AK$3,$AK$3-$U235,0),AF236)</f>
        <v>0</v>
      </c>
      <c r="AG235" s="36"/>
      <c r="AH235" s="36">
        <f>IF($U241=1,IF($U235&gt;$AK$3,IF(($U235-$AK$3)&gt;8/24,8/24,$U235-$AK$3),AH236),AH236)</f>
        <v>0</v>
      </c>
      <c r="AI235" s="34">
        <v>1</v>
      </c>
      <c r="AJ235" s="13">
        <v>0.29166666666666669</v>
      </c>
      <c r="AK235" s="53">
        <f>+AJ235*5</f>
        <v>1.4583333333333335</v>
      </c>
    </row>
    <row r="236" spans="1:37">
      <c r="A236" s="45">
        <f>+A235+1</f>
        <v>43242</v>
      </c>
      <c r="B236" s="13"/>
      <c r="C236" s="13"/>
      <c r="D236" s="13"/>
      <c r="E236" s="14">
        <f t="shared" si="262"/>
        <v>0</v>
      </c>
      <c r="F236" s="13"/>
      <c r="G236" s="15">
        <f t="shared" si="263"/>
        <v>0</v>
      </c>
      <c r="H236" s="13"/>
      <c r="I236" s="13"/>
      <c r="J236" s="13"/>
      <c r="K236" s="14">
        <f t="shared" si="264"/>
        <v>0</v>
      </c>
      <c r="L236" s="13"/>
      <c r="M236" s="15">
        <f t="shared" si="265"/>
        <v>0</v>
      </c>
      <c r="N236" s="17"/>
      <c r="O236" s="17"/>
      <c r="P236" s="18"/>
      <c r="Q236" s="19"/>
      <c r="R236" s="46"/>
      <c r="S236" s="20">
        <f t="shared" ref="S236:S241" si="267">SUM(G236+M236)</f>
        <v>0</v>
      </c>
      <c r="T236" s="69" t="str">
        <f t="shared" si="266"/>
        <v>KO</v>
      </c>
      <c r="U236" s="85"/>
      <c r="W236" s="22" t="s">
        <v>15</v>
      </c>
      <c r="X236" s="22"/>
      <c r="Y236" s="22" t="s">
        <v>29</v>
      </c>
      <c r="Z236" s="22" t="s">
        <v>17</v>
      </c>
      <c r="AC236" s="22" t="s">
        <v>16</v>
      </c>
      <c r="AD236" s="22" t="s">
        <v>17</v>
      </c>
      <c r="AE236" s="63"/>
      <c r="AF236" s="36">
        <f>IF($U241=2,IF($U235&lt;$AK$4,$AK$4-$U235,0),AF237)</f>
        <v>0</v>
      </c>
      <c r="AG236" s="36"/>
      <c r="AH236" s="36">
        <f>IF($U241=2,IF($U235&gt;$AK$4,IF(($U235-$AK$4)&gt;8/24,8/24,$U235-$AK$4),AH237),AH237)</f>
        <v>0</v>
      </c>
      <c r="AI236" s="34">
        <v>2</v>
      </c>
      <c r="AJ236" s="13">
        <v>0.29166666666666669</v>
      </c>
      <c r="AK236" s="53">
        <f>+AJ236*5</f>
        <v>1.4583333333333335</v>
      </c>
    </row>
    <row r="237" spans="1:37">
      <c r="A237" s="45">
        <f t="shared" ref="A237:A241" si="268">+A236+1</f>
        <v>43243</v>
      </c>
      <c r="B237" s="13"/>
      <c r="C237" s="13"/>
      <c r="D237" s="13"/>
      <c r="E237" s="14">
        <f t="shared" si="262"/>
        <v>0</v>
      </c>
      <c r="F237" s="13"/>
      <c r="G237" s="15">
        <f t="shared" si="263"/>
        <v>0</v>
      </c>
      <c r="H237" s="13"/>
      <c r="I237" s="13"/>
      <c r="J237" s="13"/>
      <c r="K237" s="14">
        <f t="shared" si="264"/>
        <v>0</v>
      </c>
      <c r="L237" s="13"/>
      <c r="M237" s="15">
        <f>IF(L237&lt;H237,L237+1-H237-K237,L237-H237-K237)</f>
        <v>0</v>
      </c>
      <c r="N237" s="17"/>
      <c r="O237" s="17"/>
      <c r="P237" s="18"/>
      <c r="Q237" s="19"/>
      <c r="R237" s="46"/>
      <c r="S237" s="20">
        <f t="shared" si="267"/>
        <v>0</v>
      </c>
      <c r="T237" s="69" t="str">
        <f t="shared" si="266"/>
        <v>KO</v>
      </c>
      <c r="U237" s="85"/>
      <c r="W237" s="60">
        <f>AF235</f>
        <v>0</v>
      </c>
      <c r="X237" s="60"/>
      <c r="Y237" s="58">
        <f>+AH235</f>
        <v>0</v>
      </c>
      <c r="Z237" s="58">
        <f>IF(U235&gt;43/24,U235-43/24,0)</f>
        <v>0</v>
      </c>
      <c r="AB237" s="22" t="s">
        <v>17</v>
      </c>
      <c r="AC237" s="53" t="s">
        <v>27</v>
      </c>
      <c r="AD237" s="53">
        <f>+Z239</f>
        <v>0</v>
      </c>
      <c r="AE237" s="66"/>
      <c r="AF237" s="21">
        <f>IF($U241=3,IF($U235&lt;$AK$5,$AK$5-$U235,0),AF238)</f>
        <v>0</v>
      </c>
      <c r="AH237" s="21">
        <f>IF($U241=3,IF($U235&gt;$AK$5,IF(($U235-$AK$5)&gt;15/24,15/24,$U235-$AK$5),AH238),AH238)</f>
        <v>0</v>
      </c>
      <c r="AI237" s="34">
        <v>3</v>
      </c>
      <c r="AJ237" s="13">
        <v>0.29166666666666669</v>
      </c>
      <c r="AK237" s="53">
        <f>+AJ237*4</f>
        <v>1.1666666666666667</v>
      </c>
    </row>
    <row r="238" spans="1:37">
      <c r="A238" s="45">
        <f t="shared" si="268"/>
        <v>43244</v>
      </c>
      <c r="B238" s="13"/>
      <c r="C238" s="13"/>
      <c r="D238" s="13"/>
      <c r="E238" s="14">
        <f t="shared" si="262"/>
        <v>0</v>
      </c>
      <c r="F238" s="13"/>
      <c r="G238" s="15">
        <f t="shared" si="263"/>
        <v>0</v>
      </c>
      <c r="H238" s="13"/>
      <c r="I238" s="13"/>
      <c r="J238" s="13"/>
      <c r="K238" s="14">
        <f t="shared" si="264"/>
        <v>0</v>
      </c>
      <c r="L238" s="13"/>
      <c r="M238" s="15">
        <f t="shared" ref="M238:M241" si="269">IF(L238&lt;H238,L238+1-H238-K238,L238-H238-K238)</f>
        <v>0</v>
      </c>
      <c r="N238" s="17"/>
      <c r="O238" s="17"/>
      <c r="P238" s="18"/>
      <c r="Q238" s="19"/>
      <c r="R238" s="46"/>
      <c r="S238" s="20">
        <f t="shared" si="267"/>
        <v>0</v>
      </c>
      <c r="T238" s="69" t="str">
        <f t="shared" si="266"/>
        <v>KO</v>
      </c>
      <c r="U238" s="85"/>
      <c r="W238" s="22" t="s">
        <v>18</v>
      </c>
      <c r="X238" s="22"/>
      <c r="Y238" s="22" t="s">
        <v>18</v>
      </c>
      <c r="Z238" s="22" t="s">
        <v>18</v>
      </c>
      <c r="AB238" s="22" t="s">
        <v>16</v>
      </c>
      <c r="AC238" s="53">
        <f>+Y239</f>
        <v>0</v>
      </c>
      <c r="AD238" s="53">
        <f>+(AD237*1.5)/1.25</f>
        <v>0</v>
      </c>
      <c r="AE238" s="66"/>
      <c r="AF238" s="21">
        <f>IF($U241=4,IF($U235&lt;$AK$6,$AK$6-$U235,0),AF239)</f>
        <v>0</v>
      </c>
      <c r="AH238" s="21">
        <f>IF($U241=4,IF($U235&gt;$AK$6,IF(($U235-$AK$6)&gt;22/24,22/24,$U235-$AK$6),AH239),AH239)</f>
        <v>0</v>
      </c>
      <c r="AI238" s="34">
        <v>4</v>
      </c>
      <c r="AJ238" s="13">
        <v>0.29166666666666669</v>
      </c>
      <c r="AK238" s="53">
        <f>+AJ238*3</f>
        <v>0.875</v>
      </c>
    </row>
    <row r="239" spans="1:37">
      <c r="A239" s="45">
        <f t="shared" si="268"/>
        <v>43245</v>
      </c>
      <c r="B239" s="13"/>
      <c r="C239" s="13"/>
      <c r="D239" s="13"/>
      <c r="E239" s="14">
        <f t="shared" si="262"/>
        <v>0</v>
      </c>
      <c r="F239" s="13"/>
      <c r="G239" s="15">
        <f t="shared" si="263"/>
        <v>0</v>
      </c>
      <c r="H239" s="13"/>
      <c r="I239" s="13"/>
      <c r="J239" s="13"/>
      <c r="K239" s="14">
        <f t="shared" si="264"/>
        <v>0</v>
      </c>
      <c r="L239" s="13"/>
      <c r="M239" s="15">
        <f t="shared" si="269"/>
        <v>0</v>
      </c>
      <c r="N239" s="17"/>
      <c r="O239" s="17"/>
      <c r="P239" s="18"/>
      <c r="Q239" s="19"/>
      <c r="R239" s="46"/>
      <c r="S239" s="20">
        <f t="shared" si="267"/>
        <v>0</v>
      </c>
      <c r="T239" s="69" t="str">
        <f>IF(S239+R239+Q239+P239+O239+N239=0,"KO","")</f>
        <v>KO</v>
      </c>
      <c r="U239" s="85"/>
      <c r="W239" s="55">
        <f>+W231+W237-(AC233*1.25)</f>
        <v>0</v>
      </c>
      <c r="X239" s="55"/>
      <c r="Y239" s="53">
        <f>+Y231+Y237-Y233+(AD233*1.5)/1.25-AC233</f>
        <v>0</v>
      </c>
      <c r="Z239" s="53">
        <f>+Z231+Z237-Z233-AD233</f>
        <v>0</v>
      </c>
      <c r="AB239" s="22" t="s">
        <v>15</v>
      </c>
      <c r="AC239" s="53">
        <f>+AC238*1.25</f>
        <v>0</v>
      </c>
      <c r="AD239" s="53" t="s">
        <v>27</v>
      </c>
      <c r="AE239" s="67"/>
      <c r="AF239" s="21">
        <f>IF($U241=5,IF($U235&lt;$AK$7,$AK$7-$U235,0),AF240)</f>
        <v>0</v>
      </c>
      <c r="AH239" s="21">
        <f>IF($U241=5,IF($U235&gt;$AK$7,IF(($U235-$AK$7)&gt;29/24,29/24,$U235-$AK$7),AH240),AH240)</f>
        <v>0</v>
      </c>
      <c r="AI239" s="34">
        <v>5</v>
      </c>
      <c r="AJ239" s="13">
        <v>0.29166666666666669</v>
      </c>
      <c r="AK239" s="53">
        <f>+AJ239*2</f>
        <v>0.58333333333333337</v>
      </c>
    </row>
    <row r="240" spans="1:37">
      <c r="A240" s="45">
        <f t="shared" si="268"/>
        <v>43246</v>
      </c>
      <c r="B240" s="13"/>
      <c r="C240" s="13"/>
      <c r="D240" s="13"/>
      <c r="E240" s="14">
        <f t="shared" si="262"/>
        <v>0</v>
      </c>
      <c r="F240" s="13"/>
      <c r="G240" s="15">
        <f t="shared" si="263"/>
        <v>0</v>
      </c>
      <c r="H240" s="13"/>
      <c r="I240" s="13"/>
      <c r="J240" s="13"/>
      <c r="K240" s="14">
        <f t="shared" si="264"/>
        <v>0</v>
      </c>
      <c r="L240" s="13"/>
      <c r="M240" s="15">
        <f t="shared" si="269"/>
        <v>0</v>
      </c>
      <c r="N240" s="17"/>
      <c r="O240" s="17"/>
      <c r="P240" s="18"/>
      <c r="Q240" s="19"/>
      <c r="R240" s="46"/>
      <c r="S240" s="20">
        <f t="shared" si="267"/>
        <v>0</v>
      </c>
      <c r="T240" s="69" t="str">
        <f t="shared" ref="T240:T241" si="270">IF(S240+R240+Q240+P240+O240+N240=0,"KO","")</f>
        <v>KO</v>
      </c>
      <c r="U240" s="51" t="s">
        <v>33</v>
      </c>
      <c r="Y240" s="22" t="s">
        <v>16</v>
      </c>
      <c r="Z240" s="22" t="s">
        <v>17</v>
      </c>
      <c r="AC240" s="22" t="s">
        <v>16</v>
      </c>
      <c r="AD240" s="22" t="s">
        <v>17</v>
      </c>
      <c r="AE240" s="63"/>
      <c r="AF240" s="21">
        <f>IF($U241=6,IF($U235&lt;$AK$8,$AK$8-$U235,0),AF241)</f>
        <v>0</v>
      </c>
      <c r="AH240" s="21">
        <f>IF($U241=6,IF($U235&gt;$AK$8,IF(($U235-$AK$8)&gt;36/24,36/24,$U235-$AK$8),AH241),AH241)</f>
        <v>0</v>
      </c>
      <c r="AI240" s="34">
        <v>6</v>
      </c>
      <c r="AJ240" s="13">
        <v>0.29166666666666669</v>
      </c>
      <c r="AK240" s="53">
        <f>+AJ240</f>
        <v>0.29166666666666669</v>
      </c>
    </row>
    <row r="241" spans="1:37">
      <c r="A241" s="45">
        <f t="shared" si="268"/>
        <v>43247</v>
      </c>
      <c r="B241" s="13"/>
      <c r="C241" s="13"/>
      <c r="D241" s="13"/>
      <c r="E241" s="14">
        <f t="shared" si="262"/>
        <v>0</v>
      </c>
      <c r="F241" s="13"/>
      <c r="G241" s="15">
        <f t="shared" si="263"/>
        <v>0</v>
      </c>
      <c r="H241" s="13"/>
      <c r="I241" s="13"/>
      <c r="J241" s="13"/>
      <c r="K241" s="14">
        <f t="shared" si="264"/>
        <v>0</v>
      </c>
      <c r="L241" s="13"/>
      <c r="M241" s="15">
        <f t="shared" si="269"/>
        <v>0</v>
      </c>
      <c r="N241" s="17"/>
      <c r="O241" s="17"/>
      <c r="P241" s="18"/>
      <c r="Q241" s="19"/>
      <c r="R241" s="46"/>
      <c r="S241" s="20">
        <f t="shared" si="267"/>
        <v>0</v>
      </c>
      <c r="T241" s="69" t="str">
        <f t="shared" si="270"/>
        <v>KO</v>
      </c>
      <c r="U241" s="52">
        <f>+IF(SUM(N235:R241)&gt;7,"ERROR",SUM(N235:R241))</f>
        <v>0</v>
      </c>
      <c r="W241" s="42" t="s">
        <v>19</v>
      </c>
      <c r="X241" s="42"/>
      <c r="Y241" s="54">
        <v>0</v>
      </c>
      <c r="Z241" s="54">
        <v>0</v>
      </c>
      <c r="AB241" s="42" t="s">
        <v>26</v>
      </c>
      <c r="AC241" s="54">
        <v>0</v>
      </c>
      <c r="AD241" s="54">
        <v>0</v>
      </c>
      <c r="AE241" s="68"/>
      <c r="AF241" s="21">
        <f>IF($U241=7,IF($U235&lt;$AK$9,$AK$9-$U235,0),0)</f>
        <v>0</v>
      </c>
      <c r="AH241" s="21">
        <f>IF($U241=7,IF($U235&gt;$AK$9,IF(($U235-$AK$9)&gt;43/24,43/24,$U235-$AK$9),0),0)</f>
        <v>0</v>
      </c>
      <c r="AI241" s="34">
        <v>7</v>
      </c>
      <c r="AJ241" s="13">
        <v>0.29166666666666669</v>
      </c>
      <c r="AK241" s="53">
        <v>0</v>
      </c>
    </row>
    <row r="242" spans="1:37" ht="6" customHeight="1">
      <c r="N242" s="37"/>
      <c r="O242" s="37"/>
      <c r="P242" s="37"/>
      <c r="Q242" s="37"/>
      <c r="R242" s="37"/>
    </row>
    <row r="243" spans="1:37">
      <c r="A243" s="45">
        <f>+A241+1</f>
        <v>43248</v>
      </c>
      <c r="B243" s="13"/>
      <c r="C243" s="13"/>
      <c r="D243" s="13"/>
      <c r="E243" s="14">
        <f t="shared" ref="E243:E249" si="271">+D243-C243</f>
        <v>0</v>
      </c>
      <c r="F243" s="13"/>
      <c r="G243" s="15">
        <f t="shared" ref="G243:G249" si="272">IF(F243&lt;B243,F243+1-B243-E243,F243-B243-E243)</f>
        <v>0</v>
      </c>
      <c r="H243" s="13"/>
      <c r="I243" s="13"/>
      <c r="J243" s="13"/>
      <c r="K243" s="14">
        <f t="shared" ref="K243:K249" si="273">+J243-I243</f>
        <v>0</v>
      </c>
      <c r="L243" s="13"/>
      <c r="M243" s="15">
        <f t="shared" ref="M243:M244" si="274">IF(L243&lt;H243,L243+1-H243-K243,L243-H243-K243)</f>
        <v>0</v>
      </c>
      <c r="N243" s="17"/>
      <c r="O243" s="17"/>
      <c r="P243" s="18"/>
      <c r="Q243" s="19"/>
      <c r="R243" s="46"/>
      <c r="S243" s="20">
        <f>SUM(G243+M243)</f>
        <v>0</v>
      </c>
      <c r="T243" s="69" t="str">
        <f t="shared" ref="T243:T246" si="275">IF(S243+R243+Q243+P243+O243+N243=0,"KO","")</f>
        <v>KO</v>
      </c>
      <c r="U243" s="84">
        <f>SUM(S243:S249)</f>
        <v>0</v>
      </c>
      <c r="W243" s="43" t="s">
        <v>13</v>
      </c>
      <c r="X243" s="59"/>
      <c r="Y243" s="82" t="s">
        <v>14</v>
      </c>
      <c r="Z243" s="82"/>
      <c r="AB243" s="36"/>
      <c r="AC243" s="82" t="s">
        <v>28</v>
      </c>
      <c r="AD243" s="82"/>
      <c r="AE243" s="62"/>
      <c r="AF243" s="36">
        <f>IF($U249=1,IF($U243&lt;$AK$3,$AK$3-$U243,0),AF244)</f>
        <v>0</v>
      </c>
      <c r="AG243" s="36"/>
      <c r="AH243" s="36">
        <f>IF($U249=1,IF($U243&gt;$AK$3,IF(($U243-$AK$3)&gt;8/24,8/24,$U243-$AK$3),AH244),AH244)</f>
        <v>0</v>
      </c>
      <c r="AI243" s="34">
        <v>1</v>
      </c>
      <c r="AJ243" s="13">
        <v>0.29166666666666669</v>
      </c>
      <c r="AK243" s="53">
        <f>+AJ243*5</f>
        <v>1.4583333333333335</v>
      </c>
    </row>
    <row r="244" spans="1:37">
      <c r="A244" s="45">
        <f>+A243+1</f>
        <v>43249</v>
      </c>
      <c r="B244" s="13"/>
      <c r="C244" s="13"/>
      <c r="D244" s="13"/>
      <c r="E244" s="14">
        <f t="shared" si="271"/>
        <v>0</v>
      </c>
      <c r="F244" s="13"/>
      <c r="G244" s="15">
        <f t="shared" si="272"/>
        <v>0</v>
      </c>
      <c r="H244" s="13"/>
      <c r="I244" s="13"/>
      <c r="J244" s="13"/>
      <c r="K244" s="14">
        <f t="shared" si="273"/>
        <v>0</v>
      </c>
      <c r="L244" s="13"/>
      <c r="M244" s="15">
        <f t="shared" si="274"/>
        <v>0</v>
      </c>
      <c r="N244" s="17"/>
      <c r="O244" s="17"/>
      <c r="P244" s="18"/>
      <c r="Q244" s="19"/>
      <c r="R244" s="46"/>
      <c r="S244" s="20">
        <f t="shared" ref="S244:S249" si="276">SUM(G244+M244)</f>
        <v>0</v>
      </c>
      <c r="T244" s="69" t="str">
        <f t="shared" si="275"/>
        <v>KO</v>
      </c>
      <c r="U244" s="85"/>
      <c r="W244" s="22" t="s">
        <v>15</v>
      </c>
      <c r="X244" s="22"/>
      <c r="Y244" s="22" t="s">
        <v>29</v>
      </c>
      <c r="Z244" s="22" t="s">
        <v>17</v>
      </c>
      <c r="AC244" s="22" t="s">
        <v>16</v>
      </c>
      <c r="AD244" s="22" t="s">
        <v>17</v>
      </c>
      <c r="AE244" s="63"/>
      <c r="AF244" s="36">
        <f>IF($U249=2,IF($U243&lt;$AK$4,$AK$4-$U243,0),AF245)</f>
        <v>0</v>
      </c>
      <c r="AG244" s="36"/>
      <c r="AH244" s="36">
        <f>IF($U249=2,IF($U243&gt;$AK$4,IF(($U243-$AK$4)&gt;8/24,8/24,$U243-$AK$4),AH245),AH245)</f>
        <v>0</v>
      </c>
      <c r="AI244" s="34">
        <v>2</v>
      </c>
      <c r="AJ244" s="13">
        <v>0.29166666666666669</v>
      </c>
      <c r="AK244" s="53">
        <f>+AJ244*5</f>
        <v>1.4583333333333335</v>
      </c>
    </row>
    <row r="245" spans="1:37">
      <c r="A245" s="45">
        <f t="shared" ref="A245:A249" si="277">+A244+1</f>
        <v>43250</v>
      </c>
      <c r="B245" s="13"/>
      <c r="C245" s="13"/>
      <c r="D245" s="13"/>
      <c r="E245" s="14">
        <f t="shared" si="271"/>
        <v>0</v>
      </c>
      <c r="F245" s="13"/>
      <c r="G245" s="15">
        <f t="shared" si="272"/>
        <v>0</v>
      </c>
      <c r="H245" s="13"/>
      <c r="I245" s="13"/>
      <c r="J245" s="13"/>
      <c r="K245" s="14">
        <f t="shared" si="273"/>
        <v>0</v>
      </c>
      <c r="L245" s="13"/>
      <c r="M245" s="15">
        <f>IF(L245&lt;H245,L245+1-H245-K245,L245-H245-K245)</f>
        <v>0</v>
      </c>
      <c r="N245" s="17"/>
      <c r="O245" s="17"/>
      <c r="P245" s="18"/>
      <c r="Q245" s="19"/>
      <c r="R245" s="46"/>
      <c r="S245" s="20">
        <f t="shared" si="276"/>
        <v>0</v>
      </c>
      <c r="T245" s="69" t="str">
        <f t="shared" si="275"/>
        <v>KO</v>
      </c>
      <c r="U245" s="85"/>
      <c r="W245" s="60">
        <f>AF243</f>
        <v>0</v>
      </c>
      <c r="X245" s="60"/>
      <c r="Y245" s="58">
        <f>+AH243</f>
        <v>0</v>
      </c>
      <c r="Z245" s="58">
        <f>IF(U243&gt;43/24,U243-43/24,0)</f>
        <v>0</v>
      </c>
      <c r="AB245" s="22" t="s">
        <v>17</v>
      </c>
      <c r="AC245" s="53" t="s">
        <v>27</v>
      </c>
      <c r="AD245" s="53">
        <f>+Z247</f>
        <v>0</v>
      </c>
      <c r="AE245" s="66"/>
      <c r="AF245" s="21">
        <f>IF($U249=3,IF($U243&lt;$AK$5,$AK$5-$U243,0),AF246)</f>
        <v>0</v>
      </c>
      <c r="AH245" s="21">
        <f>IF($U249=3,IF($U243&gt;$AK$5,IF(($U243-$AK$5)&gt;15/24,15/24,$U243-$AK$5),AH246),AH246)</f>
        <v>0</v>
      </c>
      <c r="AI245" s="34">
        <v>3</v>
      </c>
      <c r="AJ245" s="13">
        <v>0.29166666666666669</v>
      </c>
      <c r="AK245" s="53">
        <f>+AJ245*4</f>
        <v>1.1666666666666667</v>
      </c>
    </row>
    <row r="246" spans="1:37">
      <c r="A246" s="45">
        <f t="shared" si="277"/>
        <v>43251</v>
      </c>
      <c r="B246" s="13"/>
      <c r="C246" s="13"/>
      <c r="D246" s="13"/>
      <c r="E246" s="14">
        <f t="shared" si="271"/>
        <v>0</v>
      </c>
      <c r="F246" s="13"/>
      <c r="G246" s="15">
        <f t="shared" si="272"/>
        <v>0</v>
      </c>
      <c r="H246" s="13"/>
      <c r="I246" s="13"/>
      <c r="J246" s="13"/>
      <c r="K246" s="14">
        <f t="shared" si="273"/>
        <v>0</v>
      </c>
      <c r="L246" s="13"/>
      <c r="M246" s="15">
        <f t="shared" ref="M246:M249" si="278">IF(L246&lt;H246,L246+1-H246-K246,L246-H246-K246)</f>
        <v>0</v>
      </c>
      <c r="N246" s="17"/>
      <c r="O246" s="17"/>
      <c r="P246" s="18"/>
      <c r="Q246" s="19"/>
      <c r="R246" s="46"/>
      <c r="S246" s="20">
        <f t="shared" si="276"/>
        <v>0</v>
      </c>
      <c r="T246" s="69" t="str">
        <f t="shared" si="275"/>
        <v>KO</v>
      </c>
      <c r="U246" s="85"/>
      <c r="W246" s="22" t="s">
        <v>18</v>
      </c>
      <c r="X246" s="22"/>
      <c r="Y246" s="22" t="s">
        <v>18</v>
      </c>
      <c r="Z246" s="22" t="s">
        <v>18</v>
      </c>
      <c r="AB246" s="22" t="s">
        <v>16</v>
      </c>
      <c r="AC246" s="53">
        <f>+Y247</f>
        <v>0</v>
      </c>
      <c r="AD246" s="53">
        <f>+(AD245*1.5)/1.25</f>
        <v>0</v>
      </c>
      <c r="AE246" s="66"/>
      <c r="AF246" s="21">
        <f>IF($U249=4,IF($U243&lt;$AK$6,$AK$6-$U243,0),AF247)</f>
        <v>0</v>
      </c>
      <c r="AH246" s="21">
        <f>IF($U249=4,IF($U243&gt;$AK$6,IF(($U243-$AK$6)&gt;22/24,22/24,$U243-$AK$6),AH247),AH247)</f>
        <v>0</v>
      </c>
      <c r="AI246" s="34">
        <v>4</v>
      </c>
      <c r="AJ246" s="13">
        <v>0.29166666666666669</v>
      </c>
      <c r="AK246" s="53">
        <f>+AJ246*3</f>
        <v>0.875</v>
      </c>
    </row>
    <row r="247" spans="1:37">
      <c r="A247" s="45">
        <f t="shared" si="277"/>
        <v>43252</v>
      </c>
      <c r="B247" s="13"/>
      <c r="C247" s="13"/>
      <c r="D247" s="13"/>
      <c r="E247" s="14">
        <f t="shared" si="271"/>
        <v>0</v>
      </c>
      <c r="F247" s="13"/>
      <c r="G247" s="15">
        <f t="shared" si="272"/>
        <v>0</v>
      </c>
      <c r="H247" s="13"/>
      <c r="I247" s="13"/>
      <c r="J247" s="13"/>
      <c r="K247" s="14">
        <f t="shared" si="273"/>
        <v>0</v>
      </c>
      <c r="L247" s="13"/>
      <c r="M247" s="15">
        <f t="shared" si="278"/>
        <v>0</v>
      </c>
      <c r="N247" s="17"/>
      <c r="O247" s="17"/>
      <c r="P247" s="18"/>
      <c r="Q247" s="19"/>
      <c r="R247" s="46"/>
      <c r="S247" s="20">
        <f t="shared" si="276"/>
        <v>0</v>
      </c>
      <c r="T247" s="69" t="str">
        <f>IF(S247+R247+Q247+P247+O247+N247=0,"KO","")</f>
        <v>KO</v>
      </c>
      <c r="U247" s="85"/>
      <c r="W247" s="55">
        <f>+W239+W245-(AC241*1.25)</f>
        <v>0</v>
      </c>
      <c r="X247" s="55"/>
      <c r="Y247" s="53">
        <f>+Y239+Y245-Y241+(AD241*1.5)/1.25-AC241</f>
        <v>0</v>
      </c>
      <c r="Z247" s="53">
        <f>+Z239+Z245-Z241-AD241</f>
        <v>0</v>
      </c>
      <c r="AB247" s="22" t="s">
        <v>15</v>
      </c>
      <c r="AC247" s="53">
        <f>+AC246*1.25</f>
        <v>0</v>
      </c>
      <c r="AD247" s="53" t="s">
        <v>27</v>
      </c>
      <c r="AE247" s="67"/>
      <c r="AF247" s="21">
        <f>IF($U249=5,IF($U243&lt;$AK$7,$AK$7-$U243,0),AF248)</f>
        <v>0</v>
      </c>
      <c r="AH247" s="21">
        <f>IF($U249=5,IF($U243&gt;$AK$7,IF(($U243-$AK$7)&gt;29/24,29/24,$U243-$AK$7),AH248),AH248)</f>
        <v>0</v>
      </c>
      <c r="AI247" s="34">
        <v>5</v>
      </c>
      <c r="AJ247" s="13">
        <v>0.29166666666666669</v>
      </c>
      <c r="AK247" s="53">
        <f>+AJ247*2</f>
        <v>0.58333333333333337</v>
      </c>
    </row>
    <row r="248" spans="1:37">
      <c r="A248" s="45">
        <f t="shared" si="277"/>
        <v>43253</v>
      </c>
      <c r="B248" s="13"/>
      <c r="C248" s="13"/>
      <c r="D248" s="13"/>
      <c r="E248" s="14">
        <f t="shared" si="271"/>
        <v>0</v>
      </c>
      <c r="F248" s="13"/>
      <c r="G248" s="15">
        <f t="shared" si="272"/>
        <v>0</v>
      </c>
      <c r="H248" s="13"/>
      <c r="I248" s="13"/>
      <c r="J248" s="13"/>
      <c r="K248" s="14">
        <f t="shared" si="273"/>
        <v>0</v>
      </c>
      <c r="L248" s="13"/>
      <c r="M248" s="15">
        <f t="shared" si="278"/>
        <v>0</v>
      </c>
      <c r="N248" s="17"/>
      <c r="O248" s="17"/>
      <c r="P248" s="18"/>
      <c r="Q248" s="19"/>
      <c r="R248" s="46"/>
      <c r="S248" s="20">
        <f t="shared" si="276"/>
        <v>0</v>
      </c>
      <c r="T248" s="69" t="str">
        <f t="shared" ref="T248:T249" si="279">IF(S248+R248+Q248+P248+O248+N248=0,"KO","")</f>
        <v>KO</v>
      </c>
      <c r="U248" s="51" t="s">
        <v>33</v>
      </c>
      <c r="Y248" s="22" t="s">
        <v>16</v>
      </c>
      <c r="Z248" s="22" t="s">
        <v>17</v>
      </c>
      <c r="AC248" s="22" t="s">
        <v>16</v>
      </c>
      <c r="AD248" s="22" t="s">
        <v>17</v>
      </c>
      <c r="AE248" s="63"/>
      <c r="AF248" s="21">
        <f>IF($U249=6,IF($U243&lt;$AK$8,$AK$8-$U243,0),AF249)</f>
        <v>0</v>
      </c>
      <c r="AH248" s="21">
        <f>IF($U249=6,IF($U243&gt;$AK$8,IF(($U243-$AK$8)&gt;36/24,36/24,$U243-$AK$8),AH249),AH249)</f>
        <v>0</v>
      </c>
      <c r="AI248" s="34">
        <v>6</v>
      </c>
      <c r="AJ248" s="13">
        <v>0.29166666666666669</v>
      </c>
      <c r="AK248" s="53">
        <f>+AJ248</f>
        <v>0.29166666666666669</v>
      </c>
    </row>
    <row r="249" spans="1:37">
      <c r="A249" s="45">
        <f t="shared" si="277"/>
        <v>43254</v>
      </c>
      <c r="B249" s="13"/>
      <c r="C249" s="13"/>
      <c r="D249" s="13"/>
      <c r="E249" s="14">
        <f t="shared" si="271"/>
        <v>0</v>
      </c>
      <c r="F249" s="13"/>
      <c r="G249" s="15">
        <f t="shared" si="272"/>
        <v>0</v>
      </c>
      <c r="H249" s="13"/>
      <c r="I249" s="13"/>
      <c r="J249" s="13"/>
      <c r="K249" s="14">
        <f t="shared" si="273"/>
        <v>0</v>
      </c>
      <c r="L249" s="13"/>
      <c r="M249" s="15">
        <f t="shared" si="278"/>
        <v>0</v>
      </c>
      <c r="N249" s="17"/>
      <c r="O249" s="17"/>
      <c r="P249" s="18"/>
      <c r="Q249" s="19"/>
      <c r="R249" s="46"/>
      <c r="S249" s="20">
        <f t="shared" si="276"/>
        <v>0</v>
      </c>
      <c r="T249" s="69" t="str">
        <f t="shared" si="279"/>
        <v>KO</v>
      </c>
      <c r="U249" s="52">
        <f>+IF(SUM(N243:R249)&gt;7,"ERROR",SUM(N243:R249))</f>
        <v>0</v>
      </c>
      <c r="W249" s="42" t="s">
        <v>19</v>
      </c>
      <c r="X249" s="42"/>
      <c r="Y249" s="54">
        <v>0</v>
      </c>
      <c r="Z249" s="54">
        <v>0</v>
      </c>
      <c r="AB249" s="42" t="s">
        <v>26</v>
      </c>
      <c r="AC249" s="54">
        <v>0</v>
      </c>
      <c r="AD249" s="54">
        <v>0</v>
      </c>
      <c r="AE249" s="68"/>
      <c r="AF249" s="21">
        <f>IF($U249=7,IF($U243&lt;$AK$9,$AK$9-$U243,0),0)</f>
        <v>0</v>
      </c>
      <c r="AH249" s="21">
        <f>IF($U249=7,IF($U243&gt;$AK$9,IF(($U243-$AK$9)&gt;43/24,43/24,$U243-$AK$9),0),0)</f>
        <v>0</v>
      </c>
      <c r="AI249" s="34">
        <v>7</v>
      </c>
      <c r="AJ249" s="13">
        <v>0.29166666666666669</v>
      </c>
      <c r="AK249" s="53">
        <v>0</v>
      </c>
    </row>
    <row r="250" spans="1:37" ht="6" customHeight="1">
      <c r="N250" s="37"/>
      <c r="O250" s="37"/>
      <c r="P250" s="37"/>
      <c r="Q250" s="37"/>
      <c r="R250" s="37"/>
    </row>
    <row r="251" spans="1:37">
      <c r="A251" s="45">
        <f>+A249+1</f>
        <v>43255</v>
      </c>
      <c r="B251" s="13"/>
      <c r="C251" s="13"/>
      <c r="D251" s="13"/>
      <c r="E251" s="14">
        <f t="shared" ref="E251:E257" si="280">+D251-C251</f>
        <v>0</v>
      </c>
      <c r="F251" s="13"/>
      <c r="G251" s="15">
        <f t="shared" ref="G251:G257" si="281">IF(F251&lt;B251,F251+1-B251-E251,F251-B251-E251)</f>
        <v>0</v>
      </c>
      <c r="H251" s="13"/>
      <c r="I251" s="13"/>
      <c r="J251" s="13"/>
      <c r="K251" s="14">
        <f t="shared" ref="K251:K257" si="282">+J251-I251</f>
        <v>0</v>
      </c>
      <c r="L251" s="13"/>
      <c r="M251" s="15">
        <f t="shared" ref="M251:M252" si="283">IF(L251&lt;H251,L251+1-H251-K251,L251-H251-K251)</f>
        <v>0</v>
      </c>
      <c r="N251" s="17"/>
      <c r="O251" s="17"/>
      <c r="P251" s="18"/>
      <c r="Q251" s="19"/>
      <c r="R251" s="46"/>
      <c r="S251" s="20">
        <f>SUM(G251+M251)</f>
        <v>0</v>
      </c>
      <c r="T251" s="69" t="str">
        <f t="shared" ref="T251:T254" si="284">IF(S251+R251+Q251+P251+O251+N251=0,"KO","")</f>
        <v>KO</v>
      </c>
      <c r="U251" s="84">
        <f>SUM(S251:S257)</f>
        <v>0</v>
      </c>
      <c r="W251" s="43" t="s">
        <v>13</v>
      </c>
      <c r="X251" s="59"/>
      <c r="Y251" s="82" t="s">
        <v>14</v>
      </c>
      <c r="Z251" s="82"/>
      <c r="AB251" s="36"/>
      <c r="AC251" s="82" t="s">
        <v>28</v>
      </c>
      <c r="AD251" s="82"/>
      <c r="AE251" s="62"/>
      <c r="AF251" s="36">
        <f>IF($U257=1,IF($U251&lt;$AK$3,$AK$3-$U251,0),AF252)</f>
        <v>0</v>
      </c>
      <c r="AG251" s="36"/>
      <c r="AH251" s="36">
        <f>IF($U257=1,IF($U251&gt;$AK$3,IF(($U251-$AK$3)&gt;8/24,8/24,$U251-$AK$3),AH252),AH252)</f>
        <v>0</v>
      </c>
      <c r="AI251" s="34">
        <v>1</v>
      </c>
      <c r="AJ251" s="13">
        <v>0.29166666666666669</v>
      </c>
      <c r="AK251" s="53">
        <f>+AJ251*5</f>
        <v>1.4583333333333335</v>
      </c>
    </row>
    <row r="252" spans="1:37">
      <c r="A252" s="45">
        <f>+A251+1</f>
        <v>43256</v>
      </c>
      <c r="B252" s="13"/>
      <c r="C252" s="13"/>
      <c r="D252" s="13"/>
      <c r="E252" s="14">
        <f t="shared" si="280"/>
        <v>0</v>
      </c>
      <c r="F252" s="13"/>
      <c r="G252" s="15">
        <f t="shared" si="281"/>
        <v>0</v>
      </c>
      <c r="H252" s="13"/>
      <c r="I252" s="13"/>
      <c r="J252" s="13"/>
      <c r="K252" s="14">
        <f t="shared" si="282"/>
        <v>0</v>
      </c>
      <c r="L252" s="13"/>
      <c r="M252" s="15">
        <f t="shared" si="283"/>
        <v>0</v>
      </c>
      <c r="N252" s="17"/>
      <c r="O252" s="17"/>
      <c r="P252" s="18"/>
      <c r="Q252" s="19"/>
      <c r="R252" s="46"/>
      <c r="S252" s="20">
        <f t="shared" ref="S252:S257" si="285">SUM(G252+M252)</f>
        <v>0</v>
      </c>
      <c r="T252" s="69" t="str">
        <f t="shared" si="284"/>
        <v>KO</v>
      </c>
      <c r="U252" s="85"/>
      <c r="W252" s="22" t="s">
        <v>15</v>
      </c>
      <c r="X252" s="22"/>
      <c r="Y252" s="22" t="s">
        <v>29</v>
      </c>
      <c r="Z252" s="22" t="s">
        <v>17</v>
      </c>
      <c r="AC252" s="22" t="s">
        <v>16</v>
      </c>
      <c r="AD252" s="22" t="s">
        <v>17</v>
      </c>
      <c r="AE252" s="63"/>
      <c r="AF252" s="36">
        <f>IF($U257=2,IF($U251&lt;$AK$4,$AK$4-$U251,0),AF253)</f>
        <v>0</v>
      </c>
      <c r="AG252" s="36"/>
      <c r="AH252" s="36">
        <f>IF($U257=2,IF($U251&gt;$AK$4,IF(($U251-$AK$4)&gt;8/24,8/24,$U251-$AK$4),AH253),AH253)</f>
        <v>0</v>
      </c>
      <c r="AI252" s="34">
        <v>2</v>
      </c>
      <c r="AJ252" s="13">
        <v>0.29166666666666669</v>
      </c>
      <c r="AK252" s="53">
        <f>+AJ252*5</f>
        <v>1.4583333333333335</v>
      </c>
    </row>
    <row r="253" spans="1:37">
      <c r="A253" s="45">
        <f t="shared" ref="A253:A257" si="286">+A252+1</f>
        <v>43257</v>
      </c>
      <c r="B253" s="13"/>
      <c r="C253" s="13"/>
      <c r="D253" s="13"/>
      <c r="E253" s="14">
        <f t="shared" si="280"/>
        <v>0</v>
      </c>
      <c r="F253" s="13"/>
      <c r="G253" s="15">
        <f t="shared" si="281"/>
        <v>0</v>
      </c>
      <c r="H253" s="13"/>
      <c r="I253" s="13"/>
      <c r="J253" s="13"/>
      <c r="K253" s="14">
        <f t="shared" si="282"/>
        <v>0</v>
      </c>
      <c r="L253" s="13"/>
      <c r="M253" s="15">
        <f>IF(L253&lt;H253,L253+1-H253-K253,L253-H253-K253)</f>
        <v>0</v>
      </c>
      <c r="N253" s="17"/>
      <c r="O253" s="17"/>
      <c r="P253" s="18"/>
      <c r="Q253" s="19"/>
      <c r="R253" s="46"/>
      <c r="S253" s="20">
        <f t="shared" si="285"/>
        <v>0</v>
      </c>
      <c r="T253" s="69" t="str">
        <f t="shared" si="284"/>
        <v>KO</v>
      </c>
      <c r="U253" s="85"/>
      <c r="W253" s="60">
        <f>AF251</f>
        <v>0</v>
      </c>
      <c r="X253" s="60"/>
      <c r="Y253" s="58">
        <f>+AH251</f>
        <v>0</v>
      </c>
      <c r="Z253" s="58">
        <f>IF(U251&gt;43/24,U251-43/24,0)</f>
        <v>0</v>
      </c>
      <c r="AB253" s="22" t="s">
        <v>17</v>
      </c>
      <c r="AC253" s="53" t="s">
        <v>27</v>
      </c>
      <c r="AD253" s="53">
        <f>+Z255</f>
        <v>0</v>
      </c>
      <c r="AE253" s="66"/>
      <c r="AF253" s="21">
        <f>IF($U257=3,IF($U251&lt;$AK$5,$AK$5-$U251,0),AF254)</f>
        <v>0</v>
      </c>
      <c r="AH253" s="21">
        <f>IF($U257=3,IF($U251&gt;$AK$5,IF(($U251-$AK$5)&gt;15/24,15/24,$U251-$AK$5),AH254),AH254)</f>
        <v>0</v>
      </c>
      <c r="AI253" s="34">
        <v>3</v>
      </c>
      <c r="AJ253" s="13">
        <v>0.29166666666666669</v>
      </c>
      <c r="AK253" s="53">
        <f>+AJ253*4</f>
        <v>1.1666666666666667</v>
      </c>
    </row>
    <row r="254" spans="1:37">
      <c r="A254" s="45">
        <f t="shared" si="286"/>
        <v>43258</v>
      </c>
      <c r="B254" s="13"/>
      <c r="C254" s="13"/>
      <c r="D254" s="13"/>
      <c r="E254" s="14">
        <f t="shared" si="280"/>
        <v>0</v>
      </c>
      <c r="F254" s="13"/>
      <c r="G254" s="15">
        <f t="shared" si="281"/>
        <v>0</v>
      </c>
      <c r="H254" s="13"/>
      <c r="I254" s="13"/>
      <c r="J254" s="13"/>
      <c r="K254" s="14">
        <f t="shared" si="282"/>
        <v>0</v>
      </c>
      <c r="L254" s="13"/>
      <c r="M254" s="15">
        <f t="shared" ref="M254:M257" si="287">IF(L254&lt;H254,L254+1-H254-K254,L254-H254-K254)</f>
        <v>0</v>
      </c>
      <c r="N254" s="17"/>
      <c r="O254" s="17"/>
      <c r="P254" s="18"/>
      <c r="Q254" s="19"/>
      <c r="R254" s="46"/>
      <c r="S254" s="20">
        <f t="shared" si="285"/>
        <v>0</v>
      </c>
      <c r="T254" s="69" t="str">
        <f t="shared" si="284"/>
        <v>KO</v>
      </c>
      <c r="U254" s="85"/>
      <c r="W254" s="22" t="s">
        <v>18</v>
      </c>
      <c r="X254" s="22"/>
      <c r="Y254" s="22" t="s">
        <v>18</v>
      </c>
      <c r="Z254" s="22" t="s">
        <v>18</v>
      </c>
      <c r="AB254" s="22" t="s">
        <v>16</v>
      </c>
      <c r="AC254" s="53">
        <f>+Y255</f>
        <v>0</v>
      </c>
      <c r="AD254" s="53">
        <f>+(AD253*1.5)/1.25</f>
        <v>0</v>
      </c>
      <c r="AE254" s="66"/>
      <c r="AF254" s="21">
        <f>IF($U257=4,IF($U251&lt;$AK$6,$AK$6-$U251,0),AF255)</f>
        <v>0</v>
      </c>
      <c r="AH254" s="21">
        <f>IF($U257=4,IF($U251&gt;$AK$6,IF(($U251-$AK$6)&gt;22/24,22/24,$U251-$AK$6),AH255),AH255)</f>
        <v>0</v>
      </c>
      <c r="AI254" s="34">
        <v>4</v>
      </c>
      <c r="AJ254" s="13">
        <v>0.29166666666666669</v>
      </c>
      <c r="AK254" s="53">
        <f>+AJ254*3</f>
        <v>0.875</v>
      </c>
    </row>
    <row r="255" spans="1:37">
      <c r="A255" s="45">
        <f t="shared" si="286"/>
        <v>43259</v>
      </c>
      <c r="B255" s="13"/>
      <c r="C255" s="13"/>
      <c r="D255" s="13"/>
      <c r="E255" s="14">
        <f t="shared" si="280"/>
        <v>0</v>
      </c>
      <c r="F255" s="13"/>
      <c r="G255" s="15">
        <f t="shared" si="281"/>
        <v>0</v>
      </c>
      <c r="H255" s="13"/>
      <c r="I255" s="13"/>
      <c r="J255" s="13"/>
      <c r="K255" s="14">
        <f t="shared" si="282"/>
        <v>0</v>
      </c>
      <c r="L255" s="13"/>
      <c r="M255" s="15">
        <f t="shared" si="287"/>
        <v>0</v>
      </c>
      <c r="N255" s="17"/>
      <c r="O255" s="17"/>
      <c r="P255" s="18"/>
      <c r="Q255" s="19"/>
      <c r="R255" s="46"/>
      <c r="S255" s="20">
        <f t="shared" si="285"/>
        <v>0</v>
      </c>
      <c r="T255" s="69" t="str">
        <f>IF(S255+R255+Q255+P255+O255+N255=0,"KO","")</f>
        <v>KO</v>
      </c>
      <c r="U255" s="85"/>
      <c r="W255" s="55">
        <f>+W247+W253-(AC249*1.25)</f>
        <v>0</v>
      </c>
      <c r="X255" s="55"/>
      <c r="Y255" s="53">
        <f>+Y247+Y253-Y249+(AD249*1.5)/1.25-AC249</f>
        <v>0</v>
      </c>
      <c r="Z255" s="53">
        <f>+Z247+Z253-Z249-AD249</f>
        <v>0</v>
      </c>
      <c r="AB255" s="22" t="s">
        <v>15</v>
      </c>
      <c r="AC255" s="53">
        <f>+AC254*1.25</f>
        <v>0</v>
      </c>
      <c r="AD255" s="53" t="s">
        <v>27</v>
      </c>
      <c r="AE255" s="67"/>
      <c r="AF255" s="21">
        <f>IF($U257=5,IF($U251&lt;$AK$7,$AK$7-$U251,0),AF256)</f>
        <v>0</v>
      </c>
      <c r="AH255" s="21">
        <f>IF($U257=5,IF($U251&gt;$AK$7,IF(($U251-$AK$7)&gt;29/24,29/24,$U251-$AK$7),AH256),AH256)</f>
        <v>0</v>
      </c>
      <c r="AI255" s="34">
        <v>5</v>
      </c>
      <c r="AJ255" s="13">
        <v>0.29166666666666669</v>
      </c>
      <c r="AK255" s="53">
        <f>+AJ255*2</f>
        <v>0.58333333333333337</v>
      </c>
    </row>
    <row r="256" spans="1:37">
      <c r="A256" s="45">
        <f t="shared" si="286"/>
        <v>43260</v>
      </c>
      <c r="B256" s="13"/>
      <c r="C256" s="13"/>
      <c r="D256" s="13"/>
      <c r="E256" s="14">
        <f t="shared" si="280"/>
        <v>0</v>
      </c>
      <c r="F256" s="13"/>
      <c r="G256" s="15">
        <f t="shared" si="281"/>
        <v>0</v>
      </c>
      <c r="H256" s="13"/>
      <c r="I256" s="13"/>
      <c r="J256" s="13"/>
      <c r="K256" s="14">
        <f t="shared" si="282"/>
        <v>0</v>
      </c>
      <c r="L256" s="13"/>
      <c r="M256" s="15">
        <f t="shared" si="287"/>
        <v>0</v>
      </c>
      <c r="N256" s="17"/>
      <c r="O256" s="17"/>
      <c r="P256" s="18"/>
      <c r="Q256" s="19"/>
      <c r="R256" s="46"/>
      <c r="S256" s="20">
        <f t="shared" si="285"/>
        <v>0</v>
      </c>
      <c r="T256" s="69" t="str">
        <f t="shared" ref="T256:T257" si="288">IF(S256+R256+Q256+P256+O256+N256=0,"KO","")</f>
        <v>KO</v>
      </c>
      <c r="U256" s="51" t="s">
        <v>33</v>
      </c>
      <c r="Y256" s="22" t="s">
        <v>16</v>
      </c>
      <c r="Z256" s="22" t="s">
        <v>17</v>
      </c>
      <c r="AC256" s="22" t="s">
        <v>16</v>
      </c>
      <c r="AD256" s="22" t="s">
        <v>17</v>
      </c>
      <c r="AE256" s="63"/>
      <c r="AF256" s="21">
        <f>IF($U257=6,IF($U251&lt;$AK$8,$AK$8-$U251,0),AF257)</f>
        <v>0</v>
      </c>
      <c r="AH256" s="21">
        <f>IF($U257=6,IF($U251&gt;$AK$8,IF(($U251-$AK$8)&gt;36/24,36/24,$U251-$AK$8),AH257),AH257)</f>
        <v>0</v>
      </c>
      <c r="AI256" s="34">
        <v>6</v>
      </c>
      <c r="AJ256" s="13">
        <v>0.29166666666666669</v>
      </c>
      <c r="AK256" s="53">
        <f>+AJ256</f>
        <v>0.29166666666666669</v>
      </c>
    </row>
    <row r="257" spans="1:37">
      <c r="A257" s="45">
        <f t="shared" si="286"/>
        <v>43261</v>
      </c>
      <c r="B257" s="13"/>
      <c r="C257" s="13"/>
      <c r="D257" s="13"/>
      <c r="E257" s="14">
        <f t="shared" si="280"/>
        <v>0</v>
      </c>
      <c r="F257" s="13"/>
      <c r="G257" s="15">
        <f t="shared" si="281"/>
        <v>0</v>
      </c>
      <c r="H257" s="13"/>
      <c r="I257" s="13"/>
      <c r="J257" s="13"/>
      <c r="K257" s="14">
        <f t="shared" si="282"/>
        <v>0</v>
      </c>
      <c r="L257" s="13"/>
      <c r="M257" s="15">
        <f t="shared" si="287"/>
        <v>0</v>
      </c>
      <c r="N257" s="17"/>
      <c r="O257" s="17"/>
      <c r="P257" s="18"/>
      <c r="Q257" s="19"/>
      <c r="R257" s="46"/>
      <c r="S257" s="20">
        <f t="shared" si="285"/>
        <v>0</v>
      </c>
      <c r="T257" s="69" t="str">
        <f t="shared" si="288"/>
        <v>KO</v>
      </c>
      <c r="U257" s="52">
        <f>+IF(SUM(N251:R257)&gt;7,"ERROR",SUM(N251:R257))</f>
        <v>0</v>
      </c>
      <c r="W257" s="42" t="s">
        <v>19</v>
      </c>
      <c r="X257" s="42"/>
      <c r="Y257" s="54">
        <v>0</v>
      </c>
      <c r="Z257" s="54">
        <v>0</v>
      </c>
      <c r="AB257" s="42" t="s">
        <v>26</v>
      </c>
      <c r="AC257" s="54">
        <v>0</v>
      </c>
      <c r="AD257" s="54">
        <v>0</v>
      </c>
      <c r="AE257" s="68"/>
      <c r="AF257" s="21">
        <f>IF($U257=7,IF($U251&lt;$AK$9,$AK$9-$U251,0),0)</f>
        <v>0</v>
      </c>
      <c r="AH257" s="21">
        <f>IF($U257=7,IF($U251&gt;$AK$9,IF(($U251-$AK$9)&gt;43/24,43/24,$U251-$AK$9),0),0)</f>
        <v>0</v>
      </c>
      <c r="AI257" s="34">
        <v>7</v>
      </c>
      <c r="AJ257" s="13">
        <v>0.29166666666666669</v>
      </c>
      <c r="AK257" s="53">
        <v>0</v>
      </c>
    </row>
    <row r="258" spans="1:37" ht="6" customHeight="1">
      <c r="N258" s="37"/>
      <c r="O258" s="37"/>
      <c r="P258" s="37"/>
      <c r="Q258" s="37"/>
      <c r="R258" s="37"/>
    </row>
    <row r="259" spans="1:37">
      <c r="A259" s="45">
        <f>+A257+1</f>
        <v>43262</v>
      </c>
      <c r="B259" s="13"/>
      <c r="C259" s="13"/>
      <c r="D259" s="13"/>
      <c r="E259" s="14">
        <f t="shared" ref="E259:E265" si="289">+D259-C259</f>
        <v>0</v>
      </c>
      <c r="F259" s="13"/>
      <c r="G259" s="15">
        <f t="shared" ref="G259:G265" si="290">IF(F259&lt;B259,F259+1-B259-E259,F259-B259-E259)</f>
        <v>0</v>
      </c>
      <c r="H259" s="13"/>
      <c r="I259" s="13"/>
      <c r="J259" s="13"/>
      <c r="K259" s="14">
        <f t="shared" ref="K259:K265" si="291">+J259-I259</f>
        <v>0</v>
      </c>
      <c r="L259" s="13"/>
      <c r="M259" s="15">
        <f t="shared" ref="M259:M260" si="292">IF(L259&lt;H259,L259+1-H259-K259,L259-H259-K259)</f>
        <v>0</v>
      </c>
      <c r="N259" s="17"/>
      <c r="O259" s="17"/>
      <c r="P259" s="18"/>
      <c r="Q259" s="19"/>
      <c r="R259" s="46"/>
      <c r="S259" s="20">
        <f>SUM(G259+M259)</f>
        <v>0</v>
      </c>
      <c r="T259" s="69" t="str">
        <f t="shared" ref="T259:T262" si="293">IF(S259+R259+Q259+P259+O259+N259=0,"KO","")</f>
        <v>KO</v>
      </c>
      <c r="U259" s="84">
        <f>SUM(S259:S265)</f>
        <v>0</v>
      </c>
      <c r="W259" s="43" t="s">
        <v>13</v>
      </c>
      <c r="X259" s="59"/>
      <c r="Y259" s="82" t="s">
        <v>14</v>
      </c>
      <c r="Z259" s="82"/>
      <c r="AB259" s="36"/>
      <c r="AC259" s="82" t="s">
        <v>28</v>
      </c>
      <c r="AD259" s="82"/>
      <c r="AE259" s="62"/>
      <c r="AF259" s="36">
        <f>IF($U265=1,IF($U259&lt;$AK$3,$AK$3-$U259,0),AF260)</f>
        <v>0</v>
      </c>
      <c r="AG259" s="36"/>
      <c r="AH259" s="36">
        <f>IF($U265=1,IF($U259&gt;$AK$3,IF(($U259-$AK$3)&gt;8/24,8/24,$U259-$AK$3),AH260),AH260)</f>
        <v>0</v>
      </c>
      <c r="AI259" s="34">
        <v>1</v>
      </c>
      <c r="AJ259" s="13">
        <v>0.29166666666666669</v>
      </c>
      <c r="AK259" s="53">
        <f>+AJ259*5</f>
        <v>1.4583333333333335</v>
      </c>
    </row>
    <row r="260" spans="1:37">
      <c r="A260" s="45">
        <f>+A259+1</f>
        <v>43263</v>
      </c>
      <c r="B260" s="13"/>
      <c r="C260" s="13"/>
      <c r="D260" s="13"/>
      <c r="E260" s="14">
        <f t="shared" si="289"/>
        <v>0</v>
      </c>
      <c r="F260" s="13"/>
      <c r="G260" s="15">
        <f t="shared" si="290"/>
        <v>0</v>
      </c>
      <c r="H260" s="13"/>
      <c r="I260" s="13"/>
      <c r="J260" s="13"/>
      <c r="K260" s="14">
        <f t="shared" si="291"/>
        <v>0</v>
      </c>
      <c r="L260" s="13"/>
      <c r="M260" s="15">
        <f t="shared" si="292"/>
        <v>0</v>
      </c>
      <c r="N260" s="17"/>
      <c r="O260" s="17"/>
      <c r="P260" s="18"/>
      <c r="Q260" s="19"/>
      <c r="R260" s="46"/>
      <c r="S260" s="20">
        <f t="shared" ref="S260:S265" si="294">SUM(G260+M260)</f>
        <v>0</v>
      </c>
      <c r="T260" s="69" t="str">
        <f t="shared" si="293"/>
        <v>KO</v>
      </c>
      <c r="U260" s="85"/>
      <c r="W260" s="22" t="s">
        <v>15</v>
      </c>
      <c r="X260" s="22"/>
      <c r="Y260" s="22" t="s">
        <v>29</v>
      </c>
      <c r="Z260" s="22" t="s">
        <v>17</v>
      </c>
      <c r="AC260" s="22" t="s">
        <v>16</v>
      </c>
      <c r="AD260" s="22" t="s">
        <v>17</v>
      </c>
      <c r="AE260" s="63"/>
      <c r="AF260" s="36">
        <f>IF($U265=2,IF($U259&lt;$AK$4,$AK$4-$U259,0),AF261)</f>
        <v>0</v>
      </c>
      <c r="AG260" s="36"/>
      <c r="AH260" s="36">
        <f>IF($U265=2,IF($U259&gt;$AK$4,IF(($U259-$AK$4)&gt;8/24,8/24,$U259-$AK$4),AH261),AH261)</f>
        <v>0</v>
      </c>
      <c r="AI260" s="34">
        <v>2</v>
      </c>
      <c r="AJ260" s="13">
        <v>0.29166666666666669</v>
      </c>
      <c r="AK260" s="53">
        <f>+AJ260*5</f>
        <v>1.4583333333333335</v>
      </c>
    </row>
    <row r="261" spans="1:37">
      <c r="A261" s="45">
        <f t="shared" ref="A261:A265" si="295">+A260+1</f>
        <v>43264</v>
      </c>
      <c r="B261" s="13"/>
      <c r="C261" s="13"/>
      <c r="D261" s="13"/>
      <c r="E261" s="14">
        <f t="shared" si="289"/>
        <v>0</v>
      </c>
      <c r="F261" s="13"/>
      <c r="G261" s="15">
        <f t="shared" si="290"/>
        <v>0</v>
      </c>
      <c r="H261" s="13"/>
      <c r="I261" s="13"/>
      <c r="J261" s="13"/>
      <c r="K261" s="14">
        <f t="shared" si="291"/>
        <v>0</v>
      </c>
      <c r="L261" s="13"/>
      <c r="M261" s="15">
        <f>IF(L261&lt;H261,L261+1-H261-K261,L261-H261-K261)</f>
        <v>0</v>
      </c>
      <c r="N261" s="17"/>
      <c r="O261" s="17"/>
      <c r="P261" s="18"/>
      <c r="Q261" s="19"/>
      <c r="R261" s="46"/>
      <c r="S261" s="20">
        <f t="shared" si="294"/>
        <v>0</v>
      </c>
      <c r="T261" s="69" t="str">
        <f t="shared" si="293"/>
        <v>KO</v>
      </c>
      <c r="U261" s="85"/>
      <c r="W261" s="60">
        <f>AF259</f>
        <v>0</v>
      </c>
      <c r="X261" s="60"/>
      <c r="Y261" s="58">
        <f>+AH259</f>
        <v>0</v>
      </c>
      <c r="Z261" s="58">
        <f>IF(U259&gt;43/24,U259-43/24,0)</f>
        <v>0</v>
      </c>
      <c r="AB261" s="22" t="s">
        <v>17</v>
      </c>
      <c r="AC261" s="53" t="s">
        <v>27</v>
      </c>
      <c r="AD261" s="53">
        <f>+Z263</f>
        <v>0</v>
      </c>
      <c r="AE261" s="66"/>
      <c r="AF261" s="21">
        <f>IF($U265=3,IF($U259&lt;$AK$5,$AK$5-$U259,0),AF262)</f>
        <v>0</v>
      </c>
      <c r="AH261" s="21">
        <f>IF($U265=3,IF($U259&gt;$AK$5,IF(($U259-$AK$5)&gt;15/24,15/24,$U259-$AK$5),AH262),AH262)</f>
        <v>0</v>
      </c>
      <c r="AI261" s="34">
        <v>3</v>
      </c>
      <c r="AJ261" s="13">
        <v>0.29166666666666669</v>
      </c>
      <c r="AK261" s="53">
        <f>+AJ261*4</f>
        <v>1.1666666666666667</v>
      </c>
    </row>
    <row r="262" spans="1:37">
      <c r="A262" s="45">
        <f t="shared" si="295"/>
        <v>43265</v>
      </c>
      <c r="B262" s="13"/>
      <c r="C262" s="13"/>
      <c r="D262" s="13"/>
      <c r="E262" s="14">
        <f t="shared" si="289"/>
        <v>0</v>
      </c>
      <c r="F262" s="13"/>
      <c r="G262" s="15">
        <f t="shared" si="290"/>
        <v>0</v>
      </c>
      <c r="H262" s="13"/>
      <c r="I262" s="13"/>
      <c r="J262" s="13"/>
      <c r="K262" s="14">
        <f t="shared" si="291"/>
        <v>0</v>
      </c>
      <c r="L262" s="13"/>
      <c r="M262" s="15">
        <f t="shared" ref="M262:M265" si="296">IF(L262&lt;H262,L262+1-H262-K262,L262-H262-K262)</f>
        <v>0</v>
      </c>
      <c r="N262" s="17"/>
      <c r="O262" s="17"/>
      <c r="P262" s="18"/>
      <c r="Q262" s="19"/>
      <c r="R262" s="46"/>
      <c r="S262" s="20">
        <f t="shared" si="294"/>
        <v>0</v>
      </c>
      <c r="T262" s="69" t="str">
        <f t="shared" si="293"/>
        <v>KO</v>
      </c>
      <c r="U262" s="85"/>
      <c r="W262" s="22" t="s">
        <v>18</v>
      </c>
      <c r="X262" s="22"/>
      <c r="Y262" s="22" t="s">
        <v>18</v>
      </c>
      <c r="Z262" s="22" t="s">
        <v>18</v>
      </c>
      <c r="AB262" s="22" t="s">
        <v>16</v>
      </c>
      <c r="AC262" s="53">
        <f>+Y263</f>
        <v>0</v>
      </c>
      <c r="AD262" s="53">
        <f>+(AD261*1.5)/1.25</f>
        <v>0</v>
      </c>
      <c r="AE262" s="66"/>
      <c r="AF262" s="21">
        <f>IF($U265=4,IF($U259&lt;$AK$6,$AK$6-$U259,0),AF263)</f>
        <v>0</v>
      </c>
      <c r="AH262" s="21">
        <f>IF($U265=4,IF($U259&gt;$AK$6,IF(($U259-$AK$6)&gt;22/24,22/24,$U259-$AK$6),AH263),AH263)</f>
        <v>0</v>
      </c>
      <c r="AI262" s="34">
        <v>4</v>
      </c>
      <c r="AJ262" s="13">
        <v>0.29166666666666669</v>
      </c>
      <c r="AK262" s="53">
        <f>+AJ262*3</f>
        <v>0.875</v>
      </c>
    </row>
    <row r="263" spans="1:37">
      <c r="A263" s="45">
        <f t="shared" si="295"/>
        <v>43266</v>
      </c>
      <c r="B263" s="13"/>
      <c r="C263" s="13"/>
      <c r="D263" s="13"/>
      <c r="E263" s="14">
        <f t="shared" si="289"/>
        <v>0</v>
      </c>
      <c r="F263" s="13"/>
      <c r="G263" s="15">
        <f t="shared" si="290"/>
        <v>0</v>
      </c>
      <c r="H263" s="13"/>
      <c r="I263" s="13"/>
      <c r="J263" s="13"/>
      <c r="K263" s="14">
        <f t="shared" si="291"/>
        <v>0</v>
      </c>
      <c r="L263" s="13"/>
      <c r="M263" s="15">
        <f t="shared" si="296"/>
        <v>0</v>
      </c>
      <c r="N263" s="17"/>
      <c r="O263" s="17"/>
      <c r="P263" s="18"/>
      <c r="Q263" s="19"/>
      <c r="R263" s="46"/>
      <c r="S263" s="20">
        <f t="shared" si="294"/>
        <v>0</v>
      </c>
      <c r="T263" s="69" t="str">
        <f>IF(S263+R263+Q263+P263+O263+N263=0,"KO","")</f>
        <v>KO</v>
      </c>
      <c r="U263" s="85"/>
      <c r="W263" s="55">
        <f>+W255+W261-(AC257*1.25)</f>
        <v>0</v>
      </c>
      <c r="X263" s="55"/>
      <c r="Y263" s="53">
        <f>+Y255+Y261-Y257+(AD257*1.5)/1.25-AC257</f>
        <v>0</v>
      </c>
      <c r="Z263" s="53">
        <f>+Z255+Z261-Z257-AD257</f>
        <v>0</v>
      </c>
      <c r="AB263" s="22" t="s">
        <v>15</v>
      </c>
      <c r="AC263" s="53">
        <f>+AC262*1.25</f>
        <v>0</v>
      </c>
      <c r="AD263" s="53" t="s">
        <v>27</v>
      </c>
      <c r="AE263" s="67"/>
      <c r="AF263" s="21">
        <f>IF($U265=5,IF($U259&lt;$AK$7,$AK$7-$U259,0),AF264)</f>
        <v>0</v>
      </c>
      <c r="AH263" s="21">
        <f>IF($U265=5,IF($U259&gt;$AK$7,IF(($U259-$AK$7)&gt;29/24,29/24,$U259-$AK$7),AH264),AH264)</f>
        <v>0</v>
      </c>
      <c r="AI263" s="34">
        <v>5</v>
      </c>
      <c r="AJ263" s="13">
        <v>0.29166666666666669</v>
      </c>
      <c r="AK263" s="53">
        <f>+AJ263*2</f>
        <v>0.58333333333333337</v>
      </c>
    </row>
    <row r="264" spans="1:37">
      <c r="A264" s="45">
        <f t="shared" si="295"/>
        <v>43267</v>
      </c>
      <c r="B264" s="13"/>
      <c r="C264" s="13"/>
      <c r="D264" s="13"/>
      <c r="E264" s="14">
        <f t="shared" si="289"/>
        <v>0</v>
      </c>
      <c r="F264" s="13"/>
      <c r="G264" s="15">
        <f t="shared" si="290"/>
        <v>0</v>
      </c>
      <c r="H264" s="13"/>
      <c r="I264" s="13"/>
      <c r="J264" s="13"/>
      <c r="K264" s="14">
        <f t="shared" si="291"/>
        <v>0</v>
      </c>
      <c r="L264" s="13"/>
      <c r="M264" s="15">
        <f t="shared" si="296"/>
        <v>0</v>
      </c>
      <c r="N264" s="17"/>
      <c r="O264" s="17"/>
      <c r="P264" s="18"/>
      <c r="Q264" s="19"/>
      <c r="R264" s="46"/>
      <c r="S264" s="20">
        <f t="shared" si="294"/>
        <v>0</v>
      </c>
      <c r="T264" s="69" t="str">
        <f t="shared" ref="T264:T265" si="297">IF(S264+R264+Q264+P264+O264+N264=0,"KO","")</f>
        <v>KO</v>
      </c>
      <c r="U264" s="51" t="s">
        <v>33</v>
      </c>
      <c r="Y264" s="22" t="s">
        <v>16</v>
      </c>
      <c r="Z264" s="22" t="s">
        <v>17</v>
      </c>
      <c r="AC264" s="22" t="s">
        <v>16</v>
      </c>
      <c r="AD264" s="22" t="s">
        <v>17</v>
      </c>
      <c r="AE264" s="63"/>
      <c r="AF264" s="21">
        <f>IF($U265=6,IF($U259&lt;$AK$8,$AK$8-$U259,0),AF265)</f>
        <v>0</v>
      </c>
      <c r="AH264" s="21">
        <f>IF($U265=6,IF($U259&gt;$AK$8,IF(($U259-$AK$8)&gt;36/24,36/24,$U259-$AK$8),AH265),AH265)</f>
        <v>0</v>
      </c>
      <c r="AI264" s="34">
        <v>6</v>
      </c>
      <c r="AJ264" s="13">
        <v>0.29166666666666669</v>
      </c>
      <c r="AK264" s="53">
        <f>+AJ264</f>
        <v>0.29166666666666669</v>
      </c>
    </row>
    <row r="265" spans="1:37">
      <c r="A265" s="45">
        <f t="shared" si="295"/>
        <v>43268</v>
      </c>
      <c r="B265" s="13"/>
      <c r="C265" s="13"/>
      <c r="D265" s="13"/>
      <c r="E265" s="14">
        <f t="shared" si="289"/>
        <v>0</v>
      </c>
      <c r="F265" s="13"/>
      <c r="G265" s="15">
        <f t="shared" si="290"/>
        <v>0</v>
      </c>
      <c r="H265" s="13"/>
      <c r="I265" s="13"/>
      <c r="J265" s="13"/>
      <c r="K265" s="14">
        <f t="shared" si="291"/>
        <v>0</v>
      </c>
      <c r="L265" s="13"/>
      <c r="M265" s="15">
        <f t="shared" si="296"/>
        <v>0</v>
      </c>
      <c r="N265" s="17"/>
      <c r="O265" s="17"/>
      <c r="P265" s="18"/>
      <c r="Q265" s="19"/>
      <c r="R265" s="46"/>
      <c r="S265" s="20">
        <f t="shared" si="294"/>
        <v>0</v>
      </c>
      <c r="T265" s="69" t="str">
        <f t="shared" si="297"/>
        <v>KO</v>
      </c>
      <c r="U265" s="52">
        <f>+IF(SUM(N259:R265)&gt;7,"ERROR",SUM(N259:R265))</f>
        <v>0</v>
      </c>
      <c r="W265" s="42" t="s">
        <v>19</v>
      </c>
      <c r="X265" s="42"/>
      <c r="Y265" s="54">
        <v>0</v>
      </c>
      <c r="Z265" s="54">
        <v>0</v>
      </c>
      <c r="AB265" s="42" t="s">
        <v>26</v>
      </c>
      <c r="AC265" s="54">
        <v>0</v>
      </c>
      <c r="AD265" s="54">
        <v>0</v>
      </c>
      <c r="AE265" s="68"/>
      <c r="AF265" s="21">
        <f>IF($U265=7,IF($U259&lt;$AK$9,$AK$9-$U259,0),0)</f>
        <v>0</v>
      </c>
      <c r="AH265" s="21">
        <f>IF($U265=7,IF($U259&gt;$AK$9,IF(($U259-$AK$9)&gt;43/24,43/24,$U259-$AK$9),0),0)</f>
        <v>0</v>
      </c>
      <c r="AI265" s="34">
        <v>7</v>
      </c>
      <c r="AJ265" s="13">
        <v>0.29166666666666669</v>
      </c>
      <c r="AK265" s="53">
        <v>0</v>
      </c>
    </row>
    <row r="266" spans="1:37" ht="6" customHeight="1">
      <c r="N266" s="37"/>
      <c r="O266" s="37"/>
      <c r="P266" s="37"/>
      <c r="Q266" s="37"/>
      <c r="R266" s="37"/>
    </row>
    <row r="267" spans="1:37">
      <c r="A267" s="45">
        <f>+A265+1</f>
        <v>43269</v>
      </c>
      <c r="B267" s="13"/>
      <c r="C267" s="13"/>
      <c r="D267" s="13"/>
      <c r="E267" s="14">
        <f t="shared" ref="E267:E273" si="298">+D267-C267</f>
        <v>0</v>
      </c>
      <c r="F267" s="13"/>
      <c r="G267" s="15">
        <f t="shared" ref="G267:G273" si="299">IF(F267&lt;B267,F267+1-B267-E267,F267-B267-E267)</f>
        <v>0</v>
      </c>
      <c r="H267" s="13"/>
      <c r="I267" s="13"/>
      <c r="J267" s="13"/>
      <c r="K267" s="14">
        <f t="shared" ref="K267:K273" si="300">+J267-I267</f>
        <v>0</v>
      </c>
      <c r="L267" s="13"/>
      <c r="M267" s="15">
        <f t="shared" ref="M267:M268" si="301">IF(L267&lt;H267,L267+1-H267-K267,L267-H267-K267)</f>
        <v>0</v>
      </c>
      <c r="N267" s="17"/>
      <c r="O267" s="17"/>
      <c r="P267" s="18"/>
      <c r="Q267" s="19"/>
      <c r="R267" s="46"/>
      <c r="S267" s="20">
        <f>SUM(G267+M267)</f>
        <v>0</v>
      </c>
      <c r="T267" s="69" t="str">
        <f t="shared" ref="T267:T270" si="302">IF(S267+R267+Q267+P267+O267+N267=0,"KO","")</f>
        <v>KO</v>
      </c>
      <c r="U267" s="84">
        <f>SUM(S267:S273)</f>
        <v>0</v>
      </c>
      <c r="W267" s="43" t="s">
        <v>13</v>
      </c>
      <c r="X267" s="59"/>
      <c r="Y267" s="82" t="s">
        <v>14</v>
      </c>
      <c r="Z267" s="82"/>
      <c r="AB267" s="36"/>
      <c r="AC267" s="82" t="s">
        <v>28</v>
      </c>
      <c r="AD267" s="82"/>
      <c r="AE267" s="62"/>
      <c r="AF267" s="36">
        <f>IF($U273=1,IF($U267&lt;$AK$3,$AK$3-$U267,0),AF268)</f>
        <v>0</v>
      </c>
      <c r="AG267" s="36"/>
      <c r="AH267" s="36">
        <f>IF($U273=1,IF($U267&gt;$AK$3,IF(($U267-$AK$3)&gt;8/24,8/24,$U267-$AK$3),AH268),AH268)</f>
        <v>0</v>
      </c>
      <c r="AI267" s="34">
        <v>1</v>
      </c>
      <c r="AJ267" s="13">
        <v>0.29166666666666669</v>
      </c>
      <c r="AK267" s="53">
        <f>+AJ267*5</f>
        <v>1.4583333333333335</v>
      </c>
    </row>
    <row r="268" spans="1:37">
      <c r="A268" s="45">
        <f>+A267+1</f>
        <v>43270</v>
      </c>
      <c r="B268" s="13"/>
      <c r="C268" s="13"/>
      <c r="D268" s="13"/>
      <c r="E268" s="14">
        <f t="shared" si="298"/>
        <v>0</v>
      </c>
      <c r="F268" s="13"/>
      <c r="G268" s="15">
        <f t="shared" si="299"/>
        <v>0</v>
      </c>
      <c r="H268" s="13"/>
      <c r="I268" s="13"/>
      <c r="J268" s="13"/>
      <c r="K268" s="14">
        <f t="shared" si="300"/>
        <v>0</v>
      </c>
      <c r="L268" s="13"/>
      <c r="M268" s="15">
        <f t="shared" si="301"/>
        <v>0</v>
      </c>
      <c r="N268" s="17"/>
      <c r="O268" s="17"/>
      <c r="P268" s="18"/>
      <c r="Q268" s="19"/>
      <c r="R268" s="46"/>
      <c r="S268" s="20">
        <f t="shared" ref="S268:S273" si="303">SUM(G268+M268)</f>
        <v>0</v>
      </c>
      <c r="T268" s="69" t="str">
        <f t="shared" si="302"/>
        <v>KO</v>
      </c>
      <c r="U268" s="85"/>
      <c r="W268" s="22" t="s">
        <v>15</v>
      </c>
      <c r="X268" s="22"/>
      <c r="Y268" s="22" t="s">
        <v>29</v>
      </c>
      <c r="Z268" s="22" t="s">
        <v>17</v>
      </c>
      <c r="AC268" s="22" t="s">
        <v>16</v>
      </c>
      <c r="AD268" s="22" t="s">
        <v>17</v>
      </c>
      <c r="AE268" s="63"/>
      <c r="AF268" s="36">
        <f>IF($U273=2,IF($U267&lt;$AK$4,$AK$4-$U267,0),AF269)</f>
        <v>0</v>
      </c>
      <c r="AG268" s="36"/>
      <c r="AH268" s="36">
        <f>IF($U273=2,IF($U267&gt;$AK$4,IF(($U267-$AK$4)&gt;8/24,8/24,$U267-$AK$4),AH269),AH269)</f>
        <v>0</v>
      </c>
      <c r="AI268" s="34">
        <v>2</v>
      </c>
      <c r="AJ268" s="13">
        <v>0.29166666666666669</v>
      </c>
      <c r="AK268" s="53">
        <f>+AJ268*5</f>
        <v>1.4583333333333335</v>
      </c>
    </row>
    <row r="269" spans="1:37">
      <c r="A269" s="45">
        <f t="shared" ref="A269:A273" si="304">+A268+1</f>
        <v>43271</v>
      </c>
      <c r="B269" s="13"/>
      <c r="C269" s="13"/>
      <c r="D269" s="13"/>
      <c r="E269" s="14">
        <f t="shared" si="298"/>
        <v>0</v>
      </c>
      <c r="F269" s="13"/>
      <c r="G269" s="15">
        <f t="shared" si="299"/>
        <v>0</v>
      </c>
      <c r="H269" s="13"/>
      <c r="I269" s="13"/>
      <c r="J269" s="13"/>
      <c r="K269" s="14">
        <f t="shared" si="300"/>
        <v>0</v>
      </c>
      <c r="L269" s="13"/>
      <c r="M269" s="15">
        <f>IF(L269&lt;H269,L269+1-H269-K269,L269-H269-K269)</f>
        <v>0</v>
      </c>
      <c r="N269" s="17"/>
      <c r="O269" s="17"/>
      <c r="P269" s="18"/>
      <c r="Q269" s="19"/>
      <c r="R269" s="46"/>
      <c r="S269" s="20">
        <f t="shared" si="303"/>
        <v>0</v>
      </c>
      <c r="T269" s="69" t="str">
        <f t="shared" si="302"/>
        <v>KO</v>
      </c>
      <c r="U269" s="85"/>
      <c r="W269" s="60">
        <f>AF267</f>
        <v>0</v>
      </c>
      <c r="X269" s="60"/>
      <c r="Y269" s="58">
        <f>+AH267</f>
        <v>0</v>
      </c>
      <c r="Z269" s="58">
        <f>IF(U267&gt;43/24,U267-43/24,0)</f>
        <v>0</v>
      </c>
      <c r="AB269" s="22" t="s">
        <v>17</v>
      </c>
      <c r="AC269" s="53" t="s">
        <v>27</v>
      </c>
      <c r="AD269" s="53">
        <f>+Z271</f>
        <v>0</v>
      </c>
      <c r="AE269" s="66"/>
      <c r="AF269" s="21">
        <f>IF($U273=3,IF($U267&lt;$AK$5,$AK$5-$U267,0),AF270)</f>
        <v>0</v>
      </c>
      <c r="AH269" s="21">
        <f>IF($U273=3,IF($U267&gt;$AK$5,IF(($U267-$AK$5)&gt;15/24,15/24,$U267-$AK$5),AH270),AH270)</f>
        <v>0</v>
      </c>
      <c r="AI269" s="34">
        <v>3</v>
      </c>
      <c r="AJ269" s="13">
        <v>0.29166666666666669</v>
      </c>
      <c r="AK269" s="53">
        <f>+AJ269*4</f>
        <v>1.1666666666666667</v>
      </c>
    </row>
    <row r="270" spans="1:37">
      <c r="A270" s="45">
        <f t="shared" si="304"/>
        <v>43272</v>
      </c>
      <c r="B270" s="13"/>
      <c r="C270" s="13"/>
      <c r="D270" s="13"/>
      <c r="E270" s="14">
        <f t="shared" si="298"/>
        <v>0</v>
      </c>
      <c r="F270" s="13"/>
      <c r="G270" s="15">
        <f t="shared" si="299"/>
        <v>0</v>
      </c>
      <c r="H270" s="13"/>
      <c r="I270" s="13"/>
      <c r="J270" s="13"/>
      <c r="K270" s="14">
        <f t="shared" si="300"/>
        <v>0</v>
      </c>
      <c r="L270" s="13"/>
      <c r="M270" s="15">
        <f t="shared" ref="M270:M273" si="305">IF(L270&lt;H270,L270+1-H270-K270,L270-H270-K270)</f>
        <v>0</v>
      </c>
      <c r="N270" s="17"/>
      <c r="O270" s="17"/>
      <c r="P270" s="18"/>
      <c r="Q270" s="19"/>
      <c r="R270" s="46"/>
      <c r="S270" s="20">
        <f t="shared" si="303"/>
        <v>0</v>
      </c>
      <c r="T270" s="69" t="str">
        <f t="shared" si="302"/>
        <v>KO</v>
      </c>
      <c r="U270" s="85"/>
      <c r="W270" s="22" t="s">
        <v>18</v>
      </c>
      <c r="X270" s="22"/>
      <c r="Y270" s="22" t="s">
        <v>18</v>
      </c>
      <c r="Z270" s="22" t="s">
        <v>18</v>
      </c>
      <c r="AB270" s="22" t="s">
        <v>16</v>
      </c>
      <c r="AC270" s="53">
        <f>+Y271</f>
        <v>0</v>
      </c>
      <c r="AD270" s="53">
        <f>+(AD269*1.5)/1.25</f>
        <v>0</v>
      </c>
      <c r="AE270" s="66"/>
      <c r="AF270" s="21">
        <f>IF($U273=4,IF($U267&lt;$AK$6,$AK$6-$U267,0),AF271)</f>
        <v>0</v>
      </c>
      <c r="AH270" s="21">
        <f>IF($U273=4,IF($U267&gt;$AK$6,IF(($U267-$AK$6)&gt;22/24,22/24,$U267-$AK$6),AH271),AH271)</f>
        <v>0</v>
      </c>
      <c r="AI270" s="34">
        <v>4</v>
      </c>
      <c r="AJ270" s="13">
        <v>0.29166666666666669</v>
      </c>
      <c r="AK270" s="53">
        <f>+AJ270*3</f>
        <v>0.875</v>
      </c>
    </row>
    <row r="271" spans="1:37">
      <c r="A271" s="45">
        <f t="shared" si="304"/>
        <v>43273</v>
      </c>
      <c r="B271" s="13"/>
      <c r="C271" s="13"/>
      <c r="D271" s="13"/>
      <c r="E271" s="14">
        <f t="shared" si="298"/>
        <v>0</v>
      </c>
      <c r="F271" s="13"/>
      <c r="G271" s="15">
        <f t="shared" si="299"/>
        <v>0</v>
      </c>
      <c r="H271" s="13"/>
      <c r="I271" s="13"/>
      <c r="J271" s="13"/>
      <c r="K271" s="14">
        <f t="shared" si="300"/>
        <v>0</v>
      </c>
      <c r="L271" s="13"/>
      <c r="M271" s="15">
        <f t="shared" si="305"/>
        <v>0</v>
      </c>
      <c r="N271" s="17"/>
      <c r="O271" s="17"/>
      <c r="P271" s="18"/>
      <c r="Q271" s="19"/>
      <c r="R271" s="46"/>
      <c r="S271" s="20">
        <f t="shared" si="303"/>
        <v>0</v>
      </c>
      <c r="T271" s="69" t="str">
        <f>IF(S271+R271+Q271+P271+O271+N271=0,"KO","")</f>
        <v>KO</v>
      </c>
      <c r="U271" s="85"/>
      <c r="W271" s="55">
        <f>+W263+W269-(AC265*1.25)</f>
        <v>0</v>
      </c>
      <c r="X271" s="55"/>
      <c r="Y271" s="53">
        <f>+Y263+Y269-Y265+(AD265*1.5)/1.25-AC265</f>
        <v>0</v>
      </c>
      <c r="Z271" s="53">
        <f>+Z263+Z269-Z265-AD265</f>
        <v>0</v>
      </c>
      <c r="AB271" s="22" t="s">
        <v>15</v>
      </c>
      <c r="AC271" s="53">
        <f>+AC270*1.25</f>
        <v>0</v>
      </c>
      <c r="AD271" s="53" t="s">
        <v>27</v>
      </c>
      <c r="AE271" s="67"/>
      <c r="AF271" s="21">
        <f>IF($U273=5,IF($U267&lt;$AK$7,$AK$7-$U267,0),AF272)</f>
        <v>0</v>
      </c>
      <c r="AH271" s="21">
        <f>IF($U273=5,IF($U267&gt;$AK$7,IF(($U267-$AK$7)&gt;29/24,29/24,$U267-$AK$7),AH272),AH272)</f>
        <v>0</v>
      </c>
      <c r="AI271" s="34">
        <v>5</v>
      </c>
      <c r="AJ271" s="13">
        <v>0.29166666666666669</v>
      </c>
      <c r="AK271" s="53">
        <f>+AJ271*2</f>
        <v>0.58333333333333337</v>
      </c>
    </row>
    <row r="272" spans="1:37">
      <c r="A272" s="45">
        <f t="shared" si="304"/>
        <v>43274</v>
      </c>
      <c r="B272" s="13"/>
      <c r="C272" s="13"/>
      <c r="D272" s="13"/>
      <c r="E272" s="14">
        <f t="shared" si="298"/>
        <v>0</v>
      </c>
      <c r="F272" s="13"/>
      <c r="G272" s="15">
        <f t="shared" si="299"/>
        <v>0</v>
      </c>
      <c r="H272" s="13"/>
      <c r="I272" s="13"/>
      <c r="J272" s="13"/>
      <c r="K272" s="14">
        <f t="shared" si="300"/>
        <v>0</v>
      </c>
      <c r="L272" s="13"/>
      <c r="M272" s="15">
        <f t="shared" si="305"/>
        <v>0</v>
      </c>
      <c r="N272" s="17"/>
      <c r="O272" s="17"/>
      <c r="P272" s="18"/>
      <c r="Q272" s="19"/>
      <c r="R272" s="46"/>
      <c r="S272" s="20">
        <f t="shared" si="303"/>
        <v>0</v>
      </c>
      <c r="T272" s="69" t="str">
        <f t="shared" ref="T272:T273" si="306">IF(S272+R272+Q272+P272+O272+N272=0,"KO","")</f>
        <v>KO</v>
      </c>
      <c r="U272" s="51" t="s">
        <v>33</v>
      </c>
      <c r="Y272" s="22" t="s">
        <v>16</v>
      </c>
      <c r="Z272" s="22" t="s">
        <v>17</v>
      </c>
      <c r="AC272" s="22" t="s">
        <v>16</v>
      </c>
      <c r="AD272" s="22" t="s">
        <v>17</v>
      </c>
      <c r="AE272" s="63"/>
      <c r="AF272" s="21">
        <f>IF($U273=6,IF($U267&lt;$AK$8,$AK$8-$U267,0),AF273)</f>
        <v>0</v>
      </c>
      <c r="AH272" s="21">
        <f>IF($U273=6,IF($U267&gt;$AK$8,IF(($U267-$AK$8)&gt;36/24,36/24,$U267-$AK$8),AH273),AH273)</f>
        <v>0</v>
      </c>
      <c r="AI272" s="34">
        <v>6</v>
      </c>
      <c r="AJ272" s="13">
        <v>0.29166666666666669</v>
      </c>
      <c r="AK272" s="53">
        <f>+AJ272</f>
        <v>0.29166666666666669</v>
      </c>
    </row>
    <row r="273" spans="1:37">
      <c r="A273" s="45">
        <f t="shared" si="304"/>
        <v>43275</v>
      </c>
      <c r="B273" s="13"/>
      <c r="C273" s="13"/>
      <c r="D273" s="13"/>
      <c r="E273" s="14">
        <f t="shared" si="298"/>
        <v>0</v>
      </c>
      <c r="F273" s="13"/>
      <c r="G273" s="15">
        <f t="shared" si="299"/>
        <v>0</v>
      </c>
      <c r="H273" s="13"/>
      <c r="I273" s="13"/>
      <c r="J273" s="13"/>
      <c r="K273" s="14">
        <f t="shared" si="300"/>
        <v>0</v>
      </c>
      <c r="L273" s="13"/>
      <c r="M273" s="15">
        <f t="shared" si="305"/>
        <v>0</v>
      </c>
      <c r="N273" s="17"/>
      <c r="O273" s="17"/>
      <c r="P273" s="18"/>
      <c r="Q273" s="19"/>
      <c r="R273" s="46"/>
      <c r="S273" s="20">
        <f t="shared" si="303"/>
        <v>0</v>
      </c>
      <c r="T273" s="69" t="str">
        <f t="shared" si="306"/>
        <v>KO</v>
      </c>
      <c r="U273" s="52">
        <f>+IF(SUM(N267:R273)&gt;7,"ERROR",SUM(N267:R273))</f>
        <v>0</v>
      </c>
      <c r="W273" s="42" t="s">
        <v>19</v>
      </c>
      <c r="X273" s="42"/>
      <c r="Y273" s="54">
        <v>0</v>
      </c>
      <c r="Z273" s="54">
        <v>0</v>
      </c>
      <c r="AB273" s="42" t="s">
        <v>26</v>
      </c>
      <c r="AC273" s="54">
        <v>0</v>
      </c>
      <c r="AD273" s="54">
        <v>0</v>
      </c>
      <c r="AE273" s="68"/>
      <c r="AF273" s="21">
        <f>IF($U273=7,IF($U267&lt;$AK$9,$AK$9-$U267,0),0)</f>
        <v>0</v>
      </c>
      <c r="AH273" s="21">
        <f>IF($U273=7,IF($U267&gt;$AK$9,IF(($U267-$AK$9)&gt;43/24,43/24,$U267-$AK$9),0),0)</f>
        <v>0</v>
      </c>
      <c r="AI273" s="34">
        <v>7</v>
      </c>
      <c r="AJ273" s="13">
        <v>0.29166666666666669</v>
      </c>
      <c r="AK273" s="53">
        <v>0</v>
      </c>
    </row>
    <row r="274" spans="1:37" ht="6" customHeight="1">
      <c r="N274" s="37"/>
      <c r="O274" s="37"/>
      <c r="P274" s="37"/>
      <c r="Q274" s="37"/>
      <c r="R274" s="37"/>
    </row>
    <row r="275" spans="1:37">
      <c r="A275" s="45">
        <f>+A273+1</f>
        <v>43276</v>
      </c>
      <c r="B275" s="13"/>
      <c r="C275" s="13"/>
      <c r="D275" s="13"/>
      <c r="E275" s="14">
        <f t="shared" ref="E275:E281" si="307">+D275-C275</f>
        <v>0</v>
      </c>
      <c r="F275" s="13"/>
      <c r="G275" s="15">
        <f t="shared" ref="G275:G281" si="308">IF(F275&lt;B275,F275+1-B275-E275,F275-B275-E275)</f>
        <v>0</v>
      </c>
      <c r="H275" s="13"/>
      <c r="I275" s="13"/>
      <c r="J275" s="13"/>
      <c r="K275" s="14">
        <f t="shared" ref="K275:K281" si="309">+J275-I275</f>
        <v>0</v>
      </c>
      <c r="L275" s="13"/>
      <c r="M275" s="15">
        <f t="shared" ref="M275:M276" si="310">IF(L275&lt;H275,L275+1-H275-K275,L275-H275-K275)</f>
        <v>0</v>
      </c>
      <c r="N275" s="17"/>
      <c r="O275" s="17"/>
      <c r="P275" s="18"/>
      <c r="Q275" s="19"/>
      <c r="R275" s="46"/>
      <c r="S275" s="20">
        <f>SUM(G275+M275)</f>
        <v>0</v>
      </c>
      <c r="T275" s="69" t="str">
        <f t="shared" ref="T275:T278" si="311">IF(S275+R275+Q275+P275+O275+N275=0,"KO","")</f>
        <v>KO</v>
      </c>
      <c r="U275" s="84">
        <f>SUM(S275:S281)</f>
        <v>0</v>
      </c>
      <c r="W275" s="43" t="s">
        <v>13</v>
      </c>
      <c r="X275" s="59"/>
      <c r="Y275" s="82" t="s">
        <v>14</v>
      </c>
      <c r="Z275" s="82"/>
      <c r="AB275" s="36"/>
      <c r="AC275" s="82" t="s">
        <v>28</v>
      </c>
      <c r="AD275" s="82"/>
      <c r="AE275" s="62"/>
      <c r="AF275" s="36">
        <f>IF($U281=1,IF($U275&lt;$AK$3,$AK$3-$U275,0),AF276)</f>
        <v>0</v>
      </c>
      <c r="AG275" s="36"/>
      <c r="AH275" s="36">
        <f>IF($U281=1,IF($U275&gt;$AK$3,IF(($U275-$AK$3)&gt;8/24,8/24,$U275-$AK$3),AH276),AH276)</f>
        <v>0</v>
      </c>
      <c r="AI275" s="34">
        <v>1</v>
      </c>
      <c r="AJ275" s="13">
        <v>0.29166666666666669</v>
      </c>
      <c r="AK275" s="53">
        <f>+AJ275*5</f>
        <v>1.4583333333333335</v>
      </c>
    </row>
    <row r="276" spans="1:37">
      <c r="A276" s="45">
        <f>+A275+1</f>
        <v>43277</v>
      </c>
      <c r="B276" s="13"/>
      <c r="C276" s="13"/>
      <c r="D276" s="13"/>
      <c r="E276" s="14">
        <f t="shared" si="307"/>
        <v>0</v>
      </c>
      <c r="F276" s="13"/>
      <c r="G276" s="15">
        <f t="shared" si="308"/>
        <v>0</v>
      </c>
      <c r="H276" s="13"/>
      <c r="I276" s="13"/>
      <c r="J276" s="13"/>
      <c r="K276" s="14">
        <f t="shared" si="309"/>
        <v>0</v>
      </c>
      <c r="L276" s="13"/>
      <c r="M276" s="15">
        <f t="shared" si="310"/>
        <v>0</v>
      </c>
      <c r="N276" s="17"/>
      <c r="O276" s="17"/>
      <c r="P276" s="18"/>
      <c r="Q276" s="19"/>
      <c r="R276" s="46"/>
      <c r="S276" s="20">
        <f t="shared" ref="S276:S281" si="312">SUM(G276+M276)</f>
        <v>0</v>
      </c>
      <c r="T276" s="69" t="str">
        <f t="shared" si="311"/>
        <v>KO</v>
      </c>
      <c r="U276" s="85"/>
      <c r="W276" s="22" t="s">
        <v>15</v>
      </c>
      <c r="X276" s="22"/>
      <c r="Y276" s="22" t="s">
        <v>29</v>
      </c>
      <c r="Z276" s="22" t="s">
        <v>17</v>
      </c>
      <c r="AC276" s="22" t="s">
        <v>16</v>
      </c>
      <c r="AD276" s="22" t="s">
        <v>17</v>
      </c>
      <c r="AE276" s="63"/>
      <c r="AF276" s="36">
        <f>IF($U281=2,IF($U275&lt;$AK$4,$AK$4-$U275,0),AF277)</f>
        <v>0</v>
      </c>
      <c r="AG276" s="36"/>
      <c r="AH276" s="36">
        <f>IF($U281=2,IF($U275&gt;$AK$4,IF(($U275-$AK$4)&gt;8/24,8/24,$U275-$AK$4),AH277),AH277)</f>
        <v>0</v>
      </c>
      <c r="AI276" s="34">
        <v>2</v>
      </c>
      <c r="AJ276" s="13">
        <v>0.29166666666666669</v>
      </c>
      <c r="AK276" s="53">
        <f>+AJ276*5</f>
        <v>1.4583333333333335</v>
      </c>
    </row>
    <row r="277" spans="1:37">
      <c r="A277" s="45">
        <f t="shared" ref="A277:A281" si="313">+A276+1</f>
        <v>43278</v>
      </c>
      <c r="B277" s="13"/>
      <c r="C277" s="13"/>
      <c r="D277" s="13"/>
      <c r="E277" s="14">
        <f t="shared" si="307"/>
        <v>0</v>
      </c>
      <c r="F277" s="13"/>
      <c r="G277" s="15">
        <f t="shared" si="308"/>
        <v>0</v>
      </c>
      <c r="H277" s="13"/>
      <c r="I277" s="13"/>
      <c r="J277" s="13"/>
      <c r="K277" s="14">
        <f t="shared" si="309"/>
        <v>0</v>
      </c>
      <c r="L277" s="13"/>
      <c r="M277" s="15">
        <f>IF(L277&lt;H277,L277+1-H277-K277,L277-H277-K277)</f>
        <v>0</v>
      </c>
      <c r="N277" s="17"/>
      <c r="O277" s="17"/>
      <c r="P277" s="18"/>
      <c r="Q277" s="19"/>
      <c r="R277" s="46"/>
      <c r="S277" s="20">
        <f t="shared" si="312"/>
        <v>0</v>
      </c>
      <c r="T277" s="69" t="str">
        <f t="shared" si="311"/>
        <v>KO</v>
      </c>
      <c r="U277" s="85"/>
      <c r="W277" s="60">
        <f>AF275</f>
        <v>0</v>
      </c>
      <c r="X277" s="60"/>
      <c r="Y277" s="58">
        <f>+AH275</f>
        <v>0</v>
      </c>
      <c r="Z277" s="58">
        <f>IF(U275&gt;43/24,U275-43/24,0)</f>
        <v>0</v>
      </c>
      <c r="AB277" s="22" t="s">
        <v>17</v>
      </c>
      <c r="AC277" s="53" t="s">
        <v>27</v>
      </c>
      <c r="AD277" s="53">
        <f>+Z279</f>
        <v>0</v>
      </c>
      <c r="AE277" s="66"/>
      <c r="AF277" s="21">
        <f>IF($U281=3,IF($U275&lt;$AK$5,$AK$5-$U275,0),AF278)</f>
        <v>0</v>
      </c>
      <c r="AH277" s="21">
        <f>IF($U281=3,IF($U275&gt;$AK$5,IF(($U275-$AK$5)&gt;15/24,15/24,$U275-$AK$5),AH278),AH278)</f>
        <v>0</v>
      </c>
      <c r="AI277" s="34">
        <v>3</v>
      </c>
      <c r="AJ277" s="13">
        <v>0.29166666666666669</v>
      </c>
      <c r="AK277" s="53">
        <f>+AJ277*4</f>
        <v>1.1666666666666667</v>
      </c>
    </row>
    <row r="278" spans="1:37">
      <c r="A278" s="45">
        <f t="shared" si="313"/>
        <v>43279</v>
      </c>
      <c r="B278" s="13"/>
      <c r="C278" s="13"/>
      <c r="D278" s="13"/>
      <c r="E278" s="14">
        <f t="shared" si="307"/>
        <v>0</v>
      </c>
      <c r="F278" s="13"/>
      <c r="G278" s="15">
        <f t="shared" si="308"/>
        <v>0</v>
      </c>
      <c r="H278" s="13"/>
      <c r="I278" s="13"/>
      <c r="J278" s="13"/>
      <c r="K278" s="14">
        <f t="shared" si="309"/>
        <v>0</v>
      </c>
      <c r="L278" s="13"/>
      <c r="M278" s="15">
        <f t="shared" ref="M278:M281" si="314">IF(L278&lt;H278,L278+1-H278-K278,L278-H278-K278)</f>
        <v>0</v>
      </c>
      <c r="N278" s="17"/>
      <c r="O278" s="17"/>
      <c r="P278" s="18"/>
      <c r="Q278" s="19"/>
      <c r="R278" s="46"/>
      <c r="S278" s="20">
        <f t="shared" si="312"/>
        <v>0</v>
      </c>
      <c r="T278" s="69" t="str">
        <f t="shared" si="311"/>
        <v>KO</v>
      </c>
      <c r="U278" s="85"/>
      <c r="W278" s="22" t="s">
        <v>18</v>
      </c>
      <c r="X278" s="22"/>
      <c r="Y278" s="22" t="s">
        <v>18</v>
      </c>
      <c r="Z278" s="22" t="s">
        <v>18</v>
      </c>
      <c r="AB278" s="22" t="s">
        <v>16</v>
      </c>
      <c r="AC278" s="53">
        <f>+Y279</f>
        <v>0</v>
      </c>
      <c r="AD278" s="53">
        <f>+(AD277*1.5)/1.25</f>
        <v>0</v>
      </c>
      <c r="AE278" s="66"/>
      <c r="AF278" s="21">
        <f>IF($U281=4,IF($U275&lt;$AK$6,$AK$6-$U275,0),AF279)</f>
        <v>0</v>
      </c>
      <c r="AH278" s="21">
        <f>IF($U281=4,IF($U275&gt;$AK$6,IF(($U275-$AK$6)&gt;22/24,22/24,$U275-$AK$6),AH279),AH279)</f>
        <v>0</v>
      </c>
      <c r="AI278" s="34">
        <v>4</v>
      </c>
      <c r="AJ278" s="13">
        <v>0.29166666666666669</v>
      </c>
      <c r="AK278" s="53">
        <f>+AJ278*3</f>
        <v>0.875</v>
      </c>
    </row>
    <row r="279" spans="1:37">
      <c r="A279" s="45">
        <f t="shared" si="313"/>
        <v>43280</v>
      </c>
      <c r="B279" s="13"/>
      <c r="C279" s="13"/>
      <c r="D279" s="13"/>
      <c r="E279" s="14">
        <f t="shared" si="307"/>
        <v>0</v>
      </c>
      <c r="F279" s="13"/>
      <c r="G279" s="15">
        <f t="shared" si="308"/>
        <v>0</v>
      </c>
      <c r="H279" s="13"/>
      <c r="I279" s="13"/>
      <c r="J279" s="13"/>
      <c r="K279" s="14">
        <f t="shared" si="309"/>
        <v>0</v>
      </c>
      <c r="L279" s="13"/>
      <c r="M279" s="15">
        <f t="shared" si="314"/>
        <v>0</v>
      </c>
      <c r="N279" s="17"/>
      <c r="O279" s="17"/>
      <c r="P279" s="18"/>
      <c r="Q279" s="19"/>
      <c r="R279" s="46"/>
      <c r="S279" s="20">
        <f t="shared" si="312"/>
        <v>0</v>
      </c>
      <c r="T279" s="69" t="str">
        <f>IF(S279+R279+Q279+P279+O279+N279=0,"KO","")</f>
        <v>KO</v>
      </c>
      <c r="U279" s="85"/>
      <c r="W279" s="55">
        <f>+W271+W277-(AC273*1.25)</f>
        <v>0</v>
      </c>
      <c r="X279" s="55"/>
      <c r="Y279" s="53">
        <f>+Y271+Y277-Y273+(AD273*1.5)/1.25-AC273</f>
        <v>0</v>
      </c>
      <c r="Z279" s="53">
        <f>+Z271+Z277-Z273-AD273</f>
        <v>0</v>
      </c>
      <c r="AB279" s="22" t="s">
        <v>15</v>
      </c>
      <c r="AC279" s="53">
        <f>+AC278*1.25</f>
        <v>0</v>
      </c>
      <c r="AD279" s="53" t="s">
        <v>27</v>
      </c>
      <c r="AE279" s="67"/>
      <c r="AF279" s="21">
        <f>IF($U281=5,IF($U275&lt;$AK$7,$AK$7-$U275,0),AF280)</f>
        <v>0</v>
      </c>
      <c r="AH279" s="21">
        <f>IF($U281=5,IF($U275&gt;$AK$7,IF(($U275-$AK$7)&gt;29/24,29/24,$U275-$AK$7),AH280),AH280)</f>
        <v>0</v>
      </c>
      <c r="AI279" s="34">
        <v>5</v>
      </c>
      <c r="AJ279" s="13">
        <v>0.29166666666666669</v>
      </c>
      <c r="AK279" s="53">
        <f>+AJ279*2</f>
        <v>0.58333333333333337</v>
      </c>
    </row>
    <row r="280" spans="1:37">
      <c r="A280" s="45">
        <f t="shared" si="313"/>
        <v>43281</v>
      </c>
      <c r="B280" s="13"/>
      <c r="C280" s="13"/>
      <c r="D280" s="13"/>
      <c r="E280" s="14">
        <f t="shared" si="307"/>
        <v>0</v>
      </c>
      <c r="F280" s="13"/>
      <c r="G280" s="15">
        <f t="shared" si="308"/>
        <v>0</v>
      </c>
      <c r="H280" s="13"/>
      <c r="I280" s="13"/>
      <c r="J280" s="13"/>
      <c r="K280" s="14">
        <f t="shared" si="309"/>
        <v>0</v>
      </c>
      <c r="L280" s="13"/>
      <c r="M280" s="15">
        <f t="shared" si="314"/>
        <v>0</v>
      </c>
      <c r="N280" s="17"/>
      <c r="O280" s="17"/>
      <c r="P280" s="18"/>
      <c r="Q280" s="19"/>
      <c r="R280" s="46"/>
      <c r="S280" s="20">
        <f t="shared" si="312"/>
        <v>0</v>
      </c>
      <c r="T280" s="69" t="str">
        <f t="shared" ref="T280:T281" si="315">IF(S280+R280+Q280+P280+O280+N280=0,"KO","")</f>
        <v>KO</v>
      </c>
      <c r="U280" s="51" t="s">
        <v>33</v>
      </c>
      <c r="Y280" s="22" t="s">
        <v>16</v>
      </c>
      <c r="Z280" s="22" t="s">
        <v>17</v>
      </c>
      <c r="AC280" s="22" t="s">
        <v>16</v>
      </c>
      <c r="AD280" s="22" t="s">
        <v>17</v>
      </c>
      <c r="AE280" s="63"/>
      <c r="AF280" s="21">
        <f>IF($U281=6,IF($U275&lt;$AK$8,$AK$8-$U275,0),AF281)</f>
        <v>0</v>
      </c>
      <c r="AH280" s="21">
        <f>IF($U281=6,IF($U275&gt;$AK$8,IF(($U275-$AK$8)&gt;36/24,36/24,$U275-$AK$8),AH281),AH281)</f>
        <v>0</v>
      </c>
      <c r="AI280" s="34">
        <v>6</v>
      </c>
      <c r="AJ280" s="13">
        <v>0.29166666666666669</v>
      </c>
      <c r="AK280" s="53">
        <f>+AJ280</f>
        <v>0.29166666666666669</v>
      </c>
    </row>
    <row r="281" spans="1:37">
      <c r="A281" s="45">
        <f t="shared" si="313"/>
        <v>43282</v>
      </c>
      <c r="B281" s="13"/>
      <c r="C281" s="13"/>
      <c r="D281" s="13"/>
      <c r="E281" s="14">
        <f t="shared" si="307"/>
        <v>0</v>
      </c>
      <c r="F281" s="13"/>
      <c r="G281" s="15">
        <f t="shared" si="308"/>
        <v>0</v>
      </c>
      <c r="H281" s="13"/>
      <c r="I281" s="13"/>
      <c r="J281" s="13"/>
      <c r="K281" s="14">
        <f t="shared" si="309"/>
        <v>0</v>
      </c>
      <c r="L281" s="13"/>
      <c r="M281" s="15">
        <f t="shared" si="314"/>
        <v>0</v>
      </c>
      <c r="N281" s="17"/>
      <c r="O281" s="17"/>
      <c r="P281" s="18"/>
      <c r="Q281" s="19"/>
      <c r="R281" s="46"/>
      <c r="S281" s="20">
        <f t="shared" si="312"/>
        <v>0</v>
      </c>
      <c r="T281" s="69" t="str">
        <f t="shared" si="315"/>
        <v>KO</v>
      </c>
      <c r="U281" s="52">
        <f>+IF(SUM(N275:R281)&gt;7,"ERROR",SUM(N275:R281))</f>
        <v>0</v>
      </c>
      <c r="W281" s="42" t="s">
        <v>19</v>
      </c>
      <c r="X281" s="42"/>
      <c r="Y281" s="54">
        <v>0</v>
      </c>
      <c r="Z281" s="54">
        <v>0</v>
      </c>
      <c r="AB281" s="42" t="s">
        <v>26</v>
      </c>
      <c r="AC281" s="54">
        <v>0</v>
      </c>
      <c r="AD281" s="54">
        <v>0</v>
      </c>
      <c r="AE281" s="68"/>
      <c r="AF281" s="21">
        <f>IF($U281=7,IF($U275&lt;$AK$9,$AK$9-$U275,0),0)</f>
        <v>0</v>
      </c>
      <c r="AH281" s="21">
        <f>IF($U281=7,IF($U275&gt;$AK$9,IF(($U275-$AK$9)&gt;43/24,43/24,$U275-$AK$9),0),0)</f>
        <v>0</v>
      </c>
      <c r="AI281" s="34">
        <v>7</v>
      </c>
      <c r="AJ281" s="13">
        <v>0.29166666666666669</v>
      </c>
      <c r="AK281" s="53">
        <v>0</v>
      </c>
    </row>
    <row r="282" spans="1:37" ht="6" customHeight="1">
      <c r="N282" s="37"/>
      <c r="O282" s="37"/>
      <c r="P282" s="37"/>
      <c r="Q282" s="37"/>
      <c r="R282" s="37"/>
    </row>
    <row r="283" spans="1:37">
      <c r="A283" s="45">
        <f>+A281+1</f>
        <v>43283</v>
      </c>
      <c r="B283" s="13"/>
      <c r="C283" s="13"/>
      <c r="D283" s="13"/>
      <c r="E283" s="14">
        <f t="shared" ref="E283:E289" si="316">+D283-C283</f>
        <v>0</v>
      </c>
      <c r="F283" s="13"/>
      <c r="G283" s="15">
        <f t="shared" ref="G283:G289" si="317">IF(F283&lt;B283,F283+1-B283-E283,F283-B283-E283)</f>
        <v>0</v>
      </c>
      <c r="H283" s="13"/>
      <c r="I283" s="13"/>
      <c r="J283" s="13"/>
      <c r="K283" s="14">
        <f t="shared" ref="K283:K289" si="318">+J283-I283</f>
        <v>0</v>
      </c>
      <c r="L283" s="13"/>
      <c r="M283" s="15">
        <f t="shared" ref="M283:M284" si="319">IF(L283&lt;H283,L283+1-H283-K283,L283-H283-K283)</f>
        <v>0</v>
      </c>
      <c r="N283" s="17"/>
      <c r="O283" s="17"/>
      <c r="P283" s="18"/>
      <c r="Q283" s="19"/>
      <c r="R283" s="46"/>
      <c r="S283" s="20">
        <f>SUM(G283+M283)</f>
        <v>0</v>
      </c>
      <c r="T283" s="69" t="str">
        <f t="shared" ref="T283:T286" si="320">IF(S283+R283+Q283+P283+O283+N283=0,"KO","")</f>
        <v>KO</v>
      </c>
      <c r="U283" s="84">
        <f>SUM(S283:S289)</f>
        <v>0</v>
      </c>
      <c r="W283" s="43" t="s">
        <v>13</v>
      </c>
      <c r="X283" s="59"/>
      <c r="Y283" s="82" t="s">
        <v>14</v>
      </c>
      <c r="Z283" s="82"/>
      <c r="AB283" s="36"/>
      <c r="AC283" s="82" t="s">
        <v>28</v>
      </c>
      <c r="AD283" s="82"/>
      <c r="AE283" s="62"/>
      <c r="AF283" s="36">
        <f>IF($U289=1,IF($U283&lt;$AK$3,$AK$3-$U283,0),AF284)</f>
        <v>0</v>
      </c>
      <c r="AG283" s="36"/>
      <c r="AH283" s="36">
        <f>IF($U289=1,IF($U283&gt;$AK$3,IF(($U283-$AK$3)&gt;8/24,8/24,$U283-$AK$3),AH284),AH284)</f>
        <v>0</v>
      </c>
      <c r="AI283" s="34">
        <v>1</v>
      </c>
      <c r="AJ283" s="13">
        <v>0.29166666666666669</v>
      </c>
      <c r="AK283" s="53">
        <f>+AJ283*5</f>
        <v>1.4583333333333335</v>
      </c>
    </row>
    <row r="284" spans="1:37">
      <c r="A284" s="45">
        <f>+A283+1</f>
        <v>43284</v>
      </c>
      <c r="B284" s="13"/>
      <c r="C284" s="13"/>
      <c r="D284" s="13"/>
      <c r="E284" s="14">
        <f t="shared" si="316"/>
        <v>0</v>
      </c>
      <c r="F284" s="13"/>
      <c r="G284" s="15">
        <f t="shared" si="317"/>
        <v>0</v>
      </c>
      <c r="H284" s="13"/>
      <c r="I284" s="13"/>
      <c r="J284" s="13"/>
      <c r="K284" s="14">
        <f t="shared" si="318"/>
        <v>0</v>
      </c>
      <c r="L284" s="13"/>
      <c r="M284" s="15">
        <f t="shared" si="319"/>
        <v>0</v>
      </c>
      <c r="N284" s="17"/>
      <c r="O284" s="17"/>
      <c r="P284" s="18"/>
      <c r="Q284" s="19"/>
      <c r="R284" s="46"/>
      <c r="S284" s="20">
        <f t="shared" ref="S284:S289" si="321">SUM(G284+M284)</f>
        <v>0</v>
      </c>
      <c r="T284" s="69" t="str">
        <f t="shared" si="320"/>
        <v>KO</v>
      </c>
      <c r="U284" s="85"/>
      <c r="W284" s="22" t="s">
        <v>15</v>
      </c>
      <c r="X284" s="22"/>
      <c r="Y284" s="22" t="s">
        <v>29</v>
      </c>
      <c r="Z284" s="22" t="s">
        <v>17</v>
      </c>
      <c r="AC284" s="22" t="s">
        <v>16</v>
      </c>
      <c r="AD284" s="22" t="s">
        <v>17</v>
      </c>
      <c r="AE284" s="63"/>
      <c r="AF284" s="36">
        <f>IF($U289=2,IF($U283&lt;$AK$4,$AK$4-$U283,0),AF285)</f>
        <v>0</v>
      </c>
      <c r="AG284" s="36"/>
      <c r="AH284" s="36">
        <f>IF($U289=2,IF($U283&gt;$AK$4,IF(($U283-$AK$4)&gt;8/24,8/24,$U283-$AK$4),AH285),AH285)</f>
        <v>0</v>
      </c>
      <c r="AI284" s="34">
        <v>2</v>
      </c>
      <c r="AJ284" s="13">
        <v>0.29166666666666669</v>
      </c>
      <c r="AK284" s="53">
        <f>+AJ284*5</f>
        <v>1.4583333333333335</v>
      </c>
    </row>
    <row r="285" spans="1:37">
      <c r="A285" s="45">
        <f t="shared" ref="A285:A289" si="322">+A284+1</f>
        <v>43285</v>
      </c>
      <c r="B285" s="13"/>
      <c r="C285" s="13"/>
      <c r="D285" s="13"/>
      <c r="E285" s="14">
        <f t="shared" si="316"/>
        <v>0</v>
      </c>
      <c r="F285" s="13"/>
      <c r="G285" s="15">
        <f t="shared" si="317"/>
        <v>0</v>
      </c>
      <c r="H285" s="13"/>
      <c r="I285" s="13"/>
      <c r="J285" s="13"/>
      <c r="K285" s="14">
        <f t="shared" si="318"/>
        <v>0</v>
      </c>
      <c r="L285" s="13"/>
      <c r="M285" s="15">
        <f>IF(L285&lt;H285,L285+1-H285-K285,L285-H285-K285)</f>
        <v>0</v>
      </c>
      <c r="N285" s="17"/>
      <c r="O285" s="17"/>
      <c r="P285" s="18"/>
      <c r="Q285" s="19"/>
      <c r="R285" s="46"/>
      <c r="S285" s="20">
        <f t="shared" si="321"/>
        <v>0</v>
      </c>
      <c r="T285" s="69" t="str">
        <f t="shared" si="320"/>
        <v>KO</v>
      </c>
      <c r="U285" s="85"/>
      <c r="W285" s="60">
        <f>AF283</f>
        <v>0</v>
      </c>
      <c r="X285" s="60"/>
      <c r="Y285" s="58">
        <f>+AH283</f>
        <v>0</v>
      </c>
      <c r="Z285" s="58">
        <f>IF(U283&gt;43/24,U283-43/24,0)</f>
        <v>0</v>
      </c>
      <c r="AB285" s="22" t="s">
        <v>17</v>
      </c>
      <c r="AC285" s="53" t="s">
        <v>27</v>
      </c>
      <c r="AD285" s="53">
        <f>+Z287</f>
        <v>0</v>
      </c>
      <c r="AE285" s="66"/>
      <c r="AF285" s="21">
        <f>IF($U289=3,IF($U283&lt;$AK$5,$AK$5-$U283,0),AF286)</f>
        <v>0</v>
      </c>
      <c r="AH285" s="21">
        <f>IF($U289=3,IF($U283&gt;$AK$5,IF(($U283-$AK$5)&gt;15/24,15/24,$U283-$AK$5),AH286),AH286)</f>
        <v>0</v>
      </c>
      <c r="AI285" s="34">
        <v>3</v>
      </c>
      <c r="AJ285" s="13">
        <v>0.29166666666666669</v>
      </c>
      <c r="AK285" s="53">
        <f>+AJ285*4</f>
        <v>1.1666666666666667</v>
      </c>
    </row>
    <row r="286" spans="1:37">
      <c r="A286" s="45">
        <f t="shared" si="322"/>
        <v>43286</v>
      </c>
      <c r="B286" s="13"/>
      <c r="C286" s="13"/>
      <c r="D286" s="13"/>
      <c r="E286" s="14">
        <f t="shared" si="316"/>
        <v>0</v>
      </c>
      <c r="F286" s="13"/>
      <c r="G286" s="15">
        <f t="shared" si="317"/>
        <v>0</v>
      </c>
      <c r="H286" s="13"/>
      <c r="I286" s="13"/>
      <c r="J286" s="13"/>
      <c r="K286" s="14">
        <f t="shared" si="318"/>
        <v>0</v>
      </c>
      <c r="L286" s="13"/>
      <c r="M286" s="15">
        <f t="shared" ref="M286:M289" si="323">IF(L286&lt;H286,L286+1-H286-K286,L286-H286-K286)</f>
        <v>0</v>
      </c>
      <c r="N286" s="17"/>
      <c r="O286" s="17"/>
      <c r="P286" s="18"/>
      <c r="Q286" s="19"/>
      <c r="R286" s="46"/>
      <c r="S286" s="20">
        <f t="shared" si="321"/>
        <v>0</v>
      </c>
      <c r="T286" s="69" t="str">
        <f t="shared" si="320"/>
        <v>KO</v>
      </c>
      <c r="U286" s="85"/>
      <c r="W286" s="22" t="s">
        <v>18</v>
      </c>
      <c r="X286" s="22"/>
      <c r="Y286" s="22" t="s">
        <v>18</v>
      </c>
      <c r="Z286" s="22" t="s">
        <v>18</v>
      </c>
      <c r="AB286" s="22" t="s">
        <v>16</v>
      </c>
      <c r="AC286" s="53">
        <f>+Y287</f>
        <v>0</v>
      </c>
      <c r="AD286" s="53">
        <f>+(AD285*1.5)/1.25</f>
        <v>0</v>
      </c>
      <c r="AE286" s="66"/>
      <c r="AF286" s="21">
        <f>IF($U289=4,IF($U283&lt;$AK$6,$AK$6-$U283,0),AF287)</f>
        <v>0</v>
      </c>
      <c r="AH286" s="21">
        <f>IF($U289=4,IF($U283&gt;$AK$6,IF(($U283-$AK$6)&gt;22/24,22/24,$U283-$AK$6),AH287),AH287)</f>
        <v>0</v>
      </c>
      <c r="AI286" s="34">
        <v>4</v>
      </c>
      <c r="AJ286" s="13">
        <v>0.29166666666666669</v>
      </c>
      <c r="AK286" s="53">
        <f>+AJ286*3</f>
        <v>0.875</v>
      </c>
    </row>
    <row r="287" spans="1:37">
      <c r="A287" s="45">
        <f t="shared" si="322"/>
        <v>43287</v>
      </c>
      <c r="B287" s="13"/>
      <c r="C287" s="13"/>
      <c r="D287" s="13"/>
      <c r="E287" s="14">
        <f t="shared" si="316"/>
        <v>0</v>
      </c>
      <c r="F287" s="13"/>
      <c r="G287" s="15">
        <f t="shared" si="317"/>
        <v>0</v>
      </c>
      <c r="H287" s="13"/>
      <c r="I287" s="13"/>
      <c r="J287" s="13"/>
      <c r="K287" s="14">
        <f t="shared" si="318"/>
        <v>0</v>
      </c>
      <c r="L287" s="13"/>
      <c r="M287" s="15">
        <f t="shared" si="323"/>
        <v>0</v>
      </c>
      <c r="N287" s="17"/>
      <c r="O287" s="17"/>
      <c r="P287" s="18"/>
      <c r="Q287" s="19"/>
      <c r="R287" s="46"/>
      <c r="S287" s="20">
        <f t="shared" si="321"/>
        <v>0</v>
      </c>
      <c r="T287" s="69" t="str">
        <f>IF(S287+R287+Q287+P287+O287+N287=0,"KO","")</f>
        <v>KO</v>
      </c>
      <c r="U287" s="85"/>
      <c r="W287" s="55">
        <f>+W279+W285-(AC281*1.25)</f>
        <v>0</v>
      </c>
      <c r="X287" s="55"/>
      <c r="Y287" s="53">
        <f>+Y279+Y285-Y281+(AD281*1.5)/1.25-AC281</f>
        <v>0</v>
      </c>
      <c r="Z287" s="53">
        <f>+Z279+Z285-Z281-AD281</f>
        <v>0</v>
      </c>
      <c r="AB287" s="22" t="s">
        <v>15</v>
      </c>
      <c r="AC287" s="53">
        <f>+AC286*1.25</f>
        <v>0</v>
      </c>
      <c r="AD287" s="53" t="s">
        <v>27</v>
      </c>
      <c r="AE287" s="67"/>
      <c r="AF287" s="21">
        <f>IF($U289=5,IF($U283&lt;$AK$7,$AK$7-$U283,0),AF288)</f>
        <v>0</v>
      </c>
      <c r="AH287" s="21">
        <f>IF($U289=5,IF($U283&gt;$AK$7,IF(($U283-$AK$7)&gt;29/24,29/24,$U283-$AK$7),AH288),AH288)</f>
        <v>0</v>
      </c>
      <c r="AI287" s="34">
        <v>5</v>
      </c>
      <c r="AJ287" s="13">
        <v>0.29166666666666669</v>
      </c>
      <c r="AK287" s="53">
        <f>+AJ287*2</f>
        <v>0.58333333333333337</v>
      </c>
    </row>
    <row r="288" spans="1:37">
      <c r="A288" s="45">
        <f t="shared" si="322"/>
        <v>43288</v>
      </c>
      <c r="B288" s="13"/>
      <c r="C288" s="13"/>
      <c r="D288" s="13"/>
      <c r="E288" s="14">
        <f t="shared" si="316"/>
        <v>0</v>
      </c>
      <c r="F288" s="13"/>
      <c r="G288" s="15">
        <f t="shared" si="317"/>
        <v>0</v>
      </c>
      <c r="H288" s="13"/>
      <c r="I288" s="13"/>
      <c r="J288" s="13"/>
      <c r="K288" s="14">
        <f t="shared" si="318"/>
        <v>0</v>
      </c>
      <c r="L288" s="13"/>
      <c r="M288" s="15">
        <f t="shared" si="323"/>
        <v>0</v>
      </c>
      <c r="N288" s="17"/>
      <c r="O288" s="17"/>
      <c r="P288" s="18"/>
      <c r="Q288" s="19"/>
      <c r="R288" s="46"/>
      <c r="S288" s="20">
        <f t="shared" si="321"/>
        <v>0</v>
      </c>
      <c r="T288" s="69" t="str">
        <f t="shared" ref="T288:T289" si="324">IF(S288+R288+Q288+P288+O288+N288=0,"KO","")</f>
        <v>KO</v>
      </c>
      <c r="U288" s="51" t="s">
        <v>33</v>
      </c>
      <c r="Y288" s="22" t="s">
        <v>16</v>
      </c>
      <c r="Z288" s="22" t="s">
        <v>17</v>
      </c>
      <c r="AC288" s="22" t="s">
        <v>16</v>
      </c>
      <c r="AD288" s="22" t="s">
        <v>17</v>
      </c>
      <c r="AE288" s="63"/>
      <c r="AF288" s="21">
        <f>IF($U289=6,IF($U283&lt;$AK$8,$AK$8-$U283,0),AF289)</f>
        <v>0</v>
      </c>
      <c r="AH288" s="21">
        <f>IF($U289=6,IF($U283&gt;$AK$8,IF(($U283-$AK$8)&gt;36/24,36/24,$U283-$AK$8),AH289),AH289)</f>
        <v>0</v>
      </c>
      <c r="AI288" s="34">
        <v>6</v>
      </c>
      <c r="AJ288" s="13">
        <v>0.29166666666666669</v>
      </c>
      <c r="AK288" s="53">
        <f>+AJ288</f>
        <v>0.29166666666666669</v>
      </c>
    </row>
    <row r="289" spans="1:37">
      <c r="A289" s="45">
        <f t="shared" si="322"/>
        <v>43289</v>
      </c>
      <c r="B289" s="13"/>
      <c r="C289" s="13"/>
      <c r="D289" s="13"/>
      <c r="E289" s="14">
        <f t="shared" si="316"/>
        <v>0</v>
      </c>
      <c r="F289" s="13"/>
      <c r="G289" s="15">
        <f t="shared" si="317"/>
        <v>0</v>
      </c>
      <c r="H289" s="13"/>
      <c r="I289" s="13"/>
      <c r="J289" s="13"/>
      <c r="K289" s="14">
        <f t="shared" si="318"/>
        <v>0</v>
      </c>
      <c r="L289" s="13"/>
      <c r="M289" s="15">
        <f t="shared" si="323"/>
        <v>0</v>
      </c>
      <c r="N289" s="17"/>
      <c r="O289" s="17"/>
      <c r="P289" s="18"/>
      <c r="Q289" s="19"/>
      <c r="R289" s="46"/>
      <c r="S289" s="20">
        <f t="shared" si="321"/>
        <v>0</v>
      </c>
      <c r="T289" s="69" t="str">
        <f t="shared" si="324"/>
        <v>KO</v>
      </c>
      <c r="U289" s="52">
        <f>+IF(SUM(N283:R289)&gt;7,"ERROR",SUM(N283:R289))</f>
        <v>0</v>
      </c>
      <c r="W289" s="42" t="s">
        <v>19</v>
      </c>
      <c r="X289" s="42"/>
      <c r="Y289" s="54">
        <v>0</v>
      </c>
      <c r="Z289" s="54">
        <v>0</v>
      </c>
      <c r="AB289" s="42" t="s">
        <v>26</v>
      </c>
      <c r="AC289" s="54">
        <v>0</v>
      </c>
      <c r="AD289" s="54">
        <v>0</v>
      </c>
      <c r="AE289" s="68"/>
      <c r="AF289" s="21">
        <f>IF($U289=7,IF($U283&lt;$AK$9,$AK$9-$U283,0),0)</f>
        <v>0</v>
      </c>
      <c r="AH289" s="21">
        <f>IF($U289=7,IF($U283&gt;$AK$9,IF(($U283-$AK$9)&gt;43/24,43/24,$U283-$AK$9),0),0)</f>
        <v>0</v>
      </c>
      <c r="AI289" s="34">
        <v>7</v>
      </c>
      <c r="AJ289" s="13">
        <v>0.29166666666666669</v>
      </c>
      <c r="AK289" s="53">
        <v>0</v>
      </c>
    </row>
    <row r="290" spans="1:37" ht="6" customHeight="1">
      <c r="N290" s="37"/>
      <c r="O290" s="37"/>
      <c r="P290" s="37"/>
      <c r="Q290" s="37"/>
      <c r="R290" s="37"/>
    </row>
    <row r="291" spans="1:37">
      <c r="A291" s="45">
        <f>+A289+1</f>
        <v>43290</v>
      </c>
      <c r="B291" s="13"/>
      <c r="C291" s="13"/>
      <c r="D291" s="13"/>
      <c r="E291" s="14">
        <f t="shared" ref="E291:E297" si="325">+D291-C291</f>
        <v>0</v>
      </c>
      <c r="F291" s="13"/>
      <c r="G291" s="15">
        <f t="shared" ref="G291:G297" si="326">IF(F291&lt;B291,F291+1-B291-E291,F291-B291-E291)</f>
        <v>0</v>
      </c>
      <c r="H291" s="13"/>
      <c r="I291" s="13"/>
      <c r="J291" s="13"/>
      <c r="K291" s="14">
        <f t="shared" ref="K291:K297" si="327">+J291-I291</f>
        <v>0</v>
      </c>
      <c r="L291" s="13"/>
      <c r="M291" s="15">
        <f t="shared" ref="M291:M292" si="328">IF(L291&lt;H291,L291+1-H291-K291,L291-H291-K291)</f>
        <v>0</v>
      </c>
      <c r="N291" s="17"/>
      <c r="O291" s="17"/>
      <c r="P291" s="18"/>
      <c r="Q291" s="19"/>
      <c r="R291" s="46"/>
      <c r="S291" s="20">
        <f>SUM(G291+M291)</f>
        <v>0</v>
      </c>
      <c r="T291" s="69" t="str">
        <f t="shared" ref="T291:T294" si="329">IF(S291+R291+Q291+P291+O291+N291=0,"KO","")</f>
        <v>KO</v>
      </c>
      <c r="U291" s="84">
        <f>SUM(S291:S297)</f>
        <v>0</v>
      </c>
      <c r="W291" s="43" t="s">
        <v>13</v>
      </c>
      <c r="X291" s="59"/>
      <c r="Y291" s="82" t="s">
        <v>14</v>
      </c>
      <c r="Z291" s="82"/>
      <c r="AB291" s="36"/>
      <c r="AC291" s="82" t="s">
        <v>28</v>
      </c>
      <c r="AD291" s="82"/>
      <c r="AE291" s="62"/>
      <c r="AF291" s="36">
        <f>IF($U297=1,IF($U291&lt;$AK$3,$AK$3-$U291,0),AF292)</f>
        <v>0</v>
      </c>
      <c r="AG291" s="36"/>
      <c r="AH291" s="36">
        <f>IF($U297=1,IF($U291&gt;$AK$3,IF(($U291-$AK$3)&gt;8/24,8/24,$U291-$AK$3),AH292),AH292)</f>
        <v>0</v>
      </c>
      <c r="AI291" s="34">
        <v>1</v>
      </c>
      <c r="AJ291" s="13">
        <v>0.29166666666666669</v>
      </c>
      <c r="AK291" s="53">
        <f>+AJ291*5</f>
        <v>1.4583333333333335</v>
      </c>
    </row>
    <row r="292" spans="1:37">
      <c r="A292" s="45">
        <f>+A291+1</f>
        <v>43291</v>
      </c>
      <c r="B292" s="13"/>
      <c r="C292" s="13"/>
      <c r="D292" s="13"/>
      <c r="E292" s="14">
        <f t="shared" si="325"/>
        <v>0</v>
      </c>
      <c r="F292" s="13"/>
      <c r="G292" s="15">
        <f t="shared" si="326"/>
        <v>0</v>
      </c>
      <c r="H292" s="13"/>
      <c r="I292" s="13"/>
      <c r="J292" s="13"/>
      <c r="K292" s="14">
        <f t="shared" si="327"/>
        <v>0</v>
      </c>
      <c r="L292" s="13"/>
      <c r="M292" s="15">
        <f t="shared" si="328"/>
        <v>0</v>
      </c>
      <c r="N292" s="17"/>
      <c r="O292" s="17"/>
      <c r="P292" s="18"/>
      <c r="Q292" s="19"/>
      <c r="R292" s="46"/>
      <c r="S292" s="20">
        <f t="shared" ref="S292:S297" si="330">SUM(G292+M292)</f>
        <v>0</v>
      </c>
      <c r="T292" s="69" t="str">
        <f t="shared" si="329"/>
        <v>KO</v>
      </c>
      <c r="U292" s="85"/>
      <c r="W292" s="22" t="s">
        <v>15</v>
      </c>
      <c r="X292" s="22"/>
      <c r="Y292" s="22" t="s">
        <v>29</v>
      </c>
      <c r="Z292" s="22" t="s">
        <v>17</v>
      </c>
      <c r="AC292" s="22" t="s">
        <v>16</v>
      </c>
      <c r="AD292" s="22" t="s">
        <v>17</v>
      </c>
      <c r="AE292" s="63"/>
      <c r="AF292" s="36">
        <f>IF($U297=2,IF($U291&lt;$AK$4,$AK$4-$U291,0),AF293)</f>
        <v>0</v>
      </c>
      <c r="AG292" s="36"/>
      <c r="AH292" s="36">
        <f>IF($U297=2,IF($U291&gt;$AK$4,IF(($U291-$AK$4)&gt;8/24,8/24,$U291-$AK$4),AH293),AH293)</f>
        <v>0</v>
      </c>
      <c r="AI292" s="34">
        <v>2</v>
      </c>
      <c r="AJ292" s="13">
        <v>0.29166666666666669</v>
      </c>
      <c r="AK292" s="53">
        <f>+AJ292*5</f>
        <v>1.4583333333333335</v>
      </c>
    </row>
    <row r="293" spans="1:37">
      <c r="A293" s="45">
        <f t="shared" ref="A293:A297" si="331">+A292+1</f>
        <v>43292</v>
      </c>
      <c r="B293" s="13"/>
      <c r="C293" s="13"/>
      <c r="D293" s="13"/>
      <c r="E293" s="14">
        <f t="shared" si="325"/>
        <v>0</v>
      </c>
      <c r="F293" s="13"/>
      <c r="G293" s="15">
        <f t="shared" si="326"/>
        <v>0</v>
      </c>
      <c r="H293" s="13"/>
      <c r="I293" s="13"/>
      <c r="J293" s="13"/>
      <c r="K293" s="14">
        <f t="shared" si="327"/>
        <v>0</v>
      </c>
      <c r="L293" s="13"/>
      <c r="M293" s="15">
        <f>IF(L293&lt;H293,L293+1-H293-K293,L293-H293-K293)</f>
        <v>0</v>
      </c>
      <c r="N293" s="17"/>
      <c r="O293" s="17"/>
      <c r="P293" s="18"/>
      <c r="Q293" s="19"/>
      <c r="R293" s="46"/>
      <c r="S293" s="20">
        <f t="shared" si="330"/>
        <v>0</v>
      </c>
      <c r="T293" s="69" t="str">
        <f t="shared" si="329"/>
        <v>KO</v>
      </c>
      <c r="U293" s="85"/>
      <c r="W293" s="60">
        <f>AF291</f>
        <v>0</v>
      </c>
      <c r="X293" s="60"/>
      <c r="Y293" s="58">
        <f>+AH291</f>
        <v>0</v>
      </c>
      <c r="Z293" s="58">
        <f>IF(U291&gt;43/24,U291-43/24,0)</f>
        <v>0</v>
      </c>
      <c r="AB293" s="22" t="s">
        <v>17</v>
      </c>
      <c r="AC293" s="53" t="s">
        <v>27</v>
      </c>
      <c r="AD293" s="53">
        <f>+Z295</f>
        <v>0</v>
      </c>
      <c r="AE293" s="66"/>
      <c r="AF293" s="21">
        <f>IF($U297=3,IF($U291&lt;$AK$5,$AK$5-$U291,0),AF294)</f>
        <v>0</v>
      </c>
      <c r="AH293" s="21">
        <f>IF($U297=3,IF($U291&gt;$AK$5,IF(($U291-$AK$5)&gt;15/24,15/24,$U291-$AK$5),AH294),AH294)</f>
        <v>0</v>
      </c>
      <c r="AI293" s="34">
        <v>3</v>
      </c>
      <c r="AJ293" s="13">
        <v>0.29166666666666669</v>
      </c>
      <c r="AK293" s="53">
        <f>+AJ293*4</f>
        <v>1.1666666666666667</v>
      </c>
    </row>
    <row r="294" spans="1:37">
      <c r="A294" s="45">
        <f t="shared" si="331"/>
        <v>43293</v>
      </c>
      <c r="B294" s="13"/>
      <c r="C294" s="13"/>
      <c r="D294" s="13"/>
      <c r="E294" s="14">
        <f t="shared" si="325"/>
        <v>0</v>
      </c>
      <c r="F294" s="13"/>
      <c r="G294" s="15">
        <f t="shared" si="326"/>
        <v>0</v>
      </c>
      <c r="H294" s="13"/>
      <c r="I294" s="13"/>
      <c r="J294" s="13"/>
      <c r="K294" s="14">
        <f t="shared" si="327"/>
        <v>0</v>
      </c>
      <c r="L294" s="13"/>
      <c r="M294" s="15">
        <f t="shared" ref="M294:M297" si="332">IF(L294&lt;H294,L294+1-H294-K294,L294-H294-K294)</f>
        <v>0</v>
      </c>
      <c r="N294" s="17"/>
      <c r="O294" s="17"/>
      <c r="P294" s="18"/>
      <c r="Q294" s="19"/>
      <c r="R294" s="46"/>
      <c r="S294" s="20">
        <f t="shared" si="330"/>
        <v>0</v>
      </c>
      <c r="T294" s="69" t="str">
        <f t="shared" si="329"/>
        <v>KO</v>
      </c>
      <c r="U294" s="85"/>
      <c r="W294" s="22" t="s">
        <v>18</v>
      </c>
      <c r="X294" s="22"/>
      <c r="Y294" s="22" t="s">
        <v>18</v>
      </c>
      <c r="Z294" s="22" t="s">
        <v>18</v>
      </c>
      <c r="AB294" s="22" t="s">
        <v>16</v>
      </c>
      <c r="AC294" s="53">
        <f>+Y295</f>
        <v>0</v>
      </c>
      <c r="AD294" s="53">
        <f>+(AD293*1.5)/1.25</f>
        <v>0</v>
      </c>
      <c r="AE294" s="66"/>
      <c r="AF294" s="21">
        <f>IF($U297=4,IF($U291&lt;$AK$6,$AK$6-$U291,0),AF295)</f>
        <v>0</v>
      </c>
      <c r="AH294" s="21">
        <f>IF($U297=4,IF($U291&gt;$AK$6,IF(($U291-$AK$6)&gt;22/24,22/24,$U291-$AK$6),AH295),AH295)</f>
        <v>0</v>
      </c>
      <c r="AI294" s="34">
        <v>4</v>
      </c>
      <c r="AJ294" s="13">
        <v>0.29166666666666669</v>
      </c>
      <c r="AK294" s="53">
        <f>+AJ294*3</f>
        <v>0.875</v>
      </c>
    </row>
    <row r="295" spans="1:37">
      <c r="A295" s="45">
        <f t="shared" si="331"/>
        <v>43294</v>
      </c>
      <c r="B295" s="13"/>
      <c r="C295" s="13"/>
      <c r="D295" s="13"/>
      <c r="E295" s="14">
        <f t="shared" si="325"/>
        <v>0</v>
      </c>
      <c r="F295" s="13"/>
      <c r="G295" s="15">
        <f t="shared" si="326"/>
        <v>0</v>
      </c>
      <c r="H295" s="13"/>
      <c r="I295" s="13"/>
      <c r="J295" s="13"/>
      <c r="K295" s="14">
        <f t="shared" si="327"/>
        <v>0</v>
      </c>
      <c r="L295" s="13"/>
      <c r="M295" s="15">
        <f t="shared" si="332"/>
        <v>0</v>
      </c>
      <c r="N295" s="17"/>
      <c r="O295" s="17"/>
      <c r="P295" s="18"/>
      <c r="Q295" s="19"/>
      <c r="R295" s="46"/>
      <c r="S295" s="20">
        <f t="shared" si="330"/>
        <v>0</v>
      </c>
      <c r="T295" s="69" t="str">
        <f>IF(S295+R295+Q295+P295+O295+N295=0,"KO","")</f>
        <v>KO</v>
      </c>
      <c r="U295" s="85"/>
      <c r="W295" s="55">
        <f>+W287+W293-(AC289*1.25)</f>
        <v>0</v>
      </c>
      <c r="X295" s="55"/>
      <c r="Y295" s="53">
        <f>+Y287+Y293-Y289+(AD289*1.5)/1.25-AC289</f>
        <v>0</v>
      </c>
      <c r="Z295" s="53">
        <f>+Z287+Z293-Z289-AD289</f>
        <v>0</v>
      </c>
      <c r="AB295" s="22" t="s">
        <v>15</v>
      </c>
      <c r="AC295" s="53">
        <f>+AC294*1.25</f>
        <v>0</v>
      </c>
      <c r="AD295" s="53" t="s">
        <v>27</v>
      </c>
      <c r="AE295" s="67"/>
      <c r="AF295" s="21">
        <f>IF($U297=5,IF($U291&lt;$AK$7,$AK$7-$U291,0),AF296)</f>
        <v>0</v>
      </c>
      <c r="AH295" s="21">
        <f>IF($U297=5,IF($U291&gt;$AK$7,IF(($U291-$AK$7)&gt;29/24,29/24,$U291-$AK$7),AH296),AH296)</f>
        <v>0</v>
      </c>
      <c r="AI295" s="34">
        <v>5</v>
      </c>
      <c r="AJ295" s="13">
        <v>0.29166666666666669</v>
      </c>
      <c r="AK295" s="53">
        <f>+AJ295*2</f>
        <v>0.58333333333333337</v>
      </c>
    </row>
    <row r="296" spans="1:37">
      <c r="A296" s="45">
        <f t="shared" si="331"/>
        <v>43295</v>
      </c>
      <c r="B296" s="13"/>
      <c r="C296" s="13"/>
      <c r="D296" s="13"/>
      <c r="E296" s="14">
        <f t="shared" si="325"/>
        <v>0</v>
      </c>
      <c r="F296" s="13"/>
      <c r="G296" s="15">
        <f t="shared" si="326"/>
        <v>0</v>
      </c>
      <c r="H296" s="13"/>
      <c r="I296" s="13"/>
      <c r="J296" s="13"/>
      <c r="K296" s="14">
        <f t="shared" si="327"/>
        <v>0</v>
      </c>
      <c r="L296" s="13"/>
      <c r="M296" s="15">
        <f t="shared" si="332"/>
        <v>0</v>
      </c>
      <c r="N296" s="17"/>
      <c r="O296" s="17"/>
      <c r="P296" s="18"/>
      <c r="Q296" s="19"/>
      <c r="R296" s="46"/>
      <c r="S296" s="20">
        <f t="shared" si="330"/>
        <v>0</v>
      </c>
      <c r="T296" s="69" t="str">
        <f t="shared" ref="T296:T297" si="333">IF(S296+R296+Q296+P296+O296+N296=0,"KO","")</f>
        <v>KO</v>
      </c>
      <c r="U296" s="51" t="s">
        <v>33</v>
      </c>
      <c r="Y296" s="22" t="s">
        <v>16</v>
      </c>
      <c r="Z296" s="22" t="s">
        <v>17</v>
      </c>
      <c r="AC296" s="22" t="s">
        <v>16</v>
      </c>
      <c r="AD296" s="22" t="s">
        <v>17</v>
      </c>
      <c r="AE296" s="63"/>
      <c r="AF296" s="21">
        <f>IF($U297=6,IF($U291&lt;$AK$8,$AK$8-$U291,0),AF297)</f>
        <v>0</v>
      </c>
      <c r="AH296" s="21">
        <f>IF($U297=6,IF($U291&gt;$AK$8,IF(($U291-$AK$8)&gt;36/24,36/24,$U291-$AK$8),AH297),AH297)</f>
        <v>0</v>
      </c>
      <c r="AI296" s="34">
        <v>6</v>
      </c>
      <c r="AJ296" s="13">
        <v>0.29166666666666669</v>
      </c>
      <c r="AK296" s="53">
        <f>+AJ296</f>
        <v>0.29166666666666669</v>
      </c>
    </row>
    <row r="297" spans="1:37">
      <c r="A297" s="45">
        <f t="shared" si="331"/>
        <v>43296</v>
      </c>
      <c r="B297" s="13"/>
      <c r="C297" s="13"/>
      <c r="D297" s="13"/>
      <c r="E297" s="14">
        <f t="shared" si="325"/>
        <v>0</v>
      </c>
      <c r="F297" s="13"/>
      <c r="G297" s="15">
        <f t="shared" si="326"/>
        <v>0</v>
      </c>
      <c r="H297" s="13"/>
      <c r="I297" s="13"/>
      <c r="J297" s="13"/>
      <c r="K297" s="14">
        <f t="shared" si="327"/>
        <v>0</v>
      </c>
      <c r="L297" s="13"/>
      <c r="M297" s="15">
        <f t="shared" si="332"/>
        <v>0</v>
      </c>
      <c r="N297" s="17"/>
      <c r="O297" s="17"/>
      <c r="P297" s="18"/>
      <c r="Q297" s="19"/>
      <c r="R297" s="46"/>
      <c r="S297" s="20">
        <f t="shared" si="330"/>
        <v>0</v>
      </c>
      <c r="T297" s="69" t="str">
        <f t="shared" si="333"/>
        <v>KO</v>
      </c>
      <c r="U297" s="52">
        <f>+IF(SUM(N291:R297)&gt;7,"ERROR",SUM(N291:R297))</f>
        <v>0</v>
      </c>
      <c r="W297" s="42" t="s">
        <v>19</v>
      </c>
      <c r="X297" s="42"/>
      <c r="Y297" s="54">
        <v>0</v>
      </c>
      <c r="Z297" s="54">
        <v>0</v>
      </c>
      <c r="AB297" s="42" t="s">
        <v>26</v>
      </c>
      <c r="AC297" s="54">
        <v>0</v>
      </c>
      <c r="AD297" s="54">
        <v>0</v>
      </c>
      <c r="AE297" s="68"/>
      <c r="AF297" s="21">
        <f>IF($U297=7,IF($U291&lt;$AK$9,$AK$9-$U291,0),0)</f>
        <v>0</v>
      </c>
      <c r="AH297" s="21">
        <f>IF($U297=7,IF($U291&gt;$AK$9,IF(($U291-$AK$9)&gt;43/24,43/24,$U291-$AK$9),0),0)</f>
        <v>0</v>
      </c>
      <c r="AI297" s="34">
        <v>7</v>
      </c>
      <c r="AJ297" s="13">
        <v>0.29166666666666669</v>
      </c>
      <c r="AK297" s="53">
        <v>0</v>
      </c>
    </row>
    <row r="298" spans="1:37" ht="6" customHeight="1">
      <c r="N298" s="37"/>
      <c r="O298" s="37"/>
      <c r="P298" s="37"/>
      <c r="Q298" s="37"/>
      <c r="R298" s="37"/>
    </row>
    <row r="299" spans="1:37">
      <c r="A299" s="45">
        <f>+A297+1</f>
        <v>43297</v>
      </c>
      <c r="B299" s="13"/>
      <c r="C299" s="13"/>
      <c r="D299" s="13"/>
      <c r="E299" s="14">
        <f t="shared" ref="E299:E305" si="334">+D299-C299</f>
        <v>0</v>
      </c>
      <c r="F299" s="13"/>
      <c r="G299" s="15">
        <f t="shared" ref="G299:G305" si="335">IF(F299&lt;B299,F299+1-B299-E299,F299-B299-E299)</f>
        <v>0</v>
      </c>
      <c r="H299" s="13"/>
      <c r="I299" s="13"/>
      <c r="J299" s="13"/>
      <c r="K299" s="14">
        <f t="shared" ref="K299:K305" si="336">+J299-I299</f>
        <v>0</v>
      </c>
      <c r="L299" s="13"/>
      <c r="M299" s="15">
        <f t="shared" ref="M299:M300" si="337">IF(L299&lt;H299,L299+1-H299-K299,L299-H299-K299)</f>
        <v>0</v>
      </c>
      <c r="N299" s="17"/>
      <c r="O299" s="17"/>
      <c r="P299" s="18"/>
      <c r="Q299" s="19"/>
      <c r="R299" s="46"/>
      <c r="S299" s="20">
        <f>SUM(G299+M299)</f>
        <v>0</v>
      </c>
      <c r="T299" s="69" t="str">
        <f t="shared" ref="T299:T302" si="338">IF(S299+R299+Q299+P299+O299+N299=0,"KO","")</f>
        <v>KO</v>
      </c>
      <c r="U299" s="84">
        <f>SUM(S299:S305)</f>
        <v>0</v>
      </c>
      <c r="W299" s="43" t="s">
        <v>13</v>
      </c>
      <c r="X299" s="59"/>
      <c r="Y299" s="82" t="s">
        <v>14</v>
      </c>
      <c r="Z299" s="82"/>
      <c r="AB299" s="36"/>
      <c r="AC299" s="82" t="s">
        <v>28</v>
      </c>
      <c r="AD299" s="82"/>
      <c r="AE299" s="62"/>
      <c r="AF299" s="36">
        <f>IF($U305=1,IF($U299&lt;$AK$3,$AK$3-$U299,0),AF300)</f>
        <v>0</v>
      </c>
      <c r="AG299" s="36"/>
      <c r="AH299" s="36">
        <f>IF($U305=1,IF($U299&gt;$AK$3,IF(($U299-$AK$3)&gt;8/24,8/24,$U299-$AK$3),AH300),AH300)</f>
        <v>0</v>
      </c>
      <c r="AI299" s="34">
        <v>1</v>
      </c>
      <c r="AJ299" s="13">
        <v>0.29166666666666669</v>
      </c>
      <c r="AK299" s="53">
        <f>+AJ299*5</f>
        <v>1.4583333333333335</v>
      </c>
    </row>
    <row r="300" spans="1:37">
      <c r="A300" s="45">
        <f>+A299+1</f>
        <v>43298</v>
      </c>
      <c r="B300" s="13"/>
      <c r="C300" s="13"/>
      <c r="D300" s="13"/>
      <c r="E300" s="14">
        <f t="shared" si="334"/>
        <v>0</v>
      </c>
      <c r="F300" s="13"/>
      <c r="G300" s="15">
        <f t="shared" si="335"/>
        <v>0</v>
      </c>
      <c r="H300" s="13"/>
      <c r="I300" s="13"/>
      <c r="J300" s="13"/>
      <c r="K300" s="14">
        <f t="shared" si="336"/>
        <v>0</v>
      </c>
      <c r="L300" s="13"/>
      <c r="M300" s="15">
        <f t="shared" si="337"/>
        <v>0</v>
      </c>
      <c r="N300" s="17"/>
      <c r="O300" s="17"/>
      <c r="P300" s="18"/>
      <c r="Q300" s="19"/>
      <c r="R300" s="46"/>
      <c r="S300" s="20">
        <f t="shared" ref="S300:S305" si="339">SUM(G300+M300)</f>
        <v>0</v>
      </c>
      <c r="T300" s="69" t="str">
        <f t="shared" si="338"/>
        <v>KO</v>
      </c>
      <c r="U300" s="85"/>
      <c r="W300" s="22" t="s">
        <v>15</v>
      </c>
      <c r="X300" s="22"/>
      <c r="Y300" s="22" t="s">
        <v>29</v>
      </c>
      <c r="Z300" s="22" t="s">
        <v>17</v>
      </c>
      <c r="AC300" s="22" t="s">
        <v>16</v>
      </c>
      <c r="AD300" s="22" t="s">
        <v>17</v>
      </c>
      <c r="AE300" s="63"/>
      <c r="AF300" s="36">
        <f>IF($U305=2,IF($U299&lt;$AK$4,$AK$4-$U299,0),AF301)</f>
        <v>0</v>
      </c>
      <c r="AG300" s="36"/>
      <c r="AH300" s="36">
        <f>IF($U305=2,IF($U299&gt;$AK$4,IF(($U299-$AK$4)&gt;8/24,8/24,$U299-$AK$4),AH301),AH301)</f>
        <v>0</v>
      </c>
      <c r="AI300" s="34">
        <v>2</v>
      </c>
      <c r="AJ300" s="13">
        <v>0.29166666666666669</v>
      </c>
      <c r="AK300" s="53">
        <f>+AJ300*5</f>
        <v>1.4583333333333335</v>
      </c>
    </row>
    <row r="301" spans="1:37">
      <c r="A301" s="45">
        <f t="shared" ref="A301:A305" si="340">+A300+1</f>
        <v>43299</v>
      </c>
      <c r="B301" s="13"/>
      <c r="C301" s="13"/>
      <c r="D301" s="13"/>
      <c r="E301" s="14">
        <f t="shared" si="334"/>
        <v>0</v>
      </c>
      <c r="F301" s="13"/>
      <c r="G301" s="15">
        <f t="shared" si="335"/>
        <v>0</v>
      </c>
      <c r="H301" s="13"/>
      <c r="I301" s="13"/>
      <c r="J301" s="13"/>
      <c r="K301" s="14">
        <f t="shared" si="336"/>
        <v>0</v>
      </c>
      <c r="L301" s="13"/>
      <c r="M301" s="15">
        <f>IF(L301&lt;H301,L301+1-H301-K301,L301-H301-K301)</f>
        <v>0</v>
      </c>
      <c r="N301" s="17"/>
      <c r="O301" s="17"/>
      <c r="P301" s="18"/>
      <c r="Q301" s="19"/>
      <c r="R301" s="46"/>
      <c r="S301" s="20">
        <f t="shared" si="339"/>
        <v>0</v>
      </c>
      <c r="T301" s="69" t="str">
        <f t="shared" si="338"/>
        <v>KO</v>
      </c>
      <c r="U301" s="85"/>
      <c r="W301" s="60">
        <f>AF299</f>
        <v>0</v>
      </c>
      <c r="X301" s="60"/>
      <c r="Y301" s="58">
        <f>+AH299</f>
        <v>0</v>
      </c>
      <c r="Z301" s="58">
        <f>IF(U299&gt;43/24,U299-43/24,0)</f>
        <v>0</v>
      </c>
      <c r="AB301" s="22" t="s">
        <v>17</v>
      </c>
      <c r="AC301" s="53" t="s">
        <v>27</v>
      </c>
      <c r="AD301" s="53">
        <f>+Z303</f>
        <v>0</v>
      </c>
      <c r="AE301" s="66"/>
      <c r="AF301" s="21">
        <f>IF($U305=3,IF($U299&lt;$AK$5,$AK$5-$U299,0),AF302)</f>
        <v>0</v>
      </c>
      <c r="AH301" s="21">
        <f>IF($U305=3,IF($U299&gt;$AK$5,IF(($U299-$AK$5)&gt;15/24,15/24,$U299-$AK$5),AH302),AH302)</f>
        <v>0</v>
      </c>
      <c r="AI301" s="34">
        <v>3</v>
      </c>
      <c r="AJ301" s="13">
        <v>0.29166666666666669</v>
      </c>
      <c r="AK301" s="53">
        <f>+AJ301*4</f>
        <v>1.1666666666666667</v>
      </c>
    </row>
    <row r="302" spans="1:37">
      <c r="A302" s="45">
        <f t="shared" si="340"/>
        <v>43300</v>
      </c>
      <c r="B302" s="13"/>
      <c r="C302" s="13"/>
      <c r="D302" s="13"/>
      <c r="E302" s="14">
        <f t="shared" si="334"/>
        <v>0</v>
      </c>
      <c r="F302" s="13"/>
      <c r="G302" s="15">
        <f t="shared" si="335"/>
        <v>0</v>
      </c>
      <c r="H302" s="13"/>
      <c r="I302" s="13"/>
      <c r="J302" s="13"/>
      <c r="K302" s="14">
        <f t="shared" si="336"/>
        <v>0</v>
      </c>
      <c r="L302" s="13"/>
      <c r="M302" s="15">
        <f t="shared" ref="M302:M305" si="341">IF(L302&lt;H302,L302+1-H302-K302,L302-H302-K302)</f>
        <v>0</v>
      </c>
      <c r="N302" s="17"/>
      <c r="O302" s="17"/>
      <c r="P302" s="18"/>
      <c r="Q302" s="19"/>
      <c r="R302" s="46"/>
      <c r="S302" s="20">
        <f t="shared" si="339"/>
        <v>0</v>
      </c>
      <c r="T302" s="69" t="str">
        <f t="shared" si="338"/>
        <v>KO</v>
      </c>
      <c r="U302" s="85"/>
      <c r="W302" s="22" t="s">
        <v>18</v>
      </c>
      <c r="X302" s="22"/>
      <c r="Y302" s="22" t="s">
        <v>18</v>
      </c>
      <c r="Z302" s="22" t="s">
        <v>18</v>
      </c>
      <c r="AB302" s="22" t="s">
        <v>16</v>
      </c>
      <c r="AC302" s="53">
        <f>+Y303</f>
        <v>0</v>
      </c>
      <c r="AD302" s="53">
        <f>+(AD301*1.5)/1.25</f>
        <v>0</v>
      </c>
      <c r="AE302" s="66"/>
      <c r="AF302" s="21">
        <f>IF($U305=4,IF($U299&lt;$AK$6,$AK$6-$U299,0),AF303)</f>
        <v>0</v>
      </c>
      <c r="AH302" s="21">
        <f>IF($U305=4,IF($U299&gt;$AK$6,IF(($U299-$AK$6)&gt;22/24,22/24,$U299-$AK$6),AH303),AH303)</f>
        <v>0</v>
      </c>
      <c r="AI302" s="34">
        <v>4</v>
      </c>
      <c r="AJ302" s="13">
        <v>0.29166666666666669</v>
      </c>
      <c r="AK302" s="53">
        <f>+AJ302*3</f>
        <v>0.875</v>
      </c>
    </row>
    <row r="303" spans="1:37">
      <c r="A303" s="45">
        <f t="shared" si="340"/>
        <v>43301</v>
      </c>
      <c r="B303" s="13"/>
      <c r="C303" s="13"/>
      <c r="D303" s="13"/>
      <c r="E303" s="14">
        <f t="shared" si="334"/>
        <v>0</v>
      </c>
      <c r="F303" s="13"/>
      <c r="G303" s="15">
        <f t="shared" si="335"/>
        <v>0</v>
      </c>
      <c r="H303" s="13"/>
      <c r="I303" s="13"/>
      <c r="J303" s="13"/>
      <c r="K303" s="14">
        <f t="shared" si="336"/>
        <v>0</v>
      </c>
      <c r="L303" s="13"/>
      <c r="M303" s="15">
        <f t="shared" si="341"/>
        <v>0</v>
      </c>
      <c r="N303" s="17"/>
      <c r="O303" s="17"/>
      <c r="P303" s="18"/>
      <c r="Q303" s="19"/>
      <c r="R303" s="46"/>
      <c r="S303" s="20">
        <f t="shared" si="339"/>
        <v>0</v>
      </c>
      <c r="T303" s="69" t="str">
        <f>IF(S303+R303+Q303+P303+O303+N303=0,"KO","")</f>
        <v>KO</v>
      </c>
      <c r="U303" s="85"/>
      <c r="W303" s="55">
        <f>+W295+W301-(AC297*1.25)</f>
        <v>0</v>
      </c>
      <c r="X303" s="55"/>
      <c r="Y303" s="53">
        <f>+Y295+Y301-Y297+(AD297*1.5)/1.25-AC297</f>
        <v>0</v>
      </c>
      <c r="Z303" s="53">
        <f>+Z295+Z301-Z297-AD297</f>
        <v>0</v>
      </c>
      <c r="AB303" s="22" t="s">
        <v>15</v>
      </c>
      <c r="AC303" s="53">
        <f>+AC302*1.25</f>
        <v>0</v>
      </c>
      <c r="AD303" s="53" t="s">
        <v>27</v>
      </c>
      <c r="AE303" s="67"/>
      <c r="AF303" s="21">
        <f>IF($U305=5,IF($U299&lt;$AK$7,$AK$7-$U299,0),AF304)</f>
        <v>0</v>
      </c>
      <c r="AH303" s="21">
        <f>IF($U305=5,IF($U299&gt;$AK$7,IF(($U299-$AK$7)&gt;29/24,29/24,$U299-$AK$7),AH304),AH304)</f>
        <v>0</v>
      </c>
      <c r="AI303" s="34">
        <v>5</v>
      </c>
      <c r="AJ303" s="13">
        <v>0.29166666666666669</v>
      </c>
      <c r="AK303" s="53">
        <f>+AJ303*2</f>
        <v>0.58333333333333337</v>
      </c>
    </row>
    <row r="304" spans="1:37">
      <c r="A304" s="45">
        <f t="shared" si="340"/>
        <v>43302</v>
      </c>
      <c r="B304" s="13"/>
      <c r="C304" s="13"/>
      <c r="D304" s="13"/>
      <c r="E304" s="14">
        <f t="shared" si="334"/>
        <v>0</v>
      </c>
      <c r="F304" s="13"/>
      <c r="G304" s="15">
        <f t="shared" si="335"/>
        <v>0</v>
      </c>
      <c r="H304" s="13"/>
      <c r="I304" s="13"/>
      <c r="J304" s="13"/>
      <c r="K304" s="14">
        <f t="shared" si="336"/>
        <v>0</v>
      </c>
      <c r="L304" s="13"/>
      <c r="M304" s="15">
        <f t="shared" si="341"/>
        <v>0</v>
      </c>
      <c r="N304" s="17"/>
      <c r="O304" s="17"/>
      <c r="P304" s="18"/>
      <c r="Q304" s="19"/>
      <c r="R304" s="46"/>
      <c r="S304" s="20">
        <f t="shared" si="339"/>
        <v>0</v>
      </c>
      <c r="T304" s="69" t="str">
        <f t="shared" ref="T304:T305" si="342">IF(S304+R304+Q304+P304+O304+N304=0,"KO","")</f>
        <v>KO</v>
      </c>
      <c r="U304" s="51" t="s">
        <v>33</v>
      </c>
      <c r="Y304" s="22" t="s">
        <v>16</v>
      </c>
      <c r="Z304" s="22" t="s">
        <v>17</v>
      </c>
      <c r="AC304" s="22" t="s">
        <v>16</v>
      </c>
      <c r="AD304" s="22" t="s">
        <v>17</v>
      </c>
      <c r="AE304" s="63"/>
      <c r="AF304" s="21">
        <f>IF($U305=6,IF($U299&lt;$AK$8,$AK$8-$U299,0),AF305)</f>
        <v>0</v>
      </c>
      <c r="AH304" s="21">
        <f>IF($U305=6,IF($U299&gt;$AK$8,IF(($U299-$AK$8)&gt;36/24,36/24,$U299-$AK$8),AH305),AH305)</f>
        <v>0</v>
      </c>
      <c r="AI304" s="34">
        <v>6</v>
      </c>
      <c r="AJ304" s="13">
        <v>0.29166666666666669</v>
      </c>
      <c r="AK304" s="53">
        <f>+AJ304</f>
        <v>0.29166666666666669</v>
      </c>
    </row>
    <row r="305" spans="1:37">
      <c r="A305" s="45">
        <f t="shared" si="340"/>
        <v>43303</v>
      </c>
      <c r="B305" s="13"/>
      <c r="C305" s="13"/>
      <c r="D305" s="13"/>
      <c r="E305" s="14">
        <f t="shared" si="334"/>
        <v>0</v>
      </c>
      <c r="F305" s="13"/>
      <c r="G305" s="15">
        <f t="shared" si="335"/>
        <v>0</v>
      </c>
      <c r="H305" s="13"/>
      <c r="I305" s="13"/>
      <c r="J305" s="13"/>
      <c r="K305" s="14">
        <f t="shared" si="336"/>
        <v>0</v>
      </c>
      <c r="L305" s="13"/>
      <c r="M305" s="15">
        <f t="shared" si="341"/>
        <v>0</v>
      </c>
      <c r="N305" s="17"/>
      <c r="O305" s="17"/>
      <c r="P305" s="18"/>
      <c r="Q305" s="19"/>
      <c r="R305" s="46"/>
      <c r="S305" s="20">
        <f t="shared" si="339"/>
        <v>0</v>
      </c>
      <c r="T305" s="69" t="str">
        <f t="shared" si="342"/>
        <v>KO</v>
      </c>
      <c r="U305" s="52">
        <f>+IF(SUM(N299:R305)&gt;7,"ERROR",SUM(N299:R305))</f>
        <v>0</v>
      </c>
      <c r="W305" s="42" t="s">
        <v>19</v>
      </c>
      <c r="X305" s="42"/>
      <c r="Y305" s="54">
        <v>0</v>
      </c>
      <c r="Z305" s="54">
        <v>0</v>
      </c>
      <c r="AB305" s="42" t="s">
        <v>26</v>
      </c>
      <c r="AC305" s="54">
        <v>0</v>
      </c>
      <c r="AD305" s="54">
        <v>0</v>
      </c>
      <c r="AE305" s="68"/>
      <c r="AF305" s="21">
        <f>IF($U305=7,IF($U299&lt;$AK$9,$AK$9-$U299,0),0)</f>
        <v>0</v>
      </c>
      <c r="AH305" s="21">
        <f>IF($U305=7,IF($U299&gt;$AK$9,IF(($U299-$AK$9)&gt;43/24,43/24,$U299-$AK$9),0),0)</f>
        <v>0</v>
      </c>
      <c r="AI305" s="34">
        <v>7</v>
      </c>
      <c r="AJ305" s="13">
        <v>0.29166666666666669</v>
      </c>
      <c r="AK305" s="53">
        <v>0</v>
      </c>
    </row>
    <row r="306" spans="1:37" ht="6" customHeight="1">
      <c r="N306" s="37"/>
      <c r="O306" s="37"/>
      <c r="P306" s="37"/>
      <c r="Q306" s="37"/>
      <c r="R306" s="37"/>
    </row>
    <row r="307" spans="1:37">
      <c r="A307" s="45">
        <f>+A305+1</f>
        <v>43304</v>
      </c>
      <c r="B307" s="13"/>
      <c r="C307" s="13"/>
      <c r="D307" s="13"/>
      <c r="E307" s="14">
        <f t="shared" ref="E307:E313" si="343">+D307-C307</f>
        <v>0</v>
      </c>
      <c r="F307" s="13"/>
      <c r="G307" s="15">
        <f t="shared" ref="G307:G313" si="344">IF(F307&lt;B307,F307+1-B307-E307,F307-B307-E307)</f>
        <v>0</v>
      </c>
      <c r="H307" s="13"/>
      <c r="I307" s="13"/>
      <c r="J307" s="13"/>
      <c r="K307" s="14">
        <f t="shared" ref="K307:K313" si="345">+J307-I307</f>
        <v>0</v>
      </c>
      <c r="L307" s="13"/>
      <c r="M307" s="15">
        <f t="shared" ref="M307:M308" si="346">IF(L307&lt;H307,L307+1-H307-K307,L307-H307-K307)</f>
        <v>0</v>
      </c>
      <c r="N307" s="17"/>
      <c r="O307" s="17"/>
      <c r="P307" s="18"/>
      <c r="Q307" s="19"/>
      <c r="R307" s="46"/>
      <c r="S307" s="20">
        <f>SUM(G307+M307)</f>
        <v>0</v>
      </c>
      <c r="T307" s="69" t="str">
        <f t="shared" ref="T307:T310" si="347">IF(S307+R307+Q307+P307+O307+N307=0,"KO","")</f>
        <v>KO</v>
      </c>
      <c r="U307" s="84">
        <f>SUM(S307:S313)</f>
        <v>0</v>
      </c>
      <c r="W307" s="43" t="s">
        <v>13</v>
      </c>
      <c r="X307" s="59"/>
      <c r="Y307" s="82" t="s">
        <v>14</v>
      </c>
      <c r="Z307" s="82"/>
      <c r="AB307" s="36"/>
      <c r="AC307" s="82" t="s">
        <v>28</v>
      </c>
      <c r="AD307" s="82"/>
      <c r="AE307" s="62"/>
      <c r="AF307" s="36">
        <f>IF($U313=1,IF($U307&lt;$AK$3,$AK$3-$U307,0),AF308)</f>
        <v>0</v>
      </c>
      <c r="AG307" s="36"/>
      <c r="AH307" s="36">
        <f>IF($U313=1,IF($U307&gt;$AK$3,IF(($U307-$AK$3)&gt;8/24,8/24,$U307-$AK$3),AH308),AH308)</f>
        <v>0</v>
      </c>
      <c r="AI307" s="34">
        <v>1</v>
      </c>
      <c r="AJ307" s="13">
        <v>0.29166666666666669</v>
      </c>
      <c r="AK307" s="53">
        <f>+AJ307*5</f>
        <v>1.4583333333333335</v>
      </c>
    </row>
    <row r="308" spans="1:37">
      <c r="A308" s="45">
        <f>+A307+1</f>
        <v>43305</v>
      </c>
      <c r="B308" s="13"/>
      <c r="C308" s="13"/>
      <c r="D308" s="13"/>
      <c r="E308" s="14">
        <f t="shared" si="343"/>
        <v>0</v>
      </c>
      <c r="F308" s="13"/>
      <c r="G308" s="15">
        <f t="shared" si="344"/>
        <v>0</v>
      </c>
      <c r="H308" s="13"/>
      <c r="I308" s="13"/>
      <c r="J308" s="13"/>
      <c r="K308" s="14">
        <f t="shared" si="345"/>
        <v>0</v>
      </c>
      <c r="L308" s="13"/>
      <c r="M308" s="15">
        <f t="shared" si="346"/>
        <v>0</v>
      </c>
      <c r="N308" s="17"/>
      <c r="O308" s="17"/>
      <c r="P308" s="18"/>
      <c r="Q308" s="19"/>
      <c r="R308" s="46"/>
      <c r="S308" s="20">
        <f t="shared" ref="S308:S313" si="348">SUM(G308+M308)</f>
        <v>0</v>
      </c>
      <c r="T308" s="69" t="str">
        <f t="shared" si="347"/>
        <v>KO</v>
      </c>
      <c r="U308" s="85"/>
      <c r="W308" s="22" t="s">
        <v>15</v>
      </c>
      <c r="X308" s="22"/>
      <c r="Y308" s="22" t="s">
        <v>29</v>
      </c>
      <c r="Z308" s="22" t="s">
        <v>17</v>
      </c>
      <c r="AC308" s="22" t="s">
        <v>16</v>
      </c>
      <c r="AD308" s="22" t="s">
        <v>17</v>
      </c>
      <c r="AE308" s="63"/>
      <c r="AF308" s="36">
        <f>IF($U313=2,IF($U307&lt;$AK$4,$AK$4-$U307,0),AF309)</f>
        <v>0</v>
      </c>
      <c r="AG308" s="36"/>
      <c r="AH308" s="36">
        <f>IF($U313=2,IF($U307&gt;$AK$4,IF(($U307-$AK$4)&gt;8/24,8/24,$U307-$AK$4),AH309),AH309)</f>
        <v>0</v>
      </c>
      <c r="AI308" s="34">
        <v>2</v>
      </c>
      <c r="AJ308" s="13">
        <v>0.29166666666666669</v>
      </c>
      <c r="AK308" s="53">
        <f>+AJ308*5</f>
        <v>1.4583333333333335</v>
      </c>
    </row>
    <row r="309" spans="1:37">
      <c r="A309" s="45">
        <f t="shared" ref="A309:A313" si="349">+A308+1</f>
        <v>43306</v>
      </c>
      <c r="B309" s="13"/>
      <c r="C309" s="13"/>
      <c r="D309" s="13"/>
      <c r="E309" s="14">
        <f t="shared" si="343"/>
        <v>0</v>
      </c>
      <c r="F309" s="13"/>
      <c r="G309" s="15">
        <f t="shared" si="344"/>
        <v>0</v>
      </c>
      <c r="H309" s="13"/>
      <c r="I309" s="13"/>
      <c r="J309" s="13"/>
      <c r="K309" s="14">
        <f t="shared" si="345"/>
        <v>0</v>
      </c>
      <c r="L309" s="13"/>
      <c r="M309" s="15">
        <f>IF(L309&lt;H309,L309+1-H309-K309,L309-H309-K309)</f>
        <v>0</v>
      </c>
      <c r="N309" s="17"/>
      <c r="O309" s="17"/>
      <c r="P309" s="18"/>
      <c r="Q309" s="19"/>
      <c r="R309" s="46"/>
      <c r="S309" s="20">
        <f t="shared" si="348"/>
        <v>0</v>
      </c>
      <c r="T309" s="69" t="str">
        <f t="shared" si="347"/>
        <v>KO</v>
      </c>
      <c r="U309" s="85"/>
      <c r="W309" s="60">
        <f>AF307</f>
        <v>0</v>
      </c>
      <c r="X309" s="60"/>
      <c r="Y309" s="58">
        <f>+AH307</f>
        <v>0</v>
      </c>
      <c r="Z309" s="58">
        <f>IF(U307&gt;43/24,U307-43/24,0)</f>
        <v>0</v>
      </c>
      <c r="AB309" s="22" t="s">
        <v>17</v>
      </c>
      <c r="AC309" s="53" t="s">
        <v>27</v>
      </c>
      <c r="AD309" s="53">
        <f>+Z311</f>
        <v>0</v>
      </c>
      <c r="AE309" s="66"/>
      <c r="AF309" s="21">
        <f>IF($U313=3,IF($U307&lt;$AK$5,$AK$5-$U307,0),AF310)</f>
        <v>0</v>
      </c>
      <c r="AH309" s="21">
        <f>IF($U313=3,IF($U307&gt;$AK$5,IF(($U307-$AK$5)&gt;15/24,15/24,$U307-$AK$5),AH310),AH310)</f>
        <v>0</v>
      </c>
      <c r="AI309" s="34">
        <v>3</v>
      </c>
      <c r="AJ309" s="13">
        <v>0.29166666666666669</v>
      </c>
      <c r="AK309" s="53">
        <f>+AJ309*4</f>
        <v>1.1666666666666667</v>
      </c>
    </row>
    <row r="310" spans="1:37">
      <c r="A310" s="45">
        <f t="shared" si="349"/>
        <v>43307</v>
      </c>
      <c r="B310" s="13"/>
      <c r="C310" s="13"/>
      <c r="D310" s="13"/>
      <c r="E310" s="14">
        <f t="shared" si="343"/>
        <v>0</v>
      </c>
      <c r="F310" s="13"/>
      <c r="G310" s="15">
        <f t="shared" si="344"/>
        <v>0</v>
      </c>
      <c r="H310" s="13"/>
      <c r="I310" s="13"/>
      <c r="J310" s="13"/>
      <c r="K310" s="14">
        <f t="shared" si="345"/>
        <v>0</v>
      </c>
      <c r="L310" s="13"/>
      <c r="M310" s="15">
        <f t="shared" ref="M310:M313" si="350">IF(L310&lt;H310,L310+1-H310-K310,L310-H310-K310)</f>
        <v>0</v>
      </c>
      <c r="N310" s="17"/>
      <c r="O310" s="17"/>
      <c r="P310" s="18"/>
      <c r="Q310" s="19"/>
      <c r="R310" s="46"/>
      <c r="S310" s="20">
        <f t="shared" si="348"/>
        <v>0</v>
      </c>
      <c r="T310" s="69" t="str">
        <f t="shared" si="347"/>
        <v>KO</v>
      </c>
      <c r="U310" s="85"/>
      <c r="W310" s="22" t="s">
        <v>18</v>
      </c>
      <c r="X310" s="22"/>
      <c r="Y310" s="22" t="s">
        <v>18</v>
      </c>
      <c r="Z310" s="22" t="s">
        <v>18</v>
      </c>
      <c r="AB310" s="22" t="s">
        <v>16</v>
      </c>
      <c r="AC310" s="53">
        <f>+Y311</f>
        <v>0</v>
      </c>
      <c r="AD310" s="53">
        <f>+(AD309*1.5)/1.25</f>
        <v>0</v>
      </c>
      <c r="AE310" s="66"/>
      <c r="AF310" s="21">
        <f>IF($U313=4,IF($U307&lt;$AK$6,$AK$6-$U307,0),AF311)</f>
        <v>0</v>
      </c>
      <c r="AH310" s="21">
        <f>IF($U313=4,IF($U307&gt;$AK$6,IF(($U307-$AK$6)&gt;22/24,22/24,$U307-$AK$6),AH311),AH311)</f>
        <v>0</v>
      </c>
      <c r="AI310" s="34">
        <v>4</v>
      </c>
      <c r="AJ310" s="13">
        <v>0.29166666666666669</v>
      </c>
      <c r="AK310" s="53">
        <f>+AJ310*3</f>
        <v>0.875</v>
      </c>
    </row>
    <row r="311" spans="1:37">
      <c r="A311" s="45">
        <f t="shared" si="349"/>
        <v>43308</v>
      </c>
      <c r="B311" s="13"/>
      <c r="C311" s="13"/>
      <c r="D311" s="13"/>
      <c r="E311" s="14">
        <f t="shared" si="343"/>
        <v>0</v>
      </c>
      <c r="F311" s="13"/>
      <c r="G311" s="15">
        <f t="shared" si="344"/>
        <v>0</v>
      </c>
      <c r="H311" s="13"/>
      <c r="I311" s="13"/>
      <c r="J311" s="13"/>
      <c r="K311" s="14">
        <f t="shared" si="345"/>
        <v>0</v>
      </c>
      <c r="L311" s="13"/>
      <c r="M311" s="15">
        <f t="shared" si="350"/>
        <v>0</v>
      </c>
      <c r="N311" s="17"/>
      <c r="O311" s="17"/>
      <c r="P311" s="18"/>
      <c r="Q311" s="19"/>
      <c r="R311" s="46"/>
      <c r="S311" s="20">
        <f t="shared" si="348"/>
        <v>0</v>
      </c>
      <c r="T311" s="69" t="str">
        <f>IF(S311+R311+Q311+P311+O311+N311=0,"KO","")</f>
        <v>KO</v>
      </c>
      <c r="U311" s="85"/>
      <c r="W311" s="55">
        <f>+W303+W309-(AC305*1.25)</f>
        <v>0</v>
      </c>
      <c r="X311" s="55"/>
      <c r="Y311" s="53">
        <f>+Y303+Y309-Y305+(AD305*1.5)/1.25-AC305</f>
        <v>0</v>
      </c>
      <c r="Z311" s="53">
        <f>+Z303+Z309-Z305-AD305</f>
        <v>0</v>
      </c>
      <c r="AB311" s="22" t="s">
        <v>15</v>
      </c>
      <c r="AC311" s="53">
        <f>+AC310*1.25</f>
        <v>0</v>
      </c>
      <c r="AD311" s="53" t="s">
        <v>27</v>
      </c>
      <c r="AE311" s="67"/>
      <c r="AF311" s="21">
        <f>IF($U313=5,IF($U307&lt;$AK$7,$AK$7-$U307,0),AF312)</f>
        <v>0</v>
      </c>
      <c r="AH311" s="21">
        <f>IF($U313=5,IF($U307&gt;$AK$7,IF(($U307-$AK$7)&gt;29/24,29/24,$U307-$AK$7),AH312),AH312)</f>
        <v>0</v>
      </c>
      <c r="AI311" s="34">
        <v>5</v>
      </c>
      <c r="AJ311" s="13">
        <v>0.29166666666666669</v>
      </c>
      <c r="AK311" s="53">
        <f>+AJ311*2</f>
        <v>0.58333333333333337</v>
      </c>
    </row>
    <row r="312" spans="1:37">
      <c r="A312" s="45">
        <f t="shared" si="349"/>
        <v>43309</v>
      </c>
      <c r="B312" s="13"/>
      <c r="C312" s="13"/>
      <c r="D312" s="13"/>
      <c r="E312" s="14">
        <f t="shared" si="343"/>
        <v>0</v>
      </c>
      <c r="F312" s="13"/>
      <c r="G312" s="15">
        <f t="shared" si="344"/>
        <v>0</v>
      </c>
      <c r="H312" s="13"/>
      <c r="I312" s="13"/>
      <c r="J312" s="13"/>
      <c r="K312" s="14">
        <f t="shared" si="345"/>
        <v>0</v>
      </c>
      <c r="L312" s="13"/>
      <c r="M312" s="15">
        <f t="shared" si="350"/>
        <v>0</v>
      </c>
      <c r="N312" s="17"/>
      <c r="O312" s="17"/>
      <c r="P312" s="18"/>
      <c r="Q312" s="19"/>
      <c r="R312" s="46"/>
      <c r="S312" s="20">
        <f t="shared" si="348"/>
        <v>0</v>
      </c>
      <c r="T312" s="69" t="str">
        <f t="shared" ref="T312:T313" si="351">IF(S312+R312+Q312+P312+O312+N312=0,"KO","")</f>
        <v>KO</v>
      </c>
      <c r="U312" s="51" t="s">
        <v>33</v>
      </c>
      <c r="Y312" s="22" t="s">
        <v>16</v>
      </c>
      <c r="Z312" s="22" t="s">
        <v>17</v>
      </c>
      <c r="AC312" s="22" t="s">
        <v>16</v>
      </c>
      <c r="AD312" s="22" t="s">
        <v>17</v>
      </c>
      <c r="AE312" s="63"/>
      <c r="AF312" s="21">
        <f>IF($U313=6,IF($U307&lt;$AK$8,$AK$8-$U307,0),AF313)</f>
        <v>0</v>
      </c>
      <c r="AH312" s="21">
        <f>IF($U313=6,IF($U307&gt;$AK$8,IF(($U307-$AK$8)&gt;36/24,36/24,$U307-$AK$8),AH313),AH313)</f>
        <v>0</v>
      </c>
      <c r="AI312" s="34">
        <v>6</v>
      </c>
      <c r="AJ312" s="13">
        <v>0.29166666666666669</v>
      </c>
      <c r="AK312" s="53">
        <f>+AJ312</f>
        <v>0.29166666666666669</v>
      </c>
    </row>
    <row r="313" spans="1:37">
      <c r="A313" s="45">
        <f t="shared" si="349"/>
        <v>43310</v>
      </c>
      <c r="B313" s="13"/>
      <c r="C313" s="13"/>
      <c r="D313" s="13"/>
      <c r="E313" s="14">
        <f t="shared" si="343"/>
        <v>0</v>
      </c>
      <c r="F313" s="13"/>
      <c r="G313" s="15">
        <f t="shared" si="344"/>
        <v>0</v>
      </c>
      <c r="H313" s="13"/>
      <c r="I313" s="13"/>
      <c r="J313" s="13"/>
      <c r="K313" s="14">
        <f t="shared" si="345"/>
        <v>0</v>
      </c>
      <c r="L313" s="13"/>
      <c r="M313" s="15">
        <f t="shared" si="350"/>
        <v>0</v>
      </c>
      <c r="N313" s="17"/>
      <c r="O313" s="17"/>
      <c r="P313" s="18"/>
      <c r="Q313" s="19"/>
      <c r="R313" s="46"/>
      <c r="S313" s="20">
        <f t="shared" si="348"/>
        <v>0</v>
      </c>
      <c r="T313" s="69" t="str">
        <f t="shared" si="351"/>
        <v>KO</v>
      </c>
      <c r="U313" s="52">
        <f>+IF(SUM(N307:R313)&gt;7,"ERROR",SUM(N307:R313))</f>
        <v>0</v>
      </c>
      <c r="W313" s="42" t="s">
        <v>19</v>
      </c>
      <c r="X313" s="42"/>
      <c r="Y313" s="54">
        <v>0</v>
      </c>
      <c r="Z313" s="54">
        <v>0</v>
      </c>
      <c r="AB313" s="42" t="s">
        <v>26</v>
      </c>
      <c r="AC313" s="54">
        <v>0</v>
      </c>
      <c r="AD313" s="54">
        <v>0</v>
      </c>
      <c r="AE313" s="68"/>
      <c r="AF313" s="21">
        <f>IF($U313=7,IF($U307&lt;$AK$9,$AK$9-$U307,0),0)</f>
        <v>0</v>
      </c>
      <c r="AH313" s="21">
        <f>IF($U313=7,IF($U307&gt;$AK$9,IF(($U307-$AK$9)&gt;43/24,43/24,$U307-$AK$9),0),0)</f>
        <v>0</v>
      </c>
      <c r="AI313" s="34">
        <v>7</v>
      </c>
      <c r="AJ313" s="13">
        <v>0.29166666666666669</v>
      </c>
      <c r="AK313" s="53">
        <v>0</v>
      </c>
    </row>
    <row r="314" spans="1:37" ht="6" customHeight="1">
      <c r="N314" s="37"/>
      <c r="O314" s="37"/>
      <c r="P314" s="37"/>
      <c r="Q314" s="37"/>
      <c r="R314" s="37"/>
    </row>
    <row r="315" spans="1:37">
      <c r="A315" s="45">
        <f>+A313+1</f>
        <v>43311</v>
      </c>
      <c r="B315" s="13"/>
      <c r="C315" s="13"/>
      <c r="D315" s="13"/>
      <c r="E315" s="14">
        <f t="shared" ref="E315:E321" si="352">+D315-C315</f>
        <v>0</v>
      </c>
      <c r="F315" s="13"/>
      <c r="G315" s="15">
        <f t="shared" ref="G315:G321" si="353">IF(F315&lt;B315,F315+1-B315-E315,F315-B315-E315)</f>
        <v>0</v>
      </c>
      <c r="H315" s="13"/>
      <c r="I315" s="13"/>
      <c r="J315" s="13"/>
      <c r="K315" s="14">
        <f t="shared" ref="K315:K321" si="354">+J315-I315</f>
        <v>0</v>
      </c>
      <c r="L315" s="13"/>
      <c r="M315" s="15">
        <f t="shared" ref="M315:M316" si="355">IF(L315&lt;H315,L315+1-H315-K315,L315-H315-K315)</f>
        <v>0</v>
      </c>
      <c r="N315" s="17"/>
      <c r="O315" s="17"/>
      <c r="P315" s="18"/>
      <c r="Q315" s="19"/>
      <c r="R315" s="46"/>
      <c r="S315" s="20">
        <f>SUM(G315+M315)</f>
        <v>0</v>
      </c>
      <c r="T315" s="69" t="str">
        <f t="shared" ref="T315:T318" si="356">IF(S315+R315+Q315+P315+O315+N315=0,"KO","")</f>
        <v>KO</v>
      </c>
      <c r="U315" s="84">
        <f>SUM(S315:S321)</f>
        <v>0</v>
      </c>
      <c r="W315" s="43" t="s">
        <v>13</v>
      </c>
      <c r="X315" s="59"/>
      <c r="Y315" s="82" t="s">
        <v>14</v>
      </c>
      <c r="Z315" s="82"/>
      <c r="AB315" s="36"/>
      <c r="AC315" s="82" t="s">
        <v>28</v>
      </c>
      <c r="AD315" s="82"/>
      <c r="AE315" s="62"/>
      <c r="AF315" s="36">
        <f>IF($U321=1,IF($U315&lt;$AK$3,$AK$3-$U315,0),AF316)</f>
        <v>0</v>
      </c>
      <c r="AG315" s="36"/>
      <c r="AH315" s="36">
        <f>IF($U321=1,IF($U315&gt;$AK$3,IF(($U315-$AK$3)&gt;8/24,8/24,$U315-$AK$3),AH316),AH316)</f>
        <v>0</v>
      </c>
      <c r="AI315" s="34">
        <v>1</v>
      </c>
      <c r="AJ315" s="13">
        <v>0.29166666666666669</v>
      </c>
      <c r="AK315" s="53">
        <f>+AJ315*5</f>
        <v>1.4583333333333335</v>
      </c>
    </row>
    <row r="316" spans="1:37">
      <c r="A316" s="45">
        <f>+A315+1</f>
        <v>43312</v>
      </c>
      <c r="B316" s="13"/>
      <c r="C316" s="13"/>
      <c r="D316" s="13"/>
      <c r="E316" s="14">
        <f t="shared" si="352"/>
        <v>0</v>
      </c>
      <c r="F316" s="13"/>
      <c r="G316" s="15">
        <f t="shared" si="353"/>
        <v>0</v>
      </c>
      <c r="H316" s="13"/>
      <c r="I316" s="13"/>
      <c r="J316" s="13"/>
      <c r="K316" s="14">
        <f t="shared" si="354"/>
        <v>0</v>
      </c>
      <c r="L316" s="13"/>
      <c r="M316" s="15">
        <f t="shared" si="355"/>
        <v>0</v>
      </c>
      <c r="N316" s="17"/>
      <c r="O316" s="17"/>
      <c r="P316" s="18"/>
      <c r="Q316" s="19"/>
      <c r="R316" s="46"/>
      <c r="S316" s="20">
        <f t="shared" ref="S316:S321" si="357">SUM(G316+M316)</f>
        <v>0</v>
      </c>
      <c r="T316" s="69" t="str">
        <f t="shared" si="356"/>
        <v>KO</v>
      </c>
      <c r="U316" s="85"/>
      <c r="W316" s="22" t="s">
        <v>15</v>
      </c>
      <c r="X316" s="22"/>
      <c r="Y316" s="22" t="s">
        <v>29</v>
      </c>
      <c r="Z316" s="22" t="s">
        <v>17</v>
      </c>
      <c r="AC316" s="22" t="s">
        <v>16</v>
      </c>
      <c r="AD316" s="22" t="s">
        <v>17</v>
      </c>
      <c r="AE316" s="63"/>
      <c r="AF316" s="36">
        <f>IF($U321=2,IF($U315&lt;$AK$4,$AK$4-$U315,0),AF317)</f>
        <v>0</v>
      </c>
      <c r="AG316" s="36"/>
      <c r="AH316" s="36">
        <f>IF($U321=2,IF($U315&gt;$AK$4,IF(($U315-$AK$4)&gt;8/24,8/24,$U315-$AK$4),AH317),AH317)</f>
        <v>0</v>
      </c>
      <c r="AI316" s="34">
        <v>2</v>
      </c>
      <c r="AJ316" s="13">
        <v>0.29166666666666669</v>
      </c>
      <c r="AK316" s="53">
        <f>+AJ316*5</f>
        <v>1.4583333333333335</v>
      </c>
    </row>
    <row r="317" spans="1:37">
      <c r="A317" s="45">
        <f t="shared" ref="A317:A321" si="358">+A316+1</f>
        <v>43313</v>
      </c>
      <c r="B317" s="13"/>
      <c r="C317" s="13"/>
      <c r="D317" s="13"/>
      <c r="E317" s="14">
        <f t="shared" si="352"/>
        <v>0</v>
      </c>
      <c r="F317" s="13"/>
      <c r="G317" s="15">
        <f t="shared" si="353"/>
        <v>0</v>
      </c>
      <c r="H317" s="13"/>
      <c r="I317" s="13"/>
      <c r="J317" s="13"/>
      <c r="K317" s="14">
        <f t="shared" si="354"/>
        <v>0</v>
      </c>
      <c r="L317" s="13"/>
      <c r="M317" s="15">
        <f>IF(L317&lt;H317,L317+1-H317-K317,L317-H317-K317)</f>
        <v>0</v>
      </c>
      <c r="N317" s="17"/>
      <c r="O317" s="17"/>
      <c r="P317" s="18"/>
      <c r="Q317" s="19"/>
      <c r="R317" s="46"/>
      <c r="S317" s="20">
        <f t="shared" si="357"/>
        <v>0</v>
      </c>
      <c r="T317" s="69" t="str">
        <f t="shared" si="356"/>
        <v>KO</v>
      </c>
      <c r="U317" s="85"/>
      <c r="W317" s="60">
        <f>AF315</f>
        <v>0</v>
      </c>
      <c r="X317" s="60"/>
      <c r="Y317" s="58">
        <f>+AH315</f>
        <v>0</v>
      </c>
      <c r="Z317" s="58">
        <f>IF(U315&gt;43/24,U315-43/24,0)</f>
        <v>0</v>
      </c>
      <c r="AB317" s="22" t="s">
        <v>17</v>
      </c>
      <c r="AC317" s="53" t="s">
        <v>27</v>
      </c>
      <c r="AD317" s="53">
        <f>+Z319</f>
        <v>0</v>
      </c>
      <c r="AE317" s="66"/>
      <c r="AF317" s="21">
        <f>IF($U321=3,IF($U315&lt;$AK$5,$AK$5-$U315,0),AF318)</f>
        <v>0</v>
      </c>
      <c r="AH317" s="21">
        <f>IF($U321=3,IF($U315&gt;$AK$5,IF(($U315-$AK$5)&gt;15/24,15/24,$U315-$AK$5),AH318),AH318)</f>
        <v>0</v>
      </c>
      <c r="AI317" s="34">
        <v>3</v>
      </c>
      <c r="AJ317" s="13">
        <v>0.29166666666666669</v>
      </c>
      <c r="AK317" s="53">
        <f>+AJ317*4</f>
        <v>1.1666666666666667</v>
      </c>
    </row>
    <row r="318" spans="1:37">
      <c r="A318" s="45">
        <f t="shared" si="358"/>
        <v>43314</v>
      </c>
      <c r="B318" s="13"/>
      <c r="C318" s="13"/>
      <c r="D318" s="13"/>
      <c r="E318" s="14">
        <f t="shared" si="352"/>
        <v>0</v>
      </c>
      <c r="F318" s="13"/>
      <c r="G318" s="15">
        <f t="shared" si="353"/>
        <v>0</v>
      </c>
      <c r="H318" s="13"/>
      <c r="I318" s="13"/>
      <c r="J318" s="13"/>
      <c r="K318" s="14">
        <f t="shared" si="354"/>
        <v>0</v>
      </c>
      <c r="L318" s="13"/>
      <c r="M318" s="15">
        <f t="shared" ref="M318:M321" si="359">IF(L318&lt;H318,L318+1-H318-K318,L318-H318-K318)</f>
        <v>0</v>
      </c>
      <c r="N318" s="17"/>
      <c r="O318" s="17"/>
      <c r="P318" s="18"/>
      <c r="Q318" s="19"/>
      <c r="R318" s="46"/>
      <c r="S318" s="20">
        <f t="shared" si="357"/>
        <v>0</v>
      </c>
      <c r="T318" s="69" t="str">
        <f t="shared" si="356"/>
        <v>KO</v>
      </c>
      <c r="U318" s="85"/>
      <c r="W318" s="22" t="s">
        <v>18</v>
      </c>
      <c r="X318" s="22"/>
      <c r="Y318" s="22" t="s">
        <v>18</v>
      </c>
      <c r="Z318" s="22" t="s">
        <v>18</v>
      </c>
      <c r="AB318" s="22" t="s">
        <v>16</v>
      </c>
      <c r="AC318" s="53">
        <f>+Y319</f>
        <v>0</v>
      </c>
      <c r="AD318" s="53">
        <f>+(AD317*1.5)/1.25</f>
        <v>0</v>
      </c>
      <c r="AE318" s="66"/>
      <c r="AF318" s="21">
        <f>IF($U321=4,IF($U315&lt;$AK$6,$AK$6-$U315,0),AF319)</f>
        <v>0</v>
      </c>
      <c r="AH318" s="21">
        <f>IF($U321=4,IF($U315&gt;$AK$6,IF(($U315-$AK$6)&gt;22/24,22/24,$U315-$AK$6),AH319),AH319)</f>
        <v>0</v>
      </c>
      <c r="AI318" s="34">
        <v>4</v>
      </c>
      <c r="AJ318" s="13">
        <v>0.29166666666666669</v>
      </c>
      <c r="AK318" s="53">
        <f>+AJ318*3</f>
        <v>0.875</v>
      </c>
    </row>
    <row r="319" spans="1:37">
      <c r="A319" s="45">
        <f t="shared" si="358"/>
        <v>43315</v>
      </c>
      <c r="B319" s="13"/>
      <c r="C319" s="13"/>
      <c r="D319" s="13"/>
      <c r="E319" s="14">
        <f t="shared" si="352"/>
        <v>0</v>
      </c>
      <c r="F319" s="13"/>
      <c r="G319" s="15">
        <f t="shared" si="353"/>
        <v>0</v>
      </c>
      <c r="H319" s="13"/>
      <c r="I319" s="13"/>
      <c r="J319" s="13"/>
      <c r="K319" s="14">
        <f t="shared" si="354"/>
        <v>0</v>
      </c>
      <c r="L319" s="13"/>
      <c r="M319" s="15">
        <f t="shared" si="359"/>
        <v>0</v>
      </c>
      <c r="N319" s="17"/>
      <c r="O319" s="17"/>
      <c r="P319" s="18"/>
      <c r="Q319" s="19"/>
      <c r="R319" s="46"/>
      <c r="S319" s="20">
        <f t="shared" si="357"/>
        <v>0</v>
      </c>
      <c r="T319" s="69" t="str">
        <f>IF(S319+R319+Q319+P319+O319+N319=0,"KO","")</f>
        <v>KO</v>
      </c>
      <c r="U319" s="85"/>
      <c r="W319" s="55">
        <f>+W311+W317-(AC313*1.25)</f>
        <v>0</v>
      </c>
      <c r="X319" s="55"/>
      <c r="Y319" s="53">
        <f>+Y311+Y317-Y313+(AD313*1.5)/1.25-AC313</f>
        <v>0</v>
      </c>
      <c r="Z319" s="53">
        <f>+Z311+Z317-Z313-AD313</f>
        <v>0</v>
      </c>
      <c r="AB319" s="22" t="s">
        <v>15</v>
      </c>
      <c r="AC319" s="53">
        <f>+AC318*1.25</f>
        <v>0</v>
      </c>
      <c r="AD319" s="53" t="s">
        <v>27</v>
      </c>
      <c r="AE319" s="67"/>
      <c r="AF319" s="21">
        <f>IF($U321=5,IF($U315&lt;$AK$7,$AK$7-$U315,0),AF320)</f>
        <v>0</v>
      </c>
      <c r="AH319" s="21">
        <f>IF($U321=5,IF($U315&gt;$AK$7,IF(($U315-$AK$7)&gt;29/24,29/24,$U315-$AK$7),AH320),AH320)</f>
        <v>0</v>
      </c>
      <c r="AI319" s="34">
        <v>5</v>
      </c>
      <c r="AJ319" s="13">
        <v>0.29166666666666669</v>
      </c>
      <c r="AK319" s="53">
        <f>+AJ319*2</f>
        <v>0.58333333333333337</v>
      </c>
    </row>
    <row r="320" spans="1:37">
      <c r="A320" s="45">
        <f t="shared" si="358"/>
        <v>43316</v>
      </c>
      <c r="B320" s="13"/>
      <c r="C320" s="13"/>
      <c r="D320" s="13"/>
      <c r="E320" s="14">
        <f t="shared" si="352"/>
        <v>0</v>
      </c>
      <c r="F320" s="13"/>
      <c r="G320" s="15">
        <f t="shared" si="353"/>
        <v>0</v>
      </c>
      <c r="H320" s="13"/>
      <c r="I320" s="13"/>
      <c r="J320" s="13"/>
      <c r="K320" s="14">
        <f t="shared" si="354"/>
        <v>0</v>
      </c>
      <c r="L320" s="13"/>
      <c r="M320" s="15">
        <f t="shared" si="359"/>
        <v>0</v>
      </c>
      <c r="N320" s="17"/>
      <c r="O320" s="17"/>
      <c r="P320" s="18"/>
      <c r="Q320" s="19"/>
      <c r="R320" s="46"/>
      <c r="S320" s="20">
        <f t="shared" si="357"/>
        <v>0</v>
      </c>
      <c r="T320" s="69" t="str">
        <f t="shared" ref="T320:T321" si="360">IF(S320+R320+Q320+P320+O320+N320=0,"KO","")</f>
        <v>KO</v>
      </c>
      <c r="U320" s="51" t="s">
        <v>33</v>
      </c>
      <c r="Y320" s="22" t="s">
        <v>16</v>
      </c>
      <c r="Z320" s="22" t="s">
        <v>17</v>
      </c>
      <c r="AC320" s="22" t="s">
        <v>16</v>
      </c>
      <c r="AD320" s="22" t="s">
        <v>17</v>
      </c>
      <c r="AE320" s="63"/>
      <c r="AF320" s="21">
        <f>IF($U321=6,IF($U315&lt;$AK$8,$AK$8-$U315,0),AF321)</f>
        <v>0</v>
      </c>
      <c r="AH320" s="21">
        <f>IF($U321=6,IF($U315&gt;$AK$8,IF(($U315-$AK$8)&gt;36/24,36/24,$U315-$AK$8),AH321),AH321)</f>
        <v>0</v>
      </c>
      <c r="AI320" s="34">
        <v>6</v>
      </c>
      <c r="AJ320" s="13">
        <v>0.29166666666666669</v>
      </c>
      <c r="AK320" s="53">
        <f>+AJ320</f>
        <v>0.29166666666666669</v>
      </c>
    </row>
    <row r="321" spans="1:37">
      <c r="A321" s="45">
        <f t="shared" si="358"/>
        <v>43317</v>
      </c>
      <c r="B321" s="13"/>
      <c r="C321" s="13"/>
      <c r="D321" s="13"/>
      <c r="E321" s="14">
        <f t="shared" si="352"/>
        <v>0</v>
      </c>
      <c r="F321" s="13"/>
      <c r="G321" s="15">
        <f t="shared" si="353"/>
        <v>0</v>
      </c>
      <c r="H321" s="13"/>
      <c r="I321" s="13"/>
      <c r="J321" s="13"/>
      <c r="K321" s="14">
        <f t="shared" si="354"/>
        <v>0</v>
      </c>
      <c r="L321" s="13"/>
      <c r="M321" s="15">
        <f t="shared" si="359"/>
        <v>0</v>
      </c>
      <c r="N321" s="17"/>
      <c r="O321" s="17"/>
      <c r="P321" s="18"/>
      <c r="Q321" s="19"/>
      <c r="R321" s="46"/>
      <c r="S321" s="20">
        <f t="shared" si="357"/>
        <v>0</v>
      </c>
      <c r="T321" s="69" t="str">
        <f t="shared" si="360"/>
        <v>KO</v>
      </c>
      <c r="U321" s="52">
        <f>+IF(SUM(N315:R321)&gt;7,"ERROR",SUM(N315:R321))</f>
        <v>0</v>
      </c>
      <c r="W321" s="42" t="s">
        <v>19</v>
      </c>
      <c r="X321" s="42"/>
      <c r="Y321" s="54">
        <v>0</v>
      </c>
      <c r="Z321" s="54">
        <v>0</v>
      </c>
      <c r="AB321" s="42" t="s">
        <v>26</v>
      </c>
      <c r="AC321" s="54">
        <v>0</v>
      </c>
      <c r="AD321" s="54">
        <v>0</v>
      </c>
      <c r="AE321" s="68"/>
      <c r="AF321" s="21">
        <f>IF($U321=7,IF($U315&lt;$AK$9,$AK$9-$U315,0),0)</f>
        <v>0</v>
      </c>
      <c r="AH321" s="21">
        <f>IF($U321=7,IF($U315&gt;$AK$9,IF(($U315-$AK$9)&gt;43/24,43/24,$U315-$AK$9),0),0)</f>
        <v>0</v>
      </c>
      <c r="AI321" s="34">
        <v>7</v>
      </c>
      <c r="AJ321" s="13">
        <v>0.29166666666666669</v>
      </c>
      <c r="AK321" s="53">
        <v>0</v>
      </c>
    </row>
    <row r="322" spans="1:37" ht="6" customHeight="1">
      <c r="N322" s="37"/>
      <c r="O322" s="37"/>
      <c r="P322" s="37"/>
      <c r="Q322" s="37"/>
      <c r="R322" s="37"/>
    </row>
    <row r="323" spans="1:37">
      <c r="A323" s="45">
        <f>+A321+1</f>
        <v>43318</v>
      </c>
      <c r="B323" s="13"/>
      <c r="C323" s="13"/>
      <c r="D323" s="13"/>
      <c r="E323" s="14">
        <f t="shared" ref="E323:E329" si="361">+D323-C323</f>
        <v>0</v>
      </c>
      <c r="F323" s="13"/>
      <c r="G323" s="15">
        <f t="shared" ref="G323:G329" si="362">IF(F323&lt;B323,F323+1-B323-E323,F323-B323-E323)</f>
        <v>0</v>
      </c>
      <c r="H323" s="13"/>
      <c r="I323" s="13"/>
      <c r="J323" s="13"/>
      <c r="K323" s="14">
        <f t="shared" ref="K323:K329" si="363">+J323-I323</f>
        <v>0</v>
      </c>
      <c r="L323" s="13"/>
      <c r="M323" s="15">
        <f t="shared" ref="M323:M324" si="364">IF(L323&lt;H323,L323+1-H323-K323,L323-H323-K323)</f>
        <v>0</v>
      </c>
      <c r="N323" s="17"/>
      <c r="O323" s="17"/>
      <c r="P323" s="18"/>
      <c r="Q323" s="19"/>
      <c r="R323" s="46"/>
      <c r="S323" s="20">
        <f>SUM(G323+M323)</f>
        <v>0</v>
      </c>
      <c r="T323" s="69" t="str">
        <f t="shared" ref="T323:T326" si="365">IF(S323+R323+Q323+P323+O323+N323=0,"KO","")</f>
        <v>KO</v>
      </c>
      <c r="U323" s="84">
        <f>SUM(S323:S329)</f>
        <v>0</v>
      </c>
      <c r="W323" s="43" t="s">
        <v>13</v>
      </c>
      <c r="X323" s="59"/>
      <c r="Y323" s="82" t="s">
        <v>14</v>
      </c>
      <c r="Z323" s="82"/>
      <c r="AB323" s="36"/>
      <c r="AC323" s="82" t="s">
        <v>28</v>
      </c>
      <c r="AD323" s="82"/>
      <c r="AE323" s="62"/>
      <c r="AF323" s="36">
        <f>IF($U329=1,IF($U323&lt;$AK$3,$AK$3-$U323,0),AF324)</f>
        <v>0</v>
      </c>
      <c r="AG323" s="36"/>
      <c r="AH323" s="36">
        <f>IF($U329=1,IF($U323&gt;$AK$3,IF(($U323-$AK$3)&gt;8/24,8/24,$U323-$AK$3),AH324),AH324)</f>
        <v>0</v>
      </c>
      <c r="AI323" s="34">
        <v>1</v>
      </c>
      <c r="AJ323" s="13">
        <v>0.29166666666666669</v>
      </c>
      <c r="AK323" s="53">
        <f>+AJ323*5</f>
        <v>1.4583333333333335</v>
      </c>
    </row>
    <row r="324" spans="1:37">
      <c r="A324" s="45">
        <f>+A323+1</f>
        <v>43319</v>
      </c>
      <c r="B324" s="13"/>
      <c r="C324" s="13"/>
      <c r="D324" s="13"/>
      <c r="E324" s="14">
        <f t="shared" si="361"/>
        <v>0</v>
      </c>
      <c r="F324" s="13"/>
      <c r="G324" s="15">
        <f t="shared" si="362"/>
        <v>0</v>
      </c>
      <c r="H324" s="13"/>
      <c r="I324" s="13"/>
      <c r="J324" s="13"/>
      <c r="K324" s="14">
        <f t="shared" si="363"/>
        <v>0</v>
      </c>
      <c r="L324" s="13"/>
      <c r="M324" s="15">
        <f t="shared" si="364"/>
        <v>0</v>
      </c>
      <c r="N324" s="17"/>
      <c r="O324" s="17"/>
      <c r="P324" s="18"/>
      <c r="Q324" s="19"/>
      <c r="R324" s="46"/>
      <c r="S324" s="20">
        <f t="shared" ref="S324:S329" si="366">SUM(G324+M324)</f>
        <v>0</v>
      </c>
      <c r="T324" s="69" t="str">
        <f t="shared" si="365"/>
        <v>KO</v>
      </c>
      <c r="U324" s="85"/>
      <c r="W324" s="22" t="s">
        <v>15</v>
      </c>
      <c r="X324" s="22"/>
      <c r="Y324" s="22" t="s">
        <v>29</v>
      </c>
      <c r="Z324" s="22" t="s">
        <v>17</v>
      </c>
      <c r="AC324" s="22" t="s">
        <v>16</v>
      </c>
      <c r="AD324" s="22" t="s">
        <v>17</v>
      </c>
      <c r="AE324" s="63"/>
      <c r="AF324" s="36">
        <f>IF($U329=2,IF($U323&lt;$AK$4,$AK$4-$U323,0),AF325)</f>
        <v>0</v>
      </c>
      <c r="AG324" s="36"/>
      <c r="AH324" s="36">
        <f>IF($U329=2,IF($U323&gt;$AK$4,IF(($U323-$AK$4)&gt;8/24,8/24,$U323-$AK$4),AH325),AH325)</f>
        <v>0</v>
      </c>
      <c r="AI324" s="34">
        <v>2</v>
      </c>
      <c r="AJ324" s="13">
        <v>0.29166666666666669</v>
      </c>
      <c r="AK324" s="53">
        <f>+AJ324*5</f>
        <v>1.4583333333333335</v>
      </c>
    </row>
    <row r="325" spans="1:37">
      <c r="A325" s="45">
        <f t="shared" ref="A325:A329" si="367">+A324+1</f>
        <v>43320</v>
      </c>
      <c r="B325" s="13"/>
      <c r="C325" s="13"/>
      <c r="D325" s="13"/>
      <c r="E325" s="14">
        <f t="shared" si="361"/>
        <v>0</v>
      </c>
      <c r="F325" s="13"/>
      <c r="G325" s="15">
        <f t="shared" si="362"/>
        <v>0</v>
      </c>
      <c r="H325" s="13"/>
      <c r="I325" s="13"/>
      <c r="J325" s="13"/>
      <c r="K325" s="14">
        <f t="shared" si="363"/>
        <v>0</v>
      </c>
      <c r="L325" s="13"/>
      <c r="M325" s="15">
        <f>IF(L325&lt;H325,L325+1-H325-K325,L325-H325-K325)</f>
        <v>0</v>
      </c>
      <c r="N325" s="17"/>
      <c r="O325" s="17"/>
      <c r="P325" s="18"/>
      <c r="Q325" s="19"/>
      <c r="R325" s="46"/>
      <c r="S325" s="20">
        <f t="shared" si="366"/>
        <v>0</v>
      </c>
      <c r="T325" s="69" t="str">
        <f t="shared" si="365"/>
        <v>KO</v>
      </c>
      <c r="U325" s="85"/>
      <c r="W325" s="60">
        <f>AF323</f>
        <v>0</v>
      </c>
      <c r="X325" s="60"/>
      <c r="Y325" s="58">
        <f>+AH323</f>
        <v>0</v>
      </c>
      <c r="Z325" s="58">
        <f>IF(U323&gt;43/24,U323-43/24,0)</f>
        <v>0</v>
      </c>
      <c r="AB325" s="22" t="s">
        <v>17</v>
      </c>
      <c r="AC325" s="53" t="s">
        <v>27</v>
      </c>
      <c r="AD325" s="53">
        <f>+Z327</f>
        <v>0</v>
      </c>
      <c r="AE325" s="66"/>
      <c r="AF325" s="21">
        <f>IF($U329=3,IF($U323&lt;$AK$5,$AK$5-$U323,0),AF326)</f>
        <v>0</v>
      </c>
      <c r="AH325" s="21">
        <f>IF($U329=3,IF($U323&gt;$AK$5,IF(($U323-$AK$5)&gt;15/24,15/24,$U323-$AK$5),AH326),AH326)</f>
        <v>0</v>
      </c>
      <c r="AI325" s="34">
        <v>3</v>
      </c>
      <c r="AJ325" s="13">
        <v>0.29166666666666669</v>
      </c>
      <c r="AK325" s="53">
        <f>+AJ325*4</f>
        <v>1.1666666666666667</v>
      </c>
    </row>
    <row r="326" spans="1:37">
      <c r="A326" s="45">
        <f t="shared" si="367"/>
        <v>43321</v>
      </c>
      <c r="B326" s="13"/>
      <c r="C326" s="13"/>
      <c r="D326" s="13"/>
      <c r="E326" s="14">
        <f t="shared" si="361"/>
        <v>0</v>
      </c>
      <c r="F326" s="13"/>
      <c r="G326" s="15">
        <f t="shared" si="362"/>
        <v>0</v>
      </c>
      <c r="H326" s="13"/>
      <c r="I326" s="13"/>
      <c r="J326" s="13"/>
      <c r="K326" s="14">
        <f t="shared" si="363"/>
        <v>0</v>
      </c>
      <c r="L326" s="13"/>
      <c r="M326" s="15">
        <f t="shared" ref="M326:M329" si="368">IF(L326&lt;H326,L326+1-H326-K326,L326-H326-K326)</f>
        <v>0</v>
      </c>
      <c r="N326" s="17"/>
      <c r="O326" s="17"/>
      <c r="P326" s="18"/>
      <c r="Q326" s="19"/>
      <c r="R326" s="46"/>
      <c r="S326" s="20">
        <f t="shared" si="366"/>
        <v>0</v>
      </c>
      <c r="T326" s="69" t="str">
        <f t="shared" si="365"/>
        <v>KO</v>
      </c>
      <c r="U326" s="85"/>
      <c r="W326" s="22" t="s">
        <v>18</v>
      </c>
      <c r="X326" s="22"/>
      <c r="Y326" s="22" t="s">
        <v>18</v>
      </c>
      <c r="Z326" s="22" t="s">
        <v>18</v>
      </c>
      <c r="AB326" s="22" t="s">
        <v>16</v>
      </c>
      <c r="AC326" s="53">
        <f>+Y327</f>
        <v>0</v>
      </c>
      <c r="AD326" s="53">
        <f>+(AD325*1.5)/1.25</f>
        <v>0</v>
      </c>
      <c r="AE326" s="66"/>
      <c r="AF326" s="21">
        <f>IF($U329=4,IF($U323&lt;$AK$6,$AK$6-$U323,0),AF327)</f>
        <v>0</v>
      </c>
      <c r="AH326" s="21">
        <f>IF($U329=4,IF($U323&gt;$AK$6,IF(($U323-$AK$6)&gt;22/24,22/24,$U323-$AK$6),AH327),AH327)</f>
        <v>0</v>
      </c>
      <c r="AI326" s="34">
        <v>4</v>
      </c>
      <c r="AJ326" s="13">
        <v>0.29166666666666669</v>
      </c>
      <c r="AK326" s="53">
        <f>+AJ326*3</f>
        <v>0.875</v>
      </c>
    </row>
    <row r="327" spans="1:37">
      <c r="A327" s="45">
        <f t="shared" si="367"/>
        <v>43322</v>
      </c>
      <c r="B327" s="13"/>
      <c r="C327" s="13"/>
      <c r="D327" s="13"/>
      <c r="E327" s="14">
        <f t="shared" si="361"/>
        <v>0</v>
      </c>
      <c r="F327" s="13"/>
      <c r="G327" s="15">
        <f t="shared" si="362"/>
        <v>0</v>
      </c>
      <c r="H327" s="13"/>
      <c r="I327" s="13"/>
      <c r="J327" s="13"/>
      <c r="K327" s="14">
        <f t="shared" si="363"/>
        <v>0</v>
      </c>
      <c r="L327" s="13"/>
      <c r="M327" s="15">
        <f t="shared" si="368"/>
        <v>0</v>
      </c>
      <c r="N327" s="17"/>
      <c r="O327" s="17"/>
      <c r="P327" s="18"/>
      <c r="Q327" s="19"/>
      <c r="R327" s="46"/>
      <c r="S327" s="20">
        <f t="shared" si="366"/>
        <v>0</v>
      </c>
      <c r="T327" s="69" t="str">
        <f>IF(S327+R327+Q327+P327+O327+N327=0,"KO","")</f>
        <v>KO</v>
      </c>
      <c r="U327" s="85"/>
      <c r="W327" s="55">
        <f>+W319+W325-(AC321*1.25)</f>
        <v>0</v>
      </c>
      <c r="X327" s="55"/>
      <c r="Y327" s="53">
        <f>+Y319+Y325-Y321+(AD321*1.5)/1.25-AC321</f>
        <v>0</v>
      </c>
      <c r="Z327" s="53">
        <f>+Z319+Z325-Z321-AD321</f>
        <v>0</v>
      </c>
      <c r="AB327" s="22" t="s">
        <v>15</v>
      </c>
      <c r="AC327" s="53">
        <f>+AC326*1.25</f>
        <v>0</v>
      </c>
      <c r="AD327" s="53" t="s">
        <v>27</v>
      </c>
      <c r="AE327" s="67"/>
      <c r="AF327" s="21">
        <f>IF($U329=5,IF($U323&lt;$AK$7,$AK$7-$U323,0),AF328)</f>
        <v>0</v>
      </c>
      <c r="AH327" s="21">
        <f>IF($U329=5,IF($U323&gt;$AK$7,IF(($U323-$AK$7)&gt;29/24,29/24,$U323-$AK$7),AH328),AH328)</f>
        <v>0</v>
      </c>
      <c r="AI327" s="34">
        <v>5</v>
      </c>
      <c r="AJ327" s="13">
        <v>0.29166666666666669</v>
      </c>
      <c r="AK327" s="53">
        <f>+AJ327*2</f>
        <v>0.58333333333333337</v>
      </c>
    </row>
    <row r="328" spans="1:37">
      <c r="A328" s="45">
        <f t="shared" si="367"/>
        <v>43323</v>
      </c>
      <c r="B328" s="13"/>
      <c r="C328" s="13"/>
      <c r="D328" s="13"/>
      <c r="E328" s="14">
        <f t="shared" si="361"/>
        <v>0</v>
      </c>
      <c r="F328" s="13"/>
      <c r="G328" s="15">
        <f t="shared" si="362"/>
        <v>0</v>
      </c>
      <c r="H328" s="13"/>
      <c r="I328" s="13"/>
      <c r="J328" s="13"/>
      <c r="K328" s="14">
        <f t="shared" si="363"/>
        <v>0</v>
      </c>
      <c r="L328" s="13"/>
      <c r="M328" s="15">
        <f t="shared" si="368"/>
        <v>0</v>
      </c>
      <c r="N328" s="17"/>
      <c r="O328" s="17"/>
      <c r="P328" s="18"/>
      <c r="Q328" s="19"/>
      <c r="R328" s="46"/>
      <c r="S328" s="20">
        <f t="shared" si="366"/>
        <v>0</v>
      </c>
      <c r="T328" s="69" t="str">
        <f t="shared" ref="T328:T329" si="369">IF(S328+R328+Q328+P328+O328+N328=0,"KO","")</f>
        <v>KO</v>
      </c>
      <c r="U328" s="51" t="s">
        <v>33</v>
      </c>
      <c r="Y328" s="22" t="s">
        <v>16</v>
      </c>
      <c r="Z328" s="22" t="s">
        <v>17</v>
      </c>
      <c r="AC328" s="22" t="s">
        <v>16</v>
      </c>
      <c r="AD328" s="22" t="s">
        <v>17</v>
      </c>
      <c r="AE328" s="63"/>
      <c r="AF328" s="21">
        <f>IF($U329=6,IF($U323&lt;$AK$8,$AK$8-$U323,0),AF329)</f>
        <v>0</v>
      </c>
      <c r="AH328" s="21">
        <f>IF($U329=6,IF($U323&gt;$AK$8,IF(($U323-$AK$8)&gt;36/24,36/24,$U323-$AK$8),AH329),AH329)</f>
        <v>0</v>
      </c>
      <c r="AI328" s="34">
        <v>6</v>
      </c>
      <c r="AJ328" s="13">
        <v>0.29166666666666669</v>
      </c>
      <c r="AK328" s="53">
        <f>+AJ328</f>
        <v>0.29166666666666669</v>
      </c>
    </row>
    <row r="329" spans="1:37">
      <c r="A329" s="45">
        <f t="shared" si="367"/>
        <v>43324</v>
      </c>
      <c r="B329" s="13"/>
      <c r="C329" s="13"/>
      <c r="D329" s="13"/>
      <c r="E329" s="14">
        <f t="shared" si="361"/>
        <v>0</v>
      </c>
      <c r="F329" s="13"/>
      <c r="G329" s="15">
        <f t="shared" si="362"/>
        <v>0</v>
      </c>
      <c r="H329" s="13"/>
      <c r="I329" s="13"/>
      <c r="J329" s="13"/>
      <c r="K329" s="14">
        <f t="shared" si="363"/>
        <v>0</v>
      </c>
      <c r="L329" s="13"/>
      <c r="M329" s="15">
        <f t="shared" si="368"/>
        <v>0</v>
      </c>
      <c r="N329" s="17"/>
      <c r="O329" s="17"/>
      <c r="P329" s="18"/>
      <c r="Q329" s="19"/>
      <c r="R329" s="46"/>
      <c r="S329" s="20">
        <f t="shared" si="366"/>
        <v>0</v>
      </c>
      <c r="T329" s="69" t="str">
        <f t="shared" si="369"/>
        <v>KO</v>
      </c>
      <c r="U329" s="52">
        <f>+IF(SUM(N323:R329)&gt;7,"ERROR",SUM(N323:R329))</f>
        <v>0</v>
      </c>
      <c r="W329" s="42" t="s">
        <v>19</v>
      </c>
      <c r="X329" s="42"/>
      <c r="Y329" s="54">
        <v>0</v>
      </c>
      <c r="Z329" s="54">
        <v>0</v>
      </c>
      <c r="AB329" s="42" t="s">
        <v>26</v>
      </c>
      <c r="AC329" s="54">
        <v>0</v>
      </c>
      <c r="AD329" s="54">
        <v>0</v>
      </c>
      <c r="AE329" s="68"/>
      <c r="AF329" s="21">
        <f>IF($U329=7,IF($U323&lt;$AK$9,$AK$9-$U323,0),0)</f>
        <v>0</v>
      </c>
      <c r="AH329" s="21">
        <f>IF($U329=7,IF($U323&gt;$AK$9,IF(($U323-$AK$9)&gt;43/24,43/24,$U323-$AK$9),0),0)</f>
        <v>0</v>
      </c>
      <c r="AI329" s="34">
        <v>7</v>
      </c>
      <c r="AJ329" s="13">
        <v>0.29166666666666669</v>
      </c>
      <c r="AK329" s="53">
        <v>0</v>
      </c>
    </row>
    <row r="330" spans="1:37" ht="6" customHeight="1">
      <c r="N330" s="37"/>
      <c r="O330" s="37"/>
      <c r="P330" s="37"/>
      <c r="Q330" s="37"/>
      <c r="R330" s="37"/>
    </row>
    <row r="331" spans="1:37">
      <c r="A331" s="45">
        <f>+A329+1</f>
        <v>43325</v>
      </c>
      <c r="B331" s="13"/>
      <c r="C331" s="13"/>
      <c r="D331" s="13"/>
      <c r="E331" s="14">
        <f t="shared" ref="E331:E337" si="370">+D331-C331</f>
        <v>0</v>
      </c>
      <c r="F331" s="13"/>
      <c r="G331" s="15">
        <f t="shared" ref="G331:G337" si="371">IF(F331&lt;B331,F331+1-B331-E331,F331-B331-E331)</f>
        <v>0</v>
      </c>
      <c r="H331" s="13"/>
      <c r="I331" s="13"/>
      <c r="J331" s="13"/>
      <c r="K331" s="14">
        <f t="shared" ref="K331:K337" si="372">+J331-I331</f>
        <v>0</v>
      </c>
      <c r="L331" s="13"/>
      <c r="M331" s="15">
        <f t="shared" ref="M331:M332" si="373">IF(L331&lt;H331,L331+1-H331-K331,L331-H331-K331)</f>
        <v>0</v>
      </c>
      <c r="N331" s="17"/>
      <c r="O331" s="17"/>
      <c r="P331" s="18"/>
      <c r="Q331" s="19"/>
      <c r="R331" s="46"/>
      <c r="S331" s="20">
        <f>SUM(G331+M331)</f>
        <v>0</v>
      </c>
      <c r="T331" s="69" t="str">
        <f t="shared" ref="T331:T334" si="374">IF(S331+R331+Q331+P331+O331+N331=0,"KO","")</f>
        <v>KO</v>
      </c>
      <c r="U331" s="84">
        <f>SUM(S331:S337)</f>
        <v>0</v>
      </c>
      <c r="W331" s="43" t="s">
        <v>13</v>
      </c>
      <c r="X331" s="59"/>
      <c r="Y331" s="82" t="s">
        <v>14</v>
      </c>
      <c r="Z331" s="82"/>
      <c r="AB331" s="36"/>
      <c r="AC331" s="82" t="s">
        <v>28</v>
      </c>
      <c r="AD331" s="82"/>
      <c r="AE331" s="62"/>
      <c r="AF331" s="36">
        <f>IF($U337=1,IF($U331&lt;$AK$3,$AK$3-$U331,0),AF332)</f>
        <v>0</v>
      </c>
      <c r="AG331" s="36"/>
      <c r="AH331" s="36">
        <f>IF($U337=1,IF($U331&gt;$AK$3,IF(($U331-$AK$3)&gt;8/24,8/24,$U331-$AK$3),AH332),AH332)</f>
        <v>0</v>
      </c>
      <c r="AI331" s="34">
        <v>1</v>
      </c>
      <c r="AJ331" s="13">
        <v>0.29166666666666669</v>
      </c>
      <c r="AK331" s="53">
        <f>+AJ331*5</f>
        <v>1.4583333333333335</v>
      </c>
    </row>
    <row r="332" spans="1:37">
      <c r="A332" s="45">
        <f>+A331+1</f>
        <v>43326</v>
      </c>
      <c r="B332" s="13"/>
      <c r="C332" s="13"/>
      <c r="D332" s="13"/>
      <c r="E332" s="14">
        <f t="shared" si="370"/>
        <v>0</v>
      </c>
      <c r="F332" s="13"/>
      <c r="G332" s="15">
        <f t="shared" si="371"/>
        <v>0</v>
      </c>
      <c r="H332" s="13"/>
      <c r="I332" s="13"/>
      <c r="J332" s="13"/>
      <c r="K332" s="14">
        <f t="shared" si="372"/>
        <v>0</v>
      </c>
      <c r="L332" s="13"/>
      <c r="M332" s="15">
        <f t="shared" si="373"/>
        <v>0</v>
      </c>
      <c r="N332" s="17"/>
      <c r="O332" s="17"/>
      <c r="P332" s="18"/>
      <c r="Q332" s="19"/>
      <c r="R332" s="46"/>
      <c r="S332" s="20">
        <f t="shared" ref="S332:S337" si="375">SUM(G332+M332)</f>
        <v>0</v>
      </c>
      <c r="T332" s="69" t="str">
        <f t="shared" si="374"/>
        <v>KO</v>
      </c>
      <c r="U332" s="85"/>
      <c r="W332" s="22" t="s">
        <v>15</v>
      </c>
      <c r="X332" s="22"/>
      <c r="Y332" s="22" t="s">
        <v>29</v>
      </c>
      <c r="Z332" s="22" t="s">
        <v>17</v>
      </c>
      <c r="AC332" s="22" t="s">
        <v>16</v>
      </c>
      <c r="AD332" s="22" t="s">
        <v>17</v>
      </c>
      <c r="AE332" s="63"/>
      <c r="AF332" s="36">
        <f>IF($U337=2,IF($U331&lt;$AK$4,$AK$4-$U331,0),AF333)</f>
        <v>0</v>
      </c>
      <c r="AG332" s="36"/>
      <c r="AH332" s="36">
        <f>IF($U337=2,IF($U331&gt;$AK$4,IF(($U331-$AK$4)&gt;8/24,8/24,$U331-$AK$4),AH333),AH333)</f>
        <v>0</v>
      </c>
      <c r="AI332" s="34">
        <v>2</v>
      </c>
      <c r="AJ332" s="13">
        <v>0.29166666666666669</v>
      </c>
      <c r="AK332" s="53">
        <f>+AJ332*5</f>
        <v>1.4583333333333335</v>
      </c>
    </row>
    <row r="333" spans="1:37">
      <c r="A333" s="45">
        <f t="shared" ref="A333:A337" si="376">+A332+1</f>
        <v>43327</v>
      </c>
      <c r="B333" s="13"/>
      <c r="C333" s="13"/>
      <c r="D333" s="13"/>
      <c r="E333" s="14">
        <f t="shared" si="370"/>
        <v>0</v>
      </c>
      <c r="F333" s="13"/>
      <c r="G333" s="15">
        <f t="shared" si="371"/>
        <v>0</v>
      </c>
      <c r="H333" s="13"/>
      <c r="I333" s="13"/>
      <c r="J333" s="13"/>
      <c r="K333" s="14">
        <f t="shared" si="372"/>
        <v>0</v>
      </c>
      <c r="L333" s="13"/>
      <c r="M333" s="15">
        <f>IF(L333&lt;H333,L333+1-H333-K333,L333-H333-K333)</f>
        <v>0</v>
      </c>
      <c r="N333" s="17"/>
      <c r="O333" s="17"/>
      <c r="P333" s="18"/>
      <c r="Q333" s="19"/>
      <c r="R333" s="46"/>
      <c r="S333" s="20">
        <f t="shared" si="375"/>
        <v>0</v>
      </c>
      <c r="T333" s="69" t="str">
        <f t="shared" si="374"/>
        <v>KO</v>
      </c>
      <c r="U333" s="85"/>
      <c r="W333" s="60">
        <f>AF331</f>
        <v>0</v>
      </c>
      <c r="X333" s="60"/>
      <c r="Y333" s="58">
        <f>+AH331</f>
        <v>0</v>
      </c>
      <c r="Z333" s="58">
        <f>IF(U331&gt;43/24,U331-43/24,0)</f>
        <v>0</v>
      </c>
      <c r="AB333" s="22" t="s">
        <v>17</v>
      </c>
      <c r="AC333" s="53" t="s">
        <v>27</v>
      </c>
      <c r="AD333" s="53">
        <f>+Z335</f>
        <v>0</v>
      </c>
      <c r="AE333" s="66"/>
      <c r="AF333" s="21">
        <f>IF($U337=3,IF($U331&lt;$AK$5,$AK$5-$U331,0),AF334)</f>
        <v>0</v>
      </c>
      <c r="AH333" s="21">
        <f>IF($U337=3,IF($U331&gt;$AK$5,IF(($U331-$AK$5)&gt;15/24,15/24,$U331-$AK$5),AH334),AH334)</f>
        <v>0</v>
      </c>
      <c r="AI333" s="34">
        <v>3</v>
      </c>
      <c r="AJ333" s="13">
        <v>0.29166666666666669</v>
      </c>
      <c r="AK333" s="53">
        <f>+AJ333*4</f>
        <v>1.1666666666666667</v>
      </c>
    </row>
    <row r="334" spans="1:37">
      <c r="A334" s="45">
        <f t="shared" si="376"/>
        <v>43328</v>
      </c>
      <c r="B334" s="13"/>
      <c r="C334" s="13"/>
      <c r="D334" s="13"/>
      <c r="E334" s="14">
        <f t="shared" si="370"/>
        <v>0</v>
      </c>
      <c r="F334" s="13"/>
      <c r="G334" s="15">
        <f t="shared" si="371"/>
        <v>0</v>
      </c>
      <c r="H334" s="13"/>
      <c r="I334" s="13"/>
      <c r="J334" s="13"/>
      <c r="K334" s="14">
        <f t="shared" si="372"/>
        <v>0</v>
      </c>
      <c r="L334" s="13"/>
      <c r="M334" s="15">
        <f t="shared" ref="M334:M337" si="377">IF(L334&lt;H334,L334+1-H334-K334,L334-H334-K334)</f>
        <v>0</v>
      </c>
      <c r="N334" s="17"/>
      <c r="O334" s="17"/>
      <c r="P334" s="18"/>
      <c r="Q334" s="19"/>
      <c r="R334" s="46"/>
      <c r="S334" s="20">
        <f t="shared" si="375"/>
        <v>0</v>
      </c>
      <c r="T334" s="69" t="str">
        <f t="shared" si="374"/>
        <v>KO</v>
      </c>
      <c r="U334" s="85"/>
      <c r="W334" s="22" t="s">
        <v>18</v>
      </c>
      <c r="X334" s="22"/>
      <c r="Y334" s="22" t="s">
        <v>18</v>
      </c>
      <c r="Z334" s="22" t="s">
        <v>18</v>
      </c>
      <c r="AB334" s="22" t="s">
        <v>16</v>
      </c>
      <c r="AC334" s="53">
        <f>+Y335</f>
        <v>0</v>
      </c>
      <c r="AD334" s="53">
        <f>+(AD333*1.5)/1.25</f>
        <v>0</v>
      </c>
      <c r="AE334" s="66"/>
      <c r="AF334" s="21">
        <f>IF($U337=4,IF($U331&lt;$AK$6,$AK$6-$U331,0),AF335)</f>
        <v>0</v>
      </c>
      <c r="AH334" s="21">
        <f>IF($U337=4,IF($U331&gt;$AK$6,IF(($U331-$AK$6)&gt;22/24,22/24,$U331-$AK$6),AH335),AH335)</f>
        <v>0</v>
      </c>
      <c r="AI334" s="34">
        <v>4</v>
      </c>
      <c r="AJ334" s="13">
        <v>0.29166666666666669</v>
      </c>
      <c r="AK334" s="53">
        <f>+AJ334*3</f>
        <v>0.875</v>
      </c>
    </row>
    <row r="335" spans="1:37">
      <c r="A335" s="45">
        <f t="shared" si="376"/>
        <v>43329</v>
      </c>
      <c r="B335" s="13"/>
      <c r="C335" s="13"/>
      <c r="D335" s="13"/>
      <c r="E335" s="14">
        <f t="shared" si="370"/>
        <v>0</v>
      </c>
      <c r="F335" s="13"/>
      <c r="G335" s="15">
        <f t="shared" si="371"/>
        <v>0</v>
      </c>
      <c r="H335" s="13"/>
      <c r="I335" s="13"/>
      <c r="J335" s="13"/>
      <c r="K335" s="14">
        <f t="shared" si="372"/>
        <v>0</v>
      </c>
      <c r="L335" s="13"/>
      <c r="M335" s="15">
        <f t="shared" si="377"/>
        <v>0</v>
      </c>
      <c r="N335" s="17"/>
      <c r="O335" s="17"/>
      <c r="P335" s="18"/>
      <c r="Q335" s="19"/>
      <c r="R335" s="46"/>
      <c r="S335" s="20">
        <f t="shared" si="375"/>
        <v>0</v>
      </c>
      <c r="T335" s="69" t="str">
        <f>IF(S335+R335+Q335+P335+O335+N335=0,"KO","")</f>
        <v>KO</v>
      </c>
      <c r="U335" s="85"/>
      <c r="W335" s="55">
        <f>+W327+W333-(AC329*1.25)</f>
        <v>0</v>
      </c>
      <c r="X335" s="55"/>
      <c r="Y335" s="53">
        <f>+Y327+Y333-Y329+(AD329*1.5)/1.25-AC329</f>
        <v>0</v>
      </c>
      <c r="Z335" s="53">
        <f>+Z327+Z333-Z329-AD329</f>
        <v>0</v>
      </c>
      <c r="AB335" s="22" t="s">
        <v>15</v>
      </c>
      <c r="AC335" s="53">
        <f>+AC334*1.25</f>
        <v>0</v>
      </c>
      <c r="AD335" s="53" t="s">
        <v>27</v>
      </c>
      <c r="AE335" s="67"/>
      <c r="AF335" s="21">
        <f>IF($U337=5,IF($U331&lt;$AK$7,$AK$7-$U331,0),AF336)</f>
        <v>0</v>
      </c>
      <c r="AH335" s="21">
        <f>IF($U337=5,IF($U331&gt;$AK$7,IF(($U331-$AK$7)&gt;29/24,29/24,$U331-$AK$7),AH336),AH336)</f>
        <v>0</v>
      </c>
      <c r="AI335" s="34">
        <v>5</v>
      </c>
      <c r="AJ335" s="13">
        <v>0.29166666666666669</v>
      </c>
      <c r="AK335" s="53">
        <f>+AJ335*2</f>
        <v>0.58333333333333337</v>
      </c>
    </row>
    <row r="336" spans="1:37">
      <c r="A336" s="45">
        <f t="shared" si="376"/>
        <v>43330</v>
      </c>
      <c r="B336" s="13"/>
      <c r="C336" s="13"/>
      <c r="D336" s="13"/>
      <c r="E336" s="14">
        <f t="shared" si="370"/>
        <v>0</v>
      </c>
      <c r="F336" s="13"/>
      <c r="G336" s="15">
        <f t="shared" si="371"/>
        <v>0</v>
      </c>
      <c r="H336" s="13"/>
      <c r="I336" s="13"/>
      <c r="J336" s="13"/>
      <c r="K336" s="14">
        <f t="shared" si="372"/>
        <v>0</v>
      </c>
      <c r="L336" s="13"/>
      <c r="M336" s="15">
        <f t="shared" si="377"/>
        <v>0</v>
      </c>
      <c r="N336" s="17"/>
      <c r="O336" s="17"/>
      <c r="P336" s="18"/>
      <c r="Q336" s="19"/>
      <c r="R336" s="46"/>
      <c r="S336" s="20">
        <f t="shared" si="375"/>
        <v>0</v>
      </c>
      <c r="T336" s="69" t="str">
        <f t="shared" ref="T336:T337" si="378">IF(S336+R336+Q336+P336+O336+N336=0,"KO","")</f>
        <v>KO</v>
      </c>
      <c r="U336" s="51" t="s">
        <v>33</v>
      </c>
      <c r="Y336" s="22" t="s">
        <v>16</v>
      </c>
      <c r="Z336" s="22" t="s">
        <v>17</v>
      </c>
      <c r="AC336" s="22" t="s">
        <v>16</v>
      </c>
      <c r="AD336" s="22" t="s">
        <v>17</v>
      </c>
      <c r="AE336" s="63"/>
      <c r="AF336" s="21">
        <f>IF($U337=6,IF($U331&lt;$AK$8,$AK$8-$U331,0),AF337)</f>
        <v>0</v>
      </c>
      <c r="AH336" s="21">
        <f>IF($U337=6,IF($U331&gt;$AK$8,IF(($U331-$AK$8)&gt;36/24,36/24,$U331-$AK$8),AH337),AH337)</f>
        <v>0</v>
      </c>
      <c r="AI336" s="34">
        <v>6</v>
      </c>
      <c r="AJ336" s="13">
        <v>0.29166666666666669</v>
      </c>
      <c r="AK336" s="53">
        <f>+AJ336</f>
        <v>0.29166666666666669</v>
      </c>
    </row>
    <row r="337" spans="1:37">
      <c r="A337" s="45">
        <f t="shared" si="376"/>
        <v>43331</v>
      </c>
      <c r="B337" s="13"/>
      <c r="C337" s="13"/>
      <c r="D337" s="13"/>
      <c r="E337" s="14">
        <f t="shared" si="370"/>
        <v>0</v>
      </c>
      <c r="F337" s="13"/>
      <c r="G337" s="15">
        <f t="shared" si="371"/>
        <v>0</v>
      </c>
      <c r="H337" s="13"/>
      <c r="I337" s="13"/>
      <c r="J337" s="13"/>
      <c r="K337" s="14">
        <f t="shared" si="372"/>
        <v>0</v>
      </c>
      <c r="L337" s="13"/>
      <c r="M337" s="15">
        <f t="shared" si="377"/>
        <v>0</v>
      </c>
      <c r="N337" s="17"/>
      <c r="O337" s="17"/>
      <c r="P337" s="18"/>
      <c r="Q337" s="19"/>
      <c r="R337" s="46"/>
      <c r="S337" s="20">
        <f t="shared" si="375"/>
        <v>0</v>
      </c>
      <c r="T337" s="69" t="str">
        <f t="shared" si="378"/>
        <v>KO</v>
      </c>
      <c r="U337" s="52">
        <f>+IF(SUM(N331:R337)&gt;7,"ERROR",SUM(N331:R337))</f>
        <v>0</v>
      </c>
      <c r="W337" s="42" t="s">
        <v>19</v>
      </c>
      <c r="X337" s="42"/>
      <c r="Y337" s="54">
        <v>0</v>
      </c>
      <c r="Z337" s="54">
        <v>0</v>
      </c>
      <c r="AB337" s="42" t="s">
        <v>26</v>
      </c>
      <c r="AC337" s="54">
        <v>0</v>
      </c>
      <c r="AD337" s="54">
        <v>0</v>
      </c>
      <c r="AE337" s="68"/>
      <c r="AF337" s="21">
        <f>IF($U337=7,IF($U331&lt;$AK$9,$AK$9-$U331,0),0)</f>
        <v>0</v>
      </c>
      <c r="AH337" s="21">
        <f>IF($U337=7,IF($U331&gt;$AK$9,IF(($U331-$AK$9)&gt;43/24,43/24,$U331-$AK$9),0),0)</f>
        <v>0</v>
      </c>
      <c r="AI337" s="34">
        <v>7</v>
      </c>
      <c r="AJ337" s="13">
        <v>0.29166666666666669</v>
      </c>
      <c r="AK337" s="53">
        <v>0</v>
      </c>
    </row>
    <row r="338" spans="1:37" ht="6" customHeight="1">
      <c r="N338" s="37"/>
      <c r="O338" s="37"/>
      <c r="P338" s="37"/>
      <c r="Q338" s="37"/>
      <c r="R338" s="37"/>
    </row>
    <row r="339" spans="1:37">
      <c r="A339" s="45">
        <f>+A337+1</f>
        <v>43332</v>
      </c>
      <c r="B339" s="13"/>
      <c r="C339" s="13"/>
      <c r="D339" s="13"/>
      <c r="E339" s="14">
        <f t="shared" ref="E339:E345" si="379">+D339-C339</f>
        <v>0</v>
      </c>
      <c r="F339" s="13"/>
      <c r="G339" s="15">
        <f t="shared" ref="G339:G345" si="380">IF(F339&lt;B339,F339+1-B339-E339,F339-B339-E339)</f>
        <v>0</v>
      </c>
      <c r="H339" s="13"/>
      <c r="I339" s="13"/>
      <c r="J339" s="13"/>
      <c r="K339" s="14">
        <f t="shared" ref="K339:K345" si="381">+J339-I339</f>
        <v>0</v>
      </c>
      <c r="L339" s="13"/>
      <c r="M339" s="15">
        <f t="shared" ref="M339:M340" si="382">IF(L339&lt;H339,L339+1-H339-K339,L339-H339-K339)</f>
        <v>0</v>
      </c>
      <c r="N339" s="17"/>
      <c r="O339" s="17"/>
      <c r="P339" s="18"/>
      <c r="Q339" s="19"/>
      <c r="R339" s="46"/>
      <c r="S339" s="20">
        <f>SUM(G339+M339)</f>
        <v>0</v>
      </c>
      <c r="T339" s="69" t="str">
        <f t="shared" ref="T339:T342" si="383">IF(S339+R339+Q339+P339+O339+N339=0,"KO","")</f>
        <v>KO</v>
      </c>
      <c r="U339" s="84">
        <f>SUM(S339:S345)</f>
        <v>0</v>
      </c>
      <c r="W339" s="43" t="s">
        <v>13</v>
      </c>
      <c r="X339" s="59"/>
      <c r="Y339" s="82" t="s">
        <v>14</v>
      </c>
      <c r="Z339" s="82"/>
      <c r="AB339" s="36"/>
      <c r="AC339" s="82" t="s">
        <v>28</v>
      </c>
      <c r="AD339" s="82"/>
      <c r="AE339" s="62"/>
      <c r="AF339" s="36">
        <f>IF($U345=1,IF($U339&lt;$AK$3,$AK$3-$U339,0),AF340)</f>
        <v>0</v>
      </c>
      <c r="AG339" s="36"/>
      <c r="AH339" s="36">
        <f>IF($U345=1,IF($U339&gt;$AK$3,IF(($U339-$AK$3)&gt;8/24,8/24,$U339-$AK$3),AH340),AH340)</f>
        <v>0</v>
      </c>
      <c r="AI339" s="34">
        <v>1</v>
      </c>
      <c r="AJ339" s="13">
        <v>0.29166666666666669</v>
      </c>
      <c r="AK339" s="53">
        <f>+AJ339*5</f>
        <v>1.4583333333333335</v>
      </c>
    </row>
    <row r="340" spans="1:37">
      <c r="A340" s="45">
        <f>+A339+1</f>
        <v>43333</v>
      </c>
      <c r="B340" s="13"/>
      <c r="C340" s="13"/>
      <c r="D340" s="13"/>
      <c r="E340" s="14">
        <f t="shared" si="379"/>
        <v>0</v>
      </c>
      <c r="F340" s="13"/>
      <c r="G340" s="15">
        <f t="shared" si="380"/>
        <v>0</v>
      </c>
      <c r="H340" s="13"/>
      <c r="I340" s="13"/>
      <c r="J340" s="13"/>
      <c r="K340" s="14">
        <f t="shared" si="381"/>
        <v>0</v>
      </c>
      <c r="L340" s="13"/>
      <c r="M340" s="15">
        <f t="shared" si="382"/>
        <v>0</v>
      </c>
      <c r="N340" s="17"/>
      <c r="O340" s="17"/>
      <c r="P340" s="18"/>
      <c r="Q340" s="19"/>
      <c r="R340" s="46"/>
      <c r="S340" s="20">
        <f t="shared" ref="S340:S345" si="384">SUM(G340+M340)</f>
        <v>0</v>
      </c>
      <c r="T340" s="69" t="str">
        <f t="shared" si="383"/>
        <v>KO</v>
      </c>
      <c r="U340" s="85"/>
      <c r="W340" s="22" t="s">
        <v>15</v>
      </c>
      <c r="X340" s="22"/>
      <c r="Y340" s="22" t="s">
        <v>29</v>
      </c>
      <c r="Z340" s="22" t="s">
        <v>17</v>
      </c>
      <c r="AC340" s="22" t="s">
        <v>16</v>
      </c>
      <c r="AD340" s="22" t="s">
        <v>17</v>
      </c>
      <c r="AE340" s="63"/>
      <c r="AF340" s="36">
        <f>IF($U345=2,IF($U339&lt;$AK$4,$AK$4-$U339,0),AF341)</f>
        <v>0</v>
      </c>
      <c r="AG340" s="36"/>
      <c r="AH340" s="36">
        <f>IF($U345=2,IF($U339&gt;$AK$4,IF(($U339-$AK$4)&gt;8/24,8/24,$U339-$AK$4),AH341),AH341)</f>
        <v>0</v>
      </c>
      <c r="AI340" s="34">
        <v>2</v>
      </c>
      <c r="AJ340" s="13">
        <v>0.29166666666666669</v>
      </c>
      <c r="AK340" s="53">
        <f>+AJ340*5</f>
        <v>1.4583333333333335</v>
      </c>
    </row>
    <row r="341" spans="1:37">
      <c r="A341" s="45">
        <f t="shared" ref="A341:A345" si="385">+A340+1</f>
        <v>43334</v>
      </c>
      <c r="B341" s="13"/>
      <c r="C341" s="13"/>
      <c r="D341" s="13"/>
      <c r="E341" s="14">
        <f t="shared" si="379"/>
        <v>0</v>
      </c>
      <c r="F341" s="13"/>
      <c r="G341" s="15">
        <f t="shared" si="380"/>
        <v>0</v>
      </c>
      <c r="H341" s="13"/>
      <c r="I341" s="13"/>
      <c r="J341" s="13"/>
      <c r="K341" s="14">
        <f t="shared" si="381"/>
        <v>0</v>
      </c>
      <c r="L341" s="13"/>
      <c r="M341" s="15">
        <f>IF(L341&lt;H341,L341+1-H341-K341,L341-H341-K341)</f>
        <v>0</v>
      </c>
      <c r="N341" s="17"/>
      <c r="O341" s="17"/>
      <c r="P341" s="18"/>
      <c r="Q341" s="19"/>
      <c r="R341" s="46"/>
      <c r="S341" s="20">
        <f t="shared" si="384"/>
        <v>0</v>
      </c>
      <c r="T341" s="69" t="str">
        <f t="shared" si="383"/>
        <v>KO</v>
      </c>
      <c r="U341" s="85"/>
      <c r="W341" s="60">
        <f>AF339</f>
        <v>0</v>
      </c>
      <c r="X341" s="60"/>
      <c r="Y341" s="58">
        <f>+AH339</f>
        <v>0</v>
      </c>
      <c r="Z341" s="58">
        <f>IF(U339&gt;43/24,U339-43/24,0)</f>
        <v>0</v>
      </c>
      <c r="AB341" s="22" t="s">
        <v>17</v>
      </c>
      <c r="AC341" s="53" t="s">
        <v>27</v>
      </c>
      <c r="AD341" s="53">
        <f>+Z343</f>
        <v>0</v>
      </c>
      <c r="AE341" s="66"/>
      <c r="AF341" s="21">
        <f>IF($U345=3,IF($U339&lt;$AK$5,$AK$5-$U339,0),AF342)</f>
        <v>0</v>
      </c>
      <c r="AH341" s="21">
        <f>IF($U345=3,IF($U339&gt;$AK$5,IF(($U339-$AK$5)&gt;15/24,15/24,$U339-$AK$5),AH342),AH342)</f>
        <v>0</v>
      </c>
      <c r="AI341" s="34">
        <v>3</v>
      </c>
      <c r="AJ341" s="13">
        <v>0.29166666666666669</v>
      </c>
      <c r="AK341" s="53">
        <f>+AJ341*4</f>
        <v>1.1666666666666667</v>
      </c>
    </row>
    <row r="342" spans="1:37">
      <c r="A342" s="45">
        <f t="shared" si="385"/>
        <v>43335</v>
      </c>
      <c r="B342" s="13"/>
      <c r="C342" s="13"/>
      <c r="D342" s="13"/>
      <c r="E342" s="14">
        <f t="shared" si="379"/>
        <v>0</v>
      </c>
      <c r="F342" s="13"/>
      <c r="G342" s="15">
        <f t="shared" si="380"/>
        <v>0</v>
      </c>
      <c r="H342" s="13"/>
      <c r="I342" s="13"/>
      <c r="J342" s="13"/>
      <c r="K342" s="14">
        <f t="shared" si="381"/>
        <v>0</v>
      </c>
      <c r="L342" s="13"/>
      <c r="M342" s="15">
        <f t="shared" ref="M342:M345" si="386">IF(L342&lt;H342,L342+1-H342-K342,L342-H342-K342)</f>
        <v>0</v>
      </c>
      <c r="N342" s="17"/>
      <c r="O342" s="17"/>
      <c r="P342" s="18"/>
      <c r="Q342" s="19"/>
      <c r="R342" s="46"/>
      <c r="S342" s="20">
        <f t="shared" si="384"/>
        <v>0</v>
      </c>
      <c r="T342" s="69" t="str">
        <f t="shared" si="383"/>
        <v>KO</v>
      </c>
      <c r="U342" s="85"/>
      <c r="W342" s="22" t="s">
        <v>18</v>
      </c>
      <c r="X342" s="22"/>
      <c r="Y342" s="22" t="s">
        <v>18</v>
      </c>
      <c r="Z342" s="22" t="s">
        <v>18</v>
      </c>
      <c r="AB342" s="22" t="s">
        <v>16</v>
      </c>
      <c r="AC342" s="53">
        <f>+Y343</f>
        <v>0</v>
      </c>
      <c r="AD342" s="53">
        <f>+(AD341*1.5)/1.25</f>
        <v>0</v>
      </c>
      <c r="AE342" s="66"/>
      <c r="AF342" s="21">
        <f>IF($U345=4,IF($U339&lt;$AK$6,$AK$6-$U339,0),AF343)</f>
        <v>0</v>
      </c>
      <c r="AH342" s="21">
        <f>IF($U345=4,IF($U339&gt;$AK$6,IF(($U339-$AK$6)&gt;22/24,22/24,$U339-$AK$6),AH343),AH343)</f>
        <v>0</v>
      </c>
      <c r="AI342" s="34">
        <v>4</v>
      </c>
      <c r="AJ342" s="13">
        <v>0.29166666666666669</v>
      </c>
      <c r="AK342" s="53">
        <f>+AJ342*3</f>
        <v>0.875</v>
      </c>
    </row>
    <row r="343" spans="1:37">
      <c r="A343" s="45">
        <f t="shared" si="385"/>
        <v>43336</v>
      </c>
      <c r="B343" s="13"/>
      <c r="C343" s="13"/>
      <c r="D343" s="13"/>
      <c r="E343" s="14">
        <f t="shared" si="379"/>
        <v>0</v>
      </c>
      <c r="F343" s="13"/>
      <c r="G343" s="15">
        <f t="shared" si="380"/>
        <v>0</v>
      </c>
      <c r="H343" s="13"/>
      <c r="I343" s="13"/>
      <c r="J343" s="13"/>
      <c r="K343" s="14">
        <f t="shared" si="381"/>
        <v>0</v>
      </c>
      <c r="L343" s="13"/>
      <c r="M343" s="15">
        <f t="shared" si="386"/>
        <v>0</v>
      </c>
      <c r="N343" s="17"/>
      <c r="O343" s="17"/>
      <c r="P343" s="18"/>
      <c r="Q343" s="19"/>
      <c r="R343" s="46"/>
      <c r="S343" s="20">
        <f t="shared" si="384"/>
        <v>0</v>
      </c>
      <c r="T343" s="69" t="str">
        <f>IF(S343+R343+Q343+P343+O343+N343=0,"KO","")</f>
        <v>KO</v>
      </c>
      <c r="U343" s="85"/>
      <c r="W343" s="55">
        <f>+W335+W341-(AC337*1.25)</f>
        <v>0</v>
      </c>
      <c r="X343" s="55"/>
      <c r="Y343" s="53">
        <f>+Y335+Y341-Y337+(AD337*1.5)/1.25-AC337</f>
        <v>0</v>
      </c>
      <c r="Z343" s="53">
        <f>+Z335+Z341-Z337-AD337</f>
        <v>0</v>
      </c>
      <c r="AB343" s="22" t="s">
        <v>15</v>
      </c>
      <c r="AC343" s="53">
        <f>+AC342*1.25</f>
        <v>0</v>
      </c>
      <c r="AD343" s="53" t="s">
        <v>27</v>
      </c>
      <c r="AE343" s="67"/>
      <c r="AF343" s="21">
        <f>IF($U345=5,IF($U339&lt;$AK$7,$AK$7-$U339,0),AF344)</f>
        <v>0</v>
      </c>
      <c r="AH343" s="21">
        <f>IF($U345=5,IF($U339&gt;$AK$7,IF(($U339-$AK$7)&gt;29/24,29/24,$U339-$AK$7),AH344),AH344)</f>
        <v>0</v>
      </c>
      <c r="AI343" s="34">
        <v>5</v>
      </c>
      <c r="AJ343" s="13">
        <v>0.29166666666666669</v>
      </c>
      <c r="AK343" s="53">
        <f>+AJ343*2</f>
        <v>0.58333333333333337</v>
      </c>
    </row>
    <row r="344" spans="1:37">
      <c r="A344" s="45">
        <f t="shared" si="385"/>
        <v>43337</v>
      </c>
      <c r="B344" s="13"/>
      <c r="C344" s="13"/>
      <c r="D344" s="13"/>
      <c r="E344" s="14">
        <f t="shared" si="379"/>
        <v>0</v>
      </c>
      <c r="F344" s="13"/>
      <c r="G344" s="15">
        <f t="shared" si="380"/>
        <v>0</v>
      </c>
      <c r="H344" s="13"/>
      <c r="I344" s="13"/>
      <c r="J344" s="13"/>
      <c r="K344" s="14">
        <f t="shared" si="381"/>
        <v>0</v>
      </c>
      <c r="L344" s="13"/>
      <c r="M344" s="15">
        <f t="shared" si="386"/>
        <v>0</v>
      </c>
      <c r="N344" s="17"/>
      <c r="O344" s="17"/>
      <c r="P344" s="18"/>
      <c r="Q344" s="19"/>
      <c r="R344" s="46"/>
      <c r="S344" s="20">
        <f t="shared" si="384"/>
        <v>0</v>
      </c>
      <c r="T344" s="69" t="str">
        <f t="shared" ref="T344:T345" si="387">IF(S344+R344+Q344+P344+O344+N344=0,"KO","")</f>
        <v>KO</v>
      </c>
      <c r="U344" s="51" t="s">
        <v>33</v>
      </c>
      <c r="Y344" s="22" t="s">
        <v>16</v>
      </c>
      <c r="Z344" s="22" t="s">
        <v>17</v>
      </c>
      <c r="AC344" s="22" t="s">
        <v>16</v>
      </c>
      <c r="AD344" s="22" t="s">
        <v>17</v>
      </c>
      <c r="AE344" s="63"/>
      <c r="AF344" s="21">
        <f>IF($U345=6,IF($U339&lt;$AK$8,$AK$8-$U339,0),AF345)</f>
        <v>0</v>
      </c>
      <c r="AH344" s="21">
        <f>IF($U345=6,IF($U339&gt;$AK$8,IF(($U339-$AK$8)&gt;36/24,36/24,$U339-$AK$8),AH345),AH345)</f>
        <v>0</v>
      </c>
      <c r="AI344" s="34">
        <v>6</v>
      </c>
      <c r="AJ344" s="13">
        <v>0.29166666666666669</v>
      </c>
      <c r="AK344" s="53">
        <f>+AJ344</f>
        <v>0.29166666666666669</v>
      </c>
    </row>
    <row r="345" spans="1:37">
      <c r="A345" s="45">
        <f t="shared" si="385"/>
        <v>43338</v>
      </c>
      <c r="B345" s="13"/>
      <c r="C345" s="13"/>
      <c r="D345" s="13"/>
      <c r="E345" s="14">
        <f t="shared" si="379"/>
        <v>0</v>
      </c>
      <c r="F345" s="13"/>
      <c r="G345" s="15">
        <f t="shared" si="380"/>
        <v>0</v>
      </c>
      <c r="H345" s="13"/>
      <c r="I345" s="13"/>
      <c r="J345" s="13"/>
      <c r="K345" s="14">
        <f t="shared" si="381"/>
        <v>0</v>
      </c>
      <c r="L345" s="13"/>
      <c r="M345" s="15">
        <f t="shared" si="386"/>
        <v>0</v>
      </c>
      <c r="N345" s="17"/>
      <c r="O345" s="17"/>
      <c r="P345" s="18"/>
      <c r="Q345" s="19"/>
      <c r="R345" s="46"/>
      <c r="S345" s="20">
        <f t="shared" si="384"/>
        <v>0</v>
      </c>
      <c r="T345" s="69" t="str">
        <f t="shared" si="387"/>
        <v>KO</v>
      </c>
      <c r="U345" s="52">
        <f>+IF(SUM(N339:R345)&gt;7,"ERROR",SUM(N339:R345))</f>
        <v>0</v>
      </c>
      <c r="W345" s="42" t="s">
        <v>19</v>
      </c>
      <c r="X345" s="42"/>
      <c r="Y345" s="54">
        <v>0</v>
      </c>
      <c r="Z345" s="54">
        <v>0</v>
      </c>
      <c r="AB345" s="42" t="s">
        <v>26</v>
      </c>
      <c r="AC345" s="54">
        <v>0</v>
      </c>
      <c r="AD345" s="54">
        <v>0</v>
      </c>
      <c r="AE345" s="68"/>
      <c r="AF345" s="21">
        <f>IF($U345=7,IF($U339&lt;$AK$9,$AK$9-$U339,0),0)</f>
        <v>0</v>
      </c>
      <c r="AH345" s="21">
        <f>IF($U345=7,IF($U339&gt;$AK$9,IF(($U339-$AK$9)&gt;43/24,43/24,$U339-$AK$9),0),0)</f>
        <v>0</v>
      </c>
      <c r="AI345" s="34">
        <v>7</v>
      </c>
      <c r="AJ345" s="13">
        <v>0.29166666666666669</v>
      </c>
      <c r="AK345" s="53">
        <v>0</v>
      </c>
    </row>
    <row r="346" spans="1:37" ht="6" customHeight="1">
      <c r="N346" s="37"/>
      <c r="O346" s="37"/>
      <c r="P346" s="37"/>
      <c r="Q346" s="37"/>
      <c r="R346" s="37"/>
    </row>
    <row r="347" spans="1:37">
      <c r="A347" s="45">
        <f>+A345+1</f>
        <v>43339</v>
      </c>
      <c r="B347" s="13"/>
      <c r="C347" s="13"/>
      <c r="D347" s="13"/>
      <c r="E347" s="14">
        <f t="shared" ref="E347:E353" si="388">+D347-C347</f>
        <v>0</v>
      </c>
      <c r="F347" s="13"/>
      <c r="G347" s="15">
        <f t="shared" ref="G347:G353" si="389">IF(F347&lt;B347,F347+1-B347-E347,F347-B347-E347)</f>
        <v>0</v>
      </c>
      <c r="H347" s="13"/>
      <c r="I347" s="13"/>
      <c r="J347" s="13"/>
      <c r="K347" s="14">
        <f t="shared" ref="K347:K353" si="390">+J347-I347</f>
        <v>0</v>
      </c>
      <c r="L347" s="13"/>
      <c r="M347" s="15">
        <f t="shared" ref="M347:M348" si="391">IF(L347&lt;H347,L347+1-H347-K347,L347-H347-K347)</f>
        <v>0</v>
      </c>
      <c r="N347" s="17"/>
      <c r="O347" s="17"/>
      <c r="P347" s="18"/>
      <c r="Q347" s="19"/>
      <c r="R347" s="46"/>
      <c r="S347" s="20">
        <f>SUM(G347+M347)</f>
        <v>0</v>
      </c>
      <c r="T347" s="69" t="str">
        <f t="shared" ref="T347:T350" si="392">IF(S347+R347+Q347+P347+O347+N347=0,"KO","")</f>
        <v>KO</v>
      </c>
      <c r="U347" s="84">
        <f>SUM(S347:S353)</f>
        <v>0</v>
      </c>
      <c r="W347" s="43" t="s">
        <v>13</v>
      </c>
      <c r="X347" s="59"/>
      <c r="Y347" s="82" t="s">
        <v>14</v>
      </c>
      <c r="Z347" s="82"/>
      <c r="AB347" s="36"/>
      <c r="AC347" s="82" t="s">
        <v>28</v>
      </c>
      <c r="AD347" s="82"/>
      <c r="AE347" s="62"/>
      <c r="AF347" s="36">
        <f>IF($U353=1,IF($U347&lt;$AK$3,$AK$3-$U347,0),AF348)</f>
        <v>0</v>
      </c>
      <c r="AG347" s="36"/>
      <c r="AH347" s="36">
        <f>IF($U353=1,IF($U347&gt;$AK$3,IF(($U347-$AK$3)&gt;8/24,8/24,$U347-$AK$3),AH348),AH348)</f>
        <v>0</v>
      </c>
      <c r="AI347" s="34">
        <v>1</v>
      </c>
      <c r="AJ347" s="13">
        <v>0.29166666666666669</v>
      </c>
      <c r="AK347" s="53">
        <f>+AJ347*5</f>
        <v>1.4583333333333335</v>
      </c>
    </row>
    <row r="348" spans="1:37">
      <c r="A348" s="45">
        <f>+A347+1</f>
        <v>43340</v>
      </c>
      <c r="B348" s="13"/>
      <c r="C348" s="13"/>
      <c r="D348" s="13"/>
      <c r="E348" s="14">
        <f t="shared" si="388"/>
        <v>0</v>
      </c>
      <c r="F348" s="13"/>
      <c r="G348" s="15">
        <f t="shared" si="389"/>
        <v>0</v>
      </c>
      <c r="H348" s="13"/>
      <c r="I348" s="13"/>
      <c r="J348" s="13"/>
      <c r="K348" s="14">
        <f t="shared" si="390"/>
        <v>0</v>
      </c>
      <c r="L348" s="13"/>
      <c r="M348" s="15">
        <f t="shared" si="391"/>
        <v>0</v>
      </c>
      <c r="N348" s="17"/>
      <c r="O348" s="17"/>
      <c r="P348" s="18"/>
      <c r="Q348" s="19"/>
      <c r="R348" s="46"/>
      <c r="S348" s="20">
        <f t="shared" ref="S348:S353" si="393">SUM(G348+M348)</f>
        <v>0</v>
      </c>
      <c r="T348" s="69" t="str">
        <f t="shared" si="392"/>
        <v>KO</v>
      </c>
      <c r="U348" s="85"/>
      <c r="W348" s="22" t="s">
        <v>15</v>
      </c>
      <c r="X348" s="22"/>
      <c r="Y348" s="22" t="s">
        <v>29</v>
      </c>
      <c r="Z348" s="22" t="s">
        <v>17</v>
      </c>
      <c r="AC348" s="22" t="s">
        <v>16</v>
      </c>
      <c r="AD348" s="22" t="s">
        <v>17</v>
      </c>
      <c r="AE348" s="63"/>
      <c r="AF348" s="36">
        <f>IF($U353=2,IF($U347&lt;$AK$4,$AK$4-$U347,0),AF349)</f>
        <v>0</v>
      </c>
      <c r="AG348" s="36"/>
      <c r="AH348" s="36">
        <f>IF($U353=2,IF($U347&gt;$AK$4,IF(($U347-$AK$4)&gt;8/24,8/24,$U347-$AK$4),AH349),AH349)</f>
        <v>0</v>
      </c>
      <c r="AI348" s="34">
        <v>2</v>
      </c>
      <c r="AJ348" s="13">
        <v>0.29166666666666669</v>
      </c>
      <c r="AK348" s="53">
        <f>+AJ348*5</f>
        <v>1.4583333333333335</v>
      </c>
    </row>
    <row r="349" spans="1:37">
      <c r="A349" s="45">
        <f t="shared" ref="A349:A353" si="394">+A348+1</f>
        <v>43341</v>
      </c>
      <c r="B349" s="13"/>
      <c r="C349" s="13"/>
      <c r="D349" s="13"/>
      <c r="E349" s="14">
        <f t="shared" si="388"/>
        <v>0</v>
      </c>
      <c r="F349" s="13"/>
      <c r="G349" s="15">
        <f t="shared" si="389"/>
        <v>0</v>
      </c>
      <c r="H349" s="13"/>
      <c r="I349" s="13"/>
      <c r="J349" s="13"/>
      <c r="K349" s="14">
        <f t="shared" si="390"/>
        <v>0</v>
      </c>
      <c r="L349" s="13"/>
      <c r="M349" s="15">
        <f>IF(L349&lt;H349,L349+1-H349-K349,L349-H349-K349)</f>
        <v>0</v>
      </c>
      <c r="N349" s="17"/>
      <c r="O349" s="17"/>
      <c r="P349" s="18"/>
      <c r="Q349" s="19"/>
      <c r="R349" s="46"/>
      <c r="S349" s="20">
        <f t="shared" si="393"/>
        <v>0</v>
      </c>
      <c r="T349" s="69" t="str">
        <f t="shared" si="392"/>
        <v>KO</v>
      </c>
      <c r="U349" s="85"/>
      <c r="W349" s="60">
        <f>AF347</f>
        <v>0</v>
      </c>
      <c r="X349" s="60"/>
      <c r="Y349" s="58">
        <f>+AH347</f>
        <v>0</v>
      </c>
      <c r="Z349" s="58">
        <f>IF(U347&gt;43/24,U347-43/24,0)</f>
        <v>0</v>
      </c>
      <c r="AB349" s="22" t="s">
        <v>17</v>
      </c>
      <c r="AC349" s="53" t="s">
        <v>27</v>
      </c>
      <c r="AD349" s="53">
        <f>+Z351</f>
        <v>0</v>
      </c>
      <c r="AE349" s="66"/>
      <c r="AF349" s="21">
        <f>IF($U353=3,IF($U347&lt;$AK$5,$AK$5-$U347,0),AF350)</f>
        <v>0</v>
      </c>
      <c r="AH349" s="21">
        <f>IF($U353=3,IF($U347&gt;$AK$5,IF(($U347-$AK$5)&gt;15/24,15/24,$U347-$AK$5),AH350),AH350)</f>
        <v>0</v>
      </c>
      <c r="AI349" s="34">
        <v>3</v>
      </c>
      <c r="AJ349" s="13">
        <v>0.29166666666666669</v>
      </c>
      <c r="AK349" s="53">
        <f>+AJ349*4</f>
        <v>1.1666666666666667</v>
      </c>
    </row>
    <row r="350" spans="1:37">
      <c r="A350" s="45">
        <f t="shared" si="394"/>
        <v>43342</v>
      </c>
      <c r="B350" s="13"/>
      <c r="C350" s="13"/>
      <c r="D350" s="13"/>
      <c r="E350" s="14">
        <f t="shared" si="388"/>
        <v>0</v>
      </c>
      <c r="F350" s="13"/>
      <c r="G350" s="15">
        <f t="shared" si="389"/>
        <v>0</v>
      </c>
      <c r="H350" s="13"/>
      <c r="I350" s="13"/>
      <c r="J350" s="13"/>
      <c r="K350" s="14">
        <f t="shared" si="390"/>
        <v>0</v>
      </c>
      <c r="L350" s="13"/>
      <c r="M350" s="15">
        <f t="shared" ref="M350:M353" si="395">IF(L350&lt;H350,L350+1-H350-K350,L350-H350-K350)</f>
        <v>0</v>
      </c>
      <c r="N350" s="17"/>
      <c r="O350" s="17"/>
      <c r="P350" s="18"/>
      <c r="Q350" s="19"/>
      <c r="R350" s="46"/>
      <c r="S350" s="20">
        <f t="shared" si="393"/>
        <v>0</v>
      </c>
      <c r="T350" s="69" t="str">
        <f t="shared" si="392"/>
        <v>KO</v>
      </c>
      <c r="U350" s="85"/>
      <c r="W350" s="22" t="s">
        <v>18</v>
      </c>
      <c r="X350" s="22"/>
      <c r="Y350" s="22" t="s">
        <v>18</v>
      </c>
      <c r="Z350" s="22" t="s">
        <v>18</v>
      </c>
      <c r="AB350" s="22" t="s">
        <v>16</v>
      </c>
      <c r="AC350" s="53">
        <f>+Y351</f>
        <v>0</v>
      </c>
      <c r="AD350" s="53">
        <f>+(AD349*1.5)/1.25</f>
        <v>0</v>
      </c>
      <c r="AE350" s="66"/>
      <c r="AF350" s="21">
        <f>IF($U353=4,IF($U347&lt;$AK$6,$AK$6-$U347,0),AF351)</f>
        <v>0</v>
      </c>
      <c r="AH350" s="21">
        <f>IF($U353=4,IF($U347&gt;$AK$6,IF(($U347-$AK$6)&gt;22/24,22/24,$U347-$AK$6),AH351),AH351)</f>
        <v>0</v>
      </c>
      <c r="AI350" s="34">
        <v>4</v>
      </c>
      <c r="AJ350" s="13">
        <v>0.29166666666666669</v>
      </c>
      <c r="AK350" s="53">
        <f>+AJ350*3</f>
        <v>0.875</v>
      </c>
    </row>
    <row r="351" spans="1:37">
      <c r="A351" s="45">
        <f t="shared" si="394"/>
        <v>43343</v>
      </c>
      <c r="B351" s="13"/>
      <c r="C351" s="13"/>
      <c r="D351" s="13"/>
      <c r="E351" s="14">
        <f t="shared" si="388"/>
        <v>0</v>
      </c>
      <c r="F351" s="13"/>
      <c r="G351" s="15">
        <f t="shared" si="389"/>
        <v>0</v>
      </c>
      <c r="H351" s="13"/>
      <c r="I351" s="13"/>
      <c r="J351" s="13"/>
      <c r="K351" s="14">
        <f t="shared" si="390"/>
        <v>0</v>
      </c>
      <c r="L351" s="13"/>
      <c r="M351" s="15">
        <f t="shared" si="395"/>
        <v>0</v>
      </c>
      <c r="N351" s="17"/>
      <c r="O351" s="17"/>
      <c r="P351" s="18"/>
      <c r="Q351" s="19"/>
      <c r="R351" s="46"/>
      <c r="S351" s="20">
        <f t="shared" si="393"/>
        <v>0</v>
      </c>
      <c r="T351" s="69" t="str">
        <f>IF(S351+R351+Q351+P351+O351+N351=0,"KO","")</f>
        <v>KO</v>
      </c>
      <c r="U351" s="85"/>
      <c r="W351" s="55">
        <f>+W343+W349-(AC345*1.25)</f>
        <v>0</v>
      </c>
      <c r="X351" s="55"/>
      <c r="Y351" s="53">
        <f>+Y343+Y349-Y345+(AD345*1.5)/1.25-AC345</f>
        <v>0</v>
      </c>
      <c r="Z351" s="53">
        <f>+Z343+Z349-Z345-AD345</f>
        <v>0</v>
      </c>
      <c r="AB351" s="22" t="s">
        <v>15</v>
      </c>
      <c r="AC351" s="53">
        <f>+AC350*1.25</f>
        <v>0</v>
      </c>
      <c r="AD351" s="53" t="s">
        <v>27</v>
      </c>
      <c r="AE351" s="67"/>
      <c r="AF351" s="21">
        <f>IF($U353=5,IF($U347&lt;$AK$7,$AK$7-$U347,0),AF352)</f>
        <v>0</v>
      </c>
      <c r="AH351" s="21">
        <f>IF($U353=5,IF($U347&gt;$AK$7,IF(($U347-$AK$7)&gt;29/24,29/24,$U347-$AK$7),AH352),AH352)</f>
        <v>0</v>
      </c>
      <c r="AI351" s="34">
        <v>5</v>
      </c>
      <c r="AJ351" s="13">
        <v>0.29166666666666669</v>
      </c>
      <c r="AK351" s="53">
        <f>+AJ351*2</f>
        <v>0.58333333333333337</v>
      </c>
    </row>
    <row r="352" spans="1:37">
      <c r="A352" s="45">
        <f t="shared" si="394"/>
        <v>43344</v>
      </c>
      <c r="B352" s="13"/>
      <c r="C352" s="13"/>
      <c r="D352" s="13"/>
      <c r="E352" s="14">
        <f t="shared" si="388"/>
        <v>0</v>
      </c>
      <c r="F352" s="13"/>
      <c r="G352" s="15">
        <f t="shared" si="389"/>
        <v>0</v>
      </c>
      <c r="H352" s="13"/>
      <c r="I352" s="13"/>
      <c r="J352" s="13"/>
      <c r="K352" s="14">
        <f t="shared" si="390"/>
        <v>0</v>
      </c>
      <c r="L352" s="13"/>
      <c r="M352" s="15">
        <f t="shared" si="395"/>
        <v>0</v>
      </c>
      <c r="N352" s="17"/>
      <c r="O352" s="17"/>
      <c r="P352" s="18"/>
      <c r="Q352" s="19"/>
      <c r="R352" s="46"/>
      <c r="S352" s="20">
        <f t="shared" si="393"/>
        <v>0</v>
      </c>
      <c r="T352" s="69" t="str">
        <f t="shared" ref="T352:T353" si="396">IF(S352+R352+Q352+P352+O352+N352=0,"KO","")</f>
        <v>KO</v>
      </c>
      <c r="U352" s="51" t="s">
        <v>33</v>
      </c>
      <c r="Y352" s="22" t="s">
        <v>16</v>
      </c>
      <c r="Z352" s="22" t="s">
        <v>17</v>
      </c>
      <c r="AC352" s="22" t="s">
        <v>16</v>
      </c>
      <c r="AD352" s="22" t="s">
        <v>17</v>
      </c>
      <c r="AE352" s="63"/>
      <c r="AF352" s="21">
        <f>IF($U353=6,IF($U347&lt;$AK$8,$AK$8-$U347,0),AF353)</f>
        <v>0</v>
      </c>
      <c r="AH352" s="21">
        <f>IF($U353=6,IF($U347&gt;$AK$8,IF(($U347-$AK$8)&gt;36/24,36/24,$U347-$AK$8),AH353),AH353)</f>
        <v>0</v>
      </c>
      <c r="AI352" s="34">
        <v>6</v>
      </c>
      <c r="AJ352" s="13">
        <v>0.29166666666666669</v>
      </c>
      <c r="AK352" s="53">
        <f>+AJ352</f>
        <v>0.29166666666666669</v>
      </c>
    </row>
    <row r="353" spans="1:37">
      <c r="A353" s="45">
        <f t="shared" si="394"/>
        <v>43345</v>
      </c>
      <c r="B353" s="13"/>
      <c r="C353" s="13"/>
      <c r="D353" s="13"/>
      <c r="E353" s="14">
        <f t="shared" si="388"/>
        <v>0</v>
      </c>
      <c r="F353" s="13"/>
      <c r="G353" s="15">
        <f t="shared" si="389"/>
        <v>0</v>
      </c>
      <c r="H353" s="13"/>
      <c r="I353" s="13"/>
      <c r="J353" s="13"/>
      <c r="K353" s="14">
        <f t="shared" si="390"/>
        <v>0</v>
      </c>
      <c r="L353" s="13"/>
      <c r="M353" s="15">
        <f t="shared" si="395"/>
        <v>0</v>
      </c>
      <c r="N353" s="17"/>
      <c r="O353" s="17"/>
      <c r="P353" s="18"/>
      <c r="Q353" s="19"/>
      <c r="R353" s="46"/>
      <c r="S353" s="20">
        <f t="shared" si="393"/>
        <v>0</v>
      </c>
      <c r="T353" s="69" t="str">
        <f t="shared" si="396"/>
        <v>KO</v>
      </c>
      <c r="U353" s="52">
        <f>+IF(SUM(N347:R353)&gt;7,"ERROR",SUM(N347:R353))</f>
        <v>0</v>
      </c>
      <c r="W353" s="42" t="s">
        <v>19</v>
      </c>
      <c r="X353" s="42"/>
      <c r="Y353" s="54">
        <v>0</v>
      </c>
      <c r="Z353" s="54">
        <v>0</v>
      </c>
      <c r="AB353" s="42" t="s">
        <v>26</v>
      </c>
      <c r="AC353" s="54">
        <v>0</v>
      </c>
      <c r="AD353" s="54">
        <v>0</v>
      </c>
      <c r="AE353" s="68"/>
      <c r="AF353" s="21">
        <f>IF($U353=7,IF($U347&lt;$AK$9,$AK$9-$U347,0),0)</f>
        <v>0</v>
      </c>
      <c r="AH353" s="21">
        <f>IF($U353=7,IF($U347&gt;$AK$9,IF(($U347-$AK$9)&gt;43/24,43/24,$U347-$AK$9),0),0)</f>
        <v>0</v>
      </c>
      <c r="AI353" s="34">
        <v>7</v>
      </c>
      <c r="AJ353" s="13">
        <v>0.29166666666666669</v>
      </c>
      <c r="AK353" s="53">
        <v>0</v>
      </c>
    </row>
    <row r="354" spans="1:37" ht="6" customHeight="1">
      <c r="N354" s="37"/>
      <c r="O354" s="37"/>
      <c r="P354" s="37"/>
      <c r="Q354" s="37"/>
      <c r="R354" s="37"/>
    </row>
    <row r="355" spans="1:37">
      <c r="A355" s="45">
        <f>+A353+1</f>
        <v>43346</v>
      </c>
      <c r="B355" s="13"/>
      <c r="C355" s="13"/>
      <c r="D355" s="13"/>
      <c r="E355" s="14">
        <f t="shared" ref="E355:E361" si="397">+D355-C355</f>
        <v>0</v>
      </c>
      <c r="F355" s="13"/>
      <c r="G355" s="15">
        <f t="shared" ref="G355:G361" si="398">IF(F355&lt;B355,F355+1-B355-E355,F355-B355-E355)</f>
        <v>0</v>
      </c>
      <c r="H355" s="13"/>
      <c r="I355" s="13"/>
      <c r="J355" s="13"/>
      <c r="K355" s="14">
        <f t="shared" ref="K355:K361" si="399">+J355-I355</f>
        <v>0</v>
      </c>
      <c r="L355" s="13"/>
      <c r="M355" s="15">
        <f t="shared" ref="M355:M356" si="400">IF(L355&lt;H355,L355+1-H355-K355,L355-H355-K355)</f>
        <v>0</v>
      </c>
      <c r="N355" s="17"/>
      <c r="O355" s="17"/>
      <c r="P355" s="18"/>
      <c r="Q355" s="19"/>
      <c r="R355" s="46"/>
      <c r="S355" s="20">
        <f>SUM(G355+M355)</f>
        <v>0</v>
      </c>
      <c r="T355" s="69" t="str">
        <f t="shared" ref="T355:T358" si="401">IF(S355+R355+Q355+P355+O355+N355=0,"KO","")</f>
        <v>KO</v>
      </c>
      <c r="U355" s="84">
        <f>SUM(S355:S361)</f>
        <v>0</v>
      </c>
      <c r="W355" s="43" t="s">
        <v>13</v>
      </c>
      <c r="X355" s="59"/>
      <c r="Y355" s="82" t="s">
        <v>14</v>
      </c>
      <c r="Z355" s="82"/>
      <c r="AB355" s="36"/>
      <c r="AC355" s="82" t="s">
        <v>28</v>
      </c>
      <c r="AD355" s="82"/>
      <c r="AE355" s="62"/>
      <c r="AF355" s="36">
        <f>IF($U361=1,IF($U355&lt;$AK$3,$AK$3-$U355,0),AF356)</f>
        <v>0</v>
      </c>
      <c r="AG355" s="36"/>
      <c r="AH355" s="36">
        <f>IF($U361=1,IF($U355&gt;$AK$3,IF(($U355-$AK$3)&gt;8/24,8/24,$U355-$AK$3),AH356),AH356)</f>
        <v>0</v>
      </c>
      <c r="AI355" s="34">
        <v>1</v>
      </c>
      <c r="AJ355" s="13">
        <v>0.29166666666666669</v>
      </c>
      <c r="AK355" s="53">
        <f>+AJ355*5</f>
        <v>1.4583333333333335</v>
      </c>
    </row>
    <row r="356" spans="1:37">
      <c r="A356" s="45">
        <f>+A355+1</f>
        <v>43347</v>
      </c>
      <c r="B356" s="13"/>
      <c r="C356" s="13"/>
      <c r="D356" s="13"/>
      <c r="E356" s="14">
        <f t="shared" si="397"/>
        <v>0</v>
      </c>
      <c r="F356" s="13"/>
      <c r="G356" s="15">
        <f t="shared" si="398"/>
        <v>0</v>
      </c>
      <c r="H356" s="13"/>
      <c r="I356" s="13"/>
      <c r="J356" s="13"/>
      <c r="K356" s="14">
        <f t="shared" si="399"/>
        <v>0</v>
      </c>
      <c r="L356" s="13"/>
      <c r="M356" s="15">
        <f t="shared" si="400"/>
        <v>0</v>
      </c>
      <c r="N356" s="17"/>
      <c r="O356" s="17"/>
      <c r="P356" s="18"/>
      <c r="Q356" s="19"/>
      <c r="R356" s="46"/>
      <c r="S356" s="20">
        <f t="shared" ref="S356:S361" si="402">SUM(G356+M356)</f>
        <v>0</v>
      </c>
      <c r="T356" s="69" t="str">
        <f t="shared" si="401"/>
        <v>KO</v>
      </c>
      <c r="U356" s="85"/>
      <c r="W356" s="22" t="s">
        <v>15</v>
      </c>
      <c r="X356" s="22"/>
      <c r="Y356" s="22" t="s">
        <v>29</v>
      </c>
      <c r="Z356" s="22" t="s">
        <v>17</v>
      </c>
      <c r="AC356" s="22" t="s">
        <v>16</v>
      </c>
      <c r="AD356" s="22" t="s">
        <v>17</v>
      </c>
      <c r="AE356" s="63"/>
      <c r="AF356" s="36">
        <f>IF($U361=2,IF($U355&lt;$AK$4,$AK$4-$U355,0),AF357)</f>
        <v>0</v>
      </c>
      <c r="AG356" s="36"/>
      <c r="AH356" s="36">
        <f>IF($U361=2,IF($U355&gt;$AK$4,IF(($U355-$AK$4)&gt;8/24,8/24,$U355-$AK$4),AH357),AH357)</f>
        <v>0</v>
      </c>
      <c r="AI356" s="34">
        <v>2</v>
      </c>
      <c r="AJ356" s="13">
        <v>0.29166666666666669</v>
      </c>
      <c r="AK356" s="53">
        <f>+AJ356*5</f>
        <v>1.4583333333333335</v>
      </c>
    </row>
    <row r="357" spans="1:37">
      <c r="A357" s="45">
        <f t="shared" ref="A357:A361" si="403">+A356+1</f>
        <v>43348</v>
      </c>
      <c r="B357" s="13"/>
      <c r="C357" s="13"/>
      <c r="D357" s="13"/>
      <c r="E357" s="14">
        <f t="shared" si="397"/>
        <v>0</v>
      </c>
      <c r="F357" s="13"/>
      <c r="G357" s="15">
        <f t="shared" si="398"/>
        <v>0</v>
      </c>
      <c r="H357" s="13"/>
      <c r="I357" s="13"/>
      <c r="J357" s="13"/>
      <c r="K357" s="14">
        <f t="shared" si="399"/>
        <v>0</v>
      </c>
      <c r="L357" s="13"/>
      <c r="M357" s="15">
        <f>IF(L357&lt;H357,L357+1-H357-K357,L357-H357-K357)</f>
        <v>0</v>
      </c>
      <c r="N357" s="17"/>
      <c r="O357" s="17"/>
      <c r="P357" s="18"/>
      <c r="Q357" s="19"/>
      <c r="R357" s="46"/>
      <c r="S357" s="20">
        <f t="shared" si="402"/>
        <v>0</v>
      </c>
      <c r="T357" s="69" t="str">
        <f t="shared" si="401"/>
        <v>KO</v>
      </c>
      <c r="U357" s="85"/>
      <c r="W357" s="60">
        <f>AF355</f>
        <v>0</v>
      </c>
      <c r="X357" s="60"/>
      <c r="Y357" s="58">
        <f>+AH355</f>
        <v>0</v>
      </c>
      <c r="Z357" s="58">
        <f>IF(U355&gt;43/24,U355-43/24,0)</f>
        <v>0</v>
      </c>
      <c r="AB357" s="22" t="s">
        <v>17</v>
      </c>
      <c r="AC357" s="53" t="s">
        <v>27</v>
      </c>
      <c r="AD357" s="53">
        <f>+Z359</f>
        <v>0</v>
      </c>
      <c r="AE357" s="66"/>
      <c r="AF357" s="21">
        <f>IF($U361=3,IF($U355&lt;$AK$5,$AK$5-$U355,0),AF358)</f>
        <v>0</v>
      </c>
      <c r="AH357" s="21">
        <f>IF($U361=3,IF($U355&gt;$AK$5,IF(($U355-$AK$5)&gt;15/24,15/24,$U355-$AK$5),AH358),AH358)</f>
        <v>0</v>
      </c>
      <c r="AI357" s="34">
        <v>3</v>
      </c>
      <c r="AJ357" s="13">
        <v>0.29166666666666669</v>
      </c>
      <c r="AK357" s="53">
        <f>+AJ357*4</f>
        <v>1.1666666666666667</v>
      </c>
    </row>
    <row r="358" spans="1:37">
      <c r="A358" s="45">
        <f t="shared" si="403"/>
        <v>43349</v>
      </c>
      <c r="B358" s="13"/>
      <c r="C358" s="13"/>
      <c r="D358" s="13"/>
      <c r="E358" s="14">
        <f t="shared" si="397"/>
        <v>0</v>
      </c>
      <c r="F358" s="13"/>
      <c r="G358" s="15">
        <f t="shared" si="398"/>
        <v>0</v>
      </c>
      <c r="H358" s="13"/>
      <c r="I358" s="13"/>
      <c r="J358" s="13"/>
      <c r="K358" s="14">
        <f t="shared" si="399"/>
        <v>0</v>
      </c>
      <c r="L358" s="13"/>
      <c r="M358" s="15">
        <f t="shared" ref="M358:M361" si="404">IF(L358&lt;H358,L358+1-H358-K358,L358-H358-K358)</f>
        <v>0</v>
      </c>
      <c r="N358" s="17"/>
      <c r="O358" s="17"/>
      <c r="P358" s="18"/>
      <c r="Q358" s="19"/>
      <c r="R358" s="46"/>
      <c r="S358" s="20">
        <f t="shared" si="402"/>
        <v>0</v>
      </c>
      <c r="T358" s="69" t="str">
        <f t="shared" si="401"/>
        <v>KO</v>
      </c>
      <c r="U358" s="85"/>
      <c r="W358" s="22" t="s">
        <v>18</v>
      </c>
      <c r="X358" s="22"/>
      <c r="Y358" s="22" t="s">
        <v>18</v>
      </c>
      <c r="Z358" s="22" t="s">
        <v>18</v>
      </c>
      <c r="AB358" s="22" t="s">
        <v>16</v>
      </c>
      <c r="AC358" s="53">
        <f>+Y359</f>
        <v>0</v>
      </c>
      <c r="AD358" s="53">
        <f>+(AD357*1.5)/1.25</f>
        <v>0</v>
      </c>
      <c r="AE358" s="66"/>
      <c r="AF358" s="21">
        <f>IF($U361=4,IF($U355&lt;$AK$6,$AK$6-$U355,0),AF359)</f>
        <v>0</v>
      </c>
      <c r="AH358" s="21">
        <f>IF($U361=4,IF($U355&gt;$AK$6,IF(($U355-$AK$6)&gt;22/24,22/24,$U355-$AK$6),AH359),AH359)</f>
        <v>0</v>
      </c>
      <c r="AI358" s="34">
        <v>4</v>
      </c>
      <c r="AJ358" s="13">
        <v>0.29166666666666669</v>
      </c>
      <c r="AK358" s="53">
        <f>+AJ358*3</f>
        <v>0.875</v>
      </c>
    </row>
    <row r="359" spans="1:37">
      <c r="A359" s="45">
        <f t="shared" si="403"/>
        <v>43350</v>
      </c>
      <c r="B359" s="13"/>
      <c r="C359" s="13"/>
      <c r="D359" s="13"/>
      <c r="E359" s="14">
        <f t="shared" si="397"/>
        <v>0</v>
      </c>
      <c r="F359" s="13"/>
      <c r="G359" s="15">
        <f t="shared" si="398"/>
        <v>0</v>
      </c>
      <c r="H359" s="13"/>
      <c r="I359" s="13"/>
      <c r="J359" s="13"/>
      <c r="K359" s="14">
        <f t="shared" si="399"/>
        <v>0</v>
      </c>
      <c r="L359" s="13"/>
      <c r="M359" s="15">
        <f t="shared" si="404"/>
        <v>0</v>
      </c>
      <c r="N359" s="17"/>
      <c r="O359" s="17"/>
      <c r="P359" s="18"/>
      <c r="Q359" s="19"/>
      <c r="R359" s="46"/>
      <c r="S359" s="20">
        <f t="shared" si="402"/>
        <v>0</v>
      </c>
      <c r="T359" s="69" t="str">
        <f>IF(S359+R359+Q359+P359+O359+N359=0,"KO","")</f>
        <v>KO</v>
      </c>
      <c r="U359" s="85"/>
      <c r="W359" s="55">
        <f>+W351+W357-(AC353*1.25)</f>
        <v>0</v>
      </c>
      <c r="X359" s="55"/>
      <c r="Y359" s="53">
        <f>+Y351+Y357-Y353+(AD353*1.5)/1.25-AC353</f>
        <v>0</v>
      </c>
      <c r="Z359" s="53">
        <f>+Z351+Z357-Z353-AD353</f>
        <v>0</v>
      </c>
      <c r="AB359" s="22" t="s">
        <v>15</v>
      </c>
      <c r="AC359" s="53">
        <f>+AC358*1.25</f>
        <v>0</v>
      </c>
      <c r="AD359" s="53" t="s">
        <v>27</v>
      </c>
      <c r="AE359" s="67"/>
      <c r="AF359" s="21">
        <f>IF($U361=5,IF($U355&lt;$AK$7,$AK$7-$U355,0),AF360)</f>
        <v>0</v>
      </c>
      <c r="AH359" s="21">
        <f>IF($U361=5,IF($U355&gt;$AK$7,IF(($U355-$AK$7)&gt;29/24,29/24,$U355-$AK$7),AH360),AH360)</f>
        <v>0</v>
      </c>
      <c r="AI359" s="34">
        <v>5</v>
      </c>
      <c r="AJ359" s="13">
        <v>0.29166666666666669</v>
      </c>
      <c r="AK359" s="53">
        <f>+AJ359*2</f>
        <v>0.58333333333333337</v>
      </c>
    </row>
    <row r="360" spans="1:37">
      <c r="A360" s="45">
        <f t="shared" si="403"/>
        <v>43351</v>
      </c>
      <c r="B360" s="13"/>
      <c r="C360" s="13"/>
      <c r="D360" s="13"/>
      <c r="E360" s="14">
        <f t="shared" si="397"/>
        <v>0</v>
      </c>
      <c r="F360" s="13"/>
      <c r="G360" s="15">
        <f t="shared" si="398"/>
        <v>0</v>
      </c>
      <c r="H360" s="13"/>
      <c r="I360" s="13"/>
      <c r="J360" s="13"/>
      <c r="K360" s="14">
        <f t="shared" si="399"/>
        <v>0</v>
      </c>
      <c r="L360" s="13"/>
      <c r="M360" s="15">
        <f t="shared" si="404"/>
        <v>0</v>
      </c>
      <c r="N360" s="17"/>
      <c r="O360" s="17"/>
      <c r="P360" s="18"/>
      <c r="Q360" s="19"/>
      <c r="R360" s="46"/>
      <c r="S360" s="20">
        <f t="shared" si="402"/>
        <v>0</v>
      </c>
      <c r="T360" s="69" t="str">
        <f t="shared" ref="T360:T361" si="405">IF(S360+R360+Q360+P360+O360+N360=0,"KO","")</f>
        <v>KO</v>
      </c>
      <c r="U360" s="51" t="s">
        <v>33</v>
      </c>
      <c r="Y360" s="22" t="s">
        <v>16</v>
      </c>
      <c r="Z360" s="22" t="s">
        <v>17</v>
      </c>
      <c r="AC360" s="22" t="s">
        <v>16</v>
      </c>
      <c r="AD360" s="22" t="s">
        <v>17</v>
      </c>
      <c r="AE360" s="63"/>
      <c r="AF360" s="21">
        <f>IF($U361=6,IF($U355&lt;$AK$8,$AK$8-$U355,0),AF361)</f>
        <v>0</v>
      </c>
      <c r="AH360" s="21">
        <f>IF($U361=6,IF($U355&gt;$AK$8,IF(($U355-$AK$8)&gt;36/24,36/24,$U355-$AK$8),AH361),AH361)</f>
        <v>0</v>
      </c>
      <c r="AI360" s="34">
        <v>6</v>
      </c>
      <c r="AJ360" s="13">
        <v>0.29166666666666669</v>
      </c>
      <c r="AK360" s="53">
        <f>+AJ360</f>
        <v>0.29166666666666669</v>
      </c>
    </row>
    <row r="361" spans="1:37">
      <c r="A361" s="45">
        <f t="shared" si="403"/>
        <v>43352</v>
      </c>
      <c r="B361" s="13"/>
      <c r="C361" s="13"/>
      <c r="D361" s="13"/>
      <c r="E361" s="14">
        <f t="shared" si="397"/>
        <v>0</v>
      </c>
      <c r="F361" s="13"/>
      <c r="G361" s="15">
        <f t="shared" si="398"/>
        <v>0</v>
      </c>
      <c r="H361" s="13"/>
      <c r="I361" s="13"/>
      <c r="J361" s="13"/>
      <c r="K361" s="14">
        <f t="shared" si="399"/>
        <v>0</v>
      </c>
      <c r="L361" s="13"/>
      <c r="M361" s="15">
        <f t="shared" si="404"/>
        <v>0</v>
      </c>
      <c r="N361" s="17"/>
      <c r="O361" s="17"/>
      <c r="P361" s="18"/>
      <c r="Q361" s="19"/>
      <c r="R361" s="46"/>
      <c r="S361" s="20">
        <f t="shared" si="402"/>
        <v>0</v>
      </c>
      <c r="T361" s="69" t="str">
        <f t="shared" si="405"/>
        <v>KO</v>
      </c>
      <c r="U361" s="52">
        <f>+IF(SUM(N355:R361)&gt;7,"ERROR",SUM(N355:R361))</f>
        <v>0</v>
      </c>
      <c r="W361" s="42" t="s">
        <v>19</v>
      </c>
      <c r="X361" s="42"/>
      <c r="Y361" s="54">
        <v>0</v>
      </c>
      <c r="Z361" s="54">
        <v>0</v>
      </c>
      <c r="AB361" s="42" t="s">
        <v>26</v>
      </c>
      <c r="AC361" s="54">
        <v>0</v>
      </c>
      <c r="AD361" s="54">
        <v>0</v>
      </c>
      <c r="AE361" s="68"/>
      <c r="AF361" s="21">
        <f>IF($U361=7,IF($U355&lt;$AK$9,$AK$9-$U355,0),0)</f>
        <v>0</v>
      </c>
      <c r="AH361" s="21">
        <f>IF($U361=7,IF($U355&gt;$AK$9,IF(($U355-$AK$9)&gt;43/24,43/24,$U355-$AK$9),0),0)</f>
        <v>0</v>
      </c>
      <c r="AI361" s="34">
        <v>7</v>
      </c>
      <c r="AJ361" s="13">
        <v>0.29166666666666669</v>
      </c>
      <c r="AK361" s="53">
        <v>0</v>
      </c>
    </row>
    <row r="362" spans="1:37" ht="6" customHeight="1">
      <c r="N362" s="37"/>
      <c r="O362" s="37"/>
      <c r="P362" s="37"/>
      <c r="Q362" s="37"/>
      <c r="R362" s="37"/>
    </row>
    <row r="363" spans="1:37">
      <c r="A363" s="45">
        <f>+A361+1</f>
        <v>43353</v>
      </c>
      <c r="B363" s="13"/>
      <c r="C363" s="13"/>
      <c r="D363" s="13"/>
      <c r="E363" s="14">
        <f t="shared" ref="E363:E369" si="406">+D363-C363</f>
        <v>0</v>
      </c>
      <c r="F363" s="13"/>
      <c r="G363" s="15">
        <f t="shared" ref="G363:G369" si="407">IF(F363&lt;B363,F363+1-B363-E363,F363-B363-E363)</f>
        <v>0</v>
      </c>
      <c r="H363" s="13"/>
      <c r="I363" s="13"/>
      <c r="J363" s="13"/>
      <c r="K363" s="14">
        <f t="shared" ref="K363:K369" si="408">+J363-I363</f>
        <v>0</v>
      </c>
      <c r="L363" s="13"/>
      <c r="M363" s="15">
        <f t="shared" ref="M363:M364" si="409">IF(L363&lt;H363,L363+1-H363-K363,L363-H363-K363)</f>
        <v>0</v>
      </c>
      <c r="N363" s="17"/>
      <c r="O363" s="17"/>
      <c r="P363" s="18"/>
      <c r="Q363" s="19"/>
      <c r="R363" s="46"/>
      <c r="S363" s="20">
        <f>SUM(G363+M363)</f>
        <v>0</v>
      </c>
      <c r="T363" s="69" t="str">
        <f t="shared" ref="T363:T366" si="410">IF(S363+R363+Q363+P363+O363+N363=0,"KO","")</f>
        <v>KO</v>
      </c>
      <c r="U363" s="84">
        <f>SUM(S363:S369)</f>
        <v>0</v>
      </c>
      <c r="W363" s="43" t="s">
        <v>13</v>
      </c>
      <c r="X363" s="59"/>
      <c r="Y363" s="82" t="s">
        <v>14</v>
      </c>
      <c r="Z363" s="82"/>
      <c r="AB363" s="36"/>
      <c r="AC363" s="82" t="s">
        <v>28</v>
      </c>
      <c r="AD363" s="82"/>
      <c r="AE363" s="62"/>
      <c r="AF363" s="36">
        <f>IF($U369=1,IF($U363&lt;$AK$3,$AK$3-$U363,0),AF364)</f>
        <v>0</v>
      </c>
      <c r="AG363" s="36"/>
      <c r="AH363" s="36">
        <f>IF($U369=1,IF($U363&gt;$AK$3,IF(($U363-$AK$3)&gt;8/24,8/24,$U363-$AK$3),AH364),AH364)</f>
        <v>0</v>
      </c>
      <c r="AI363" s="34">
        <v>1</v>
      </c>
      <c r="AJ363" s="13">
        <v>0.29166666666666669</v>
      </c>
      <c r="AK363" s="53">
        <f>+AJ363*5</f>
        <v>1.4583333333333335</v>
      </c>
    </row>
    <row r="364" spans="1:37">
      <c r="A364" s="45">
        <f>+A363+1</f>
        <v>43354</v>
      </c>
      <c r="B364" s="13"/>
      <c r="C364" s="13"/>
      <c r="D364" s="13"/>
      <c r="E364" s="14">
        <f t="shared" si="406"/>
        <v>0</v>
      </c>
      <c r="F364" s="13"/>
      <c r="G364" s="15">
        <f t="shared" si="407"/>
        <v>0</v>
      </c>
      <c r="H364" s="13"/>
      <c r="I364" s="13"/>
      <c r="J364" s="13"/>
      <c r="K364" s="14">
        <f t="shared" si="408"/>
        <v>0</v>
      </c>
      <c r="L364" s="13"/>
      <c r="M364" s="15">
        <f t="shared" si="409"/>
        <v>0</v>
      </c>
      <c r="N364" s="17"/>
      <c r="O364" s="17"/>
      <c r="P364" s="18"/>
      <c r="Q364" s="19"/>
      <c r="R364" s="46"/>
      <c r="S364" s="20">
        <f t="shared" ref="S364:S369" si="411">SUM(G364+M364)</f>
        <v>0</v>
      </c>
      <c r="T364" s="69" t="str">
        <f t="shared" si="410"/>
        <v>KO</v>
      </c>
      <c r="U364" s="85"/>
      <c r="W364" s="22" t="s">
        <v>15</v>
      </c>
      <c r="X364" s="22"/>
      <c r="Y364" s="22" t="s">
        <v>29</v>
      </c>
      <c r="Z364" s="22" t="s">
        <v>17</v>
      </c>
      <c r="AC364" s="22" t="s">
        <v>16</v>
      </c>
      <c r="AD364" s="22" t="s">
        <v>17</v>
      </c>
      <c r="AE364" s="63"/>
      <c r="AF364" s="36">
        <f>IF($U369=2,IF($U363&lt;$AK$4,$AK$4-$U363,0),AF365)</f>
        <v>0</v>
      </c>
      <c r="AG364" s="36"/>
      <c r="AH364" s="36">
        <f>IF($U369=2,IF($U363&gt;$AK$4,IF(($U363-$AK$4)&gt;8/24,8/24,$U363-$AK$4),AH365),AH365)</f>
        <v>0</v>
      </c>
      <c r="AI364" s="34">
        <v>2</v>
      </c>
      <c r="AJ364" s="13">
        <v>0.29166666666666669</v>
      </c>
      <c r="AK364" s="53">
        <f>+AJ364*5</f>
        <v>1.4583333333333335</v>
      </c>
    </row>
    <row r="365" spans="1:37">
      <c r="A365" s="45">
        <f t="shared" ref="A365:A369" si="412">+A364+1</f>
        <v>43355</v>
      </c>
      <c r="B365" s="13"/>
      <c r="C365" s="13"/>
      <c r="D365" s="13"/>
      <c r="E365" s="14">
        <f t="shared" si="406"/>
        <v>0</v>
      </c>
      <c r="F365" s="13"/>
      <c r="G365" s="15">
        <f t="shared" si="407"/>
        <v>0</v>
      </c>
      <c r="H365" s="13"/>
      <c r="I365" s="13"/>
      <c r="J365" s="13"/>
      <c r="K365" s="14">
        <f t="shared" si="408"/>
        <v>0</v>
      </c>
      <c r="L365" s="13"/>
      <c r="M365" s="15">
        <f>IF(L365&lt;H365,L365+1-H365-K365,L365-H365-K365)</f>
        <v>0</v>
      </c>
      <c r="N365" s="17"/>
      <c r="O365" s="17"/>
      <c r="P365" s="18"/>
      <c r="Q365" s="19"/>
      <c r="R365" s="46"/>
      <c r="S365" s="20">
        <f t="shared" si="411"/>
        <v>0</v>
      </c>
      <c r="T365" s="69" t="str">
        <f t="shared" si="410"/>
        <v>KO</v>
      </c>
      <c r="U365" s="85"/>
      <c r="W365" s="60">
        <f>AF363</f>
        <v>0</v>
      </c>
      <c r="X365" s="60"/>
      <c r="Y365" s="58">
        <f>+AH363</f>
        <v>0</v>
      </c>
      <c r="Z365" s="58">
        <f>IF(U363&gt;43/24,U363-43/24,0)</f>
        <v>0</v>
      </c>
      <c r="AB365" s="22" t="s">
        <v>17</v>
      </c>
      <c r="AC365" s="53" t="s">
        <v>27</v>
      </c>
      <c r="AD365" s="53">
        <f>+Z367</f>
        <v>0</v>
      </c>
      <c r="AE365" s="66"/>
      <c r="AF365" s="21">
        <f>IF($U369=3,IF($U363&lt;$AK$5,$AK$5-$U363,0),AF366)</f>
        <v>0</v>
      </c>
      <c r="AH365" s="21">
        <f>IF($U369=3,IF($U363&gt;$AK$5,IF(($U363-$AK$5)&gt;15/24,15/24,$U363-$AK$5),AH366),AH366)</f>
        <v>0</v>
      </c>
      <c r="AI365" s="34">
        <v>3</v>
      </c>
      <c r="AJ365" s="13">
        <v>0.29166666666666669</v>
      </c>
      <c r="AK365" s="53">
        <f>+AJ365*4</f>
        <v>1.1666666666666667</v>
      </c>
    </row>
    <row r="366" spans="1:37">
      <c r="A366" s="45">
        <f t="shared" si="412"/>
        <v>43356</v>
      </c>
      <c r="B366" s="13"/>
      <c r="C366" s="13"/>
      <c r="D366" s="13"/>
      <c r="E366" s="14">
        <f t="shared" si="406"/>
        <v>0</v>
      </c>
      <c r="F366" s="13"/>
      <c r="G366" s="15">
        <f t="shared" si="407"/>
        <v>0</v>
      </c>
      <c r="H366" s="13"/>
      <c r="I366" s="13"/>
      <c r="J366" s="13"/>
      <c r="K366" s="14">
        <f t="shared" si="408"/>
        <v>0</v>
      </c>
      <c r="L366" s="13"/>
      <c r="M366" s="15">
        <f t="shared" ref="M366:M369" si="413">IF(L366&lt;H366,L366+1-H366-K366,L366-H366-K366)</f>
        <v>0</v>
      </c>
      <c r="N366" s="17"/>
      <c r="O366" s="17"/>
      <c r="P366" s="18"/>
      <c r="Q366" s="19"/>
      <c r="R366" s="46"/>
      <c r="S366" s="20">
        <f t="shared" si="411"/>
        <v>0</v>
      </c>
      <c r="T366" s="69" t="str">
        <f t="shared" si="410"/>
        <v>KO</v>
      </c>
      <c r="U366" s="85"/>
      <c r="W366" s="22" t="s">
        <v>18</v>
      </c>
      <c r="X366" s="22"/>
      <c r="Y366" s="22" t="s">
        <v>18</v>
      </c>
      <c r="Z366" s="22" t="s">
        <v>18</v>
      </c>
      <c r="AB366" s="22" t="s">
        <v>16</v>
      </c>
      <c r="AC366" s="53">
        <f>+Y367</f>
        <v>0</v>
      </c>
      <c r="AD366" s="53">
        <f>+(AD365*1.5)/1.25</f>
        <v>0</v>
      </c>
      <c r="AE366" s="66"/>
      <c r="AF366" s="21">
        <f>IF($U369=4,IF($U363&lt;$AK$6,$AK$6-$U363,0),AF367)</f>
        <v>0</v>
      </c>
      <c r="AH366" s="21">
        <f>IF($U369=4,IF($U363&gt;$AK$6,IF(($U363-$AK$6)&gt;22/24,22/24,$U363-$AK$6),AH367),AH367)</f>
        <v>0</v>
      </c>
      <c r="AI366" s="34">
        <v>4</v>
      </c>
      <c r="AJ366" s="13">
        <v>0.29166666666666669</v>
      </c>
      <c r="AK366" s="53">
        <f>+AJ366*3</f>
        <v>0.875</v>
      </c>
    </row>
    <row r="367" spans="1:37">
      <c r="A367" s="45">
        <f t="shared" si="412"/>
        <v>43357</v>
      </c>
      <c r="B367" s="13"/>
      <c r="C367" s="13"/>
      <c r="D367" s="13"/>
      <c r="E367" s="14">
        <f t="shared" si="406"/>
        <v>0</v>
      </c>
      <c r="F367" s="13"/>
      <c r="G367" s="15">
        <f t="shared" si="407"/>
        <v>0</v>
      </c>
      <c r="H367" s="13"/>
      <c r="I367" s="13"/>
      <c r="J367" s="13"/>
      <c r="K367" s="14">
        <f t="shared" si="408"/>
        <v>0</v>
      </c>
      <c r="L367" s="13"/>
      <c r="M367" s="15">
        <f t="shared" si="413"/>
        <v>0</v>
      </c>
      <c r="N367" s="17"/>
      <c r="O367" s="17"/>
      <c r="P367" s="18"/>
      <c r="Q367" s="19"/>
      <c r="R367" s="46"/>
      <c r="S367" s="20">
        <f t="shared" si="411"/>
        <v>0</v>
      </c>
      <c r="T367" s="69" t="str">
        <f>IF(S367+R367+Q367+P367+O367+N367=0,"KO","")</f>
        <v>KO</v>
      </c>
      <c r="U367" s="85"/>
      <c r="W367" s="55">
        <f>+W359+W365-(AC361*1.25)</f>
        <v>0</v>
      </c>
      <c r="X367" s="55"/>
      <c r="Y367" s="53">
        <f>+Y359+Y365-Y361+(AD361*1.5)/1.25-AC361</f>
        <v>0</v>
      </c>
      <c r="Z367" s="53">
        <f>+Z359+Z365-Z361-AD361</f>
        <v>0</v>
      </c>
      <c r="AB367" s="22" t="s">
        <v>15</v>
      </c>
      <c r="AC367" s="53">
        <f>+AC366*1.25</f>
        <v>0</v>
      </c>
      <c r="AD367" s="53" t="s">
        <v>27</v>
      </c>
      <c r="AE367" s="67"/>
      <c r="AF367" s="21">
        <f>IF($U369=5,IF($U363&lt;$AK$7,$AK$7-$U363,0),AF368)</f>
        <v>0</v>
      </c>
      <c r="AH367" s="21">
        <f>IF($U369=5,IF($U363&gt;$AK$7,IF(($U363-$AK$7)&gt;29/24,29/24,$U363-$AK$7),AH368),AH368)</f>
        <v>0</v>
      </c>
      <c r="AI367" s="34">
        <v>5</v>
      </c>
      <c r="AJ367" s="13">
        <v>0.29166666666666669</v>
      </c>
      <c r="AK367" s="53">
        <f>+AJ367*2</f>
        <v>0.58333333333333337</v>
      </c>
    </row>
    <row r="368" spans="1:37">
      <c r="A368" s="45">
        <f t="shared" si="412"/>
        <v>43358</v>
      </c>
      <c r="B368" s="13"/>
      <c r="C368" s="13"/>
      <c r="D368" s="13"/>
      <c r="E368" s="14">
        <f t="shared" si="406"/>
        <v>0</v>
      </c>
      <c r="F368" s="13"/>
      <c r="G368" s="15">
        <f t="shared" si="407"/>
        <v>0</v>
      </c>
      <c r="H368" s="13"/>
      <c r="I368" s="13"/>
      <c r="J368" s="13"/>
      <c r="K368" s="14">
        <f t="shared" si="408"/>
        <v>0</v>
      </c>
      <c r="L368" s="13"/>
      <c r="M368" s="15">
        <f t="shared" si="413"/>
        <v>0</v>
      </c>
      <c r="N368" s="17"/>
      <c r="O368" s="17"/>
      <c r="P368" s="18"/>
      <c r="Q368" s="19"/>
      <c r="R368" s="46"/>
      <c r="S368" s="20">
        <f t="shared" si="411"/>
        <v>0</v>
      </c>
      <c r="T368" s="69" t="str">
        <f t="shared" ref="T368:T369" si="414">IF(S368+R368+Q368+P368+O368+N368=0,"KO","")</f>
        <v>KO</v>
      </c>
      <c r="U368" s="51" t="s">
        <v>33</v>
      </c>
      <c r="Y368" s="22" t="s">
        <v>16</v>
      </c>
      <c r="Z368" s="22" t="s">
        <v>17</v>
      </c>
      <c r="AC368" s="22" t="s">
        <v>16</v>
      </c>
      <c r="AD368" s="22" t="s">
        <v>17</v>
      </c>
      <c r="AE368" s="63"/>
      <c r="AF368" s="21">
        <f>IF($U369=6,IF($U363&lt;$AK$8,$AK$8-$U363,0),AF369)</f>
        <v>0</v>
      </c>
      <c r="AH368" s="21">
        <f>IF($U369=6,IF($U363&gt;$AK$8,IF(($U363-$AK$8)&gt;36/24,36/24,$U363-$AK$8),AH369),AH369)</f>
        <v>0</v>
      </c>
      <c r="AI368" s="34">
        <v>6</v>
      </c>
      <c r="AJ368" s="13">
        <v>0.29166666666666669</v>
      </c>
      <c r="AK368" s="53">
        <f>+AJ368</f>
        <v>0.29166666666666669</v>
      </c>
    </row>
    <row r="369" spans="1:37">
      <c r="A369" s="45">
        <f t="shared" si="412"/>
        <v>43359</v>
      </c>
      <c r="B369" s="13"/>
      <c r="C369" s="13"/>
      <c r="D369" s="13"/>
      <c r="E369" s="14">
        <f t="shared" si="406"/>
        <v>0</v>
      </c>
      <c r="F369" s="13"/>
      <c r="G369" s="15">
        <f t="shared" si="407"/>
        <v>0</v>
      </c>
      <c r="H369" s="13"/>
      <c r="I369" s="13"/>
      <c r="J369" s="13"/>
      <c r="K369" s="14">
        <f t="shared" si="408"/>
        <v>0</v>
      </c>
      <c r="L369" s="13"/>
      <c r="M369" s="15">
        <f t="shared" si="413"/>
        <v>0</v>
      </c>
      <c r="N369" s="17"/>
      <c r="O369" s="17"/>
      <c r="P369" s="18"/>
      <c r="Q369" s="19"/>
      <c r="R369" s="46"/>
      <c r="S369" s="20">
        <f t="shared" si="411"/>
        <v>0</v>
      </c>
      <c r="T369" s="69" t="str">
        <f t="shared" si="414"/>
        <v>KO</v>
      </c>
      <c r="U369" s="52">
        <f>+IF(SUM(N363:R369)&gt;7,"ERROR",SUM(N363:R369))</f>
        <v>0</v>
      </c>
      <c r="W369" s="42" t="s">
        <v>19</v>
      </c>
      <c r="X369" s="42"/>
      <c r="Y369" s="54">
        <v>0</v>
      </c>
      <c r="Z369" s="54">
        <v>0</v>
      </c>
      <c r="AB369" s="42" t="s">
        <v>26</v>
      </c>
      <c r="AC369" s="54">
        <v>0</v>
      </c>
      <c r="AD369" s="54">
        <v>0</v>
      </c>
      <c r="AE369" s="68"/>
      <c r="AF369" s="21">
        <f>IF($U369=7,IF($U363&lt;$AK$9,$AK$9-$U363,0),0)</f>
        <v>0</v>
      </c>
      <c r="AH369" s="21">
        <f>IF($U369=7,IF($U363&gt;$AK$9,IF(($U363-$AK$9)&gt;43/24,43/24,$U363-$AK$9),0),0)</f>
        <v>0</v>
      </c>
      <c r="AI369" s="34">
        <v>7</v>
      </c>
      <c r="AJ369" s="13">
        <v>0.29166666666666669</v>
      </c>
      <c r="AK369" s="53">
        <v>0</v>
      </c>
    </row>
    <row r="370" spans="1:37" ht="6" customHeight="1">
      <c r="N370" s="37"/>
      <c r="O370" s="37"/>
      <c r="P370" s="37"/>
      <c r="Q370" s="37"/>
      <c r="R370" s="37"/>
    </row>
    <row r="371" spans="1:37">
      <c r="A371" s="45">
        <f>+A369+1</f>
        <v>43360</v>
      </c>
      <c r="B371" s="13"/>
      <c r="C371" s="13"/>
      <c r="D371" s="13"/>
      <c r="E371" s="14">
        <f t="shared" ref="E371:E377" si="415">+D371-C371</f>
        <v>0</v>
      </c>
      <c r="F371" s="13"/>
      <c r="G371" s="15">
        <f t="shared" ref="G371:G377" si="416">IF(F371&lt;B371,F371+1-B371-E371,F371-B371-E371)</f>
        <v>0</v>
      </c>
      <c r="H371" s="13"/>
      <c r="I371" s="13"/>
      <c r="J371" s="13"/>
      <c r="K371" s="14">
        <f t="shared" ref="K371:K377" si="417">+J371-I371</f>
        <v>0</v>
      </c>
      <c r="L371" s="13"/>
      <c r="M371" s="15">
        <f t="shared" ref="M371:M372" si="418">IF(L371&lt;H371,L371+1-H371-K371,L371-H371-K371)</f>
        <v>0</v>
      </c>
      <c r="N371" s="17"/>
      <c r="O371" s="17"/>
      <c r="P371" s="18"/>
      <c r="Q371" s="19"/>
      <c r="R371" s="46"/>
      <c r="S371" s="20">
        <f>SUM(G371+M371)</f>
        <v>0</v>
      </c>
      <c r="T371" s="69" t="str">
        <f t="shared" ref="T371:T374" si="419">IF(S371+R371+Q371+P371+O371+N371=0,"KO","")</f>
        <v>KO</v>
      </c>
      <c r="U371" s="84">
        <f>SUM(S371:S377)</f>
        <v>0</v>
      </c>
      <c r="W371" s="43" t="s">
        <v>13</v>
      </c>
      <c r="X371" s="59"/>
      <c r="Y371" s="82" t="s">
        <v>14</v>
      </c>
      <c r="Z371" s="82"/>
      <c r="AB371" s="36"/>
      <c r="AC371" s="82" t="s">
        <v>28</v>
      </c>
      <c r="AD371" s="82"/>
      <c r="AE371" s="62"/>
      <c r="AF371" s="36">
        <f>IF($U377=1,IF($U371&lt;$AK$3,$AK$3-$U371,0),AF372)</f>
        <v>0</v>
      </c>
      <c r="AG371" s="36"/>
      <c r="AH371" s="36">
        <f>IF($U377=1,IF($U371&gt;$AK$3,IF(($U371-$AK$3)&gt;8/24,8/24,$U371-$AK$3),AH372),AH372)</f>
        <v>0</v>
      </c>
      <c r="AI371" s="34">
        <v>1</v>
      </c>
      <c r="AJ371" s="13">
        <v>0.29166666666666669</v>
      </c>
      <c r="AK371" s="53">
        <f>+AJ371*5</f>
        <v>1.4583333333333335</v>
      </c>
    </row>
    <row r="372" spans="1:37">
      <c r="A372" s="45">
        <f>+A371+1</f>
        <v>43361</v>
      </c>
      <c r="B372" s="13"/>
      <c r="C372" s="13"/>
      <c r="D372" s="13"/>
      <c r="E372" s="14">
        <f t="shared" si="415"/>
        <v>0</v>
      </c>
      <c r="F372" s="13"/>
      <c r="G372" s="15">
        <f t="shared" si="416"/>
        <v>0</v>
      </c>
      <c r="H372" s="13"/>
      <c r="I372" s="13"/>
      <c r="J372" s="13"/>
      <c r="K372" s="14">
        <f t="shared" si="417"/>
        <v>0</v>
      </c>
      <c r="L372" s="13"/>
      <c r="M372" s="15">
        <f t="shared" si="418"/>
        <v>0</v>
      </c>
      <c r="N372" s="17"/>
      <c r="O372" s="17"/>
      <c r="P372" s="18"/>
      <c r="Q372" s="19"/>
      <c r="R372" s="46"/>
      <c r="S372" s="20">
        <f t="shared" ref="S372:S377" si="420">SUM(G372+M372)</f>
        <v>0</v>
      </c>
      <c r="T372" s="69" t="str">
        <f t="shared" si="419"/>
        <v>KO</v>
      </c>
      <c r="U372" s="85"/>
      <c r="W372" s="22" t="s">
        <v>15</v>
      </c>
      <c r="X372" s="22"/>
      <c r="Y372" s="22" t="s">
        <v>29</v>
      </c>
      <c r="Z372" s="22" t="s">
        <v>17</v>
      </c>
      <c r="AC372" s="22" t="s">
        <v>16</v>
      </c>
      <c r="AD372" s="22" t="s">
        <v>17</v>
      </c>
      <c r="AE372" s="63"/>
      <c r="AF372" s="36">
        <f>IF($U377=2,IF($U371&lt;$AK$4,$AK$4-$U371,0),AF373)</f>
        <v>0</v>
      </c>
      <c r="AG372" s="36"/>
      <c r="AH372" s="36">
        <f>IF($U377=2,IF($U371&gt;$AK$4,IF(($U371-$AK$4)&gt;8/24,8/24,$U371-$AK$4),AH373),AH373)</f>
        <v>0</v>
      </c>
      <c r="AI372" s="34">
        <v>2</v>
      </c>
      <c r="AJ372" s="13">
        <v>0.29166666666666669</v>
      </c>
      <c r="AK372" s="53">
        <f>+AJ372*5</f>
        <v>1.4583333333333335</v>
      </c>
    </row>
    <row r="373" spans="1:37">
      <c r="A373" s="45">
        <f t="shared" ref="A373:A377" si="421">+A372+1</f>
        <v>43362</v>
      </c>
      <c r="B373" s="13"/>
      <c r="C373" s="13"/>
      <c r="D373" s="13"/>
      <c r="E373" s="14">
        <f t="shared" si="415"/>
        <v>0</v>
      </c>
      <c r="F373" s="13"/>
      <c r="G373" s="15">
        <f t="shared" si="416"/>
        <v>0</v>
      </c>
      <c r="H373" s="13"/>
      <c r="I373" s="13"/>
      <c r="J373" s="13"/>
      <c r="K373" s="14">
        <f t="shared" si="417"/>
        <v>0</v>
      </c>
      <c r="L373" s="13"/>
      <c r="M373" s="15">
        <f>IF(L373&lt;H373,L373+1-H373-K373,L373-H373-K373)</f>
        <v>0</v>
      </c>
      <c r="N373" s="17"/>
      <c r="O373" s="17"/>
      <c r="P373" s="18"/>
      <c r="Q373" s="19"/>
      <c r="R373" s="46"/>
      <c r="S373" s="20">
        <f t="shared" si="420"/>
        <v>0</v>
      </c>
      <c r="T373" s="69" t="str">
        <f t="shared" si="419"/>
        <v>KO</v>
      </c>
      <c r="U373" s="85"/>
      <c r="W373" s="60">
        <f>AF371</f>
        <v>0</v>
      </c>
      <c r="X373" s="60"/>
      <c r="Y373" s="58">
        <f>+AH371</f>
        <v>0</v>
      </c>
      <c r="Z373" s="58">
        <f>IF(U371&gt;43/24,U371-43/24,0)</f>
        <v>0</v>
      </c>
      <c r="AB373" s="22" t="s">
        <v>17</v>
      </c>
      <c r="AC373" s="53" t="s">
        <v>27</v>
      </c>
      <c r="AD373" s="53">
        <f>+Z375</f>
        <v>0</v>
      </c>
      <c r="AE373" s="66"/>
      <c r="AF373" s="21">
        <f>IF($U377=3,IF($U371&lt;$AK$5,$AK$5-$U371,0),AF374)</f>
        <v>0</v>
      </c>
      <c r="AH373" s="21">
        <f>IF($U377=3,IF($U371&gt;$AK$5,IF(($U371-$AK$5)&gt;15/24,15/24,$U371-$AK$5),AH374),AH374)</f>
        <v>0</v>
      </c>
      <c r="AI373" s="34">
        <v>3</v>
      </c>
      <c r="AJ373" s="13">
        <v>0.29166666666666669</v>
      </c>
      <c r="AK373" s="53">
        <f>+AJ373*4</f>
        <v>1.1666666666666667</v>
      </c>
    </row>
    <row r="374" spans="1:37">
      <c r="A374" s="45">
        <f t="shared" si="421"/>
        <v>43363</v>
      </c>
      <c r="B374" s="13"/>
      <c r="C374" s="13"/>
      <c r="D374" s="13"/>
      <c r="E374" s="14">
        <f t="shared" si="415"/>
        <v>0</v>
      </c>
      <c r="F374" s="13"/>
      <c r="G374" s="15">
        <f t="shared" si="416"/>
        <v>0</v>
      </c>
      <c r="H374" s="13"/>
      <c r="I374" s="13"/>
      <c r="J374" s="13"/>
      <c r="K374" s="14">
        <f t="shared" si="417"/>
        <v>0</v>
      </c>
      <c r="L374" s="13"/>
      <c r="M374" s="15">
        <f t="shared" ref="M374:M377" si="422">IF(L374&lt;H374,L374+1-H374-K374,L374-H374-K374)</f>
        <v>0</v>
      </c>
      <c r="N374" s="17"/>
      <c r="O374" s="17"/>
      <c r="P374" s="18"/>
      <c r="Q374" s="19"/>
      <c r="R374" s="46"/>
      <c r="S374" s="20">
        <f t="shared" si="420"/>
        <v>0</v>
      </c>
      <c r="T374" s="69" t="str">
        <f t="shared" si="419"/>
        <v>KO</v>
      </c>
      <c r="U374" s="85"/>
      <c r="W374" s="22" t="s">
        <v>18</v>
      </c>
      <c r="X374" s="22"/>
      <c r="Y374" s="22" t="s">
        <v>18</v>
      </c>
      <c r="Z374" s="22" t="s">
        <v>18</v>
      </c>
      <c r="AB374" s="22" t="s">
        <v>16</v>
      </c>
      <c r="AC374" s="53">
        <f>+Y375</f>
        <v>0</v>
      </c>
      <c r="AD374" s="53">
        <f>+(AD373*1.5)/1.25</f>
        <v>0</v>
      </c>
      <c r="AE374" s="66"/>
      <c r="AF374" s="21">
        <f>IF($U377=4,IF($U371&lt;$AK$6,$AK$6-$U371,0),AF375)</f>
        <v>0</v>
      </c>
      <c r="AH374" s="21">
        <f>IF($U377=4,IF($U371&gt;$AK$6,IF(($U371-$AK$6)&gt;22/24,22/24,$U371-$AK$6),AH375),AH375)</f>
        <v>0</v>
      </c>
      <c r="AI374" s="34">
        <v>4</v>
      </c>
      <c r="AJ374" s="13">
        <v>0.29166666666666669</v>
      </c>
      <c r="AK374" s="53">
        <f>+AJ374*3</f>
        <v>0.875</v>
      </c>
    </row>
    <row r="375" spans="1:37">
      <c r="A375" s="45">
        <f t="shared" si="421"/>
        <v>43364</v>
      </c>
      <c r="B375" s="13"/>
      <c r="C375" s="13"/>
      <c r="D375" s="13"/>
      <c r="E375" s="14">
        <f t="shared" si="415"/>
        <v>0</v>
      </c>
      <c r="F375" s="13"/>
      <c r="G375" s="15">
        <f t="shared" si="416"/>
        <v>0</v>
      </c>
      <c r="H375" s="13"/>
      <c r="I375" s="13"/>
      <c r="J375" s="13"/>
      <c r="K375" s="14">
        <f t="shared" si="417"/>
        <v>0</v>
      </c>
      <c r="L375" s="13"/>
      <c r="M375" s="15">
        <f t="shared" si="422"/>
        <v>0</v>
      </c>
      <c r="N375" s="17"/>
      <c r="O375" s="17"/>
      <c r="P375" s="18"/>
      <c r="Q375" s="19"/>
      <c r="R375" s="46"/>
      <c r="S375" s="20">
        <f t="shared" si="420"/>
        <v>0</v>
      </c>
      <c r="T375" s="69" t="str">
        <f>IF(S375+R375+Q375+P375+O375+N375=0,"KO","")</f>
        <v>KO</v>
      </c>
      <c r="U375" s="85"/>
      <c r="W375" s="55">
        <f>+W367+W373-(AC369*1.25)</f>
        <v>0</v>
      </c>
      <c r="X375" s="55"/>
      <c r="Y375" s="53">
        <f>+Y367+Y373-Y369+(AD369*1.5)/1.25-AC369</f>
        <v>0</v>
      </c>
      <c r="Z375" s="53">
        <f>+Z367+Z373-Z369-AD369</f>
        <v>0</v>
      </c>
      <c r="AB375" s="22" t="s">
        <v>15</v>
      </c>
      <c r="AC375" s="53">
        <f>+AC374*1.25</f>
        <v>0</v>
      </c>
      <c r="AD375" s="53" t="s">
        <v>27</v>
      </c>
      <c r="AE375" s="67"/>
      <c r="AF375" s="21">
        <f>IF($U377=5,IF($U371&lt;$AK$7,$AK$7-$U371,0),AF376)</f>
        <v>0</v>
      </c>
      <c r="AH375" s="21">
        <f>IF($U377=5,IF($U371&gt;$AK$7,IF(($U371-$AK$7)&gt;29/24,29/24,$U371-$AK$7),AH376),AH376)</f>
        <v>0</v>
      </c>
      <c r="AI375" s="34">
        <v>5</v>
      </c>
      <c r="AJ375" s="13">
        <v>0.29166666666666669</v>
      </c>
      <c r="AK375" s="53">
        <f>+AJ375*2</f>
        <v>0.58333333333333337</v>
      </c>
    </row>
    <row r="376" spans="1:37">
      <c r="A376" s="45">
        <f t="shared" si="421"/>
        <v>43365</v>
      </c>
      <c r="B376" s="13"/>
      <c r="C376" s="13"/>
      <c r="D376" s="13"/>
      <c r="E376" s="14">
        <f t="shared" si="415"/>
        <v>0</v>
      </c>
      <c r="F376" s="13"/>
      <c r="G376" s="15">
        <f t="shared" si="416"/>
        <v>0</v>
      </c>
      <c r="H376" s="13"/>
      <c r="I376" s="13"/>
      <c r="J376" s="13"/>
      <c r="K376" s="14">
        <f t="shared" si="417"/>
        <v>0</v>
      </c>
      <c r="L376" s="13"/>
      <c r="M376" s="15">
        <f t="shared" si="422"/>
        <v>0</v>
      </c>
      <c r="N376" s="17"/>
      <c r="O376" s="17"/>
      <c r="P376" s="18"/>
      <c r="Q376" s="19"/>
      <c r="R376" s="46"/>
      <c r="S376" s="20">
        <f t="shared" si="420"/>
        <v>0</v>
      </c>
      <c r="T376" s="69" t="str">
        <f t="shared" ref="T376:T377" si="423">IF(S376+R376+Q376+P376+O376+N376=0,"KO","")</f>
        <v>KO</v>
      </c>
      <c r="U376" s="51" t="s">
        <v>33</v>
      </c>
      <c r="Y376" s="22" t="s">
        <v>16</v>
      </c>
      <c r="Z376" s="22" t="s">
        <v>17</v>
      </c>
      <c r="AC376" s="22" t="s">
        <v>16</v>
      </c>
      <c r="AD376" s="22" t="s">
        <v>17</v>
      </c>
      <c r="AE376" s="63"/>
      <c r="AF376" s="21">
        <f>IF($U377=6,IF($U371&lt;$AK$8,$AK$8-$U371,0),AF377)</f>
        <v>0</v>
      </c>
      <c r="AH376" s="21">
        <f>IF($U377=6,IF($U371&gt;$AK$8,IF(($U371-$AK$8)&gt;36/24,36/24,$U371-$AK$8),AH377),AH377)</f>
        <v>0</v>
      </c>
      <c r="AI376" s="34">
        <v>6</v>
      </c>
      <c r="AJ376" s="13">
        <v>0.29166666666666669</v>
      </c>
      <c r="AK376" s="53">
        <f>+AJ376</f>
        <v>0.29166666666666669</v>
      </c>
    </row>
    <row r="377" spans="1:37">
      <c r="A377" s="45">
        <f t="shared" si="421"/>
        <v>43366</v>
      </c>
      <c r="B377" s="13"/>
      <c r="C377" s="13"/>
      <c r="D377" s="13"/>
      <c r="E377" s="14">
        <f t="shared" si="415"/>
        <v>0</v>
      </c>
      <c r="F377" s="13"/>
      <c r="G377" s="15">
        <f t="shared" si="416"/>
        <v>0</v>
      </c>
      <c r="H377" s="13"/>
      <c r="I377" s="13"/>
      <c r="J377" s="13"/>
      <c r="K377" s="14">
        <f t="shared" si="417"/>
        <v>0</v>
      </c>
      <c r="L377" s="13"/>
      <c r="M377" s="15">
        <f t="shared" si="422"/>
        <v>0</v>
      </c>
      <c r="N377" s="17"/>
      <c r="O377" s="17"/>
      <c r="P377" s="18"/>
      <c r="Q377" s="19"/>
      <c r="R377" s="46"/>
      <c r="S377" s="20">
        <f t="shared" si="420"/>
        <v>0</v>
      </c>
      <c r="T377" s="69" t="str">
        <f t="shared" si="423"/>
        <v>KO</v>
      </c>
      <c r="U377" s="52">
        <f>+IF(SUM(N371:R377)&gt;7,"ERROR",SUM(N371:R377))</f>
        <v>0</v>
      </c>
      <c r="W377" s="42" t="s">
        <v>19</v>
      </c>
      <c r="X377" s="42"/>
      <c r="Y377" s="54">
        <v>0</v>
      </c>
      <c r="Z377" s="54">
        <v>0</v>
      </c>
      <c r="AB377" s="42" t="s">
        <v>26</v>
      </c>
      <c r="AC377" s="54">
        <v>0</v>
      </c>
      <c r="AD377" s="54">
        <v>0</v>
      </c>
      <c r="AE377" s="68"/>
      <c r="AF377" s="21">
        <f>IF($U377=7,IF($U371&lt;$AK$9,$AK$9-$U371,0),0)</f>
        <v>0</v>
      </c>
      <c r="AH377" s="21">
        <f>IF($U377=7,IF($U371&gt;$AK$9,IF(($U371-$AK$9)&gt;43/24,43/24,$U371-$AK$9),0),0)</f>
        <v>0</v>
      </c>
      <c r="AI377" s="34">
        <v>7</v>
      </c>
      <c r="AJ377" s="13">
        <v>0.29166666666666669</v>
      </c>
      <c r="AK377" s="53">
        <v>0</v>
      </c>
    </row>
    <row r="378" spans="1:37" ht="6" customHeight="1">
      <c r="N378" s="37"/>
      <c r="O378" s="37"/>
      <c r="P378" s="37"/>
      <c r="Q378" s="37"/>
      <c r="R378" s="37"/>
    </row>
    <row r="379" spans="1:37">
      <c r="A379" s="45">
        <f>+A377+1</f>
        <v>43367</v>
      </c>
      <c r="B379" s="13"/>
      <c r="C379" s="13"/>
      <c r="D379" s="13"/>
      <c r="E379" s="14">
        <f t="shared" ref="E379:E385" si="424">+D379-C379</f>
        <v>0</v>
      </c>
      <c r="F379" s="13"/>
      <c r="G379" s="15">
        <f t="shared" ref="G379:G385" si="425">IF(F379&lt;B379,F379+1-B379-E379,F379-B379-E379)</f>
        <v>0</v>
      </c>
      <c r="H379" s="13"/>
      <c r="I379" s="13"/>
      <c r="J379" s="13"/>
      <c r="K379" s="14">
        <f t="shared" ref="K379:K385" si="426">+J379-I379</f>
        <v>0</v>
      </c>
      <c r="L379" s="13"/>
      <c r="M379" s="15">
        <f t="shared" ref="M379:M380" si="427">IF(L379&lt;H379,L379+1-H379-K379,L379-H379-K379)</f>
        <v>0</v>
      </c>
      <c r="N379" s="17"/>
      <c r="O379" s="17"/>
      <c r="P379" s="18"/>
      <c r="Q379" s="19"/>
      <c r="R379" s="46"/>
      <c r="S379" s="20">
        <f>SUM(G379+M379)</f>
        <v>0</v>
      </c>
      <c r="T379" s="69" t="str">
        <f t="shared" ref="T379:T382" si="428">IF(S379+R379+Q379+P379+O379+N379=0,"KO","")</f>
        <v>KO</v>
      </c>
      <c r="U379" s="84">
        <f>SUM(S379:S385)</f>
        <v>0</v>
      </c>
      <c r="W379" s="43" t="s">
        <v>13</v>
      </c>
      <c r="X379" s="59"/>
      <c r="Y379" s="82" t="s">
        <v>14</v>
      </c>
      <c r="Z379" s="82"/>
      <c r="AB379" s="36"/>
      <c r="AC379" s="82" t="s">
        <v>28</v>
      </c>
      <c r="AD379" s="82"/>
      <c r="AE379" s="62"/>
      <c r="AF379" s="36">
        <f>IF($U385=1,IF($U379&lt;$AK$3,$AK$3-$U379,0),AF380)</f>
        <v>0</v>
      </c>
      <c r="AG379" s="36"/>
      <c r="AH379" s="36">
        <f>IF($U385=1,IF($U379&gt;$AK$3,IF(($U379-$AK$3)&gt;8/24,8/24,$U379-$AK$3),AH380),AH380)</f>
        <v>0</v>
      </c>
      <c r="AI379" s="34">
        <v>1</v>
      </c>
      <c r="AJ379" s="13">
        <v>0.29166666666666669</v>
      </c>
      <c r="AK379" s="53">
        <f>+AJ379*5</f>
        <v>1.4583333333333335</v>
      </c>
    </row>
    <row r="380" spans="1:37">
      <c r="A380" s="45">
        <f>+A379+1</f>
        <v>43368</v>
      </c>
      <c r="B380" s="13"/>
      <c r="C380" s="13"/>
      <c r="D380" s="13"/>
      <c r="E380" s="14">
        <f t="shared" si="424"/>
        <v>0</v>
      </c>
      <c r="F380" s="13"/>
      <c r="G380" s="15">
        <f t="shared" si="425"/>
        <v>0</v>
      </c>
      <c r="H380" s="13"/>
      <c r="I380" s="13"/>
      <c r="J380" s="13"/>
      <c r="K380" s="14">
        <f t="shared" si="426"/>
        <v>0</v>
      </c>
      <c r="L380" s="13"/>
      <c r="M380" s="15">
        <f t="shared" si="427"/>
        <v>0</v>
      </c>
      <c r="N380" s="17"/>
      <c r="O380" s="17"/>
      <c r="P380" s="18"/>
      <c r="Q380" s="19"/>
      <c r="R380" s="46"/>
      <c r="S380" s="20">
        <f t="shared" ref="S380:S385" si="429">SUM(G380+M380)</f>
        <v>0</v>
      </c>
      <c r="T380" s="69" t="str">
        <f t="shared" si="428"/>
        <v>KO</v>
      </c>
      <c r="U380" s="85"/>
      <c r="W380" s="22" t="s">
        <v>15</v>
      </c>
      <c r="X380" s="22"/>
      <c r="Y380" s="22" t="s">
        <v>29</v>
      </c>
      <c r="Z380" s="22" t="s">
        <v>17</v>
      </c>
      <c r="AC380" s="22" t="s">
        <v>16</v>
      </c>
      <c r="AD380" s="22" t="s">
        <v>17</v>
      </c>
      <c r="AE380" s="63"/>
      <c r="AF380" s="36">
        <f>IF($U385=2,IF($U379&lt;$AK$4,$AK$4-$U379,0),AF381)</f>
        <v>0</v>
      </c>
      <c r="AG380" s="36"/>
      <c r="AH380" s="36">
        <f>IF($U385=2,IF($U379&gt;$AK$4,IF(($U379-$AK$4)&gt;8/24,8/24,$U379-$AK$4),AH381),AH381)</f>
        <v>0</v>
      </c>
      <c r="AI380" s="34">
        <v>2</v>
      </c>
      <c r="AJ380" s="13">
        <v>0.29166666666666669</v>
      </c>
      <c r="AK380" s="53">
        <f>+AJ380*5</f>
        <v>1.4583333333333335</v>
      </c>
    </row>
    <row r="381" spans="1:37">
      <c r="A381" s="45">
        <f t="shared" ref="A381:A385" si="430">+A380+1</f>
        <v>43369</v>
      </c>
      <c r="B381" s="13"/>
      <c r="C381" s="13"/>
      <c r="D381" s="13"/>
      <c r="E381" s="14">
        <f t="shared" si="424"/>
        <v>0</v>
      </c>
      <c r="F381" s="13"/>
      <c r="G381" s="15">
        <f t="shared" si="425"/>
        <v>0</v>
      </c>
      <c r="H381" s="13"/>
      <c r="I381" s="13"/>
      <c r="J381" s="13"/>
      <c r="K381" s="14">
        <f t="shared" si="426"/>
        <v>0</v>
      </c>
      <c r="L381" s="13"/>
      <c r="M381" s="15">
        <f>IF(L381&lt;H381,L381+1-H381-K381,L381-H381-K381)</f>
        <v>0</v>
      </c>
      <c r="N381" s="17"/>
      <c r="O381" s="17"/>
      <c r="P381" s="18"/>
      <c r="Q381" s="19"/>
      <c r="R381" s="46"/>
      <c r="S381" s="20">
        <f t="shared" si="429"/>
        <v>0</v>
      </c>
      <c r="T381" s="69" t="str">
        <f t="shared" si="428"/>
        <v>KO</v>
      </c>
      <c r="U381" s="85"/>
      <c r="W381" s="60">
        <f>AF379</f>
        <v>0</v>
      </c>
      <c r="X381" s="60"/>
      <c r="Y381" s="58">
        <f>+AH379</f>
        <v>0</v>
      </c>
      <c r="Z381" s="58">
        <f>IF(U379&gt;43/24,U379-43/24,0)</f>
        <v>0</v>
      </c>
      <c r="AB381" s="22" t="s">
        <v>17</v>
      </c>
      <c r="AC381" s="53" t="s">
        <v>27</v>
      </c>
      <c r="AD381" s="53">
        <f>+Z383</f>
        <v>0</v>
      </c>
      <c r="AE381" s="66"/>
      <c r="AF381" s="21">
        <f>IF($U385=3,IF($U379&lt;$AK$5,$AK$5-$U379,0),AF382)</f>
        <v>0</v>
      </c>
      <c r="AH381" s="21">
        <f>IF($U385=3,IF($U379&gt;$AK$5,IF(($U379-$AK$5)&gt;15/24,15/24,$U379-$AK$5),AH382),AH382)</f>
        <v>0</v>
      </c>
      <c r="AI381" s="34">
        <v>3</v>
      </c>
      <c r="AJ381" s="13">
        <v>0.29166666666666669</v>
      </c>
      <c r="AK381" s="53">
        <f>+AJ381*4</f>
        <v>1.1666666666666667</v>
      </c>
    </row>
    <row r="382" spans="1:37">
      <c r="A382" s="45">
        <f t="shared" si="430"/>
        <v>43370</v>
      </c>
      <c r="B382" s="13"/>
      <c r="C382" s="13"/>
      <c r="D382" s="13"/>
      <c r="E382" s="14">
        <f t="shared" si="424"/>
        <v>0</v>
      </c>
      <c r="F382" s="13"/>
      <c r="G382" s="15">
        <f t="shared" si="425"/>
        <v>0</v>
      </c>
      <c r="H382" s="13"/>
      <c r="I382" s="13"/>
      <c r="J382" s="13"/>
      <c r="K382" s="14">
        <f t="shared" si="426"/>
        <v>0</v>
      </c>
      <c r="L382" s="13"/>
      <c r="M382" s="15">
        <f t="shared" ref="M382:M385" si="431">IF(L382&lt;H382,L382+1-H382-K382,L382-H382-K382)</f>
        <v>0</v>
      </c>
      <c r="N382" s="17"/>
      <c r="O382" s="17"/>
      <c r="P382" s="18"/>
      <c r="Q382" s="19"/>
      <c r="R382" s="46"/>
      <c r="S382" s="20">
        <f t="shared" si="429"/>
        <v>0</v>
      </c>
      <c r="T382" s="69" t="str">
        <f t="shared" si="428"/>
        <v>KO</v>
      </c>
      <c r="U382" s="85"/>
      <c r="W382" s="22" t="s">
        <v>18</v>
      </c>
      <c r="X382" s="22"/>
      <c r="Y382" s="22" t="s">
        <v>18</v>
      </c>
      <c r="Z382" s="22" t="s">
        <v>18</v>
      </c>
      <c r="AB382" s="22" t="s">
        <v>16</v>
      </c>
      <c r="AC382" s="53">
        <f>+Y383</f>
        <v>0</v>
      </c>
      <c r="AD382" s="53">
        <f>+(AD381*1.5)/1.25</f>
        <v>0</v>
      </c>
      <c r="AE382" s="66"/>
      <c r="AF382" s="21">
        <f>IF($U385=4,IF($U379&lt;$AK$6,$AK$6-$U379,0),AF383)</f>
        <v>0</v>
      </c>
      <c r="AH382" s="21">
        <f>IF($U385=4,IF($U379&gt;$AK$6,IF(($U379-$AK$6)&gt;22/24,22/24,$U379-$AK$6),AH383),AH383)</f>
        <v>0</v>
      </c>
      <c r="AI382" s="34">
        <v>4</v>
      </c>
      <c r="AJ382" s="13">
        <v>0.29166666666666669</v>
      </c>
      <c r="AK382" s="53">
        <f>+AJ382*3</f>
        <v>0.875</v>
      </c>
    </row>
    <row r="383" spans="1:37">
      <c r="A383" s="45">
        <f t="shared" si="430"/>
        <v>43371</v>
      </c>
      <c r="B383" s="13"/>
      <c r="C383" s="13"/>
      <c r="D383" s="13"/>
      <c r="E383" s="14">
        <f t="shared" si="424"/>
        <v>0</v>
      </c>
      <c r="F383" s="13"/>
      <c r="G383" s="15">
        <f t="shared" si="425"/>
        <v>0</v>
      </c>
      <c r="H383" s="13"/>
      <c r="I383" s="13"/>
      <c r="J383" s="13"/>
      <c r="K383" s="14">
        <f t="shared" si="426"/>
        <v>0</v>
      </c>
      <c r="L383" s="13"/>
      <c r="M383" s="15">
        <f t="shared" si="431"/>
        <v>0</v>
      </c>
      <c r="N383" s="17"/>
      <c r="O383" s="17"/>
      <c r="P383" s="18"/>
      <c r="Q383" s="19"/>
      <c r="R383" s="46"/>
      <c r="S383" s="20">
        <f t="shared" si="429"/>
        <v>0</v>
      </c>
      <c r="T383" s="69" t="str">
        <f>IF(S383+R383+Q383+P383+O383+N383=0,"KO","")</f>
        <v>KO</v>
      </c>
      <c r="U383" s="85"/>
      <c r="W383" s="55">
        <f>+W375+W381-(AC377*1.25)</f>
        <v>0</v>
      </c>
      <c r="X383" s="55"/>
      <c r="Y383" s="53">
        <f>+Y375+Y381-Y377+(AD377*1.5)/1.25-AC377</f>
        <v>0</v>
      </c>
      <c r="Z383" s="53">
        <f>+Z375+Z381-Z377-AD377</f>
        <v>0</v>
      </c>
      <c r="AB383" s="22" t="s">
        <v>15</v>
      </c>
      <c r="AC383" s="53">
        <f>+AC382*1.25</f>
        <v>0</v>
      </c>
      <c r="AD383" s="53" t="s">
        <v>27</v>
      </c>
      <c r="AE383" s="67"/>
      <c r="AF383" s="21">
        <f>IF($U385=5,IF($U379&lt;$AK$7,$AK$7-$U379,0),AF384)</f>
        <v>0</v>
      </c>
      <c r="AH383" s="21">
        <f>IF($U385=5,IF($U379&gt;$AK$7,IF(($U379-$AK$7)&gt;29/24,29/24,$U379-$AK$7),AH384),AH384)</f>
        <v>0</v>
      </c>
      <c r="AI383" s="34">
        <v>5</v>
      </c>
      <c r="AJ383" s="13">
        <v>0.29166666666666669</v>
      </c>
      <c r="AK383" s="53">
        <f>+AJ383*2</f>
        <v>0.58333333333333337</v>
      </c>
    </row>
    <row r="384" spans="1:37">
      <c r="A384" s="45">
        <f t="shared" si="430"/>
        <v>43372</v>
      </c>
      <c r="B384" s="13"/>
      <c r="C384" s="13"/>
      <c r="D384" s="13"/>
      <c r="E384" s="14">
        <f t="shared" si="424"/>
        <v>0</v>
      </c>
      <c r="F384" s="13"/>
      <c r="G384" s="15">
        <f t="shared" si="425"/>
        <v>0</v>
      </c>
      <c r="H384" s="13"/>
      <c r="I384" s="13"/>
      <c r="J384" s="13"/>
      <c r="K384" s="14">
        <f t="shared" si="426"/>
        <v>0</v>
      </c>
      <c r="L384" s="13"/>
      <c r="M384" s="15">
        <f t="shared" si="431"/>
        <v>0</v>
      </c>
      <c r="N384" s="17"/>
      <c r="O384" s="17"/>
      <c r="P384" s="18"/>
      <c r="Q384" s="19"/>
      <c r="R384" s="46"/>
      <c r="S384" s="20">
        <f t="shared" si="429"/>
        <v>0</v>
      </c>
      <c r="T384" s="69" t="str">
        <f t="shared" ref="T384:T385" si="432">IF(S384+R384+Q384+P384+O384+N384=0,"KO","")</f>
        <v>KO</v>
      </c>
      <c r="U384" s="51" t="s">
        <v>33</v>
      </c>
      <c r="Y384" s="22" t="s">
        <v>16</v>
      </c>
      <c r="Z384" s="22" t="s">
        <v>17</v>
      </c>
      <c r="AC384" s="22" t="s">
        <v>16</v>
      </c>
      <c r="AD384" s="22" t="s">
        <v>17</v>
      </c>
      <c r="AE384" s="63"/>
      <c r="AF384" s="21">
        <f>IF($U385=6,IF($U379&lt;$AK$8,$AK$8-$U379,0),AF385)</f>
        <v>0</v>
      </c>
      <c r="AH384" s="21">
        <f>IF($U385=6,IF($U379&gt;$AK$8,IF(($U379-$AK$8)&gt;36/24,36/24,$U379-$AK$8),AH385),AH385)</f>
        <v>0</v>
      </c>
      <c r="AI384" s="34">
        <v>6</v>
      </c>
      <c r="AJ384" s="13">
        <v>0.29166666666666669</v>
      </c>
      <c r="AK384" s="53">
        <f>+AJ384</f>
        <v>0.29166666666666669</v>
      </c>
    </row>
    <row r="385" spans="1:37">
      <c r="A385" s="45">
        <f t="shared" si="430"/>
        <v>43373</v>
      </c>
      <c r="B385" s="13"/>
      <c r="C385" s="13"/>
      <c r="D385" s="13"/>
      <c r="E385" s="14">
        <f t="shared" si="424"/>
        <v>0</v>
      </c>
      <c r="F385" s="13"/>
      <c r="G385" s="15">
        <f t="shared" si="425"/>
        <v>0</v>
      </c>
      <c r="H385" s="13"/>
      <c r="I385" s="13"/>
      <c r="J385" s="13"/>
      <c r="K385" s="14">
        <f t="shared" si="426"/>
        <v>0</v>
      </c>
      <c r="L385" s="13"/>
      <c r="M385" s="15">
        <f t="shared" si="431"/>
        <v>0</v>
      </c>
      <c r="N385" s="17"/>
      <c r="O385" s="17"/>
      <c r="P385" s="18"/>
      <c r="Q385" s="19"/>
      <c r="R385" s="46"/>
      <c r="S385" s="20">
        <f t="shared" si="429"/>
        <v>0</v>
      </c>
      <c r="T385" s="69" t="str">
        <f t="shared" si="432"/>
        <v>KO</v>
      </c>
      <c r="U385" s="52">
        <f>+IF(SUM(N379:R385)&gt;7,"ERROR",SUM(N379:R385))</f>
        <v>0</v>
      </c>
      <c r="W385" s="42" t="s">
        <v>19</v>
      </c>
      <c r="X385" s="42"/>
      <c r="Y385" s="54">
        <v>0</v>
      </c>
      <c r="Z385" s="54">
        <v>0</v>
      </c>
      <c r="AB385" s="42" t="s">
        <v>26</v>
      </c>
      <c r="AC385" s="54">
        <v>0</v>
      </c>
      <c r="AD385" s="54">
        <v>0</v>
      </c>
      <c r="AE385" s="68"/>
      <c r="AF385" s="21">
        <f>IF($U385=7,IF($U379&lt;$AK$9,$AK$9-$U379,0),0)</f>
        <v>0</v>
      </c>
      <c r="AH385" s="21">
        <f>IF($U385=7,IF($U379&gt;$AK$9,IF(($U379-$AK$9)&gt;43/24,43/24,$U379-$AK$9),0),0)</f>
        <v>0</v>
      </c>
      <c r="AI385" s="34">
        <v>7</v>
      </c>
      <c r="AJ385" s="13">
        <v>0.29166666666666669</v>
      </c>
      <c r="AK385" s="53">
        <v>0</v>
      </c>
    </row>
    <row r="386" spans="1:37" ht="6" customHeight="1">
      <c r="N386" s="37"/>
      <c r="O386" s="37"/>
      <c r="P386" s="37"/>
      <c r="Q386" s="37"/>
      <c r="R386" s="37"/>
    </row>
    <row r="387" spans="1:37">
      <c r="A387" s="45">
        <f>+A385+1</f>
        <v>43374</v>
      </c>
      <c r="B387" s="13"/>
      <c r="C387" s="13"/>
      <c r="D387" s="13"/>
      <c r="E387" s="14">
        <f t="shared" ref="E387:E393" si="433">+D387-C387</f>
        <v>0</v>
      </c>
      <c r="F387" s="13"/>
      <c r="G387" s="15">
        <f t="shared" ref="G387:G393" si="434">IF(F387&lt;B387,F387+1-B387-E387,F387-B387-E387)</f>
        <v>0</v>
      </c>
      <c r="H387" s="13"/>
      <c r="I387" s="13"/>
      <c r="J387" s="13"/>
      <c r="K387" s="14">
        <f t="shared" ref="K387:K393" si="435">+J387-I387</f>
        <v>0</v>
      </c>
      <c r="L387" s="13"/>
      <c r="M387" s="15">
        <f t="shared" ref="M387:M388" si="436">IF(L387&lt;H387,L387+1-H387-K387,L387-H387-K387)</f>
        <v>0</v>
      </c>
      <c r="N387" s="17"/>
      <c r="O387" s="17"/>
      <c r="P387" s="18"/>
      <c r="Q387" s="19"/>
      <c r="R387" s="46"/>
      <c r="S387" s="20">
        <f>SUM(G387+M387)</f>
        <v>0</v>
      </c>
      <c r="T387" s="69" t="str">
        <f t="shared" ref="T387:T390" si="437">IF(S387+R387+Q387+P387+O387+N387=0,"KO","")</f>
        <v>KO</v>
      </c>
      <c r="U387" s="84">
        <f>SUM(S387:S393)</f>
        <v>0</v>
      </c>
      <c r="W387" s="43" t="s">
        <v>13</v>
      </c>
      <c r="X387" s="59"/>
      <c r="Y387" s="82" t="s">
        <v>14</v>
      </c>
      <c r="Z387" s="82"/>
      <c r="AB387" s="36"/>
      <c r="AC387" s="82" t="s">
        <v>28</v>
      </c>
      <c r="AD387" s="82"/>
      <c r="AE387" s="62"/>
      <c r="AF387" s="36">
        <f>IF($U393=1,IF($U387&lt;$AK$3,$AK$3-$U387,0),AF388)</f>
        <v>0</v>
      </c>
      <c r="AG387" s="36"/>
      <c r="AH387" s="36">
        <f>IF($U393=1,IF($U387&gt;$AK$3,IF(($U387-$AK$3)&gt;8/24,8/24,$U387-$AK$3),AH388),AH388)</f>
        <v>0</v>
      </c>
      <c r="AI387" s="34">
        <v>1</v>
      </c>
      <c r="AJ387" s="13">
        <v>0.29166666666666669</v>
      </c>
      <c r="AK387" s="53">
        <f>+AJ387*5</f>
        <v>1.4583333333333335</v>
      </c>
    </row>
    <row r="388" spans="1:37">
      <c r="A388" s="45">
        <f>+A387+1</f>
        <v>43375</v>
      </c>
      <c r="B388" s="13"/>
      <c r="C388" s="13"/>
      <c r="D388" s="13"/>
      <c r="E388" s="14">
        <f t="shared" si="433"/>
        <v>0</v>
      </c>
      <c r="F388" s="13"/>
      <c r="G388" s="15">
        <f t="shared" si="434"/>
        <v>0</v>
      </c>
      <c r="H388" s="13"/>
      <c r="I388" s="13"/>
      <c r="J388" s="13"/>
      <c r="K388" s="14">
        <f t="shared" si="435"/>
        <v>0</v>
      </c>
      <c r="L388" s="13"/>
      <c r="M388" s="15">
        <f t="shared" si="436"/>
        <v>0</v>
      </c>
      <c r="N388" s="17"/>
      <c r="O388" s="17"/>
      <c r="P388" s="18"/>
      <c r="Q388" s="19"/>
      <c r="R388" s="46"/>
      <c r="S388" s="20">
        <f t="shared" ref="S388:S393" si="438">SUM(G388+M388)</f>
        <v>0</v>
      </c>
      <c r="T388" s="69" t="str">
        <f t="shared" si="437"/>
        <v>KO</v>
      </c>
      <c r="U388" s="85"/>
      <c r="W388" s="22" t="s">
        <v>15</v>
      </c>
      <c r="X388" s="22"/>
      <c r="Y388" s="22" t="s">
        <v>29</v>
      </c>
      <c r="Z388" s="22" t="s">
        <v>17</v>
      </c>
      <c r="AC388" s="22" t="s">
        <v>16</v>
      </c>
      <c r="AD388" s="22" t="s">
        <v>17</v>
      </c>
      <c r="AE388" s="63"/>
      <c r="AF388" s="36">
        <f>IF($U393=2,IF($U387&lt;$AK$4,$AK$4-$U387,0),AF389)</f>
        <v>0</v>
      </c>
      <c r="AG388" s="36"/>
      <c r="AH388" s="36">
        <f>IF($U393=2,IF($U387&gt;$AK$4,IF(($U387-$AK$4)&gt;8/24,8/24,$U387-$AK$4),AH389),AH389)</f>
        <v>0</v>
      </c>
      <c r="AI388" s="34">
        <v>2</v>
      </c>
      <c r="AJ388" s="13">
        <v>0.29166666666666669</v>
      </c>
      <c r="AK388" s="53">
        <f>+AJ388*5</f>
        <v>1.4583333333333335</v>
      </c>
    </row>
    <row r="389" spans="1:37">
      <c r="A389" s="45">
        <f t="shared" ref="A389:A393" si="439">+A388+1</f>
        <v>43376</v>
      </c>
      <c r="B389" s="13"/>
      <c r="C389" s="13"/>
      <c r="D389" s="13"/>
      <c r="E389" s="14">
        <f t="shared" si="433"/>
        <v>0</v>
      </c>
      <c r="F389" s="13"/>
      <c r="G389" s="15">
        <f t="shared" si="434"/>
        <v>0</v>
      </c>
      <c r="H389" s="13"/>
      <c r="I389" s="13"/>
      <c r="J389" s="13"/>
      <c r="K389" s="14">
        <f t="shared" si="435"/>
        <v>0</v>
      </c>
      <c r="L389" s="13"/>
      <c r="M389" s="15">
        <f>IF(L389&lt;H389,L389+1-H389-K389,L389-H389-K389)</f>
        <v>0</v>
      </c>
      <c r="N389" s="17"/>
      <c r="O389" s="17"/>
      <c r="P389" s="18"/>
      <c r="Q389" s="19"/>
      <c r="R389" s="46"/>
      <c r="S389" s="20">
        <f t="shared" si="438"/>
        <v>0</v>
      </c>
      <c r="T389" s="69" t="str">
        <f t="shared" si="437"/>
        <v>KO</v>
      </c>
      <c r="U389" s="85"/>
      <c r="W389" s="60">
        <f>AF387</f>
        <v>0</v>
      </c>
      <c r="X389" s="60"/>
      <c r="Y389" s="58">
        <f>+AH387</f>
        <v>0</v>
      </c>
      <c r="Z389" s="58">
        <f>IF(U387&gt;43/24,U387-43/24,0)</f>
        <v>0</v>
      </c>
      <c r="AB389" s="22" t="s">
        <v>17</v>
      </c>
      <c r="AC389" s="53" t="s">
        <v>27</v>
      </c>
      <c r="AD389" s="53">
        <f>+Z391</f>
        <v>0</v>
      </c>
      <c r="AE389" s="66"/>
      <c r="AF389" s="21">
        <f>IF($U393=3,IF($U387&lt;$AK$5,$AK$5-$U387,0),AF390)</f>
        <v>0</v>
      </c>
      <c r="AH389" s="21">
        <f>IF($U393=3,IF($U387&gt;$AK$5,IF(($U387-$AK$5)&gt;15/24,15/24,$U387-$AK$5),AH390),AH390)</f>
        <v>0</v>
      </c>
      <c r="AI389" s="34">
        <v>3</v>
      </c>
      <c r="AJ389" s="13">
        <v>0.29166666666666669</v>
      </c>
      <c r="AK389" s="53">
        <f>+AJ389*4</f>
        <v>1.1666666666666667</v>
      </c>
    </row>
    <row r="390" spans="1:37">
      <c r="A390" s="45">
        <f t="shared" si="439"/>
        <v>43377</v>
      </c>
      <c r="B390" s="13"/>
      <c r="C390" s="13"/>
      <c r="D390" s="13"/>
      <c r="E390" s="14">
        <f t="shared" si="433"/>
        <v>0</v>
      </c>
      <c r="F390" s="13"/>
      <c r="G390" s="15">
        <f t="shared" si="434"/>
        <v>0</v>
      </c>
      <c r="H390" s="13"/>
      <c r="I390" s="13"/>
      <c r="J390" s="13"/>
      <c r="K390" s="14">
        <f t="shared" si="435"/>
        <v>0</v>
      </c>
      <c r="L390" s="13"/>
      <c r="M390" s="15">
        <f t="shared" ref="M390:M393" si="440">IF(L390&lt;H390,L390+1-H390-K390,L390-H390-K390)</f>
        <v>0</v>
      </c>
      <c r="N390" s="17"/>
      <c r="O390" s="17"/>
      <c r="P390" s="18"/>
      <c r="Q390" s="19"/>
      <c r="R390" s="46"/>
      <c r="S390" s="20">
        <f t="shared" si="438"/>
        <v>0</v>
      </c>
      <c r="T390" s="69" t="str">
        <f t="shared" si="437"/>
        <v>KO</v>
      </c>
      <c r="U390" s="85"/>
      <c r="W390" s="22" t="s">
        <v>18</v>
      </c>
      <c r="X390" s="22"/>
      <c r="Y390" s="22" t="s">
        <v>18</v>
      </c>
      <c r="Z390" s="22" t="s">
        <v>18</v>
      </c>
      <c r="AB390" s="22" t="s">
        <v>16</v>
      </c>
      <c r="AC390" s="53">
        <f>+Y391</f>
        <v>0</v>
      </c>
      <c r="AD390" s="53">
        <f>+(AD389*1.5)/1.25</f>
        <v>0</v>
      </c>
      <c r="AE390" s="66"/>
      <c r="AF390" s="21">
        <f>IF($U393=4,IF($U387&lt;$AK$6,$AK$6-$U387,0),AF391)</f>
        <v>0</v>
      </c>
      <c r="AH390" s="21">
        <f>IF($U393=4,IF($U387&gt;$AK$6,IF(($U387-$AK$6)&gt;22/24,22/24,$U387-$AK$6),AH391),AH391)</f>
        <v>0</v>
      </c>
      <c r="AI390" s="34">
        <v>4</v>
      </c>
      <c r="AJ390" s="13">
        <v>0.29166666666666669</v>
      </c>
      <c r="AK390" s="53">
        <f>+AJ390*3</f>
        <v>0.875</v>
      </c>
    </row>
    <row r="391" spans="1:37">
      <c r="A391" s="45">
        <f t="shared" si="439"/>
        <v>43378</v>
      </c>
      <c r="B391" s="13"/>
      <c r="C391" s="13"/>
      <c r="D391" s="13"/>
      <c r="E391" s="14">
        <f t="shared" si="433"/>
        <v>0</v>
      </c>
      <c r="F391" s="13"/>
      <c r="G391" s="15">
        <f t="shared" si="434"/>
        <v>0</v>
      </c>
      <c r="H391" s="13"/>
      <c r="I391" s="13"/>
      <c r="J391" s="13"/>
      <c r="K391" s="14">
        <f t="shared" si="435"/>
        <v>0</v>
      </c>
      <c r="L391" s="13"/>
      <c r="M391" s="15">
        <f t="shared" si="440"/>
        <v>0</v>
      </c>
      <c r="N391" s="17"/>
      <c r="O391" s="17"/>
      <c r="P391" s="18"/>
      <c r="Q391" s="19"/>
      <c r="R391" s="46"/>
      <c r="S391" s="20">
        <f t="shared" si="438"/>
        <v>0</v>
      </c>
      <c r="T391" s="69" t="str">
        <f>IF(S391+R391+Q391+P391+O391+N391=0,"KO","")</f>
        <v>KO</v>
      </c>
      <c r="U391" s="85"/>
      <c r="W391" s="55">
        <f>+W383+W389-(AC385*1.25)</f>
        <v>0</v>
      </c>
      <c r="X391" s="55"/>
      <c r="Y391" s="53">
        <f>+Y383+Y389-Y385+(AD385*1.5)/1.25-AC385</f>
        <v>0</v>
      </c>
      <c r="Z391" s="53">
        <f>+Z383+Z389-Z385-AD385</f>
        <v>0</v>
      </c>
      <c r="AB391" s="22" t="s">
        <v>15</v>
      </c>
      <c r="AC391" s="53">
        <f>+AC390*1.25</f>
        <v>0</v>
      </c>
      <c r="AD391" s="53" t="s">
        <v>27</v>
      </c>
      <c r="AE391" s="67"/>
      <c r="AF391" s="21">
        <f>IF($U393=5,IF($U387&lt;$AK$7,$AK$7-$U387,0),AF392)</f>
        <v>0</v>
      </c>
      <c r="AH391" s="21">
        <f>IF($U393=5,IF($U387&gt;$AK$7,IF(($U387-$AK$7)&gt;29/24,29/24,$U387-$AK$7),AH392),AH392)</f>
        <v>0</v>
      </c>
      <c r="AI391" s="34">
        <v>5</v>
      </c>
      <c r="AJ391" s="13">
        <v>0.29166666666666669</v>
      </c>
      <c r="AK391" s="53">
        <f>+AJ391*2</f>
        <v>0.58333333333333337</v>
      </c>
    </row>
    <row r="392" spans="1:37">
      <c r="A392" s="45">
        <f t="shared" si="439"/>
        <v>43379</v>
      </c>
      <c r="B392" s="13"/>
      <c r="C392" s="13"/>
      <c r="D392" s="13"/>
      <c r="E392" s="14">
        <f t="shared" si="433"/>
        <v>0</v>
      </c>
      <c r="F392" s="13"/>
      <c r="G392" s="15">
        <f t="shared" si="434"/>
        <v>0</v>
      </c>
      <c r="H392" s="13"/>
      <c r="I392" s="13"/>
      <c r="J392" s="13"/>
      <c r="K392" s="14">
        <f t="shared" si="435"/>
        <v>0</v>
      </c>
      <c r="L392" s="13"/>
      <c r="M392" s="15">
        <f t="shared" si="440"/>
        <v>0</v>
      </c>
      <c r="N392" s="17"/>
      <c r="O392" s="17"/>
      <c r="P392" s="18"/>
      <c r="Q392" s="19"/>
      <c r="R392" s="46"/>
      <c r="S392" s="20">
        <f t="shared" si="438"/>
        <v>0</v>
      </c>
      <c r="T392" s="69" t="str">
        <f t="shared" ref="T392:T393" si="441">IF(S392+R392+Q392+P392+O392+N392=0,"KO","")</f>
        <v>KO</v>
      </c>
      <c r="U392" s="51" t="s">
        <v>33</v>
      </c>
      <c r="Y392" s="22" t="s">
        <v>16</v>
      </c>
      <c r="Z392" s="22" t="s">
        <v>17</v>
      </c>
      <c r="AC392" s="22" t="s">
        <v>16</v>
      </c>
      <c r="AD392" s="22" t="s">
        <v>17</v>
      </c>
      <c r="AE392" s="63"/>
      <c r="AF392" s="21">
        <f>IF($U393=6,IF($U387&lt;$AK$8,$AK$8-$U387,0),AF393)</f>
        <v>0</v>
      </c>
      <c r="AH392" s="21">
        <f>IF($U393=6,IF($U387&gt;$AK$8,IF(($U387-$AK$8)&gt;36/24,36/24,$U387-$AK$8),AH393),AH393)</f>
        <v>0</v>
      </c>
      <c r="AI392" s="34">
        <v>6</v>
      </c>
      <c r="AJ392" s="13">
        <v>0.29166666666666669</v>
      </c>
      <c r="AK392" s="53">
        <f>+AJ392</f>
        <v>0.29166666666666669</v>
      </c>
    </row>
    <row r="393" spans="1:37">
      <c r="A393" s="45">
        <f t="shared" si="439"/>
        <v>43380</v>
      </c>
      <c r="B393" s="13"/>
      <c r="C393" s="13"/>
      <c r="D393" s="13"/>
      <c r="E393" s="14">
        <f t="shared" si="433"/>
        <v>0</v>
      </c>
      <c r="F393" s="13"/>
      <c r="G393" s="15">
        <f t="shared" si="434"/>
        <v>0</v>
      </c>
      <c r="H393" s="13"/>
      <c r="I393" s="13"/>
      <c r="J393" s="13"/>
      <c r="K393" s="14">
        <f t="shared" si="435"/>
        <v>0</v>
      </c>
      <c r="L393" s="13"/>
      <c r="M393" s="15">
        <f t="shared" si="440"/>
        <v>0</v>
      </c>
      <c r="N393" s="17"/>
      <c r="O393" s="17"/>
      <c r="P393" s="18"/>
      <c r="Q393" s="19"/>
      <c r="R393" s="46"/>
      <c r="S393" s="20">
        <f t="shared" si="438"/>
        <v>0</v>
      </c>
      <c r="T393" s="69" t="str">
        <f t="shared" si="441"/>
        <v>KO</v>
      </c>
      <c r="U393" s="52">
        <f>+IF(SUM(N387:R393)&gt;7,"ERROR",SUM(N387:R393))</f>
        <v>0</v>
      </c>
      <c r="W393" s="42" t="s">
        <v>19</v>
      </c>
      <c r="X393" s="42"/>
      <c r="Y393" s="54">
        <v>0</v>
      </c>
      <c r="Z393" s="54">
        <v>0</v>
      </c>
      <c r="AB393" s="42" t="s">
        <v>26</v>
      </c>
      <c r="AC393" s="54">
        <v>0</v>
      </c>
      <c r="AD393" s="54">
        <v>0</v>
      </c>
      <c r="AE393" s="68"/>
      <c r="AF393" s="21">
        <f>IF($U393=7,IF($U387&lt;$AK$9,$AK$9-$U387,0),0)</f>
        <v>0</v>
      </c>
      <c r="AH393" s="21">
        <f>IF($U393=7,IF($U387&gt;$AK$9,IF(($U387-$AK$9)&gt;43/24,43/24,$U387-$AK$9),0),0)</f>
        <v>0</v>
      </c>
      <c r="AI393" s="34">
        <v>7</v>
      </c>
      <c r="AJ393" s="13">
        <v>0.29166666666666669</v>
      </c>
      <c r="AK393" s="53">
        <v>0</v>
      </c>
    </row>
    <row r="394" spans="1:37" ht="6" customHeight="1">
      <c r="N394" s="37"/>
      <c r="O394" s="37"/>
      <c r="P394" s="37"/>
      <c r="Q394" s="37"/>
      <c r="R394" s="37"/>
    </row>
    <row r="395" spans="1:37">
      <c r="A395" s="45">
        <f>+A393+1</f>
        <v>43381</v>
      </c>
      <c r="B395" s="13"/>
      <c r="C395" s="13"/>
      <c r="D395" s="13"/>
      <c r="E395" s="14">
        <f t="shared" ref="E395:E401" si="442">+D395-C395</f>
        <v>0</v>
      </c>
      <c r="F395" s="13"/>
      <c r="G395" s="15">
        <f t="shared" ref="G395:G401" si="443">IF(F395&lt;B395,F395+1-B395-E395,F395-B395-E395)</f>
        <v>0</v>
      </c>
      <c r="H395" s="13"/>
      <c r="I395" s="13"/>
      <c r="J395" s="13"/>
      <c r="K395" s="14">
        <f t="shared" ref="K395:K401" si="444">+J395-I395</f>
        <v>0</v>
      </c>
      <c r="L395" s="13"/>
      <c r="M395" s="15">
        <f t="shared" ref="M395:M396" si="445">IF(L395&lt;H395,L395+1-H395-K395,L395-H395-K395)</f>
        <v>0</v>
      </c>
      <c r="N395" s="17"/>
      <c r="O395" s="17"/>
      <c r="P395" s="18"/>
      <c r="Q395" s="19"/>
      <c r="R395" s="46"/>
      <c r="S395" s="20">
        <f>SUM(G395+M395)</f>
        <v>0</v>
      </c>
      <c r="T395" s="69" t="str">
        <f t="shared" ref="T395:T398" si="446">IF(S395+R395+Q395+P395+O395+N395=0,"KO","")</f>
        <v>KO</v>
      </c>
      <c r="U395" s="84">
        <f>SUM(S395:S401)</f>
        <v>0</v>
      </c>
      <c r="W395" s="43" t="s">
        <v>13</v>
      </c>
      <c r="X395" s="59"/>
      <c r="Y395" s="82" t="s">
        <v>14</v>
      </c>
      <c r="Z395" s="82"/>
      <c r="AB395" s="36"/>
      <c r="AC395" s="82" t="s">
        <v>28</v>
      </c>
      <c r="AD395" s="82"/>
      <c r="AE395" s="62"/>
      <c r="AF395" s="36">
        <f>IF($U401=1,IF($U395&lt;$AK$3,$AK$3-$U395,0),AF396)</f>
        <v>0</v>
      </c>
      <c r="AG395" s="36"/>
      <c r="AH395" s="36">
        <f>IF($U401=1,IF($U395&gt;$AK$3,IF(($U395-$AK$3)&gt;8/24,8/24,$U395-$AK$3),AH396),AH396)</f>
        <v>0</v>
      </c>
      <c r="AI395" s="34">
        <v>1</v>
      </c>
      <c r="AJ395" s="13">
        <v>0.29166666666666669</v>
      </c>
      <c r="AK395" s="53">
        <f>+AJ395*5</f>
        <v>1.4583333333333335</v>
      </c>
    </row>
    <row r="396" spans="1:37">
      <c r="A396" s="45">
        <f>+A395+1</f>
        <v>43382</v>
      </c>
      <c r="B396" s="13"/>
      <c r="C396" s="13"/>
      <c r="D396" s="13"/>
      <c r="E396" s="14">
        <f t="shared" si="442"/>
        <v>0</v>
      </c>
      <c r="F396" s="13"/>
      <c r="G396" s="15">
        <f t="shared" si="443"/>
        <v>0</v>
      </c>
      <c r="H396" s="13"/>
      <c r="I396" s="13"/>
      <c r="J396" s="13"/>
      <c r="K396" s="14">
        <f t="shared" si="444"/>
        <v>0</v>
      </c>
      <c r="L396" s="13"/>
      <c r="M396" s="15">
        <f t="shared" si="445"/>
        <v>0</v>
      </c>
      <c r="N396" s="17"/>
      <c r="O396" s="17"/>
      <c r="P396" s="18"/>
      <c r="Q396" s="19"/>
      <c r="R396" s="46"/>
      <c r="S396" s="20">
        <f t="shared" ref="S396:S401" si="447">SUM(G396+M396)</f>
        <v>0</v>
      </c>
      <c r="T396" s="69" t="str">
        <f t="shared" si="446"/>
        <v>KO</v>
      </c>
      <c r="U396" s="85"/>
      <c r="W396" s="22" t="s">
        <v>15</v>
      </c>
      <c r="X396" s="22"/>
      <c r="Y396" s="22" t="s">
        <v>29</v>
      </c>
      <c r="Z396" s="22" t="s">
        <v>17</v>
      </c>
      <c r="AC396" s="22" t="s">
        <v>16</v>
      </c>
      <c r="AD396" s="22" t="s">
        <v>17</v>
      </c>
      <c r="AE396" s="63"/>
      <c r="AF396" s="36">
        <f>IF($U401=2,IF($U395&lt;$AK$4,$AK$4-$U395,0),AF397)</f>
        <v>0</v>
      </c>
      <c r="AG396" s="36"/>
      <c r="AH396" s="36">
        <f>IF($U401=2,IF($U395&gt;$AK$4,IF(($U395-$AK$4)&gt;8/24,8/24,$U395-$AK$4),AH397),AH397)</f>
        <v>0</v>
      </c>
      <c r="AI396" s="34">
        <v>2</v>
      </c>
      <c r="AJ396" s="13">
        <v>0.29166666666666669</v>
      </c>
      <c r="AK396" s="53">
        <f>+AJ396*5</f>
        <v>1.4583333333333335</v>
      </c>
    </row>
    <row r="397" spans="1:37">
      <c r="A397" s="45">
        <f t="shared" ref="A397:A401" si="448">+A396+1</f>
        <v>43383</v>
      </c>
      <c r="B397" s="13"/>
      <c r="C397" s="13"/>
      <c r="D397" s="13"/>
      <c r="E397" s="14">
        <f t="shared" si="442"/>
        <v>0</v>
      </c>
      <c r="F397" s="13"/>
      <c r="G397" s="15">
        <f t="shared" si="443"/>
        <v>0</v>
      </c>
      <c r="H397" s="13"/>
      <c r="I397" s="13"/>
      <c r="J397" s="13"/>
      <c r="K397" s="14">
        <f t="shared" si="444"/>
        <v>0</v>
      </c>
      <c r="L397" s="13"/>
      <c r="M397" s="15">
        <f>IF(L397&lt;H397,L397+1-H397-K397,L397-H397-K397)</f>
        <v>0</v>
      </c>
      <c r="N397" s="17"/>
      <c r="O397" s="17"/>
      <c r="P397" s="18"/>
      <c r="Q397" s="19"/>
      <c r="R397" s="46"/>
      <c r="S397" s="20">
        <f t="shared" si="447"/>
        <v>0</v>
      </c>
      <c r="T397" s="69" t="str">
        <f t="shared" si="446"/>
        <v>KO</v>
      </c>
      <c r="U397" s="85"/>
      <c r="W397" s="60">
        <f>AF395</f>
        <v>0</v>
      </c>
      <c r="X397" s="60"/>
      <c r="Y397" s="58">
        <f>+AH395</f>
        <v>0</v>
      </c>
      <c r="Z397" s="58">
        <f>IF(U395&gt;43/24,U395-43/24,0)</f>
        <v>0</v>
      </c>
      <c r="AB397" s="22" t="s">
        <v>17</v>
      </c>
      <c r="AC397" s="53" t="s">
        <v>27</v>
      </c>
      <c r="AD397" s="53">
        <f>+Z399</f>
        <v>0</v>
      </c>
      <c r="AE397" s="66"/>
      <c r="AF397" s="21">
        <f>IF($U401=3,IF($U395&lt;$AK$5,$AK$5-$U395,0),AF398)</f>
        <v>0</v>
      </c>
      <c r="AH397" s="21">
        <f>IF($U401=3,IF($U395&gt;$AK$5,IF(($U395-$AK$5)&gt;15/24,15/24,$U395-$AK$5),AH398),AH398)</f>
        <v>0</v>
      </c>
      <c r="AI397" s="34">
        <v>3</v>
      </c>
      <c r="AJ397" s="13">
        <v>0.29166666666666669</v>
      </c>
      <c r="AK397" s="53">
        <f>+AJ397*4</f>
        <v>1.1666666666666667</v>
      </c>
    </row>
    <row r="398" spans="1:37">
      <c r="A398" s="45">
        <f t="shared" si="448"/>
        <v>43384</v>
      </c>
      <c r="B398" s="13"/>
      <c r="C398" s="13"/>
      <c r="D398" s="13"/>
      <c r="E398" s="14">
        <f t="shared" si="442"/>
        <v>0</v>
      </c>
      <c r="F398" s="13"/>
      <c r="G398" s="15">
        <f t="shared" si="443"/>
        <v>0</v>
      </c>
      <c r="H398" s="13"/>
      <c r="I398" s="13"/>
      <c r="J398" s="13"/>
      <c r="K398" s="14">
        <f t="shared" si="444"/>
        <v>0</v>
      </c>
      <c r="L398" s="13"/>
      <c r="M398" s="15">
        <f t="shared" ref="M398:M401" si="449">IF(L398&lt;H398,L398+1-H398-K398,L398-H398-K398)</f>
        <v>0</v>
      </c>
      <c r="N398" s="17"/>
      <c r="O398" s="17"/>
      <c r="P398" s="18"/>
      <c r="Q398" s="19"/>
      <c r="R398" s="46"/>
      <c r="S398" s="20">
        <f t="shared" si="447"/>
        <v>0</v>
      </c>
      <c r="T398" s="69" t="str">
        <f t="shared" si="446"/>
        <v>KO</v>
      </c>
      <c r="U398" s="85"/>
      <c r="W398" s="22" t="s">
        <v>18</v>
      </c>
      <c r="X398" s="22"/>
      <c r="Y398" s="22" t="s">
        <v>18</v>
      </c>
      <c r="Z398" s="22" t="s">
        <v>18</v>
      </c>
      <c r="AB398" s="22" t="s">
        <v>16</v>
      </c>
      <c r="AC398" s="53">
        <f>+Y399</f>
        <v>0</v>
      </c>
      <c r="AD398" s="53">
        <f>+(AD397*1.5)/1.25</f>
        <v>0</v>
      </c>
      <c r="AE398" s="66"/>
      <c r="AF398" s="21">
        <f>IF($U401=4,IF($U395&lt;$AK$6,$AK$6-$U395,0),AF399)</f>
        <v>0</v>
      </c>
      <c r="AH398" s="21">
        <f>IF($U401=4,IF($U395&gt;$AK$6,IF(($U395-$AK$6)&gt;22/24,22/24,$U395-$AK$6),AH399),AH399)</f>
        <v>0</v>
      </c>
      <c r="AI398" s="34">
        <v>4</v>
      </c>
      <c r="AJ398" s="13">
        <v>0.29166666666666669</v>
      </c>
      <c r="AK398" s="53">
        <f>+AJ398*3</f>
        <v>0.875</v>
      </c>
    </row>
    <row r="399" spans="1:37">
      <c r="A399" s="45">
        <f t="shared" si="448"/>
        <v>43385</v>
      </c>
      <c r="B399" s="13"/>
      <c r="C399" s="13"/>
      <c r="D399" s="13"/>
      <c r="E399" s="14">
        <f t="shared" si="442"/>
        <v>0</v>
      </c>
      <c r="F399" s="13"/>
      <c r="G399" s="15">
        <f t="shared" si="443"/>
        <v>0</v>
      </c>
      <c r="H399" s="13"/>
      <c r="I399" s="13"/>
      <c r="J399" s="13"/>
      <c r="K399" s="14">
        <f t="shared" si="444"/>
        <v>0</v>
      </c>
      <c r="L399" s="13"/>
      <c r="M399" s="15">
        <f t="shared" si="449"/>
        <v>0</v>
      </c>
      <c r="N399" s="17"/>
      <c r="O399" s="17"/>
      <c r="P399" s="18"/>
      <c r="Q399" s="19"/>
      <c r="R399" s="46"/>
      <c r="S399" s="20">
        <f t="shared" si="447"/>
        <v>0</v>
      </c>
      <c r="T399" s="69" t="str">
        <f>IF(S399+R399+Q399+P399+O399+N399=0,"KO","")</f>
        <v>KO</v>
      </c>
      <c r="U399" s="85"/>
      <c r="W399" s="55">
        <f>+W391+W397-(AC393*1.25)</f>
        <v>0</v>
      </c>
      <c r="X399" s="55"/>
      <c r="Y399" s="53">
        <f>+Y391+Y397-Y393+(AD393*1.5)/1.25-AC393</f>
        <v>0</v>
      </c>
      <c r="Z399" s="53">
        <f>+Z391+Z397-Z393-AD393</f>
        <v>0</v>
      </c>
      <c r="AB399" s="22" t="s">
        <v>15</v>
      </c>
      <c r="AC399" s="53">
        <f>+AC398*1.25</f>
        <v>0</v>
      </c>
      <c r="AD399" s="53" t="s">
        <v>27</v>
      </c>
      <c r="AE399" s="67"/>
      <c r="AF399" s="21">
        <f>IF($U401=5,IF($U395&lt;$AK$7,$AK$7-$U395,0),AF400)</f>
        <v>0</v>
      </c>
      <c r="AH399" s="21">
        <f>IF($U401=5,IF($U395&gt;$AK$7,IF(($U395-$AK$7)&gt;29/24,29/24,$U395-$AK$7),AH400),AH400)</f>
        <v>0</v>
      </c>
      <c r="AI399" s="34">
        <v>5</v>
      </c>
      <c r="AJ399" s="13">
        <v>0.29166666666666669</v>
      </c>
      <c r="AK399" s="53">
        <f>+AJ399*2</f>
        <v>0.58333333333333337</v>
      </c>
    </row>
    <row r="400" spans="1:37">
      <c r="A400" s="45">
        <f t="shared" si="448"/>
        <v>43386</v>
      </c>
      <c r="B400" s="13"/>
      <c r="C400" s="13"/>
      <c r="D400" s="13"/>
      <c r="E400" s="14">
        <f t="shared" si="442"/>
        <v>0</v>
      </c>
      <c r="F400" s="13"/>
      <c r="G400" s="15">
        <f t="shared" si="443"/>
        <v>0</v>
      </c>
      <c r="H400" s="13"/>
      <c r="I400" s="13"/>
      <c r="J400" s="13"/>
      <c r="K400" s="14">
        <f t="shared" si="444"/>
        <v>0</v>
      </c>
      <c r="L400" s="13"/>
      <c r="M400" s="15">
        <f t="shared" si="449"/>
        <v>0</v>
      </c>
      <c r="N400" s="17"/>
      <c r="O400" s="17"/>
      <c r="P400" s="18"/>
      <c r="Q400" s="19"/>
      <c r="R400" s="46"/>
      <c r="S400" s="20">
        <f t="shared" si="447"/>
        <v>0</v>
      </c>
      <c r="T400" s="69" t="str">
        <f t="shared" ref="T400:T401" si="450">IF(S400+R400+Q400+P400+O400+N400=0,"KO","")</f>
        <v>KO</v>
      </c>
      <c r="U400" s="51" t="s">
        <v>33</v>
      </c>
      <c r="Y400" s="22" t="s">
        <v>16</v>
      </c>
      <c r="Z400" s="22" t="s">
        <v>17</v>
      </c>
      <c r="AC400" s="22" t="s">
        <v>16</v>
      </c>
      <c r="AD400" s="22" t="s">
        <v>17</v>
      </c>
      <c r="AE400" s="63"/>
      <c r="AF400" s="21">
        <f>IF($U401=6,IF($U395&lt;$AK$8,$AK$8-$U395,0),AF401)</f>
        <v>0</v>
      </c>
      <c r="AH400" s="21">
        <f>IF($U401=6,IF($U395&gt;$AK$8,IF(($U395-$AK$8)&gt;36/24,36/24,$U395-$AK$8),AH401),AH401)</f>
        <v>0</v>
      </c>
      <c r="AI400" s="34">
        <v>6</v>
      </c>
      <c r="AJ400" s="13">
        <v>0.29166666666666669</v>
      </c>
      <c r="AK400" s="53">
        <f>+AJ400</f>
        <v>0.29166666666666669</v>
      </c>
    </row>
    <row r="401" spans="1:37">
      <c r="A401" s="45">
        <f t="shared" si="448"/>
        <v>43387</v>
      </c>
      <c r="B401" s="13"/>
      <c r="C401" s="13"/>
      <c r="D401" s="13"/>
      <c r="E401" s="14">
        <f t="shared" si="442"/>
        <v>0</v>
      </c>
      <c r="F401" s="13"/>
      <c r="G401" s="15">
        <f t="shared" si="443"/>
        <v>0</v>
      </c>
      <c r="H401" s="13"/>
      <c r="I401" s="13"/>
      <c r="J401" s="13"/>
      <c r="K401" s="14">
        <f t="shared" si="444"/>
        <v>0</v>
      </c>
      <c r="L401" s="13"/>
      <c r="M401" s="15">
        <f t="shared" si="449"/>
        <v>0</v>
      </c>
      <c r="N401" s="17"/>
      <c r="O401" s="17"/>
      <c r="P401" s="18"/>
      <c r="Q401" s="19"/>
      <c r="R401" s="46"/>
      <c r="S401" s="20">
        <f t="shared" si="447"/>
        <v>0</v>
      </c>
      <c r="T401" s="69" t="str">
        <f t="shared" si="450"/>
        <v>KO</v>
      </c>
      <c r="U401" s="52">
        <f>+IF(SUM(N395:R401)&gt;7,"ERROR",SUM(N395:R401))</f>
        <v>0</v>
      </c>
      <c r="W401" s="42" t="s">
        <v>19</v>
      </c>
      <c r="X401" s="42"/>
      <c r="Y401" s="54">
        <v>0</v>
      </c>
      <c r="Z401" s="54">
        <v>0</v>
      </c>
      <c r="AB401" s="42" t="s">
        <v>26</v>
      </c>
      <c r="AC401" s="54">
        <v>0</v>
      </c>
      <c r="AD401" s="54">
        <v>0</v>
      </c>
      <c r="AE401" s="68"/>
      <c r="AF401" s="21">
        <f>IF($U401=7,IF($U395&lt;$AK$9,$AK$9-$U395,0),0)</f>
        <v>0</v>
      </c>
      <c r="AH401" s="21">
        <f>IF($U401=7,IF($U395&gt;$AK$9,IF(($U395-$AK$9)&gt;43/24,43/24,$U395-$AK$9),0),0)</f>
        <v>0</v>
      </c>
      <c r="AI401" s="34">
        <v>7</v>
      </c>
      <c r="AJ401" s="13">
        <v>0.29166666666666669</v>
      </c>
      <c r="AK401" s="53">
        <v>0</v>
      </c>
    </row>
    <row r="402" spans="1:37" ht="6" customHeight="1">
      <c r="N402" s="37"/>
      <c r="O402" s="37"/>
      <c r="P402" s="37"/>
      <c r="Q402" s="37"/>
      <c r="R402" s="37"/>
    </row>
    <row r="403" spans="1:37">
      <c r="A403" s="45">
        <f>+A401+1</f>
        <v>43388</v>
      </c>
      <c r="B403" s="13"/>
      <c r="C403" s="13"/>
      <c r="D403" s="13"/>
      <c r="E403" s="14">
        <f>+D403-C403</f>
        <v>0</v>
      </c>
      <c r="F403" s="13"/>
      <c r="G403" s="15">
        <f>IF(F403&lt;B403,F403+1-B403-E403,F403-B403-E403)</f>
        <v>0</v>
      </c>
      <c r="H403" s="13"/>
      <c r="I403" s="13"/>
      <c r="J403" s="13"/>
      <c r="K403" s="14">
        <f>+J403-I403</f>
        <v>0</v>
      </c>
      <c r="L403" s="13"/>
      <c r="M403" s="15">
        <f>IF(L403&lt;H403,L403+1-H403-K403,L403-H403-K403)</f>
        <v>0</v>
      </c>
      <c r="N403" s="17"/>
      <c r="O403" s="17"/>
      <c r="P403" s="18"/>
      <c r="Q403" s="19"/>
      <c r="R403" s="46"/>
      <c r="S403" s="20">
        <f>SUM(G403+M403)</f>
        <v>0</v>
      </c>
      <c r="T403" s="69" t="str">
        <f t="shared" ref="T403:T406" si="451">IF(S403+R403+Q403+P403+O403+N403=0,"KO","")</f>
        <v>KO</v>
      </c>
      <c r="U403" s="84">
        <f>SUM(S403:S409)</f>
        <v>0</v>
      </c>
      <c r="W403" s="43" t="s">
        <v>13</v>
      </c>
      <c r="X403" s="59"/>
      <c r="Y403" s="82" t="s">
        <v>14</v>
      </c>
      <c r="Z403" s="82"/>
      <c r="AB403" s="36"/>
      <c r="AC403" s="82" t="s">
        <v>28</v>
      </c>
      <c r="AD403" s="82"/>
      <c r="AE403" s="62"/>
      <c r="AF403" s="36">
        <f>IF($U409=1,IF($U403&lt;$AK$3,$AK$3-$U403,0),AF404)</f>
        <v>0</v>
      </c>
      <c r="AG403" s="36"/>
      <c r="AH403" s="36">
        <f>IF($U409=1,IF($U403&gt;$AK$3,IF(($U403-$AK$3)&gt;8/24,8/24,$U403-$AK$3),AH404),AH404)</f>
        <v>0</v>
      </c>
      <c r="AI403" s="34">
        <v>1</v>
      </c>
      <c r="AJ403" s="13">
        <v>0.29166666666666669</v>
      </c>
      <c r="AK403" s="53">
        <f>+AJ403*5</f>
        <v>1.4583333333333335</v>
      </c>
    </row>
    <row r="404" spans="1:37">
      <c r="A404" s="45">
        <f>+A403+1</f>
        <v>43389</v>
      </c>
      <c r="B404" s="13"/>
      <c r="C404" s="13"/>
      <c r="D404" s="13"/>
      <c r="E404" s="14">
        <f t="shared" ref="E404:E409" si="452">+D404-C404</f>
        <v>0</v>
      </c>
      <c r="F404" s="13"/>
      <c r="G404" s="15">
        <f t="shared" ref="G404:G409" si="453">IF(F404&lt;B404,F404+1-B404-E404,F404-B404-E404)</f>
        <v>0</v>
      </c>
      <c r="H404" s="13"/>
      <c r="I404" s="13"/>
      <c r="J404" s="13"/>
      <c r="K404" s="14">
        <f t="shared" ref="K404:K409" si="454">+J404-I404</f>
        <v>0</v>
      </c>
      <c r="L404" s="13"/>
      <c r="M404" s="15">
        <f t="shared" ref="M404:M409" si="455">IF(L404&lt;H404,L404+1-H404-K404,L404-H404-K404)</f>
        <v>0</v>
      </c>
      <c r="N404" s="17"/>
      <c r="O404" s="17"/>
      <c r="P404" s="18"/>
      <c r="Q404" s="19"/>
      <c r="R404" s="46"/>
      <c r="S404" s="20">
        <f t="shared" ref="S404:S409" si="456">SUM(G404+M404)</f>
        <v>0</v>
      </c>
      <c r="T404" s="69" t="str">
        <f t="shared" si="451"/>
        <v>KO</v>
      </c>
      <c r="U404" s="85"/>
      <c r="W404" s="22" t="s">
        <v>15</v>
      </c>
      <c r="X404" s="22"/>
      <c r="Y404" s="22" t="s">
        <v>29</v>
      </c>
      <c r="Z404" s="22" t="s">
        <v>17</v>
      </c>
      <c r="AC404" s="22" t="s">
        <v>16</v>
      </c>
      <c r="AD404" s="22" t="s">
        <v>17</v>
      </c>
      <c r="AE404" s="63"/>
      <c r="AF404" s="36">
        <f>IF($U409=2,IF($U403&lt;$AK$4,$AK$4-$U403,0),AF405)</f>
        <v>0</v>
      </c>
      <c r="AG404" s="36"/>
      <c r="AH404" s="36">
        <f>IF($U409=2,IF($U403&gt;$AK$4,IF(($U403-$AK$4)&gt;8/24,8/24,$U403-$AK$4),AH405),AH405)</f>
        <v>0</v>
      </c>
      <c r="AI404" s="34">
        <v>2</v>
      </c>
      <c r="AJ404" s="13">
        <v>0.29166666666666669</v>
      </c>
      <c r="AK404" s="53">
        <f>+AJ404*5</f>
        <v>1.4583333333333335</v>
      </c>
    </row>
    <row r="405" spans="1:37">
      <c r="A405" s="45">
        <f t="shared" ref="A405:A409" si="457">+A404+1</f>
        <v>43390</v>
      </c>
      <c r="B405" s="13"/>
      <c r="C405" s="13"/>
      <c r="D405" s="13"/>
      <c r="E405" s="14">
        <f t="shared" si="452"/>
        <v>0</v>
      </c>
      <c r="F405" s="13"/>
      <c r="G405" s="15">
        <f t="shared" si="453"/>
        <v>0</v>
      </c>
      <c r="H405" s="13"/>
      <c r="I405" s="13"/>
      <c r="J405" s="13"/>
      <c r="K405" s="14">
        <f t="shared" si="454"/>
        <v>0</v>
      </c>
      <c r="L405" s="13"/>
      <c r="M405" s="15">
        <f t="shared" si="455"/>
        <v>0</v>
      </c>
      <c r="N405" s="17"/>
      <c r="O405" s="17"/>
      <c r="P405" s="18"/>
      <c r="Q405" s="19"/>
      <c r="R405" s="46"/>
      <c r="S405" s="20">
        <f t="shared" si="456"/>
        <v>0</v>
      </c>
      <c r="T405" s="69" t="str">
        <f t="shared" si="451"/>
        <v>KO</v>
      </c>
      <c r="U405" s="85"/>
      <c r="W405" s="60">
        <f>AF403</f>
        <v>0</v>
      </c>
      <c r="X405" s="60"/>
      <c r="Y405" s="58">
        <f>+AH403</f>
        <v>0</v>
      </c>
      <c r="Z405" s="58">
        <f>IF(U403&gt;43/24,U403-43/24,0)</f>
        <v>0</v>
      </c>
      <c r="AB405" s="22" t="s">
        <v>17</v>
      </c>
      <c r="AC405" s="53" t="s">
        <v>27</v>
      </c>
      <c r="AD405" s="53">
        <f>+Z407</f>
        <v>0</v>
      </c>
      <c r="AE405" s="66"/>
      <c r="AF405" s="21">
        <f>IF($U409=3,IF($U403&lt;$AK$5,$AK$5-$U403,0),AF406)</f>
        <v>0</v>
      </c>
      <c r="AH405" s="21">
        <f>IF($U409=3,IF($U403&gt;$AK$5,IF(($U403-$AK$5)&gt;15/24,15/24,$U403-$AK$5),AH406),AH406)</f>
        <v>0</v>
      </c>
      <c r="AI405" s="34">
        <v>3</v>
      </c>
      <c r="AJ405" s="13">
        <v>0.29166666666666669</v>
      </c>
      <c r="AK405" s="53">
        <f>+AJ405*4</f>
        <v>1.1666666666666667</v>
      </c>
    </row>
    <row r="406" spans="1:37">
      <c r="A406" s="45">
        <f t="shared" si="457"/>
        <v>43391</v>
      </c>
      <c r="B406" s="13"/>
      <c r="C406" s="13"/>
      <c r="D406" s="13"/>
      <c r="E406" s="14">
        <f t="shared" si="452"/>
        <v>0</v>
      </c>
      <c r="F406" s="13"/>
      <c r="G406" s="15">
        <f t="shared" si="453"/>
        <v>0</v>
      </c>
      <c r="H406" s="13"/>
      <c r="I406" s="13"/>
      <c r="J406" s="13"/>
      <c r="K406" s="14">
        <f t="shared" si="454"/>
        <v>0</v>
      </c>
      <c r="L406" s="13"/>
      <c r="M406" s="15">
        <f t="shared" si="455"/>
        <v>0</v>
      </c>
      <c r="N406" s="17"/>
      <c r="O406" s="17"/>
      <c r="P406" s="18"/>
      <c r="Q406" s="19"/>
      <c r="R406" s="46"/>
      <c r="S406" s="20">
        <f t="shared" si="456"/>
        <v>0</v>
      </c>
      <c r="T406" s="69" t="str">
        <f t="shared" si="451"/>
        <v>KO</v>
      </c>
      <c r="U406" s="85"/>
      <c r="W406" s="22" t="s">
        <v>18</v>
      </c>
      <c r="X406" s="22"/>
      <c r="Y406" s="22" t="s">
        <v>18</v>
      </c>
      <c r="Z406" s="22" t="s">
        <v>18</v>
      </c>
      <c r="AB406" s="22" t="s">
        <v>16</v>
      </c>
      <c r="AC406" s="53">
        <f>+Y407</f>
        <v>0</v>
      </c>
      <c r="AD406" s="53">
        <f>+(AD405*1.5)/1.25</f>
        <v>0</v>
      </c>
      <c r="AE406" s="66"/>
      <c r="AF406" s="21">
        <f>IF($U409=4,IF($U403&lt;$AK$6,$AK$6-$U403,0),AF407)</f>
        <v>0</v>
      </c>
      <c r="AH406" s="21">
        <f>IF($U409=4,IF($U403&gt;$AK$6,IF(($U403-$AK$6)&gt;22/24,22/24,$U403-$AK$6),AH407),AH407)</f>
        <v>0</v>
      </c>
      <c r="AI406" s="34">
        <v>4</v>
      </c>
      <c r="AJ406" s="13">
        <v>0.29166666666666669</v>
      </c>
      <c r="AK406" s="53">
        <f>+AJ406*3</f>
        <v>0.875</v>
      </c>
    </row>
    <row r="407" spans="1:37">
      <c r="A407" s="45">
        <f t="shared" si="457"/>
        <v>43392</v>
      </c>
      <c r="B407" s="13"/>
      <c r="C407" s="13"/>
      <c r="D407" s="13"/>
      <c r="E407" s="14">
        <f t="shared" si="452"/>
        <v>0</v>
      </c>
      <c r="F407" s="13"/>
      <c r="G407" s="15">
        <f t="shared" si="453"/>
        <v>0</v>
      </c>
      <c r="H407" s="13"/>
      <c r="I407" s="13"/>
      <c r="J407" s="13"/>
      <c r="K407" s="14">
        <f t="shared" si="454"/>
        <v>0</v>
      </c>
      <c r="L407" s="13"/>
      <c r="M407" s="15">
        <f t="shared" si="455"/>
        <v>0</v>
      </c>
      <c r="N407" s="17"/>
      <c r="O407" s="17"/>
      <c r="P407" s="18"/>
      <c r="Q407" s="19"/>
      <c r="R407" s="46"/>
      <c r="S407" s="20">
        <f t="shared" si="456"/>
        <v>0</v>
      </c>
      <c r="T407" s="69" t="str">
        <f>IF(S407+R407+Q407+P407+O407+N407=0,"KO","")</f>
        <v>KO</v>
      </c>
      <c r="U407" s="85"/>
      <c r="W407" s="55">
        <f>+W399+W405-(AC401*1.25)</f>
        <v>0</v>
      </c>
      <c r="X407" s="55"/>
      <c r="Y407" s="53">
        <f>+Y399+Y405-Y401+(AD401*1.5)/1.25-AC401</f>
        <v>0</v>
      </c>
      <c r="Z407" s="53">
        <f>+Z399+Z405-Z401-AD401</f>
        <v>0</v>
      </c>
      <c r="AB407" s="22" t="s">
        <v>15</v>
      </c>
      <c r="AC407" s="53">
        <f>+AC406*1.25</f>
        <v>0</v>
      </c>
      <c r="AD407" s="53" t="s">
        <v>27</v>
      </c>
      <c r="AE407" s="67"/>
      <c r="AF407" s="21">
        <f>IF($U409=5,IF($U403&lt;$AK$7,$AK$7-$U403,0),AF408)</f>
        <v>0</v>
      </c>
      <c r="AH407" s="21">
        <f>IF($U409=5,IF($U403&gt;$AK$7,IF(($U403-$AK$7)&gt;29/24,29/24,$U403-$AK$7),AH408),AH408)</f>
        <v>0</v>
      </c>
      <c r="AI407" s="34">
        <v>5</v>
      </c>
      <c r="AJ407" s="13">
        <v>0.29166666666666669</v>
      </c>
      <c r="AK407" s="53">
        <f>+AJ407*2</f>
        <v>0.58333333333333337</v>
      </c>
    </row>
    <row r="408" spans="1:37">
      <c r="A408" s="45">
        <f t="shared" si="457"/>
        <v>43393</v>
      </c>
      <c r="B408" s="13"/>
      <c r="C408" s="13"/>
      <c r="D408" s="13"/>
      <c r="E408" s="14">
        <f t="shared" si="452"/>
        <v>0</v>
      </c>
      <c r="F408" s="13"/>
      <c r="G408" s="15">
        <f t="shared" si="453"/>
        <v>0</v>
      </c>
      <c r="H408" s="13"/>
      <c r="I408" s="13"/>
      <c r="J408" s="13"/>
      <c r="K408" s="14">
        <f t="shared" si="454"/>
        <v>0</v>
      </c>
      <c r="L408" s="13"/>
      <c r="M408" s="15">
        <f t="shared" si="455"/>
        <v>0</v>
      </c>
      <c r="N408" s="17"/>
      <c r="O408" s="17"/>
      <c r="P408" s="18"/>
      <c r="Q408" s="19"/>
      <c r="R408" s="46"/>
      <c r="S408" s="20">
        <f t="shared" si="456"/>
        <v>0</v>
      </c>
      <c r="T408" s="69" t="str">
        <f t="shared" ref="T408:T409" si="458">IF(S408+R408+Q408+P408+O408+N408=0,"KO","")</f>
        <v>KO</v>
      </c>
      <c r="U408" s="51" t="s">
        <v>33</v>
      </c>
      <c r="Y408" s="22" t="s">
        <v>16</v>
      </c>
      <c r="Z408" s="22" t="s">
        <v>17</v>
      </c>
      <c r="AC408" s="22" t="s">
        <v>16</v>
      </c>
      <c r="AD408" s="22" t="s">
        <v>17</v>
      </c>
      <c r="AE408" s="63"/>
      <c r="AF408" s="21">
        <f>IF($U409=6,IF($U403&lt;$AK$8,$AK$8-$U403,0),AF409)</f>
        <v>0</v>
      </c>
      <c r="AH408" s="21">
        <f>IF($U409=6,IF($U403&gt;$AK$8,IF(($U403-$AK$8)&gt;36/24,36/24,$U403-$AK$8),AH409),AH409)</f>
        <v>0</v>
      </c>
      <c r="AI408" s="34">
        <v>6</v>
      </c>
      <c r="AJ408" s="13">
        <v>0.29166666666666669</v>
      </c>
      <c r="AK408" s="53">
        <f>+AJ408</f>
        <v>0.29166666666666669</v>
      </c>
    </row>
    <row r="409" spans="1:37">
      <c r="A409" s="45">
        <f t="shared" si="457"/>
        <v>43394</v>
      </c>
      <c r="B409" s="13"/>
      <c r="C409" s="13"/>
      <c r="D409" s="13"/>
      <c r="E409" s="14">
        <f t="shared" si="452"/>
        <v>0</v>
      </c>
      <c r="F409" s="13"/>
      <c r="G409" s="15">
        <f t="shared" si="453"/>
        <v>0</v>
      </c>
      <c r="H409" s="13"/>
      <c r="I409" s="13"/>
      <c r="J409" s="13"/>
      <c r="K409" s="14">
        <f t="shared" si="454"/>
        <v>0</v>
      </c>
      <c r="L409" s="13"/>
      <c r="M409" s="15">
        <f t="shared" si="455"/>
        <v>0</v>
      </c>
      <c r="N409" s="17"/>
      <c r="O409" s="17"/>
      <c r="P409" s="18"/>
      <c r="Q409" s="19"/>
      <c r="R409" s="46"/>
      <c r="S409" s="20">
        <f t="shared" si="456"/>
        <v>0</v>
      </c>
      <c r="T409" s="69" t="str">
        <f t="shared" si="458"/>
        <v>KO</v>
      </c>
      <c r="U409" s="52">
        <f>+IF(SUM(N403:R409)&gt;7,"ERROR",SUM(N403:R409))</f>
        <v>0</v>
      </c>
      <c r="W409" s="42" t="s">
        <v>19</v>
      </c>
      <c r="X409" s="42"/>
      <c r="Y409" s="54">
        <v>0</v>
      </c>
      <c r="Z409" s="54">
        <v>0</v>
      </c>
      <c r="AB409" s="42" t="s">
        <v>26</v>
      </c>
      <c r="AC409" s="54">
        <v>0</v>
      </c>
      <c r="AD409" s="54">
        <v>0</v>
      </c>
      <c r="AE409" s="68"/>
      <c r="AF409" s="21">
        <f>IF($U409=7,IF($U403&lt;$AK$9,$AK$9-$U403,0),0)</f>
        <v>0</v>
      </c>
      <c r="AH409" s="21">
        <f>IF($U409=7,IF($U403&gt;$AK$9,IF(($U403-$AK$9)&gt;43/24,43/24,$U403-$AK$9),0),0)</f>
        <v>0</v>
      </c>
      <c r="AI409" s="34">
        <v>7</v>
      </c>
      <c r="AJ409" s="13">
        <v>0.29166666666666669</v>
      </c>
      <c r="AK409" s="53">
        <v>0</v>
      </c>
    </row>
    <row r="410" spans="1:37" ht="6" customHeight="1">
      <c r="N410" s="37"/>
      <c r="O410" s="37"/>
      <c r="P410" s="37"/>
      <c r="Q410" s="37"/>
      <c r="R410" s="37"/>
    </row>
    <row r="411" spans="1:37">
      <c r="A411" s="45">
        <f>+A409+1</f>
        <v>43395</v>
      </c>
      <c r="B411" s="13"/>
      <c r="C411" s="13"/>
      <c r="D411" s="13"/>
      <c r="E411" s="14">
        <f>+D411-C411</f>
        <v>0</v>
      </c>
      <c r="F411" s="13"/>
      <c r="G411" s="15">
        <f>IF(F411&lt;B411,F411+1-B411-E411,F411-B411-E411)</f>
        <v>0</v>
      </c>
      <c r="H411" s="13"/>
      <c r="I411" s="13"/>
      <c r="J411" s="13"/>
      <c r="K411" s="14">
        <f>+J411-I411</f>
        <v>0</v>
      </c>
      <c r="L411" s="13"/>
      <c r="M411" s="15">
        <f>IF(L411&lt;H411,L411+1-H411-K411,L411-H411-K411)</f>
        <v>0</v>
      </c>
      <c r="N411" s="17"/>
      <c r="O411" s="17"/>
      <c r="P411" s="18"/>
      <c r="Q411" s="19"/>
      <c r="R411" s="46"/>
      <c r="S411" s="20">
        <f>SUM(G411+M411)</f>
        <v>0</v>
      </c>
      <c r="T411" s="69" t="str">
        <f t="shared" ref="T411:T414" si="459">IF(S411+R411+Q411+P411+O411+N411=0,"KO","")</f>
        <v>KO</v>
      </c>
      <c r="U411" s="84">
        <f>SUM(S411:S417)</f>
        <v>0</v>
      </c>
      <c r="W411" s="43" t="s">
        <v>13</v>
      </c>
      <c r="X411" s="59"/>
      <c r="Y411" s="82" t="s">
        <v>14</v>
      </c>
      <c r="Z411" s="82"/>
      <c r="AB411" s="36"/>
      <c r="AC411" s="82" t="s">
        <v>28</v>
      </c>
      <c r="AD411" s="82"/>
      <c r="AE411" s="62"/>
      <c r="AF411" s="36">
        <f>IF($U417=1,IF($U411&lt;$AK$3,$AK$3-$U411,0),AF412)</f>
        <v>0</v>
      </c>
      <c r="AG411" s="36"/>
      <c r="AH411" s="36">
        <f>IF($U417=1,IF($U411&gt;$AK$3,IF(($U411-$AK$3)&gt;8/24,8/24,$U411-$AK$3),AH412),AH412)</f>
        <v>0</v>
      </c>
      <c r="AI411" s="34">
        <v>1</v>
      </c>
      <c r="AJ411" s="13">
        <v>0.29166666666666669</v>
      </c>
      <c r="AK411" s="53">
        <f>+AJ411*5</f>
        <v>1.4583333333333335</v>
      </c>
    </row>
    <row r="412" spans="1:37">
      <c r="A412" s="45">
        <f>+A411+1</f>
        <v>43396</v>
      </c>
      <c r="B412" s="13"/>
      <c r="C412" s="13"/>
      <c r="D412" s="13"/>
      <c r="E412" s="14">
        <f t="shared" ref="E412:E417" si="460">+D412-C412</f>
        <v>0</v>
      </c>
      <c r="F412" s="13"/>
      <c r="G412" s="15">
        <f t="shared" ref="G412:G417" si="461">IF(F412&lt;B412,F412+1-B412-E412,F412-B412-E412)</f>
        <v>0</v>
      </c>
      <c r="H412" s="13"/>
      <c r="I412" s="13"/>
      <c r="J412" s="13"/>
      <c r="K412" s="14">
        <f t="shared" ref="K412:K417" si="462">+J412-I412</f>
        <v>0</v>
      </c>
      <c r="L412" s="13"/>
      <c r="M412" s="15">
        <f t="shared" ref="M412:M417" si="463">IF(L412&lt;H412,L412+1-H412-K412,L412-H412-K412)</f>
        <v>0</v>
      </c>
      <c r="N412" s="17"/>
      <c r="O412" s="17"/>
      <c r="P412" s="18"/>
      <c r="Q412" s="19"/>
      <c r="R412" s="46"/>
      <c r="S412" s="20">
        <f t="shared" ref="S412:S417" si="464">SUM(G412+M412)</f>
        <v>0</v>
      </c>
      <c r="T412" s="69" t="str">
        <f t="shared" si="459"/>
        <v>KO</v>
      </c>
      <c r="U412" s="85"/>
      <c r="W412" s="22" t="s">
        <v>15</v>
      </c>
      <c r="X412" s="22"/>
      <c r="Y412" s="22" t="s">
        <v>29</v>
      </c>
      <c r="Z412" s="22" t="s">
        <v>17</v>
      </c>
      <c r="AC412" s="22" t="s">
        <v>16</v>
      </c>
      <c r="AD412" s="22" t="s">
        <v>17</v>
      </c>
      <c r="AE412" s="63"/>
      <c r="AF412" s="36">
        <f>IF($U417=2,IF($U411&lt;$AK$4,$AK$4-$U411,0),AF413)</f>
        <v>0</v>
      </c>
      <c r="AG412" s="36"/>
      <c r="AH412" s="36">
        <f>IF($U417=2,IF($U411&gt;$AK$4,IF(($U411-$AK$4)&gt;8/24,8/24,$U411-$AK$4),AH413),AH413)</f>
        <v>0</v>
      </c>
      <c r="AI412" s="34">
        <v>2</v>
      </c>
      <c r="AJ412" s="13">
        <v>0.29166666666666669</v>
      </c>
      <c r="AK412" s="53">
        <f>+AJ412*5</f>
        <v>1.4583333333333335</v>
      </c>
    </row>
    <row r="413" spans="1:37">
      <c r="A413" s="45">
        <f t="shared" ref="A413:A417" si="465">+A412+1</f>
        <v>43397</v>
      </c>
      <c r="B413" s="13"/>
      <c r="C413" s="13"/>
      <c r="D413" s="13"/>
      <c r="E413" s="14">
        <f t="shared" si="460"/>
        <v>0</v>
      </c>
      <c r="F413" s="13"/>
      <c r="G413" s="15">
        <f t="shared" si="461"/>
        <v>0</v>
      </c>
      <c r="H413" s="13"/>
      <c r="I413" s="13"/>
      <c r="J413" s="13"/>
      <c r="K413" s="14">
        <f t="shared" si="462"/>
        <v>0</v>
      </c>
      <c r="L413" s="13"/>
      <c r="M413" s="15">
        <f t="shared" si="463"/>
        <v>0</v>
      </c>
      <c r="N413" s="17"/>
      <c r="O413" s="17"/>
      <c r="P413" s="18"/>
      <c r="Q413" s="19"/>
      <c r="R413" s="46"/>
      <c r="S413" s="20">
        <f t="shared" si="464"/>
        <v>0</v>
      </c>
      <c r="T413" s="69" t="str">
        <f t="shared" si="459"/>
        <v>KO</v>
      </c>
      <c r="U413" s="85"/>
      <c r="W413" s="60">
        <f>AF411</f>
        <v>0</v>
      </c>
      <c r="X413" s="60"/>
      <c r="Y413" s="58">
        <f>+AH411</f>
        <v>0</v>
      </c>
      <c r="Z413" s="58">
        <f>IF(U411&gt;43/24,U411-43/24,0)</f>
        <v>0</v>
      </c>
      <c r="AB413" s="22" t="s">
        <v>17</v>
      </c>
      <c r="AC413" s="53" t="s">
        <v>27</v>
      </c>
      <c r="AD413" s="53">
        <f>+Z415</f>
        <v>0</v>
      </c>
      <c r="AE413" s="66"/>
      <c r="AF413" s="21">
        <f>IF($U417=3,IF($U411&lt;$AK$5,$AK$5-$U411,0),AF414)</f>
        <v>0</v>
      </c>
      <c r="AH413" s="21">
        <f>IF($U417=3,IF($U411&gt;$AK$5,IF(($U411-$AK$5)&gt;15/24,15/24,$U411-$AK$5),AH414),AH414)</f>
        <v>0</v>
      </c>
      <c r="AI413" s="34">
        <v>3</v>
      </c>
      <c r="AJ413" s="13">
        <v>0.29166666666666669</v>
      </c>
      <c r="AK413" s="53">
        <f>+AJ413*4</f>
        <v>1.1666666666666667</v>
      </c>
    </row>
    <row r="414" spans="1:37">
      <c r="A414" s="45">
        <f t="shared" si="465"/>
        <v>43398</v>
      </c>
      <c r="B414" s="13"/>
      <c r="C414" s="13"/>
      <c r="D414" s="13"/>
      <c r="E414" s="14">
        <f t="shared" si="460"/>
        <v>0</v>
      </c>
      <c r="F414" s="13"/>
      <c r="G414" s="15">
        <f t="shared" si="461"/>
        <v>0</v>
      </c>
      <c r="H414" s="13"/>
      <c r="I414" s="13"/>
      <c r="J414" s="13"/>
      <c r="K414" s="14">
        <f t="shared" si="462"/>
        <v>0</v>
      </c>
      <c r="L414" s="13"/>
      <c r="M414" s="15">
        <f t="shared" si="463"/>
        <v>0</v>
      </c>
      <c r="N414" s="17"/>
      <c r="O414" s="17"/>
      <c r="P414" s="18"/>
      <c r="Q414" s="19"/>
      <c r="R414" s="46"/>
      <c r="S414" s="20">
        <f t="shared" si="464"/>
        <v>0</v>
      </c>
      <c r="T414" s="69" t="str">
        <f t="shared" si="459"/>
        <v>KO</v>
      </c>
      <c r="U414" s="85"/>
      <c r="W414" s="22" t="s">
        <v>18</v>
      </c>
      <c r="X414" s="22"/>
      <c r="Y414" s="22" t="s">
        <v>18</v>
      </c>
      <c r="Z414" s="22" t="s">
        <v>18</v>
      </c>
      <c r="AB414" s="22" t="s">
        <v>16</v>
      </c>
      <c r="AC414" s="53">
        <f>+Y415</f>
        <v>0</v>
      </c>
      <c r="AD414" s="53">
        <f>+(AD413*1.5)/1.25</f>
        <v>0</v>
      </c>
      <c r="AE414" s="66"/>
      <c r="AF414" s="21">
        <f>IF($U417=4,IF($U411&lt;$AK$6,$AK$6-$U411,0),AF415)</f>
        <v>0</v>
      </c>
      <c r="AH414" s="21">
        <f>IF($U417=4,IF($U411&gt;$AK$6,IF(($U411-$AK$6)&gt;22/24,22/24,$U411-$AK$6),AH415),AH415)</f>
        <v>0</v>
      </c>
      <c r="AI414" s="34">
        <v>4</v>
      </c>
      <c r="AJ414" s="13">
        <v>0.29166666666666669</v>
      </c>
      <c r="AK414" s="53">
        <f>+AJ414*3</f>
        <v>0.875</v>
      </c>
    </row>
    <row r="415" spans="1:37">
      <c r="A415" s="45">
        <f t="shared" si="465"/>
        <v>43399</v>
      </c>
      <c r="B415" s="13"/>
      <c r="C415" s="13"/>
      <c r="D415" s="13"/>
      <c r="E415" s="14">
        <f t="shared" si="460"/>
        <v>0</v>
      </c>
      <c r="F415" s="13"/>
      <c r="G415" s="15">
        <f t="shared" si="461"/>
        <v>0</v>
      </c>
      <c r="H415" s="13"/>
      <c r="I415" s="13"/>
      <c r="J415" s="13"/>
      <c r="K415" s="14">
        <f t="shared" si="462"/>
        <v>0</v>
      </c>
      <c r="L415" s="13"/>
      <c r="M415" s="15">
        <f t="shared" si="463"/>
        <v>0</v>
      </c>
      <c r="N415" s="17"/>
      <c r="O415" s="17"/>
      <c r="P415" s="18"/>
      <c r="Q415" s="19"/>
      <c r="R415" s="46"/>
      <c r="S415" s="20">
        <f t="shared" si="464"/>
        <v>0</v>
      </c>
      <c r="T415" s="69" t="str">
        <f>IF(S415+R415+Q415+P415+O415+N415=0,"KO","")</f>
        <v>KO</v>
      </c>
      <c r="U415" s="85"/>
      <c r="W415" s="55">
        <f>+W407+W413-(AC409*1.25)</f>
        <v>0</v>
      </c>
      <c r="X415" s="55"/>
      <c r="Y415" s="53">
        <f>+Y407+Y413-Y409+(AD409*1.5)/1.25-AC409</f>
        <v>0</v>
      </c>
      <c r="Z415" s="53">
        <f>+Z407+Z413-Z409-AD409</f>
        <v>0</v>
      </c>
      <c r="AB415" s="22" t="s">
        <v>15</v>
      </c>
      <c r="AC415" s="53">
        <f>+AC414*1.25</f>
        <v>0</v>
      </c>
      <c r="AD415" s="53" t="s">
        <v>27</v>
      </c>
      <c r="AE415" s="67"/>
      <c r="AF415" s="21">
        <f>IF($U417=5,IF($U411&lt;$AK$7,$AK$7-$U411,0),AF416)</f>
        <v>0</v>
      </c>
      <c r="AH415" s="21">
        <f>IF($U417=5,IF($U411&gt;$AK$7,IF(($U411-$AK$7)&gt;29/24,29/24,$U411-$AK$7),AH416),AH416)</f>
        <v>0</v>
      </c>
      <c r="AI415" s="34">
        <v>5</v>
      </c>
      <c r="AJ415" s="13">
        <v>0.29166666666666669</v>
      </c>
      <c r="AK415" s="53">
        <f>+AJ415*2</f>
        <v>0.58333333333333337</v>
      </c>
    </row>
    <row r="416" spans="1:37">
      <c r="A416" s="45">
        <f t="shared" si="465"/>
        <v>43400</v>
      </c>
      <c r="B416" s="13"/>
      <c r="C416" s="13"/>
      <c r="D416" s="13"/>
      <c r="E416" s="14">
        <f t="shared" si="460"/>
        <v>0</v>
      </c>
      <c r="F416" s="13"/>
      <c r="G416" s="15">
        <f t="shared" si="461"/>
        <v>0</v>
      </c>
      <c r="H416" s="13"/>
      <c r="I416" s="13"/>
      <c r="J416" s="13"/>
      <c r="K416" s="14">
        <f t="shared" si="462"/>
        <v>0</v>
      </c>
      <c r="L416" s="13"/>
      <c r="M416" s="15">
        <f t="shared" si="463"/>
        <v>0</v>
      </c>
      <c r="N416" s="17"/>
      <c r="O416" s="17"/>
      <c r="P416" s="18"/>
      <c r="Q416" s="19"/>
      <c r="R416" s="46"/>
      <c r="S416" s="20">
        <f t="shared" si="464"/>
        <v>0</v>
      </c>
      <c r="T416" s="69" t="str">
        <f t="shared" ref="T416:T417" si="466">IF(S416+R416+Q416+P416+O416+N416=0,"KO","")</f>
        <v>KO</v>
      </c>
      <c r="U416" s="51" t="s">
        <v>33</v>
      </c>
      <c r="Y416" s="22" t="s">
        <v>16</v>
      </c>
      <c r="Z416" s="22" t="s">
        <v>17</v>
      </c>
      <c r="AC416" s="22" t="s">
        <v>16</v>
      </c>
      <c r="AD416" s="22" t="s">
        <v>17</v>
      </c>
      <c r="AE416" s="63"/>
      <c r="AF416" s="21">
        <f>IF($U417=6,IF($U411&lt;$AK$8,$AK$8-$U411,0),AF417)</f>
        <v>0</v>
      </c>
      <c r="AH416" s="21">
        <f>IF($U417=6,IF($U411&gt;$AK$8,IF(($U411-$AK$8)&gt;36/24,36/24,$U411-$AK$8),AH417),AH417)</f>
        <v>0</v>
      </c>
      <c r="AI416" s="34">
        <v>6</v>
      </c>
      <c r="AJ416" s="13">
        <v>0.29166666666666669</v>
      </c>
      <c r="AK416" s="53">
        <f>+AJ416</f>
        <v>0.29166666666666669</v>
      </c>
    </row>
    <row r="417" spans="1:37">
      <c r="A417" s="45">
        <f t="shared" si="465"/>
        <v>43401</v>
      </c>
      <c r="B417" s="13"/>
      <c r="C417" s="13"/>
      <c r="D417" s="13"/>
      <c r="E417" s="14">
        <f t="shared" si="460"/>
        <v>0</v>
      </c>
      <c r="F417" s="13"/>
      <c r="G417" s="15">
        <f t="shared" si="461"/>
        <v>0</v>
      </c>
      <c r="H417" s="13"/>
      <c r="I417" s="13"/>
      <c r="J417" s="13"/>
      <c r="K417" s="14">
        <f t="shared" si="462"/>
        <v>0</v>
      </c>
      <c r="L417" s="13"/>
      <c r="M417" s="15">
        <f t="shared" si="463"/>
        <v>0</v>
      </c>
      <c r="N417" s="17"/>
      <c r="O417" s="17"/>
      <c r="P417" s="18"/>
      <c r="Q417" s="19"/>
      <c r="R417" s="46"/>
      <c r="S417" s="20">
        <f t="shared" si="464"/>
        <v>0</v>
      </c>
      <c r="T417" s="69" t="str">
        <f t="shared" si="466"/>
        <v>KO</v>
      </c>
      <c r="U417" s="52">
        <f>+IF(SUM(N411:R417)&gt;7,"ERROR",SUM(N411:R417))</f>
        <v>0</v>
      </c>
      <c r="W417" s="42" t="s">
        <v>19</v>
      </c>
      <c r="X417" s="42"/>
      <c r="Y417" s="54">
        <v>0</v>
      </c>
      <c r="Z417" s="54">
        <v>0</v>
      </c>
      <c r="AB417" s="42" t="s">
        <v>26</v>
      </c>
      <c r="AC417" s="54">
        <v>0</v>
      </c>
      <c r="AD417" s="54">
        <v>0</v>
      </c>
      <c r="AE417" s="68"/>
      <c r="AF417" s="21">
        <f>IF($U417=7,IF($U411&lt;$AK$9,$AK$9-$U411,0),0)</f>
        <v>0</v>
      </c>
      <c r="AH417" s="21">
        <f>IF($U417=7,IF($U411&gt;$AK$9,IF(($U411-$AK$9)&gt;43/24,43/24,$U411-$AK$9),0),0)</f>
        <v>0</v>
      </c>
      <c r="AI417" s="34">
        <v>7</v>
      </c>
      <c r="AJ417" s="13">
        <v>0.29166666666666669</v>
      </c>
      <c r="AK417" s="53">
        <v>0</v>
      </c>
    </row>
    <row r="418" spans="1:37" ht="6" customHeight="1">
      <c r="N418" s="37"/>
      <c r="O418" s="37"/>
      <c r="P418" s="37"/>
      <c r="Q418" s="37"/>
      <c r="R418" s="37"/>
    </row>
    <row r="419" spans="1:37">
      <c r="A419" s="45">
        <f>+A417+1</f>
        <v>43402</v>
      </c>
      <c r="B419" s="13"/>
      <c r="C419" s="13"/>
      <c r="D419" s="13"/>
      <c r="E419" s="14">
        <f>+D419-C419</f>
        <v>0</v>
      </c>
      <c r="F419" s="13"/>
      <c r="G419" s="15">
        <f>IF(F419&lt;B419,F419+1-B419-E419,F419-B419-E419)</f>
        <v>0</v>
      </c>
      <c r="H419" s="13"/>
      <c r="I419" s="13"/>
      <c r="J419" s="13"/>
      <c r="K419" s="14">
        <f>+J419-I419</f>
        <v>0</v>
      </c>
      <c r="L419" s="13"/>
      <c r="M419" s="15">
        <f>IF(L419&lt;H419,L419+1-H419-K419,L419-H419-K419)</f>
        <v>0</v>
      </c>
      <c r="N419" s="17"/>
      <c r="O419" s="17"/>
      <c r="P419" s="18"/>
      <c r="Q419" s="19"/>
      <c r="R419" s="46"/>
      <c r="S419" s="20">
        <f>SUM(G419+M419)</f>
        <v>0</v>
      </c>
      <c r="T419" s="69" t="str">
        <f t="shared" ref="T419:T422" si="467">IF(S419+R419+Q419+P419+O419+N419=0,"KO","")</f>
        <v>KO</v>
      </c>
      <c r="U419" s="84">
        <f>SUM(S419:S425)</f>
        <v>0</v>
      </c>
      <c r="W419" s="43" t="s">
        <v>13</v>
      </c>
      <c r="X419" s="59"/>
      <c r="Y419" s="82" t="s">
        <v>14</v>
      </c>
      <c r="Z419" s="82"/>
      <c r="AB419" s="36"/>
      <c r="AC419" s="82" t="s">
        <v>28</v>
      </c>
      <c r="AD419" s="82"/>
      <c r="AE419" s="62"/>
      <c r="AF419" s="36">
        <f>IF($U425=1,IF($U419&lt;$AK$3,$AK$3-$U419,0),AF420)</f>
        <v>0</v>
      </c>
      <c r="AG419" s="36"/>
      <c r="AH419" s="36">
        <f>IF($U425=1,IF($U419&gt;$AK$3,IF(($U419-$AK$3)&gt;8/24,8/24,$U419-$AK$3),AH420),AH420)</f>
        <v>0</v>
      </c>
      <c r="AI419" s="34">
        <v>1</v>
      </c>
      <c r="AJ419" s="13">
        <v>0.29166666666666669</v>
      </c>
      <c r="AK419" s="53">
        <f>+AJ419*5</f>
        <v>1.4583333333333335</v>
      </c>
    </row>
    <row r="420" spans="1:37">
      <c r="A420" s="45">
        <f>+A419+1</f>
        <v>43403</v>
      </c>
      <c r="B420" s="13"/>
      <c r="C420" s="13"/>
      <c r="D420" s="13"/>
      <c r="E420" s="14">
        <f t="shared" ref="E420:E425" si="468">+D420-C420</f>
        <v>0</v>
      </c>
      <c r="F420" s="13"/>
      <c r="G420" s="15">
        <f t="shared" ref="G420:G425" si="469">IF(F420&lt;B420,F420+1-B420-E420,F420-B420-E420)</f>
        <v>0</v>
      </c>
      <c r="H420" s="13"/>
      <c r="I420" s="13"/>
      <c r="J420" s="13"/>
      <c r="K420" s="14">
        <f t="shared" ref="K420:K425" si="470">+J420-I420</f>
        <v>0</v>
      </c>
      <c r="L420" s="13"/>
      <c r="M420" s="15">
        <f t="shared" ref="M420:M425" si="471">IF(L420&lt;H420,L420+1-H420-K420,L420-H420-K420)</f>
        <v>0</v>
      </c>
      <c r="N420" s="17"/>
      <c r="O420" s="17"/>
      <c r="P420" s="18"/>
      <c r="Q420" s="19"/>
      <c r="R420" s="46"/>
      <c r="S420" s="20">
        <f t="shared" ref="S420:S425" si="472">SUM(G420+M420)</f>
        <v>0</v>
      </c>
      <c r="T420" s="69" t="str">
        <f t="shared" si="467"/>
        <v>KO</v>
      </c>
      <c r="U420" s="85"/>
      <c r="W420" s="22" t="s">
        <v>15</v>
      </c>
      <c r="X420" s="22"/>
      <c r="Y420" s="22" t="s">
        <v>29</v>
      </c>
      <c r="Z420" s="22" t="s">
        <v>17</v>
      </c>
      <c r="AC420" s="22" t="s">
        <v>16</v>
      </c>
      <c r="AD420" s="22" t="s">
        <v>17</v>
      </c>
      <c r="AE420" s="63"/>
      <c r="AF420" s="36">
        <f>IF($U425=2,IF($U419&lt;$AK$4,$AK$4-$U419,0),AF421)</f>
        <v>0</v>
      </c>
      <c r="AG420" s="36"/>
      <c r="AH420" s="36">
        <f>IF($U425=2,IF($U419&gt;$AK$4,IF(($U419-$AK$4)&gt;8/24,8/24,$U419-$AK$4),AH421),AH421)</f>
        <v>0</v>
      </c>
      <c r="AI420" s="34">
        <v>2</v>
      </c>
      <c r="AJ420" s="13">
        <v>0.29166666666666669</v>
      </c>
      <c r="AK420" s="53">
        <f>+AJ420*5</f>
        <v>1.4583333333333335</v>
      </c>
    </row>
    <row r="421" spans="1:37">
      <c r="A421" s="45">
        <f t="shared" ref="A421:A425" si="473">+A420+1</f>
        <v>43404</v>
      </c>
      <c r="B421" s="13"/>
      <c r="C421" s="13"/>
      <c r="D421" s="13"/>
      <c r="E421" s="14">
        <f t="shared" si="468"/>
        <v>0</v>
      </c>
      <c r="F421" s="13"/>
      <c r="G421" s="15">
        <f t="shared" si="469"/>
        <v>0</v>
      </c>
      <c r="H421" s="13"/>
      <c r="I421" s="13"/>
      <c r="J421" s="13"/>
      <c r="K421" s="14">
        <f t="shared" si="470"/>
        <v>0</v>
      </c>
      <c r="L421" s="13"/>
      <c r="M421" s="15">
        <f t="shared" si="471"/>
        <v>0</v>
      </c>
      <c r="N421" s="17"/>
      <c r="O421" s="17"/>
      <c r="P421" s="18"/>
      <c r="Q421" s="19"/>
      <c r="R421" s="46"/>
      <c r="S421" s="20">
        <f t="shared" si="472"/>
        <v>0</v>
      </c>
      <c r="T421" s="69" t="str">
        <f t="shared" si="467"/>
        <v>KO</v>
      </c>
      <c r="U421" s="85"/>
      <c r="W421" s="60">
        <f>AF419</f>
        <v>0</v>
      </c>
      <c r="X421" s="60"/>
      <c r="Y421" s="58">
        <f>+AH419</f>
        <v>0</v>
      </c>
      <c r="Z421" s="58">
        <f>IF(U419&gt;43/24,U419-43/24,0)</f>
        <v>0</v>
      </c>
      <c r="AB421" s="22" t="s">
        <v>17</v>
      </c>
      <c r="AC421" s="53" t="s">
        <v>27</v>
      </c>
      <c r="AD421" s="53">
        <f>+Z423</f>
        <v>0</v>
      </c>
      <c r="AE421" s="66"/>
      <c r="AF421" s="21">
        <f>IF($U425=3,IF($U419&lt;$AK$5,$AK$5-$U419,0),AF422)</f>
        <v>0</v>
      </c>
      <c r="AH421" s="21">
        <f>IF($U425=3,IF($U419&gt;$AK$5,IF(($U419-$AK$5)&gt;15/24,15/24,$U419-$AK$5),AH422),AH422)</f>
        <v>0</v>
      </c>
      <c r="AI421" s="34">
        <v>3</v>
      </c>
      <c r="AJ421" s="13">
        <v>0.29166666666666669</v>
      </c>
      <c r="AK421" s="53">
        <f>+AJ421*4</f>
        <v>1.1666666666666667</v>
      </c>
    </row>
    <row r="422" spans="1:37">
      <c r="A422" s="45">
        <f t="shared" si="473"/>
        <v>43405</v>
      </c>
      <c r="B422" s="13"/>
      <c r="C422" s="13"/>
      <c r="D422" s="13"/>
      <c r="E422" s="14">
        <f t="shared" si="468"/>
        <v>0</v>
      </c>
      <c r="F422" s="13"/>
      <c r="G422" s="15">
        <f t="shared" si="469"/>
        <v>0</v>
      </c>
      <c r="H422" s="13"/>
      <c r="I422" s="13"/>
      <c r="J422" s="13"/>
      <c r="K422" s="14">
        <f t="shared" si="470"/>
        <v>0</v>
      </c>
      <c r="L422" s="13"/>
      <c r="M422" s="15">
        <f t="shared" si="471"/>
        <v>0</v>
      </c>
      <c r="N422" s="17"/>
      <c r="O422" s="17"/>
      <c r="P422" s="18"/>
      <c r="Q422" s="19"/>
      <c r="R422" s="46"/>
      <c r="S422" s="20">
        <f t="shared" si="472"/>
        <v>0</v>
      </c>
      <c r="T422" s="69" t="str">
        <f t="shared" si="467"/>
        <v>KO</v>
      </c>
      <c r="U422" s="85"/>
      <c r="W422" s="22" t="s">
        <v>18</v>
      </c>
      <c r="X422" s="22"/>
      <c r="Y422" s="22" t="s">
        <v>18</v>
      </c>
      <c r="Z422" s="22" t="s">
        <v>18</v>
      </c>
      <c r="AB422" s="22" t="s">
        <v>16</v>
      </c>
      <c r="AC422" s="53">
        <f>+Y423</f>
        <v>0</v>
      </c>
      <c r="AD422" s="53">
        <f>+(AD421*1.5)/1.25</f>
        <v>0</v>
      </c>
      <c r="AE422" s="66"/>
      <c r="AF422" s="21">
        <f>IF($U425=4,IF($U419&lt;$AK$6,$AK$6-$U419,0),AF423)</f>
        <v>0</v>
      </c>
      <c r="AH422" s="21">
        <f>IF($U425=4,IF($U419&gt;$AK$6,IF(($U419-$AK$6)&gt;22/24,22/24,$U419-$AK$6),AH423),AH423)</f>
        <v>0</v>
      </c>
      <c r="AI422" s="34">
        <v>4</v>
      </c>
      <c r="AJ422" s="13">
        <v>0.29166666666666669</v>
      </c>
      <c r="AK422" s="53">
        <f>+AJ422*3</f>
        <v>0.875</v>
      </c>
    </row>
    <row r="423" spans="1:37">
      <c r="A423" s="45">
        <f t="shared" si="473"/>
        <v>43406</v>
      </c>
      <c r="B423" s="13"/>
      <c r="C423" s="13"/>
      <c r="D423" s="13"/>
      <c r="E423" s="14">
        <f t="shared" si="468"/>
        <v>0</v>
      </c>
      <c r="F423" s="13"/>
      <c r="G423" s="15">
        <f t="shared" si="469"/>
        <v>0</v>
      </c>
      <c r="H423" s="13"/>
      <c r="I423" s="13"/>
      <c r="J423" s="13"/>
      <c r="K423" s="14">
        <f t="shared" si="470"/>
        <v>0</v>
      </c>
      <c r="L423" s="13"/>
      <c r="M423" s="15">
        <f t="shared" si="471"/>
        <v>0</v>
      </c>
      <c r="N423" s="17"/>
      <c r="O423" s="17"/>
      <c r="P423" s="18"/>
      <c r="Q423" s="19"/>
      <c r="R423" s="46"/>
      <c r="S423" s="20">
        <f t="shared" si="472"/>
        <v>0</v>
      </c>
      <c r="T423" s="69" t="str">
        <f>IF(S423+R423+Q423+P423+O423+N423=0,"KO","")</f>
        <v>KO</v>
      </c>
      <c r="U423" s="85"/>
      <c r="W423" s="55">
        <f>+W415+W421-(AC417*1.25)</f>
        <v>0</v>
      </c>
      <c r="X423" s="55"/>
      <c r="Y423" s="53">
        <f>+Y415+Y421-Y417+(AD417*1.5)/1.25-AC417</f>
        <v>0</v>
      </c>
      <c r="Z423" s="53">
        <f>+Z415+Z421-Z417-AD417</f>
        <v>0</v>
      </c>
      <c r="AB423" s="22" t="s">
        <v>15</v>
      </c>
      <c r="AC423" s="53">
        <f>+AC422*1.25</f>
        <v>0</v>
      </c>
      <c r="AD423" s="53" t="s">
        <v>27</v>
      </c>
      <c r="AE423" s="67"/>
      <c r="AF423" s="21">
        <f>IF($U425=5,IF($U419&lt;$AK$7,$AK$7-$U419,0),AF424)</f>
        <v>0</v>
      </c>
      <c r="AH423" s="21">
        <f>IF($U425=5,IF($U419&gt;$AK$7,IF(($U419-$AK$7)&gt;29/24,29/24,$U419-$AK$7),AH424),AH424)</f>
        <v>0</v>
      </c>
      <c r="AI423" s="34">
        <v>5</v>
      </c>
      <c r="AJ423" s="13">
        <v>0.29166666666666669</v>
      </c>
      <c r="AK423" s="53">
        <f>+AJ423*2</f>
        <v>0.58333333333333337</v>
      </c>
    </row>
    <row r="424" spans="1:37">
      <c r="A424" s="45">
        <f t="shared" si="473"/>
        <v>43407</v>
      </c>
      <c r="B424" s="13"/>
      <c r="C424" s="13"/>
      <c r="D424" s="13"/>
      <c r="E424" s="14">
        <f t="shared" si="468"/>
        <v>0</v>
      </c>
      <c r="F424" s="13"/>
      <c r="G424" s="15">
        <f t="shared" si="469"/>
        <v>0</v>
      </c>
      <c r="H424" s="13"/>
      <c r="I424" s="13"/>
      <c r="J424" s="13"/>
      <c r="K424" s="14">
        <f t="shared" si="470"/>
        <v>0</v>
      </c>
      <c r="L424" s="13"/>
      <c r="M424" s="15">
        <f t="shared" si="471"/>
        <v>0</v>
      </c>
      <c r="N424" s="17"/>
      <c r="O424" s="17"/>
      <c r="P424" s="18"/>
      <c r="Q424" s="19"/>
      <c r="R424" s="46"/>
      <c r="S424" s="20">
        <f t="shared" si="472"/>
        <v>0</v>
      </c>
      <c r="T424" s="69" t="str">
        <f t="shared" ref="T424:T425" si="474">IF(S424+R424+Q424+P424+O424+N424=0,"KO","")</f>
        <v>KO</v>
      </c>
      <c r="U424" s="51" t="s">
        <v>33</v>
      </c>
      <c r="Y424" s="22" t="s">
        <v>16</v>
      </c>
      <c r="Z424" s="22" t="s">
        <v>17</v>
      </c>
      <c r="AC424" s="22" t="s">
        <v>16</v>
      </c>
      <c r="AD424" s="22" t="s">
        <v>17</v>
      </c>
      <c r="AE424" s="63"/>
      <c r="AF424" s="21">
        <f>IF($U425=6,IF($U419&lt;$AK$8,$AK$8-$U419,0),AF425)</f>
        <v>0</v>
      </c>
      <c r="AH424" s="21">
        <f>IF($U425=6,IF($U419&gt;$AK$8,IF(($U419-$AK$8)&gt;36/24,36/24,$U419-$AK$8),AH425),AH425)</f>
        <v>0</v>
      </c>
      <c r="AI424" s="34">
        <v>6</v>
      </c>
      <c r="AJ424" s="13">
        <v>0.29166666666666669</v>
      </c>
      <c r="AK424" s="53">
        <f>+AJ424</f>
        <v>0.29166666666666669</v>
      </c>
    </row>
    <row r="425" spans="1:37">
      <c r="A425" s="45">
        <f t="shared" si="473"/>
        <v>43408</v>
      </c>
      <c r="B425" s="13"/>
      <c r="C425" s="13"/>
      <c r="D425" s="13"/>
      <c r="E425" s="14">
        <f t="shared" si="468"/>
        <v>0</v>
      </c>
      <c r="F425" s="13"/>
      <c r="G425" s="15">
        <f t="shared" si="469"/>
        <v>0</v>
      </c>
      <c r="H425" s="13"/>
      <c r="I425" s="13"/>
      <c r="J425" s="13"/>
      <c r="K425" s="14">
        <f t="shared" si="470"/>
        <v>0</v>
      </c>
      <c r="L425" s="13"/>
      <c r="M425" s="15">
        <f t="shared" si="471"/>
        <v>0</v>
      </c>
      <c r="N425" s="17"/>
      <c r="O425" s="17"/>
      <c r="P425" s="18"/>
      <c r="Q425" s="19"/>
      <c r="R425" s="46"/>
      <c r="S425" s="20">
        <f t="shared" si="472"/>
        <v>0</v>
      </c>
      <c r="T425" s="69" t="str">
        <f t="shared" si="474"/>
        <v>KO</v>
      </c>
      <c r="U425" s="52">
        <f>+IF(SUM(N419:R425)&gt;7,"ERROR",SUM(N419:R425))</f>
        <v>0</v>
      </c>
      <c r="W425" s="42" t="s">
        <v>19</v>
      </c>
      <c r="X425" s="42"/>
      <c r="Y425" s="54">
        <v>0</v>
      </c>
      <c r="Z425" s="54">
        <v>0</v>
      </c>
      <c r="AB425" s="42" t="s">
        <v>26</v>
      </c>
      <c r="AC425" s="54">
        <v>0</v>
      </c>
      <c r="AD425" s="54">
        <v>0</v>
      </c>
      <c r="AE425" s="68"/>
      <c r="AF425" s="21">
        <f>IF($U425=7,IF($U419&lt;$AK$9,$AK$9-$U419,0),0)</f>
        <v>0</v>
      </c>
      <c r="AH425" s="21">
        <f>IF($U425=7,IF($U419&gt;$AK$9,IF(($U419-$AK$9)&gt;43/24,43/24,$U419-$AK$9),0),0)</f>
        <v>0</v>
      </c>
      <c r="AI425" s="34">
        <v>7</v>
      </c>
      <c r="AJ425" s="13">
        <v>0.29166666666666669</v>
      </c>
      <c r="AK425" s="53">
        <v>0</v>
      </c>
    </row>
    <row r="426" spans="1:37">
      <c r="N426" s="37"/>
      <c r="O426" s="37"/>
      <c r="P426" s="37"/>
      <c r="Q426" s="37"/>
      <c r="R426" s="37"/>
    </row>
    <row r="427" spans="1:37" ht="6" customHeight="1">
      <c r="N427" s="37"/>
      <c r="O427" s="37"/>
      <c r="P427" s="37"/>
      <c r="Q427" s="37"/>
      <c r="R427" s="37"/>
      <c r="S427" s="47"/>
      <c r="T427" s="47"/>
      <c r="U427" s="91"/>
      <c r="V427" s="47"/>
      <c r="W427" s="47"/>
      <c r="X427" s="47"/>
    </row>
    <row r="428" spans="1:37">
      <c r="N428" s="37"/>
      <c r="O428" s="37"/>
      <c r="P428" s="37"/>
      <c r="Q428" s="37"/>
      <c r="R428" s="37"/>
      <c r="S428" s="47"/>
      <c r="T428" s="47"/>
      <c r="U428" s="91"/>
      <c r="V428" s="47"/>
      <c r="W428" s="47"/>
      <c r="X428" s="47"/>
    </row>
    <row r="429" spans="1:37">
      <c r="N429" s="37"/>
      <c r="O429" s="37"/>
      <c r="P429" s="37"/>
      <c r="Q429" s="37"/>
      <c r="R429" s="37"/>
      <c r="S429" s="47"/>
      <c r="T429" s="47"/>
      <c r="U429" s="91"/>
      <c r="V429" s="47"/>
      <c r="W429" s="47"/>
      <c r="X429" s="47"/>
    </row>
    <row r="430" spans="1:37">
      <c r="N430" s="37"/>
      <c r="O430" s="37"/>
      <c r="P430" s="37"/>
      <c r="Q430" s="37"/>
      <c r="R430" s="37"/>
      <c r="S430" s="47"/>
      <c r="T430" s="47"/>
      <c r="U430" s="91"/>
      <c r="V430" s="47"/>
      <c r="W430" s="47"/>
      <c r="X430" s="47"/>
    </row>
    <row r="431" spans="1:37">
      <c r="N431" s="37"/>
      <c r="O431" s="37"/>
      <c r="P431" s="37"/>
      <c r="Q431" s="37"/>
      <c r="R431" s="37"/>
      <c r="S431" s="47"/>
      <c r="T431" s="47"/>
      <c r="U431" s="91"/>
      <c r="V431" s="47"/>
      <c r="W431" s="47"/>
      <c r="X431" s="47"/>
    </row>
    <row r="432" spans="1:37">
      <c r="N432" s="37"/>
      <c r="O432" s="37"/>
      <c r="P432" s="37"/>
      <c r="Q432" s="37"/>
      <c r="R432" s="37"/>
      <c r="S432" s="47"/>
      <c r="T432" s="47"/>
      <c r="U432" s="48"/>
      <c r="V432" s="47"/>
      <c r="W432" s="47"/>
      <c r="X432" s="47"/>
    </row>
    <row r="433" spans="14:24">
      <c r="N433" s="37"/>
      <c r="O433" s="37"/>
      <c r="P433" s="37"/>
      <c r="Q433" s="37"/>
      <c r="R433" s="37"/>
      <c r="S433" s="47"/>
      <c r="T433" s="47"/>
      <c r="U433" s="49"/>
      <c r="V433" s="47"/>
      <c r="W433" s="47"/>
      <c r="X433" s="47"/>
    </row>
    <row r="434" spans="14:24">
      <c r="N434" s="37"/>
      <c r="O434" s="37"/>
      <c r="P434" s="37"/>
      <c r="Q434" s="37"/>
      <c r="R434" s="37"/>
      <c r="S434" s="47"/>
      <c r="T434" s="47"/>
      <c r="U434" s="47"/>
      <c r="V434" s="47"/>
      <c r="W434" s="47"/>
      <c r="X434" s="47"/>
    </row>
    <row r="435" spans="14:24">
      <c r="N435" s="37"/>
      <c r="O435" s="37"/>
      <c r="P435" s="37"/>
      <c r="Q435" s="37"/>
      <c r="R435" s="37"/>
      <c r="S435" s="47"/>
      <c r="T435" s="47"/>
      <c r="U435" s="91"/>
      <c r="V435" s="47"/>
      <c r="W435" s="47"/>
      <c r="X435" s="47"/>
    </row>
    <row r="436" spans="14:24">
      <c r="N436" s="37"/>
      <c r="O436" s="37"/>
      <c r="P436" s="37"/>
      <c r="Q436" s="37"/>
      <c r="R436" s="37"/>
      <c r="S436" s="47"/>
      <c r="T436" s="47"/>
      <c r="U436" s="91"/>
      <c r="V436" s="47"/>
      <c r="W436" s="47"/>
      <c r="X436" s="47"/>
    </row>
    <row r="437" spans="14:24">
      <c r="N437" s="37"/>
      <c r="O437" s="37"/>
      <c r="P437" s="37"/>
      <c r="Q437" s="37"/>
      <c r="R437" s="37"/>
      <c r="S437" s="47"/>
      <c r="T437" s="47"/>
      <c r="U437" s="91"/>
      <c r="V437" s="47"/>
      <c r="W437" s="47"/>
      <c r="X437" s="47"/>
    </row>
    <row r="438" spans="14:24">
      <c r="N438" s="37"/>
      <c r="O438" s="37"/>
      <c r="P438" s="37"/>
      <c r="Q438" s="37"/>
      <c r="R438" s="37"/>
      <c r="S438" s="47"/>
      <c r="T438" s="47"/>
      <c r="U438" s="91"/>
      <c r="V438" s="47"/>
      <c r="W438" s="47"/>
      <c r="X438" s="47"/>
    </row>
    <row r="439" spans="14:24">
      <c r="N439" s="37"/>
      <c r="O439" s="37"/>
      <c r="P439" s="37"/>
      <c r="Q439" s="37"/>
      <c r="R439" s="37"/>
      <c r="S439" s="47"/>
      <c r="T439" s="47"/>
      <c r="U439" s="91"/>
      <c r="V439" s="47"/>
      <c r="W439" s="47"/>
      <c r="X439" s="47"/>
    </row>
    <row r="440" spans="14:24">
      <c r="N440" s="37"/>
      <c r="O440" s="37"/>
      <c r="P440" s="37"/>
      <c r="Q440" s="37"/>
      <c r="R440" s="37"/>
      <c r="S440" s="47"/>
      <c r="T440" s="47"/>
      <c r="U440" s="48"/>
      <c r="V440" s="47"/>
      <c r="W440" s="47"/>
      <c r="X440" s="47"/>
    </row>
    <row r="441" spans="14:24">
      <c r="N441" s="37"/>
      <c r="O441" s="37"/>
      <c r="P441" s="37"/>
      <c r="Q441" s="37"/>
      <c r="R441" s="37"/>
      <c r="S441" s="47"/>
      <c r="T441" s="47"/>
      <c r="U441" s="49"/>
      <c r="V441" s="47"/>
      <c r="W441" s="47"/>
      <c r="X441" s="47"/>
    </row>
    <row r="442" spans="14:24">
      <c r="N442" s="37"/>
      <c r="O442" s="37"/>
      <c r="P442" s="37"/>
      <c r="Q442" s="37"/>
      <c r="R442" s="37"/>
      <c r="S442" s="47"/>
      <c r="T442" s="47"/>
      <c r="U442" s="47"/>
      <c r="V442" s="47"/>
      <c r="W442" s="47"/>
      <c r="X442" s="47"/>
    </row>
    <row r="443" spans="14:24">
      <c r="N443" s="37"/>
      <c r="O443" s="37"/>
      <c r="P443" s="37"/>
      <c r="Q443" s="37"/>
      <c r="R443" s="37"/>
    </row>
    <row r="444" spans="14:24">
      <c r="N444" s="37"/>
      <c r="O444" s="37"/>
      <c r="P444" s="37"/>
      <c r="Q444" s="37"/>
      <c r="R444" s="37"/>
    </row>
    <row r="445" spans="14:24">
      <c r="N445" s="37"/>
      <c r="O445" s="37"/>
      <c r="P445" s="37"/>
      <c r="Q445" s="37"/>
      <c r="R445" s="37"/>
    </row>
    <row r="446" spans="14:24">
      <c r="N446" s="37"/>
      <c r="O446" s="37"/>
      <c r="P446" s="37"/>
      <c r="Q446" s="37"/>
      <c r="R446" s="37"/>
    </row>
    <row r="447" spans="14:24">
      <c r="N447" s="37"/>
      <c r="O447" s="37"/>
      <c r="P447" s="37"/>
      <c r="Q447" s="37"/>
      <c r="R447" s="37"/>
    </row>
    <row r="448" spans="14:24">
      <c r="N448" s="37"/>
      <c r="O448" s="37"/>
      <c r="P448" s="37"/>
      <c r="Q448" s="37"/>
      <c r="R448" s="37"/>
    </row>
    <row r="449" spans="14:18">
      <c r="N449" s="37"/>
      <c r="O449" s="37"/>
      <c r="P449" s="37"/>
      <c r="Q449" s="37"/>
      <c r="R449" s="37"/>
    </row>
    <row r="450" spans="14:18">
      <c r="N450" s="37"/>
      <c r="O450" s="37"/>
      <c r="P450" s="37"/>
      <c r="Q450" s="37"/>
      <c r="R450" s="37"/>
    </row>
    <row r="451" spans="14:18">
      <c r="N451" s="37"/>
      <c r="O451" s="37"/>
      <c r="P451" s="37"/>
      <c r="Q451" s="37"/>
      <c r="R451" s="37"/>
    </row>
    <row r="452" spans="14:18">
      <c r="N452" s="37"/>
      <c r="O452" s="37"/>
      <c r="P452" s="37"/>
      <c r="Q452" s="37"/>
      <c r="R452" s="37"/>
    </row>
    <row r="453" spans="14:18">
      <c r="N453" s="37"/>
      <c r="O453" s="37"/>
      <c r="P453" s="37"/>
      <c r="Q453" s="37"/>
      <c r="R453" s="37"/>
    </row>
    <row r="454" spans="14:18">
      <c r="N454" s="37"/>
      <c r="O454" s="37"/>
      <c r="P454" s="37"/>
      <c r="Q454" s="37"/>
      <c r="R454" s="37"/>
    </row>
    <row r="455" spans="14:18">
      <c r="N455" s="37"/>
      <c r="O455" s="37"/>
      <c r="P455" s="37"/>
      <c r="Q455" s="37"/>
      <c r="R455" s="37"/>
    </row>
    <row r="456" spans="14:18">
      <c r="N456" s="37"/>
      <c r="O456" s="37"/>
      <c r="P456" s="37"/>
      <c r="Q456" s="37"/>
      <c r="R456" s="37"/>
    </row>
  </sheetData>
  <mergeCells count="181">
    <mergeCell ref="H1:H2"/>
    <mergeCell ref="I1:J1"/>
    <mergeCell ref="K1:K2"/>
    <mergeCell ref="L1:L2"/>
    <mergeCell ref="M1:M2"/>
    <mergeCell ref="N1:N2"/>
    <mergeCell ref="A1:A2"/>
    <mergeCell ref="B1:B2"/>
    <mergeCell ref="C1:D1"/>
    <mergeCell ref="E1:E2"/>
    <mergeCell ref="F1:F2"/>
    <mergeCell ref="G1:G2"/>
    <mergeCell ref="W1:Z1"/>
    <mergeCell ref="U3:U7"/>
    <mergeCell ref="Y3:Z3"/>
    <mergeCell ref="AC3:AD3"/>
    <mergeCell ref="U11:U15"/>
    <mergeCell ref="Y11:Z11"/>
    <mergeCell ref="AC11:AD11"/>
    <mergeCell ref="O1:O2"/>
    <mergeCell ref="P1:P2"/>
    <mergeCell ref="Q1:Q2"/>
    <mergeCell ref="R1:R2"/>
    <mergeCell ref="S1:S2"/>
    <mergeCell ref="U1:U2"/>
    <mergeCell ref="W3:X3"/>
    <mergeCell ref="U35:U39"/>
    <mergeCell ref="Y35:Z35"/>
    <mergeCell ref="AC35:AD35"/>
    <mergeCell ref="U43:U47"/>
    <mergeCell ref="Y43:Z43"/>
    <mergeCell ref="AC43:AD43"/>
    <mergeCell ref="U19:U23"/>
    <mergeCell ref="Y19:Z19"/>
    <mergeCell ref="AC19:AD19"/>
    <mergeCell ref="U27:U31"/>
    <mergeCell ref="Y27:Z27"/>
    <mergeCell ref="AC27:AD27"/>
    <mergeCell ref="U67:U71"/>
    <mergeCell ref="Y67:Z67"/>
    <mergeCell ref="AC67:AD67"/>
    <mergeCell ref="U75:U79"/>
    <mergeCell ref="Y75:Z75"/>
    <mergeCell ref="AC75:AD75"/>
    <mergeCell ref="U51:U55"/>
    <mergeCell ref="Y51:Z51"/>
    <mergeCell ref="AC51:AD51"/>
    <mergeCell ref="U59:U63"/>
    <mergeCell ref="Y59:Z59"/>
    <mergeCell ref="AC59:AD59"/>
    <mergeCell ref="U99:U103"/>
    <mergeCell ref="Y99:Z99"/>
    <mergeCell ref="AC99:AD99"/>
    <mergeCell ref="U107:U111"/>
    <mergeCell ref="Y107:Z107"/>
    <mergeCell ref="AC107:AD107"/>
    <mergeCell ref="U83:U87"/>
    <mergeCell ref="Y83:Z83"/>
    <mergeCell ref="AC83:AD83"/>
    <mergeCell ref="U91:U95"/>
    <mergeCell ref="Y91:Z91"/>
    <mergeCell ref="AC91:AD91"/>
    <mergeCell ref="U131:U135"/>
    <mergeCell ref="Y131:Z131"/>
    <mergeCell ref="AC131:AD131"/>
    <mergeCell ref="U139:U143"/>
    <mergeCell ref="Y139:Z139"/>
    <mergeCell ref="AC139:AD139"/>
    <mergeCell ref="U115:U119"/>
    <mergeCell ref="Y115:Z115"/>
    <mergeCell ref="AC115:AD115"/>
    <mergeCell ref="U123:U127"/>
    <mergeCell ref="Y123:Z123"/>
    <mergeCell ref="AC123:AD123"/>
    <mergeCell ref="U163:U167"/>
    <mergeCell ref="Y163:Z163"/>
    <mergeCell ref="AC163:AD163"/>
    <mergeCell ref="U171:U175"/>
    <mergeCell ref="Y171:Z171"/>
    <mergeCell ref="AC171:AD171"/>
    <mergeCell ref="U147:U151"/>
    <mergeCell ref="Y147:Z147"/>
    <mergeCell ref="AC147:AD147"/>
    <mergeCell ref="U155:U159"/>
    <mergeCell ref="Y155:Z155"/>
    <mergeCell ref="AC155:AD155"/>
    <mergeCell ref="U195:U199"/>
    <mergeCell ref="Y195:Z195"/>
    <mergeCell ref="AC195:AD195"/>
    <mergeCell ref="U203:U207"/>
    <mergeCell ref="Y203:Z203"/>
    <mergeCell ref="AC203:AD203"/>
    <mergeCell ref="U179:U183"/>
    <mergeCell ref="Y179:Z179"/>
    <mergeCell ref="AC179:AD179"/>
    <mergeCell ref="U187:U191"/>
    <mergeCell ref="Y187:Z187"/>
    <mergeCell ref="AC187:AD187"/>
    <mergeCell ref="U227:U231"/>
    <mergeCell ref="Y227:Z227"/>
    <mergeCell ref="AC227:AD227"/>
    <mergeCell ref="U235:U239"/>
    <mergeCell ref="Y235:Z235"/>
    <mergeCell ref="AC235:AD235"/>
    <mergeCell ref="U211:U215"/>
    <mergeCell ref="Y211:Z211"/>
    <mergeCell ref="AC211:AD211"/>
    <mergeCell ref="U219:U223"/>
    <mergeCell ref="Y219:Z219"/>
    <mergeCell ref="AC219:AD219"/>
    <mergeCell ref="U259:U263"/>
    <mergeCell ref="Y259:Z259"/>
    <mergeCell ref="AC259:AD259"/>
    <mergeCell ref="U267:U271"/>
    <mergeCell ref="Y267:Z267"/>
    <mergeCell ref="AC267:AD267"/>
    <mergeCell ref="U243:U247"/>
    <mergeCell ref="Y243:Z243"/>
    <mergeCell ref="AC243:AD243"/>
    <mergeCell ref="U251:U255"/>
    <mergeCell ref="Y251:Z251"/>
    <mergeCell ref="AC251:AD251"/>
    <mergeCell ref="U291:U295"/>
    <mergeCell ref="Y291:Z291"/>
    <mergeCell ref="AC291:AD291"/>
    <mergeCell ref="U299:U303"/>
    <mergeCell ref="Y299:Z299"/>
    <mergeCell ref="AC299:AD299"/>
    <mergeCell ref="U275:U279"/>
    <mergeCell ref="Y275:Z275"/>
    <mergeCell ref="AC275:AD275"/>
    <mergeCell ref="U283:U287"/>
    <mergeCell ref="Y283:Z283"/>
    <mergeCell ref="AC283:AD283"/>
    <mergeCell ref="U323:U327"/>
    <mergeCell ref="Y323:Z323"/>
    <mergeCell ref="AC323:AD323"/>
    <mergeCell ref="U331:U335"/>
    <mergeCell ref="Y331:Z331"/>
    <mergeCell ref="AC331:AD331"/>
    <mergeCell ref="U307:U311"/>
    <mergeCell ref="Y307:Z307"/>
    <mergeCell ref="AC307:AD307"/>
    <mergeCell ref="U315:U319"/>
    <mergeCell ref="Y315:Z315"/>
    <mergeCell ref="AC315:AD315"/>
    <mergeCell ref="U355:U359"/>
    <mergeCell ref="Y355:Z355"/>
    <mergeCell ref="AC355:AD355"/>
    <mergeCell ref="U363:U367"/>
    <mergeCell ref="Y363:Z363"/>
    <mergeCell ref="AC363:AD363"/>
    <mergeCell ref="U339:U343"/>
    <mergeCell ref="Y339:Z339"/>
    <mergeCell ref="AC339:AD339"/>
    <mergeCell ref="U347:U351"/>
    <mergeCell ref="Y347:Z347"/>
    <mergeCell ref="AC347:AD347"/>
    <mergeCell ref="U387:U391"/>
    <mergeCell ref="Y387:Z387"/>
    <mergeCell ref="AC387:AD387"/>
    <mergeCell ref="U395:U399"/>
    <mergeCell ref="Y395:Z395"/>
    <mergeCell ref="AC395:AD395"/>
    <mergeCell ref="U371:U375"/>
    <mergeCell ref="Y371:Z371"/>
    <mergeCell ref="AC371:AD371"/>
    <mergeCell ref="U379:U383"/>
    <mergeCell ref="Y379:Z379"/>
    <mergeCell ref="AC379:AD379"/>
    <mergeCell ref="U419:U423"/>
    <mergeCell ref="Y419:Z419"/>
    <mergeCell ref="AC419:AD419"/>
    <mergeCell ref="U427:U431"/>
    <mergeCell ref="U435:U439"/>
    <mergeCell ref="U403:U407"/>
    <mergeCell ref="Y403:Z403"/>
    <mergeCell ref="AC403:AD403"/>
    <mergeCell ref="U411:U415"/>
    <mergeCell ref="Y411:Z411"/>
    <mergeCell ref="AC411:AD4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A29"/>
  <sheetViews>
    <sheetView workbookViewId="0">
      <selection activeCell="A21" sqref="A21:B29"/>
    </sheetView>
  </sheetViews>
  <sheetFormatPr baseColWidth="10" defaultRowHeight="15"/>
  <cols>
    <col min="1" max="1" width="10.7109375" bestFit="1" customWidth="1"/>
    <col min="2" max="13" width="7.7109375" customWidth="1"/>
    <col min="14" max="14" width="3.28515625" bestFit="1" customWidth="1"/>
    <col min="15" max="15" width="3.42578125" customWidth="1"/>
    <col min="16" max="16" width="3.28515625" bestFit="1" customWidth="1"/>
    <col min="17" max="17" width="4.140625" bestFit="1" customWidth="1"/>
    <col min="18" max="19" width="9.140625" bestFit="1" customWidth="1"/>
    <col min="20" max="20" width="1.28515625" customWidth="1"/>
    <col min="21" max="21" width="9.42578125" bestFit="1" customWidth="1"/>
    <col min="22" max="23" width="7.7109375" bestFit="1" customWidth="1"/>
    <col min="24" max="24" width="2.85546875" customWidth="1"/>
    <col min="25" max="25" width="6.7109375" customWidth="1"/>
  </cols>
  <sheetData>
    <row r="1" spans="1:27" s="1" customFormat="1">
      <c r="A1" s="96"/>
      <c r="B1" s="92" t="s">
        <v>0</v>
      </c>
      <c r="C1" s="98" t="s">
        <v>1</v>
      </c>
      <c r="D1" s="99"/>
      <c r="E1" s="100" t="s">
        <v>2</v>
      </c>
      <c r="F1" s="92" t="s">
        <v>3</v>
      </c>
      <c r="G1" s="92" t="s">
        <v>4</v>
      </c>
      <c r="H1" s="92" t="s">
        <v>0</v>
      </c>
      <c r="I1" s="101" t="s">
        <v>1</v>
      </c>
      <c r="J1" s="101"/>
      <c r="K1" s="100" t="s">
        <v>2</v>
      </c>
      <c r="L1" s="92" t="s">
        <v>3</v>
      </c>
      <c r="M1" s="92" t="s">
        <v>4</v>
      </c>
      <c r="N1" s="92" t="s">
        <v>5</v>
      </c>
      <c r="O1" s="92" t="s">
        <v>6</v>
      </c>
      <c r="P1" s="94" t="s">
        <v>7</v>
      </c>
      <c r="Q1" s="102" t="s">
        <v>8</v>
      </c>
      <c r="R1" s="104" t="s">
        <v>9</v>
      </c>
      <c r="S1" s="106" t="s">
        <v>10</v>
      </c>
    </row>
    <row r="2" spans="1:27" s="1" customFormat="1" ht="15.75" thickBot="1">
      <c r="A2" s="97"/>
      <c r="B2" s="93"/>
      <c r="C2" s="2" t="s">
        <v>11</v>
      </c>
      <c r="D2" s="2" t="s">
        <v>12</v>
      </c>
      <c r="E2" s="93"/>
      <c r="F2" s="93"/>
      <c r="G2" s="93"/>
      <c r="H2" s="93"/>
      <c r="I2" s="2" t="s">
        <v>11</v>
      </c>
      <c r="J2" s="2" t="s">
        <v>12</v>
      </c>
      <c r="K2" s="93"/>
      <c r="L2" s="93"/>
      <c r="M2" s="93"/>
      <c r="N2" s="93"/>
      <c r="O2" s="93"/>
      <c r="P2" s="95"/>
      <c r="Q2" s="103"/>
      <c r="R2" s="105"/>
      <c r="S2" s="107"/>
    </row>
    <row r="3" spans="1:27">
      <c r="A3" s="3">
        <v>42583</v>
      </c>
      <c r="B3" s="4"/>
      <c r="C3" s="4"/>
      <c r="D3" s="4"/>
      <c r="E3" s="5">
        <f>+D3-C3</f>
        <v>0</v>
      </c>
      <c r="F3" s="4"/>
      <c r="G3" s="6">
        <f>IF(F3&lt;B3,F3+1-B3-E3,F3-B3-E3)</f>
        <v>0</v>
      </c>
      <c r="H3" s="4"/>
      <c r="I3" s="4"/>
      <c r="J3" s="4"/>
      <c r="K3" s="5">
        <f>+J3-I3</f>
        <v>0</v>
      </c>
      <c r="L3" s="4"/>
      <c r="M3" s="6">
        <f>IF(I3&lt;H3,I3+1-H3,I3-H3)+IF(L3&lt;J3,L3+1-J3,L3-J3)</f>
        <v>0</v>
      </c>
      <c r="N3" s="7"/>
      <c r="O3" s="7"/>
      <c r="P3" s="8"/>
      <c r="Q3" s="9"/>
      <c r="R3" s="10">
        <f>SUM(G3+M3)</f>
        <v>0</v>
      </c>
      <c r="S3" s="108">
        <f>SUM(R3:R9)</f>
        <v>0</v>
      </c>
      <c r="T3" s="11"/>
      <c r="U3" s="40" t="s">
        <v>13</v>
      </c>
      <c r="V3" s="83" t="s">
        <v>14</v>
      </c>
      <c r="W3" s="83"/>
      <c r="X3" s="21"/>
      <c r="Y3" s="36"/>
      <c r="Z3" s="82" t="s">
        <v>28</v>
      </c>
      <c r="AA3" s="82"/>
    </row>
    <row r="4" spans="1:27">
      <c r="A4" s="12">
        <v>42584</v>
      </c>
      <c r="B4" s="13"/>
      <c r="C4" s="13"/>
      <c r="D4" s="13"/>
      <c r="E4" s="14">
        <f t="shared" ref="E4:E9" si="0">+D4-C4</f>
        <v>0</v>
      </c>
      <c r="F4" s="13"/>
      <c r="G4" s="15">
        <f t="shared" ref="G4:G9" si="1">IF(F4&lt;B4,F4+1-B4-E4,F4-B4-E4)</f>
        <v>0</v>
      </c>
      <c r="H4" s="13"/>
      <c r="I4" s="13"/>
      <c r="J4" s="13"/>
      <c r="K4" s="14">
        <f t="shared" ref="K4:K9" si="2">+J4-I4</f>
        <v>0</v>
      </c>
      <c r="L4" s="13"/>
      <c r="M4" s="16">
        <f t="shared" ref="M4:M9" si="3">IF(I4&lt;H4,I4+1-H4,I4-H4)+IF(L4&lt;J4,L4+1-J4,L4-J4)</f>
        <v>0</v>
      </c>
      <c r="N4" s="17"/>
      <c r="O4" s="17"/>
      <c r="P4" s="18"/>
      <c r="Q4" s="19"/>
      <c r="R4" s="20">
        <f t="shared" ref="R4:R9" si="4">SUM(G4+M4)</f>
        <v>0</v>
      </c>
      <c r="S4" s="109"/>
      <c r="T4" s="21"/>
      <c r="U4" s="22" t="s">
        <v>15</v>
      </c>
      <c r="V4" s="22" t="s">
        <v>29</v>
      </c>
      <c r="W4" s="22" t="s">
        <v>17</v>
      </c>
      <c r="X4" s="21"/>
      <c r="Y4" s="21"/>
      <c r="Z4" s="22" t="s">
        <v>16</v>
      </c>
      <c r="AA4" s="22" t="s">
        <v>17</v>
      </c>
    </row>
    <row r="5" spans="1:27">
      <c r="A5" s="12">
        <v>42585</v>
      </c>
      <c r="B5" s="13"/>
      <c r="C5" s="13"/>
      <c r="D5" s="13"/>
      <c r="E5" s="14">
        <f t="shared" si="0"/>
        <v>0</v>
      </c>
      <c r="F5" s="13"/>
      <c r="G5" s="15">
        <f t="shared" si="1"/>
        <v>0</v>
      </c>
      <c r="H5" s="13"/>
      <c r="I5" s="13"/>
      <c r="J5" s="13"/>
      <c r="K5" s="14">
        <f t="shared" si="2"/>
        <v>0</v>
      </c>
      <c r="L5" s="13"/>
      <c r="M5" s="15">
        <f t="shared" si="3"/>
        <v>0</v>
      </c>
      <c r="N5" s="17"/>
      <c r="O5" s="17"/>
      <c r="P5" s="18"/>
      <c r="Q5" s="19"/>
      <c r="R5" s="20">
        <f t="shared" si="4"/>
        <v>0</v>
      </c>
      <c r="S5" s="109"/>
      <c r="T5" s="21"/>
      <c r="U5" s="33">
        <v>0</v>
      </c>
      <c r="V5" s="23">
        <v>0</v>
      </c>
      <c r="W5" s="23">
        <v>0</v>
      </c>
      <c r="X5" s="21"/>
      <c r="Y5" s="22" t="s">
        <v>17</v>
      </c>
      <c r="Z5" s="34" t="s">
        <v>27</v>
      </c>
      <c r="AA5" s="23">
        <f>+W7</f>
        <v>0</v>
      </c>
    </row>
    <row r="6" spans="1:27">
      <c r="A6" s="12">
        <v>42586</v>
      </c>
      <c r="B6" s="13"/>
      <c r="C6" s="13"/>
      <c r="D6" s="13"/>
      <c r="E6" s="14">
        <f t="shared" si="0"/>
        <v>0</v>
      </c>
      <c r="F6" s="13"/>
      <c r="G6" s="15">
        <f t="shared" si="1"/>
        <v>0</v>
      </c>
      <c r="H6" s="13"/>
      <c r="I6" s="13"/>
      <c r="J6" s="13"/>
      <c r="K6" s="14">
        <f t="shared" si="2"/>
        <v>0</v>
      </c>
      <c r="L6" s="13"/>
      <c r="M6" s="15">
        <f t="shared" si="3"/>
        <v>0</v>
      </c>
      <c r="N6" s="17"/>
      <c r="O6" s="17"/>
      <c r="P6" s="18"/>
      <c r="Q6" s="19"/>
      <c r="R6" s="20">
        <f t="shared" si="4"/>
        <v>0</v>
      </c>
      <c r="S6" s="109"/>
      <c r="T6" s="21"/>
      <c r="U6" s="22" t="s">
        <v>18</v>
      </c>
      <c r="V6" s="22" t="s">
        <v>18</v>
      </c>
      <c r="W6" s="22" t="s">
        <v>18</v>
      </c>
      <c r="X6" s="21"/>
      <c r="Y6" s="22" t="s">
        <v>16</v>
      </c>
      <c r="Z6" s="23">
        <f>+V7</f>
        <v>0</v>
      </c>
      <c r="AA6" s="23">
        <f>+(AA5*1.5)/1.25</f>
        <v>0</v>
      </c>
    </row>
    <row r="7" spans="1:27">
      <c r="A7" s="12">
        <v>42587</v>
      </c>
      <c r="B7" s="13"/>
      <c r="C7" s="13"/>
      <c r="D7" s="13"/>
      <c r="E7" s="14">
        <f t="shared" si="0"/>
        <v>0</v>
      </c>
      <c r="F7" s="13"/>
      <c r="G7" s="15">
        <f t="shared" si="1"/>
        <v>0</v>
      </c>
      <c r="H7" s="13"/>
      <c r="I7" s="13"/>
      <c r="J7" s="13"/>
      <c r="K7" s="14">
        <f t="shared" si="2"/>
        <v>0</v>
      </c>
      <c r="L7" s="13"/>
      <c r="M7" s="15">
        <f t="shared" si="3"/>
        <v>0</v>
      </c>
      <c r="N7" s="17"/>
      <c r="O7" s="17"/>
      <c r="P7" s="18"/>
      <c r="Q7" s="19"/>
      <c r="R7" s="20">
        <f t="shared" si="4"/>
        <v>0</v>
      </c>
      <c r="S7" s="109"/>
      <c r="T7" s="21"/>
      <c r="U7" s="33">
        <f>+U5</f>
        <v>0</v>
      </c>
      <c r="V7" s="23">
        <f t="shared" ref="V7:W7" si="5">+V5</f>
        <v>0</v>
      </c>
      <c r="W7" s="23">
        <f t="shared" si="5"/>
        <v>0</v>
      </c>
      <c r="X7" s="21"/>
      <c r="Y7" s="22" t="s">
        <v>15</v>
      </c>
      <c r="Z7" s="23">
        <f>+Z6*1.25</f>
        <v>0</v>
      </c>
      <c r="AA7" s="34" t="s">
        <v>27</v>
      </c>
    </row>
    <row r="8" spans="1:27">
      <c r="A8" s="12">
        <v>42588</v>
      </c>
      <c r="B8" s="13"/>
      <c r="C8" s="13"/>
      <c r="D8" s="13"/>
      <c r="E8" s="14">
        <f t="shared" si="0"/>
        <v>0</v>
      </c>
      <c r="F8" s="13"/>
      <c r="G8" s="15">
        <f t="shared" si="1"/>
        <v>0</v>
      </c>
      <c r="H8" s="13"/>
      <c r="I8" s="13"/>
      <c r="J8" s="13"/>
      <c r="K8" s="14">
        <f t="shared" si="2"/>
        <v>0</v>
      </c>
      <c r="L8" s="13"/>
      <c r="M8" s="15">
        <f t="shared" si="3"/>
        <v>0</v>
      </c>
      <c r="N8" s="17"/>
      <c r="O8" s="17"/>
      <c r="P8" s="18"/>
      <c r="Q8" s="19"/>
      <c r="R8" s="20">
        <f t="shared" si="4"/>
        <v>0</v>
      </c>
      <c r="S8" s="109"/>
      <c r="T8" s="21"/>
      <c r="U8" s="21"/>
      <c r="V8" s="22" t="s">
        <v>16</v>
      </c>
      <c r="W8" s="22" t="s">
        <v>17</v>
      </c>
      <c r="X8" s="21"/>
      <c r="Y8" s="21"/>
      <c r="Z8" s="22" t="s">
        <v>16</v>
      </c>
      <c r="AA8" s="22" t="s">
        <v>17</v>
      </c>
    </row>
    <row r="9" spans="1:27" ht="15.75" thickBot="1">
      <c r="A9" s="24">
        <v>42589</v>
      </c>
      <c r="B9" s="25"/>
      <c r="C9" s="25"/>
      <c r="D9" s="25"/>
      <c r="E9" s="26">
        <f t="shared" si="0"/>
        <v>0</v>
      </c>
      <c r="F9" s="25"/>
      <c r="G9" s="27">
        <f t="shared" si="1"/>
        <v>0</v>
      </c>
      <c r="H9" s="25"/>
      <c r="I9" s="25"/>
      <c r="J9" s="25"/>
      <c r="K9" s="26">
        <f t="shared" si="2"/>
        <v>0</v>
      </c>
      <c r="L9" s="25"/>
      <c r="M9" s="27">
        <f t="shared" si="3"/>
        <v>0</v>
      </c>
      <c r="N9" s="28"/>
      <c r="O9" s="28"/>
      <c r="P9" s="29"/>
      <c r="Q9" s="30"/>
      <c r="R9" s="31">
        <f t="shared" si="4"/>
        <v>0</v>
      </c>
      <c r="S9" s="110"/>
      <c r="T9" s="32"/>
      <c r="U9" s="42" t="s">
        <v>19</v>
      </c>
      <c r="V9" s="35">
        <v>0</v>
      </c>
      <c r="W9" s="35">
        <v>0</v>
      </c>
      <c r="X9" s="21"/>
      <c r="Y9" s="42" t="s">
        <v>26</v>
      </c>
      <c r="Z9" s="35">
        <v>0</v>
      </c>
      <c r="AA9" s="35">
        <v>0</v>
      </c>
    </row>
    <row r="11" spans="1:27" ht="15.75" thickBot="1"/>
    <row r="12" spans="1:27">
      <c r="A12" s="5" t="s">
        <v>1</v>
      </c>
      <c r="B12" t="s">
        <v>20</v>
      </c>
    </row>
    <row r="13" spans="1:27">
      <c r="B13" t="s">
        <v>21</v>
      </c>
      <c r="N13" t="s">
        <v>22</v>
      </c>
      <c r="U13" t="s">
        <v>23</v>
      </c>
      <c r="Y13" t="s">
        <v>30</v>
      </c>
    </row>
    <row r="14" spans="1:27">
      <c r="U14" t="s">
        <v>24</v>
      </c>
    </row>
    <row r="16" spans="1:27" ht="15.75" thickBot="1">
      <c r="A16" s="27" t="s">
        <v>4</v>
      </c>
      <c r="B16" t="s">
        <v>25</v>
      </c>
    </row>
    <row r="19" spans="1:2">
      <c r="A19" t="s">
        <v>35</v>
      </c>
    </row>
    <row r="20" spans="1:2">
      <c r="A20" t="s">
        <v>33</v>
      </c>
    </row>
    <row r="21" spans="1:2">
      <c r="A21" s="34">
        <v>0</v>
      </c>
      <c r="B21" s="34" t="s">
        <v>39</v>
      </c>
    </row>
    <row r="22" spans="1:2">
      <c r="A22" s="34">
        <v>1</v>
      </c>
      <c r="B22" s="53">
        <v>1.4583333333333333</v>
      </c>
    </row>
    <row r="23" spans="1:2">
      <c r="A23" s="34">
        <v>2</v>
      </c>
      <c r="B23" s="53">
        <v>1.4583333333333333</v>
      </c>
    </row>
    <row r="24" spans="1:2">
      <c r="A24" s="34">
        <v>3</v>
      </c>
      <c r="B24" s="53">
        <v>1.1666666666666667</v>
      </c>
    </row>
    <row r="25" spans="1:2">
      <c r="A25" s="34">
        <v>4</v>
      </c>
      <c r="B25" s="53">
        <v>0.875</v>
      </c>
    </row>
    <row r="26" spans="1:2">
      <c r="A26" s="34">
        <v>5</v>
      </c>
      <c r="B26" s="53">
        <v>0.58333333333333337</v>
      </c>
    </row>
    <row r="27" spans="1:2">
      <c r="A27" s="34">
        <v>6</v>
      </c>
      <c r="B27" s="53">
        <v>0.29166666666666669</v>
      </c>
    </row>
    <row r="28" spans="1:2">
      <c r="A28" s="34">
        <v>7</v>
      </c>
      <c r="B28" s="53">
        <v>0</v>
      </c>
    </row>
    <row r="29" spans="1:2">
      <c r="A29" s="34" t="s">
        <v>36</v>
      </c>
      <c r="B29" s="34" t="s">
        <v>37</v>
      </c>
    </row>
  </sheetData>
  <mergeCells count="20">
    <mergeCell ref="Q1:Q2"/>
    <mergeCell ref="R1:R2"/>
    <mergeCell ref="S1:S2"/>
    <mergeCell ref="S3:S9"/>
    <mergeCell ref="Z3:AA3"/>
    <mergeCell ref="V3:W3"/>
    <mergeCell ref="O1:O2"/>
    <mergeCell ref="P1:P2"/>
    <mergeCell ref="N1:N2"/>
    <mergeCell ref="A1:A2"/>
    <mergeCell ref="B1:B2"/>
    <mergeCell ref="C1:D1"/>
    <mergeCell ref="E1:E2"/>
    <mergeCell ref="F1:F2"/>
    <mergeCell ref="G1:G2"/>
    <mergeCell ref="H1:H2"/>
    <mergeCell ref="I1:J1"/>
    <mergeCell ref="K1:K2"/>
    <mergeCell ref="L1:L2"/>
    <mergeCell ref="M1:M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35h00</vt:lpstr>
      <vt:lpstr>38h30 a finir</vt:lpstr>
      <vt:lpstr>MODE D'EMPLOI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cp:lastPrinted>2016-10-14T09:22:58Z</cp:lastPrinted>
  <dcterms:created xsi:type="dcterms:W3CDTF">2016-08-18T08:40:27Z</dcterms:created>
  <dcterms:modified xsi:type="dcterms:W3CDTF">2017-10-25T11:20:47Z</dcterms:modified>
</cp:coreProperties>
</file>