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8800" windowHeight="12210" tabRatio="792" firstSheet="1" activeTab="12"/>
  </bookViews>
  <sheets>
    <sheet name="Accueil" sheetId="1" r:id="rId1"/>
    <sheet name="Tableau de bord" sheetId="3" r:id="rId2"/>
    <sheet name="Janvier" sheetId="5" r:id="rId3"/>
    <sheet name="Fevrier" sheetId="6" r:id="rId4"/>
    <sheet name="Mars" sheetId="7" r:id="rId5"/>
    <sheet name="Avril" sheetId="8" r:id="rId6"/>
    <sheet name="Mai" sheetId="9" r:id="rId7"/>
    <sheet name="Juin" sheetId="10" r:id="rId8"/>
    <sheet name="Juillet" sheetId="11" r:id="rId9"/>
    <sheet name="Aout" sheetId="12" r:id="rId10"/>
    <sheet name="Septembre" sheetId="13" r:id="rId11"/>
    <sheet name="Octobre" sheetId="14" r:id="rId12"/>
    <sheet name="Novembre" sheetId="15" r:id="rId13"/>
    <sheet name="Decembre" sheetId="16" r:id="rId14"/>
    <sheet name="Graph données" sheetId="20" r:id="rId15"/>
    <sheet name="Plateau Technique" sheetId="25" r:id="rId16"/>
    <sheet name="Direction" sheetId="21" r:id="rId17"/>
    <sheet name="Coté A" sheetId="23" r:id="rId18"/>
    <sheet name="Coté B" sheetId="22" r:id="rId19"/>
    <sheet name="Psychiatrie" sheetId="24" r:id="rId20"/>
    <sheet name="Autres Secteurs" sheetId="26" r:id="rId2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5" l="1"/>
  <c r="S5" i="15"/>
  <c r="S6" i="15"/>
  <c r="S7" i="15"/>
  <c r="S8" i="15"/>
  <c r="S9" i="15"/>
  <c r="S10" i="15"/>
  <c r="S11" i="15"/>
  <c r="S12" i="15"/>
  <c r="S13" i="15"/>
  <c r="S14" i="15"/>
  <c r="M72" i="20"/>
  <c r="L72" i="20"/>
  <c r="K72" i="20"/>
  <c r="J72" i="20"/>
  <c r="I72" i="20"/>
  <c r="H72" i="20"/>
  <c r="G72" i="20"/>
  <c r="F72" i="20"/>
  <c r="E72" i="20"/>
  <c r="D72" i="20"/>
  <c r="C72" i="20"/>
  <c r="M71" i="20"/>
  <c r="L71" i="20"/>
  <c r="K71" i="20"/>
  <c r="J71" i="20"/>
  <c r="I71" i="20"/>
  <c r="H71" i="20"/>
  <c r="G71" i="20"/>
  <c r="F71" i="20"/>
  <c r="E71" i="20"/>
  <c r="D71" i="20"/>
  <c r="C71" i="20"/>
  <c r="M70" i="20"/>
  <c r="L70" i="20"/>
  <c r="K70" i="20"/>
  <c r="J70" i="20"/>
  <c r="I70" i="20"/>
  <c r="H70" i="20"/>
  <c r="G70" i="20"/>
  <c r="F70" i="20"/>
  <c r="E70" i="20"/>
  <c r="D70" i="20"/>
  <c r="C70" i="20"/>
  <c r="M69" i="20"/>
  <c r="L69" i="20"/>
  <c r="K69" i="20"/>
  <c r="J69" i="20"/>
  <c r="I69" i="20"/>
  <c r="H69" i="20"/>
  <c r="G69" i="20"/>
  <c r="F69" i="20"/>
  <c r="E69" i="20"/>
  <c r="D69" i="20"/>
  <c r="C69" i="20"/>
  <c r="M68" i="20"/>
  <c r="L68" i="20"/>
  <c r="K68" i="20"/>
  <c r="J68" i="20"/>
  <c r="I68" i="20"/>
  <c r="H68" i="20"/>
  <c r="G68" i="20"/>
  <c r="F68" i="20"/>
  <c r="E68" i="20"/>
  <c r="D68" i="20"/>
  <c r="C68" i="20"/>
  <c r="M67" i="20"/>
  <c r="L67" i="20"/>
  <c r="K67" i="20"/>
  <c r="J67" i="20"/>
  <c r="I67" i="20"/>
  <c r="H67" i="20"/>
  <c r="G67" i="20"/>
  <c r="F67" i="20"/>
  <c r="E67" i="20"/>
  <c r="D67" i="20"/>
  <c r="C67" i="20"/>
  <c r="M66" i="20"/>
  <c r="L66" i="20"/>
  <c r="K66" i="20"/>
  <c r="J66" i="20"/>
  <c r="I66" i="20"/>
  <c r="H66" i="20"/>
  <c r="G66" i="20"/>
  <c r="F66" i="20"/>
  <c r="E66" i="20"/>
  <c r="D66" i="20"/>
  <c r="C66" i="20"/>
  <c r="M65" i="20"/>
  <c r="L65" i="20"/>
  <c r="K65" i="20"/>
  <c r="J65" i="20"/>
  <c r="I65" i="20"/>
  <c r="H65" i="20"/>
  <c r="G65" i="20"/>
  <c r="F65" i="20"/>
  <c r="E65" i="20"/>
  <c r="D65" i="20"/>
  <c r="C65" i="20"/>
  <c r="M64" i="20"/>
  <c r="L64" i="20"/>
  <c r="K64" i="20"/>
  <c r="J64" i="20"/>
  <c r="I64" i="20"/>
  <c r="H64" i="20"/>
  <c r="G64" i="20"/>
  <c r="F64" i="20"/>
  <c r="E64" i="20"/>
  <c r="D64" i="20"/>
  <c r="C64" i="20"/>
  <c r="M63" i="20"/>
  <c r="L63" i="20"/>
  <c r="K63" i="20"/>
  <c r="J63" i="20"/>
  <c r="I63" i="20"/>
  <c r="H63" i="20"/>
  <c r="G63" i="20"/>
  <c r="F63" i="20"/>
  <c r="E63" i="20"/>
  <c r="D63" i="20"/>
  <c r="C63" i="20"/>
  <c r="M62" i="20"/>
  <c r="L62" i="20"/>
  <c r="K62" i="20"/>
  <c r="J62" i="20"/>
  <c r="I62" i="20"/>
  <c r="H62" i="20"/>
  <c r="G62" i="20"/>
  <c r="F62" i="20"/>
  <c r="E62" i="20"/>
  <c r="D62" i="20"/>
  <c r="C62" i="20"/>
  <c r="M61" i="20"/>
  <c r="L61" i="20"/>
  <c r="K61" i="20"/>
  <c r="J61" i="20"/>
  <c r="I61" i="20"/>
  <c r="H61" i="20"/>
  <c r="G61" i="20"/>
  <c r="F61" i="20"/>
  <c r="E61" i="20"/>
  <c r="D61" i="20"/>
  <c r="C61" i="20"/>
  <c r="M60" i="20"/>
  <c r="L60" i="20"/>
  <c r="K60" i="20"/>
  <c r="J60" i="20"/>
  <c r="I60" i="20"/>
  <c r="H60" i="20"/>
  <c r="G60" i="20"/>
  <c r="F60" i="20"/>
  <c r="E60" i="20"/>
  <c r="D60" i="20"/>
  <c r="C60" i="20"/>
  <c r="M59" i="20"/>
  <c r="L59" i="20"/>
  <c r="K59" i="20"/>
  <c r="J59" i="20"/>
  <c r="I59" i="20"/>
  <c r="H59" i="20"/>
  <c r="G59" i="20"/>
  <c r="F59" i="20"/>
  <c r="E59" i="20"/>
  <c r="D59" i="20"/>
  <c r="C59" i="20"/>
  <c r="M58" i="20"/>
  <c r="L58" i="20"/>
  <c r="K58" i="20"/>
  <c r="J58" i="20"/>
  <c r="I58" i="20"/>
  <c r="H58" i="20"/>
  <c r="G58" i="20"/>
  <c r="F58" i="20"/>
  <c r="E58" i="20"/>
  <c r="D58" i="20"/>
  <c r="C58" i="20"/>
  <c r="M57" i="20"/>
  <c r="L57" i="20"/>
  <c r="K57" i="20"/>
  <c r="J57" i="20"/>
  <c r="I57" i="20"/>
  <c r="H57" i="20"/>
  <c r="G57" i="20"/>
  <c r="F57" i="20"/>
  <c r="E57" i="20"/>
  <c r="D57" i="20"/>
  <c r="C57" i="20"/>
  <c r="M56" i="20"/>
  <c r="L56" i="20"/>
  <c r="K56" i="20"/>
  <c r="J56" i="20"/>
  <c r="I56" i="20"/>
  <c r="H56" i="20"/>
  <c r="G56" i="20"/>
  <c r="F56" i="20"/>
  <c r="E56" i="20"/>
  <c r="D56" i="20"/>
  <c r="C56" i="20"/>
  <c r="M55" i="20"/>
  <c r="L55" i="20"/>
  <c r="K55" i="20"/>
  <c r="J55" i="20"/>
  <c r="I55" i="20"/>
  <c r="H55" i="20"/>
  <c r="G55" i="20"/>
  <c r="F55" i="20"/>
  <c r="E55" i="20"/>
  <c r="D55" i="20"/>
  <c r="C55" i="20"/>
  <c r="M54" i="20"/>
  <c r="L54" i="20"/>
  <c r="K54" i="20"/>
  <c r="J54" i="20"/>
  <c r="I54" i="20"/>
  <c r="H54" i="20"/>
  <c r="G54" i="20"/>
  <c r="F54" i="20"/>
  <c r="E54" i="20"/>
  <c r="D54" i="20"/>
  <c r="C54" i="20"/>
  <c r="M53" i="20"/>
  <c r="L53" i="20"/>
  <c r="K53" i="20"/>
  <c r="J53" i="20"/>
  <c r="I53" i="20"/>
  <c r="H53" i="20"/>
  <c r="G53" i="20"/>
  <c r="F53" i="20"/>
  <c r="E53" i="20"/>
  <c r="D53" i="20"/>
  <c r="C53" i="20"/>
  <c r="M52" i="20" l="1"/>
  <c r="L52" i="20"/>
  <c r="K52" i="20"/>
  <c r="J52" i="20"/>
  <c r="I52" i="20"/>
  <c r="H52" i="20"/>
  <c r="G52" i="20"/>
  <c r="F52" i="20"/>
  <c r="E52" i="20"/>
  <c r="D52" i="20"/>
  <c r="C52" i="20"/>
  <c r="M51" i="20"/>
  <c r="L51" i="20"/>
  <c r="K51" i="20"/>
  <c r="J51" i="20"/>
  <c r="I51" i="20"/>
  <c r="H51" i="20"/>
  <c r="G51" i="20"/>
  <c r="F51" i="20"/>
  <c r="E51" i="20"/>
  <c r="D51" i="20"/>
  <c r="C51" i="20"/>
  <c r="M50" i="20"/>
  <c r="L50" i="20"/>
  <c r="K50" i="20"/>
  <c r="J50" i="20"/>
  <c r="I50" i="20"/>
  <c r="H50" i="20"/>
  <c r="G50" i="20"/>
  <c r="F50" i="20"/>
  <c r="E50" i="20"/>
  <c r="D50" i="20"/>
  <c r="C50" i="20"/>
  <c r="M49" i="20"/>
  <c r="L49" i="20"/>
  <c r="K49" i="20"/>
  <c r="J49" i="20"/>
  <c r="I49" i="20"/>
  <c r="H49" i="20"/>
  <c r="G49" i="20"/>
  <c r="F49" i="20"/>
  <c r="E49" i="20"/>
  <c r="D49" i="20"/>
  <c r="C49" i="20"/>
  <c r="M48" i="20"/>
  <c r="L48" i="20"/>
  <c r="K48" i="20"/>
  <c r="J48" i="20"/>
  <c r="I48" i="20"/>
  <c r="H48" i="20"/>
  <c r="G48" i="20"/>
  <c r="F48" i="20"/>
  <c r="E48" i="20"/>
  <c r="D48" i="20"/>
  <c r="C48" i="20"/>
  <c r="M47" i="20"/>
  <c r="L47" i="20"/>
  <c r="K47" i="20"/>
  <c r="J47" i="20"/>
  <c r="I47" i="20"/>
  <c r="H47" i="20"/>
  <c r="G47" i="20"/>
  <c r="F47" i="20"/>
  <c r="E47" i="20"/>
  <c r="D47" i="20"/>
  <c r="C47" i="20"/>
  <c r="M46" i="20"/>
  <c r="L46" i="20"/>
  <c r="K46" i="20"/>
  <c r="J46" i="20"/>
  <c r="I46" i="20"/>
  <c r="H46" i="20"/>
  <c r="G46" i="20"/>
  <c r="F46" i="20"/>
  <c r="E46" i="20"/>
  <c r="D46" i="20"/>
  <c r="C46" i="20"/>
  <c r="M45" i="20"/>
  <c r="L45" i="20"/>
  <c r="K45" i="20"/>
  <c r="J45" i="20"/>
  <c r="I45" i="20"/>
  <c r="H45" i="20"/>
  <c r="G45" i="20"/>
  <c r="F45" i="20"/>
  <c r="E45" i="20"/>
  <c r="D45" i="20"/>
  <c r="C45" i="20"/>
  <c r="M44" i="20"/>
  <c r="L44" i="20"/>
  <c r="K44" i="20"/>
  <c r="J44" i="20"/>
  <c r="I44" i="20"/>
  <c r="H44" i="20"/>
  <c r="G44" i="20"/>
  <c r="F44" i="20"/>
  <c r="E44" i="20"/>
  <c r="D44" i="20"/>
  <c r="C44" i="20"/>
  <c r="M43" i="20"/>
  <c r="L43" i="20"/>
  <c r="K43" i="20"/>
  <c r="J43" i="20"/>
  <c r="I43" i="20"/>
  <c r="H43" i="20"/>
  <c r="G43" i="20"/>
  <c r="F43" i="20"/>
  <c r="E43" i="20"/>
  <c r="D43" i="20"/>
  <c r="C43" i="20"/>
  <c r="M42" i="20"/>
  <c r="L42" i="20"/>
  <c r="K42" i="20"/>
  <c r="J42" i="20"/>
  <c r="I42" i="20"/>
  <c r="H42" i="20"/>
  <c r="G42" i="20"/>
  <c r="F42" i="20"/>
  <c r="E42" i="20"/>
  <c r="D42" i="20"/>
  <c r="C42" i="20"/>
  <c r="M41" i="20"/>
  <c r="L41" i="20"/>
  <c r="K41" i="20"/>
  <c r="J41" i="20"/>
  <c r="I41" i="20"/>
  <c r="H41" i="20"/>
  <c r="G41" i="20"/>
  <c r="F41" i="20"/>
  <c r="E41" i="20"/>
  <c r="D41" i="20"/>
  <c r="C41" i="20"/>
  <c r="M40" i="20"/>
  <c r="L40" i="20"/>
  <c r="K40" i="20"/>
  <c r="J40" i="20"/>
  <c r="I40" i="20"/>
  <c r="H40" i="20"/>
  <c r="G40" i="20"/>
  <c r="F40" i="20"/>
  <c r="E40" i="20"/>
  <c r="D40" i="20"/>
  <c r="C40" i="20"/>
  <c r="M39" i="20"/>
  <c r="L39" i="20"/>
  <c r="K39" i="20"/>
  <c r="J39" i="20"/>
  <c r="I39" i="20"/>
  <c r="H39" i="20"/>
  <c r="G39" i="20"/>
  <c r="F39" i="20"/>
  <c r="E39" i="20"/>
  <c r="D39" i="20"/>
  <c r="C39" i="20"/>
  <c r="M38" i="20"/>
  <c r="L38" i="20"/>
  <c r="K38" i="20"/>
  <c r="J38" i="20"/>
  <c r="I38" i="20"/>
  <c r="H38" i="20"/>
  <c r="G38" i="20"/>
  <c r="F38" i="20"/>
  <c r="E38" i="20"/>
  <c r="D38" i="20"/>
  <c r="C38" i="20"/>
  <c r="G37" i="20"/>
  <c r="F37" i="20"/>
  <c r="E37" i="20"/>
  <c r="D37" i="20"/>
  <c r="C37" i="20"/>
  <c r="H37" i="20"/>
  <c r="I37" i="20"/>
  <c r="J37" i="20"/>
  <c r="K37" i="20"/>
  <c r="L37" i="20"/>
  <c r="M37" i="20"/>
  <c r="M36" i="20"/>
  <c r="L36" i="20"/>
  <c r="K36" i="20"/>
  <c r="J36" i="20"/>
  <c r="I36" i="20"/>
  <c r="H36" i="20"/>
  <c r="G36" i="20"/>
  <c r="F36" i="20"/>
  <c r="E36" i="20"/>
  <c r="D36" i="20"/>
  <c r="C36" i="20"/>
  <c r="M35" i="20"/>
  <c r="L35" i="20"/>
  <c r="K35" i="20"/>
  <c r="J35" i="20"/>
  <c r="I35" i="20"/>
  <c r="H35" i="20"/>
  <c r="G35" i="20"/>
  <c r="F35" i="20"/>
  <c r="E35" i="20"/>
  <c r="D35" i="20"/>
  <c r="C35" i="20"/>
  <c r="B35" i="20"/>
  <c r="M34" i="20"/>
  <c r="L34" i="20"/>
  <c r="K34" i="20"/>
  <c r="J34" i="20"/>
  <c r="I34" i="20"/>
  <c r="H34" i="20"/>
  <c r="G34" i="20"/>
  <c r="F34" i="20"/>
  <c r="E34" i="20"/>
  <c r="D34" i="20"/>
  <c r="C34" i="20"/>
  <c r="M33" i="20"/>
  <c r="L33" i="20"/>
  <c r="K33" i="20"/>
  <c r="J33" i="20"/>
  <c r="I33" i="20"/>
  <c r="H33" i="20"/>
  <c r="G33" i="20"/>
  <c r="F33" i="20"/>
  <c r="E33" i="20"/>
  <c r="D33" i="20"/>
  <c r="C33" i="20"/>
  <c r="M32" i="20"/>
  <c r="L32" i="20"/>
  <c r="K32" i="20"/>
  <c r="J32" i="20"/>
  <c r="I32" i="20"/>
  <c r="H32" i="20"/>
  <c r="G32" i="20"/>
  <c r="F32" i="20"/>
  <c r="E32" i="20"/>
  <c r="D32" i="20"/>
  <c r="C32" i="20"/>
  <c r="M31" i="20"/>
  <c r="L31" i="20"/>
  <c r="K31" i="20"/>
  <c r="J31" i="20"/>
  <c r="I31" i="20"/>
  <c r="H31" i="20"/>
  <c r="G31" i="20"/>
  <c r="F31" i="20"/>
  <c r="E31" i="20"/>
  <c r="D31" i="20"/>
  <c r="C31" i="20"/>
  <c r="M30" i="20"/>
  <c r="L30" i="20"/>
  <c r="K30" i="20"/>
  <c r="J30" i="20"/>
  <c r="I30" i="20"/>
  <c r="H30" i="20"/>
  <c r="G30" i="20"/>
  <c r="F30" i="20"/>
  <c r="E30" i="20"/>
  <c r="D30" i="20"/>
  <c r="C30" i="20"/>
  <c r="M29" i="20"/>
  <c r="L29" i="20"/>
  <c r="K29" i="20"/>
  <c r="J29" i="20"/>
  <c r="I29" i="20"/>
  <c r="H29" i="20"/>
  <c r="G29" i="20"/>
  <c r="F29" i="20"/>
  <c r="E29" i="20"/>
  <c r="D29" i="20"/>
  <c r="C29" i="20"/>
  <c r="M28" i="20"/>
  <c r="L28" i="20"/>
  <c r="K28" i="20"/>
  <c r="J28" i="20"/>
  <c r="I28" i="20"/>
  <c r="H28" i="20"/>
  <c r="G28" i="20"/>
  <c r="F28" i="20"/>
  <c r="E28" i="20"/>
  <c r="D28" i="20"/>
  <c r="C28" i="20"/>
  <c r="M27" i="20"/>
  <c r="L27" i="20"/>
  <c r="K27" i="20"/>
  <c r="J27" i="20"/>
  <c r="I27" i="20"/>
  <c r="H27" i="20"/>
  <c r="G27" i="20"/>
  <c r="F27" i="20"/>
  <c r="E27" i="20"/>
  <c r="D27" i="20"/>
  <c r="C27" i="20"/>
  <c r="M26" i="20"/>
  <c r="L26" i="20"/>
  <c r="K26" i="20"/>
  <c r="J26" i="20"/>
  <c r="I26" i="20"/>
  <c r="H26" i="20"/>
  <c r="G26" i="20"/>
  <c r="F26" i="20"/>
  <c r="E26" i="20"/>
  <c r="D26" i="20"/>
  <c r="C26" i="20"/>
  <c r="M25" i="20"/>
  <c r="L25" i="20"/>
  <c r="K25" i="20"/>
  <c r="J25" i="20"/>
  <c r="I25" i="20"/>
  <c r="H25" i="20"/>
  <c r="G25" i="20"/>
  <c r="F25" i="20"/>
  <c r="E25" i="20"/>
  <c r="D25" i="20"/>
  <c r="C25" i="20"/>
  <c r="M24" i="20"/>
  <c r="L24" i="20"/>
  <c r="K24" i="20"/>
  <c r="J24" i="20"/>
  <c r="I24" i="20"/>
  <c r="H24" i="20"/>
  <c r="G24" i="20"/>
  <c r="F24" i="20"/>
  <c r="E24" i="20"/>
  <c r="D24" i="20"/>
  <c r="C24" i="20"/>
  <c r="M23" i="20"/>
  <c r="L23" i="20"/>
  <c r="K23" i="20"/>
  <c r="J23" i="20"/>
  <c r="I23" i="20"/>
  <c r="H23" i="20"/>
  <c r="G23" i="20"/>
  <c r="F23" i="20"/>
  <c r="E23" i="20"/>
  <c r="D23" i="20"/>
  <c r="C23" i="20"/>
  <c r="M22" i="20"/>
  <c r="L22" i="20"/>
  <c r="K22" i="20"/>
  <c r="J22" i="20"/>
  <c r="I22" i="20"/>
  <c r="H22" i="20"/>
  <c r="G22" i="20"/>
  <c r="F22" i="20"/>
  <c r="E22" i="20"/>
  <c r="D22" i="20"/>
  <c r="C22" i="20"/>
  <c r="M21" i="20"/>
  <c r="L21" i="20"/>
  <c r="K21" i="20"/>
  <c r="J21" i="20"/>
  <c r="I21" i="20"/>
  <c r="H21" i="20"/>
  <c r="G21" i="20"/>
  <c r="F21" i="20"/>
  <c r="E21" i="20"/>
  <c r="D21" i="20"/>
  <c r="C21" i="20"/>
  <c r="M20" i="20"/>
  <c r="L20" i="20"/>
  <c r="K20" i="20"/>
  <c r="J20" i="20"/>
  <c r="I20" i="20"/>
  <c r="H20" i="20"/>
  <c r="G20" i="20"/>
  <c r="F20" i="20"/>
  <c r="E20" i="20"/>
  <c r="D20" i="20"/>
  <c r="C20" i="20"/>
  <c r="M19" i="20"/>
  <c r="L19" i="20"/>
  <c r="K19" i="20"/>
  <c r="J19" i="20"/>
  <c r="I19" i="20"/>
  <c r="H19" i="20"/>
  <c r="G19" i="20"/>
  <c r="F19" i="20"/>
  <c r="E19" i="20"/>
  <c r="D19" i="20"/>
  <c r="C19" i="20"/>
  <c r="M18" i="20"/>
  <c r="L18" i="20"/>
  <c r="K18" i="20"/>
  <c r="J18" i="20"/>
  <c r="I18" i="20"/>
  <c r="H18" i="20"/>
  <c r="G18" i="20"/>
  <c r="F18" i="20"/>
  <c r="E18" i="20"/>
  <c r="D18" i="20"/>
  <c r="C18" i="20"/>
  <c r="M17" i="20"/>
  <c r="L17" i="20"/>
  <c r="K17" i="20"/>
  <c r="J17" i="20"/>
  <c r="I17" i="20"/>
  <c r="H17" i="20"/>
  <c r="G17" i="20"/>
  <c r="F17" i="20"/>
  <c r="E17" i="20"/>
  <c r="D17" i="20"/>
  <c r="C17" i="20"/>
  <c r="M16" i="20"/>
  <c r="L16" i="20"/>
  <c r="K16" i="20"/>
  <c r="J16" i="20"/>
  <c r="I16" i="20"/>
  <c r="H16" i="20"/>
  <c r="G16" i="20"/>
  <c r="F16" i="20"/>
  <c r="E16" i="20"/>
  <c r="D16" i="20"/>
  <c r="C16" i="20"/>
  <c r="M15" i="20"/>
  <c r="L15" i="20"/>
  <c r="K15" i="20"/>
  <c r="J15" i="20"/>
  <c r="I15" i="20"/>
  <c r="H15" i="20"/>
  <c r="G15" i="20"/>
  <c r="F15" i="20"/>
  <c r="E15" i="20"/>
  <c r="D15" i="20"/>
  <c r="C15" i="20"/>
  <c r="M14" i="20"/>
  <c r="L14" i="20"/>
  <c r="K14" i="20"/>
  <c r="J14" i="20"/>
  <c r="I14" i="20"/>
  <c r="H14" i="20"/>
  <c r="G14" i="20"/>
  <c r="F14" i="20"/>
  <c r="E14" i="20"/>
  <c r="D14" i="20"/>
  <c r="C14" i="20"/>
  <c r="M13" i="20"/>
  <c r="L13" i="20"/>
  <c r="K13" i="20"/>
  <c r="J13" i="20"/>
  <c r="I13" i="20"/>
  <c r="H13" i="20"/>
  <c r="G13" i="20"/>
  <c r="F13" i="20"/>
  <c r="E13" i="20"/>
  <c r="D13" i="20"/>
  <c r="C13" i="20"/>
  <c r="M12" i="20"/>
  <c r="L12" i="20"/>
  <c r="K12" i="20"/>
  <c r="J12" i="20"/>
  <c r="I12" i="20"/>
  <c r="H12" i="20"/>
  <c r="G12" i="20"/>
  <c r="F12" i="20"/>
  <c r="E12" i="20"/>
  <c r="D12" i="20"/>
  <c r="C12" i="20"/>
  <c r="M11" i="20"/>
  <c r="L11" i="20"/>
  <c r="K11" i="20"/>
  <c r="J11" i="20"/>
  <c r="I11" i="20"/>
  <c r="H11" i="20"/>
  <c r="G11" i="20"/>
  <c r="F11" i="20"/>
  <c r="E11" i="20"/>
  <c r="D11" i="20"/>
  <c r="C11" i="20"/>
  <c r="M10" i="20"/>
  <c r="L10" i="20"/>
  <c r="K10" i="20"/>
  <c r="J10" i="20"/>
  <c r="I10" i="20"/>
  <c r="H10" i="20"/>
  <c r="G10" i="20"/>
  <c r="F10" i="20"/>
  <c r="E10" i="20"/>
  <c r="D10" i="20"/>
  <c r="C10" i="20"/>
  <c r="M9" i="20"/>
  <c r="L9" i="20"/>
  <c r="K9" i="20"/>
  <c r="J9" i="20"/>
  <c r="I9" i="20"/>
  <c r="H9" i="20"/>
  <c r="G9" i="20"/>
  <c r="F9" i="20"/>
  <c r="E9" i="20"/>
  <c r="D9" i="20"/>
  <c r="C9" i="20"/>
  <c r="M8" i="20"/>
  <c r="L8" i="20"/>
  <c r="K8" i="20"/>
  <c r="J8" i="20"/>
  <c r="I8" i="20"/>
  <c r="H8" i="20"/>
  <c r="G8" i="20"/>
  <c r="F8" i="20"/>
  <c r="E8" i="20"/>
  <c r="D8" i="20"/>
  <c r="C8" i="20"/>
  <c r="M7" i="20"/>
  <c r="L7" i="20"/>
  <c r="K7" i="20"/>
  <c r="J7" i="20"/>
  <c r="I7" i="20"/>
  <c r="H7" i="20"/>
  <c r="G7" i="20"/>
  <c r="F7" i="20"/>
  <c r="E7" i="20"/>
  <c r="D7" i="20"/>
  <c r="C7" i="20"/>
  <c r="M6" i="20"/>
  <c r="L6" i="20"/>
  <c r="K6" i="20"/>
  <c r="J6" i="20"/>
  <c r="I6" i="20"/>
  <c r="H6" i="20"/>
  <c r="G6" i="20"/>
  <c r="F6" i="20"/>
  <c r="E6" i="20"/>
  <c r="D6" i="20"/>
  <c r="C6" i="20"/>
  <c r="M5" i="20"/>
  <c r="L5" i="20"/>
  <c r="K5" i="20"/>
  <c r="J5" i="20"/>
  <c r="I5" i="20"/>
  <c r="H5" i="20"/>
  <c r="G5" i="20"/>
  <c r="F5" i="20"/>
  <c r="E5" i="20"/>
  <c r="D5" i="20"/>
  <c r="C5" i="20"/>
  <c r="M4" i="20"/>
  <c r="L4" i="20"/>
  <c r="K4" i="20"/>
  <c r="J4" i="20"/>
  <c r="I4" i="20"/>
  <c r="H4" i="20"/>
  <c r="G4" i="20"/>
  <c r="F4" i="20"/>
  <c r="E4" i="20"/>
  <c r="D4" i="20"/>
  <c r="C4" i="20"/>
  <c r="M3" i="20"/>
  <c r="L3" i="20"/>
  <c r="K3" i="20"/>
  <c r="J3" i="20"/>
  <c r="I3" i="20"/>
  <c r="H3" i="20"/>
  <c r="G3" i="20"/>
  <c r="F3" i="20"/>
  <c r="E3" i="20"/>
  <c r="D3" i="20"/>
  <c r="C3" i="20"/>
  <c r="M2" i="20"/>
  <c r="L2" i="20"/>
  <c r="K2" i="20"/>
  <c r="J2" i="20"/>
  <c r="I2" i="20"/>
  <c r="H2" i="20"/>
  <c r="G2" i="20"/>
  <c r="F2" i="20"/>
  <c r="E2" i="20"/>
  <c r="D2" i="20"/>
  <c r="C2" i="20"/>
  <c r="B25" i="20"/>
  <c r="B72" i="20"/>
  <c r="B71" i="20"/>
  <c r="B70" i="20"/>
  <c r="B69" i="20"/>
  <c r="B68" i="20"/>
  <c r="B67" i="20"/>
  <c r="B66" i="20"/>
  <c r="B65" i="20"/>
  <c r="B63" i="20"/>
  <c r="B64" i="20"/>
  <c r="B62" i="20"/>
  <c r="B61" i="20"/>
  <c r="B60" i="20"/>
  <c r="B59" i="20"/>
  <c r="B58" i="20"/>
  <c r="B57" i="20"/>
  <c r="B56" i="20"/>
  <c r="B55" i="20"/>
  <c r="B54" i="20"/>
  <c r="B53" i="20"/>
  <c r="B52" i="20"/>
  <c r="B51" i="20"/>
  <c r="B50" i="20"/>
  <c r="B49" i="20"/>
  <c r="B48" i="20"/>
  <c r="B47" i="20"/>
  <c r="B46" i="20"/>
  <c r="B45" i="20"/>
  <c r="B44" i="20"/>
  <c r="B43" i="20"/>
  <c r="B42" i="20"/>
  <c r="B41" i="20"/>
  <c r="B40" i="20"/>
  <c r="B39" i="20"/>
  <c r="B38" i="20"/>
  <c r="B37" i="20"/>
  <c r="B36" i="20"/>
  <c r="B34" i="20"/>
  <c r="B33" i="20"/>
  <c r="B32" i="20"/>
  <c r="B31" i="20"/>
  <c r="B30" i="20"/>
  <c r="B29" i="20"/>
  <c r="B28" i="20"/>
  <c r="B27" i="20"/>
  <c r="B26" i="20"/>
  <c r="B24" i="20"/>
  <c r="B21" i="20"/>
  <c r="B23" i="20"/>
  <c r="B22" i="20"/>
  <c r="B20" i="20"/>
  <c r="B19" i="20"/>
  <c r="B18" i="20"/>
  <c r="B17" i="20"/>
  <c r="B16" i="20"/>
  <c r="B15" i="20"/>
  <c r="B14" i="20"/>
  <c r="B13" i="20"/>
  <c r="B12" i="20"/>
  <c r="B11" i="20"/>
  <c r="B10" i="20"/>
  <c r="B9" i="20"/>
  <c r="B8" i="20"/>
  <c r="B7" i="20"/>
  <c r="B6" i="20"/>
  <c r="B5" i="20"/>
  <c r="B4" i="20"/>
  <c r="B3" i="20"/>
  <c r="B2" i="20"/>
  <c r="S3" i="15" l="1"/>
  <c r="S3" i="14" l="1"/>
  <c r="S4" i="14"/>
  <c r="S5" i="14"/>
  <c r="S6" i="14"/>
  <c r="S7" i="14"/>
  <c r="S8" i="14"/>
  <c r="S9" i="14"/>
  <c r="S10" i="14"/>
  <c r="S11" i="14"/>
  <c r="S12" i="14"/>
  <c r="S13" i="14"/>
  <c r="S14" i="14"/>
  <c r="S15" i="14"/>
  <c r="S16" i="14"/>
  <c r="S17" i="14"/>
  <c r="S18" i="14"/>
  <c r="S19" i="14"/>
  <c r="S20" i="14"/>
  <c r="S21" i="14"/>
  <c r="S22" i="14"/>
  <c r="S23" i="14"/>
  <c r="S24" i="14"/>
  <c r="S25" i="14"/>
  <c r="S26" i="14"/>
  <c r="S27" i="14"/>
  <c r="S28" i="14"/>
  <c r="S29" i="14"/>
  <c r="S30" i="14"/>
  <c r="S31" i="14"/>
  <c r="S32" i="14"/>
  <c r="S33" i="14"/>
  <c r="S34" i="14"/>
  <c r="S35" i="14"/>
  <c r="S36" i="14"/>
  <c r="S37" i="14"/>
  <c r="S38" i="14"/>
  <c r="S39" i="14"/>
  <c r="S40" i="14"/>
  <c r="S41" i="14"/>
  <c r="S42" i="14"/>
  <c r="S43" i="14"/>
  <c r="S44" i="14"/>
  <c r="S45" i="14"/>
  <c r="S46" i="14"/>
  <c r="S47" i="14"/>
  <c r="S48" i="14"/>
  <c r="S49" i="14"/>
  <c r="S50" i="14"/>
  <c r="S51" i="14"/>
  <c r="S52" i="14"/>
  <c r="S53" i="14"/>
  <c r="S54" i="14"/>
  <c r="S55" i="14"/>
  <c r="S56" i="14"/>
  <c r="S57" i="14"/>
  <c r="S58" i="14"/>
  <c r="S59" i="14"/>
  <c r="S60" i="14"/>
  <c r="S61" i="14"/>
  <c r="S62" i="14"/>
  <c r="S63" i="14"/>
  <c r="S64" i="14"/>
  <c r="S65" i="14"/>
  <c r="S66" i="14"/>
  <c r="S67" i="14"/>
  <c r="S68" i="14"/>
  <c r="S69" i="14"/>
  <c r="S70" i="14"/>
  <c r="S71" i="14"/>
  <c r="S72" i="14"/>
  <c r="S73" i="14"/>
  <c r="S74" i="14"/>
  <c r="S75" i="14"/>
  <c r="S76" i="14"/>
  <c r="S77" i="14"/>
  <c r="S78" i="14"/>
  <c r="S79" i="14"/>
  <c r="S80" i="14"/>
  <c r="S81" i="14"/>
  <c r="S82" i="14"/>
  <c r="S83" i="14"/>
  <c r="S84" i="14"/>
  <c r="S85" i="14"/>
  <c r="S86" i="14"/>
  <c r="S87" i="14"/>
  <c r="S88" i="14"/>
  <c r="S89" i="14"/>
  <c r="S90" i="14"/>
  <c r="S91" i="14"/>
  <c r="S92" i="14"/>
  <c r="S93" i="14"/>
  <c r="S94" i="14"/>
  <c r="S95" i="14"/>
  <c r="S96" i="14"/>
  <c r="S97" i="14"/>
  <c r="S98" i="14"/>
  <c r="S99" i="14"/>
  <c r="S100" i="14"/>
  <c r="S101" i="14"/>
  <c r="S102" i="14"/>
  <c r="S103" i="14"/>
  <c r="S104" i="14"/>
  <c r="S105" i="14"/>
  <c r="S106" i="14"/>
  <c r="S107" i="14"/>
  <c r="S108" i="14"/>
  <c r="S109" i="14"/>
  <c r="S110" i="14"/>
  <c r="S111" i="14"/>
  <c r="S112" i="14"/>
  <c r="S113" i="14"/>
  <c r="S114" i="14"/>
  <c r="S115" i="14"/>
  <c r="S116" i="14"/>
  <c r="S117" i="14"/>
  <c r="S118" i="14"/>
  <c r="S119" i="14"/>
  <c r="S120" i="14"/>
  <c r="S121" i="14"/>
  <c r="S122" i="14"/>
  <c r="S123" i="14"/>
  <c r="S124" i="14"/>
  <c r="S125" i="14"/>
  <c r="S126" i="14"/>
  <c r="S127" i="14"/>
  <c r="S128" i="14"/>
  <c r="S129" i="14"/>
  <c r="S130" i="14"/>
  <c r="S131" i="14"/>
  <c r="S132" i="14"/>
  <c r="S133" i="14"/>
  <c r="S134" i="14"/>
  <c r="S135" i="14"/>
  <c r="S136" i="14"/>
  <c r="S137" i="14"/>
  <c r="S138" i="14"/>
  <c r="S139" i="14"/>
  <c r="S140" i="14"/>
  <c r="S141" i="14"/>
  <c r="S142" i="14"/>
  <c r="S143" i="14"/>
  <c r="S144" i="14"/>
  <c r="S145" i="14"/>
  <c r="S146" i="14"/>
  <c r="S147" i="14"/>
  <c r="S148" i="14"/>
  <c r="S149" i="14"/>
  <c r="S150" i="14"/>
  <c r="S151" i="14"/>
  <c r="S152" i="14"/>
  <c r="S153" i="14"/>
  <c r="S154" i="14"/>
  <c r="S155" i="14"/>
  <c r="S156" i="14"/>
  <c r="S157" i="14"/>
  <c r="S158" i="14"/>
  <c r="S159" i="14"/>
  <c r="S160" i="14"/>
  <c r="S161" i="14"/>
  <c r="S162" i="14"/>
  <c r="S163" i="14"/>
  <c r="S164" i="14"/>
  <c r="S165" i="14"/>
  <c r="S166" i="14"/>
  <c r="S167" i="14"/>
  <c r="S168" i="14"/>
  <c r="S169" i="14"/>
  <c r="S170" i="14"/>
  <c r="S171" i="14"/>
  <c r="S172" i="14"/>
  <c r="S173" i="14"/>
  <c r="S174" i="14"/>
  <c r="S175" i="14"/>
  <c r="S176" i="14"/>
  <c r="S177" i="14"/>
  <c r="S178" i="14"/>
  <c r="S179" i="14"/>
  <c r="S180" i="14"/>
  <c r="S181" i="14"/>
  <c r="S182" i="14"/>
  <c r="S183" i="14"/>
  <c r="S184" i="14"/>
  <c r="S185" i="14"/>
  <c r="S186" i="14"/>
  <c r="S187" i="14"/>
  <c r="S188" i="14"/>
  <c r="S189" i="14"/>
  <c r="S190" i="14"/>
  <c r="S191" i="14"/>
  <c r="S192" i="14"/>
  <c r="S193" i="14"/>
  <c r="S194" i="14"/>
  <c r="S195" i="14"/>
  <c r="S196" i="14"/>
  <c r="S197" i="14"/>
  <c r="S198" i="14"/>
  <c r="S199" i="14"/>
  <c r="S200" i="14"/>
  <c r="S201" i="14"/>
  <c r="S202" i="14"/>
  <c r="S203" i="14"/>
  <c r="S204" i="14"/>
  <c r="S205" i="14"/>
  <c r="S206" i="14"/>
  <c r="S207" i="14"/>
  <c r="S208" i="14"/>
  <c r="S209" i="14"/>
  <c r="S210" i="14"/>
  <c r="S211" i="14"/>
  <c r="S212" i="14"/>
  <c r="S213" i="14"/>
  <c r="S214" i="14"/>
  <c r="S215" i="14"/>
  <c r="S216" i="14"/>
  <c r="S217" i="14"/>
  <c r="S218" i="14"/>
  <c r="S219" i="14"/>
  <c r="S220" i="14"/>
  <c r="S221" i="14"/>
  <c r="S222" i="14"/>
  <c r="S223" i="14"/>
  <c r="S224" i="14"/>
  <c r="S225" i="14"/>
  <c r="S226" i="14"/>
  <c r="S227" i="14"/>
  <c r="S228" i="14"/>
  <c r="S229" i="14"/>
  <c r="S230" i="14"/>
  <c r="S231" i="14"/>
  <c r="S232" i="14"/>
  <c r="S233" i="14"/>
  <c r="S234" i="14"/>
  <c r="S235" i="14"/>
  <c r="S236" i="14"/>
  <c r="S237" i="14"/>
  <c r="S238" i="14"/>
  <c r="S239" i="14"/>
  <c r="S240" i="14"/>
  <c r="S241" i="14"/>
  <c r="S242" i="14"/>
  <c r="S243" i="14"/>
  <c r="S244" i="14"/>
  <c r="S245" i="14"/>
  <c r="S246" i="14"/>
  <c r="S247" i="14"/>
  <c r="S248" i="14"/>
  <c r="S249" i="14"/>
  <c r="S250" i="14"/>
  <c r="C252" i="5" l="1"/>
  <c r="Q252" i="5"/>
  <c r="P252" i="5"/>
  <c r="O252" i="5"/>
  <c r="N252" i="5"/>
  <c r="M252" i="5"/>
  <c r="L252" i="5"/>
  <c r="K252" i="5"/>
  <c r="J252" i="5"/>
  <c r="I252" i="5"/>
  <c r="H252" i="5"/>
  <c r="G252" i="5"/>
  <c r="F252" i="5"/>
  <c r="E252" i="5"/>
  <c r="D252" i="5"/>
</calcChain>
</file>

<file path=xl/sharedStrings.xml><?xml version="1.0" encoding="utf-8"?>
<sst xmlns="http://schemas.openxmlformats.org/spreadsheetml/2006/main" count="545" uniqueCount="121">
  <si>
    <t>Date</t>
  </si>
  <si>
    <t>Noir &amp; Blanc</t>
  </si>
  <si>
    <t>Couleur</t>
  </si>
  <si>
    <t>Photocopies</t>
  </si>
  <si>
    <t>Agraphe</t>
  </si>
  <si>
    <t>Recto-Verso</t>
  </si>
  <si>
    <t>Services</t>
  </si>
  <si>
    <t>B-D-M</t>
  </si>
  <si>
    <t>D-G</t>
  </si>
  <si>
    <t>Stratégie</t>
  </si>
  <si>
    <t>Clientelle</t>
  </si>
  <si>
    <t>Communication qualité</t>
  </si>
  <si>
    <t>DPALSE</t>
  </si>
  <si>
    <t>DRH-DSSI</t>
  </si>
  <si>
    <t>Financier</t>
  </si>
  <si>
    <t>DIT</t>
  </si>
  <si>
    <t>DISAM</t>
  </si>
  <si>
    <t>DIM</t>
  </si>
  <si>
    <t>Santé au travail</t>
  </si>
  <si>
    <t>Service social</t>
  </si>
  <si>
    <t>Amicale</t>
  </si>
  <si>
    <t>CGT</t>
  </si>
  <si>
    <t>CFTC</t>
  </si>
  <si>
    <t>CHSCT</t>
  </si>
  <si>
    <t>BNA</t>
  </si>
  <si>
    <t>EHPAD</t>
  </si>
  <si>
    <t>CSAPA</t>
  </si>
  <si>
    <t>UNSA</t>
  </si>
  <si>
    <t>Urgences</t>
  </si>
  <si>
    <t>Morgue</t>
  </si>
  <si>
    <t>UCSA</t>
  </si>
  <si>
    <t>Médecine 1</t>
  </si>
  <si>
    <t>Médecine2</t>
  </si>
  <si>
    <t>Soins palliatifs</t>
  </si>
  <si>
    <t>Neurologie</t>
  </si>
  <si>
    <t>Cardiologie</t>
  </si>
  <si>
    <t>USIC</t>
  </si>
  <si>
    <t>Pneumologie</t>
  </si>
  <si>
    <t>Explo-fonct</t>
  </si>
  <si>
    <t>Réanimation</t>
  </si>
  <si>
    <t>Soins continus</t>
  </si>
  <si>
    <t>Diabetologie 1A</t>
  </si>
  <si>
    <t>Diabetologie 4B</t>
  </si>
  <si>
    <t>Néphrologie</t>
  </si>
  <si>
    <t>Hémodialyse</t>
  </si>
  <si>
    <t>Court-sejour Gériatrique</t>
  </si>
  <si>
    <t>Blocs opératoires</t>
  </si>
  <si>
    <t>Traumatologie</t>
  </si>
  <si>
    <t>Orthopédie</t>
  </si>
  <si>
    <t>Chir-générale</t>
  </si>
  <si>
    <t>Chir-digestive</t>
  </si>
  <si>
    <t>Urologie</t>
  </si>
  <si>
    <t>Vasculaire</t>
  </si>
  <si>
    <t>Hépato-gastro</t>
  </si>
  <si>
    <t>Endoscopie</t>
  </si>
  <si>
    <t>Bloc Obstétrical</t>
  </si>
  <si>
    <t>Maternité</t>
  </si>
  <si>
    <t>Pédiatrie</t>
  </si>
  <si>
    <t>Néonatalogie</t>
  </si>
  <si>
    <t>CPEF-IVG</t>
  </si>
  <si>
    <t>CMP rue d'Arras</t>
  </si>
  <si>
    <t>CMP Aniche</t>
  </si>
  <si>
    <t>CMP Orchies</t>
  </si>
  <si>
    <t>HDJ-Spécialités</t>
  </si>
  <si>
    <t>Consultation</t>
  </si>
  <si>
    <t>EMDSP-ETP</t>
  </si>
  <si>
    <t>Hygiene</t>
  </si>
  <si>
    <t>Kinés</t>
  </si>
  <si>
    <t>Laboratoire</t>
  </si>
  <si>
    <t>Imagerie</t>
  </si>
  <si>
    <t>Pharmacie</t>
  </si>
  <si>
    <t>CAC</t>
  </si>
  <si>
    <t>Appart-thérap</t>
  </si>
  <si>
    <t>CMP rue Wagon</t>
  </si>
  <si>
    <t>CMP rue des Wetz</t>
  </si>
  <si>
    <t>SAJ</t>
  </si>
  <si>
    <t>CMP Roost Warendin</t>
  </si>
  <si>
    <t>Quantitée demandée</t>
  </si>
  <si>
    <t>Assemblages</t>
  </si>
  <si>
    <t>Mode livret</t>
  </si>
  <si>
    <t>Documents</t>
  </si>
  <si>
    <t>Imprimés</t>
  </si>
  <si>
    <t>A4</t>
  </si>
  <si>
    <t>A3</t>
  </si>
  <si>
    <t>Recto-Simple</t>
  </si>
  <si>
    <t>Spirale</t>
  </si>
  <si>
    <t>Thermo-co</t>
  </si>
  <si>
    <t xml:space="preserve">Plastification </t>
  </si>
  <si>
    <t xml:space="preserve"> Normal A 4</t>
  </si>
  <si>
    <t>Normal A 3</t>
  </si>
  <si>
    <t xml:space="preserve"> Adhésive A 4</t>
  </si>
  <si>
    <t>29/10/2017</t>
  </si>
  <si>
    <t>Oui</t>
  </si>
  <si>
    <t>Nombres de pages</t>
  </si>
  <si>
    <t>Calcul des pulsions</t>
  </si>
  <si>
    <t>vide</t>
  </si>
  <si>
    <t>Pulsions documents R_RV</t>
  </si>
  <si>
    <t>Pulsions imprimés R_RV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</si>
  <si>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</si>
  <si>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</si>
  <si>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</si>
  <si>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</si>
  <si>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</si>
  <si>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</si>
  <si>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</si>
  <si>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</si>
  <si>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</si>
  <si>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</si>
  <si>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</si>
  <si>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</si>
  <si>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Clinique Psychiatrique</t>
  </si>
  <si>
    <t>Coté A</t>
  </si>
  <si>
    <t>directions</t>
  </si>
  <si>
    <t>syndicats</t>
  </si>
  <si>
    <t>Coté B</t>
  </si>
  <si>
    <t>Psychiatrie</t>
  </si>
  <si>
    <t>Plateau Technique</t>
  </si>
  <si>
    <t>thxdd@hotmail,com</t>
  </si>
  <si>
    <t>Médecine 2</t>
  </si>
  <si>
    <t>13/11/2017</t>
  </si>
  <si>
    <t>14/11/2017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</si>
</sst>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1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/>
    <xf numFmtId="0" fontId="0" fillId="6" borderId="0" xfId="0" applyFill="1"/>
    <xf numFmtId="0" fontId="0" fillId="0" borderId="4" xfId="0" applyFont="1" applyBorder="1"/>
    <xf numFmtId="0" fontId="0" fillId="7" borderId="4" xfId="0" applyFont="1" applyFill="1" applyBorder="1"/>
    <xf numFmtId="0" fontId="0" fillId="4" borderId="0" xfId="0" applyFill="1" applyAlignment="1">
      <alignment horizontal="center"/>
    </xf>
    <xf numFmtId="0" fontId="0" fillId="8" borderId="4" xfId="0" applyFont="1" applyFill="1" applyBorder="1"/>
    <xf numFmtId="0" fontId="0" fillId="6" borderId="4" xfId="0" applyFont="1" applyFill="1" applyBorder="1"/>
    <xf numFmtId="0" fontId="3" fillId="6" borderId="0" xfId="1" applyFill="1"/>
    <xf numFmtId="0" fontId="0" fillId="4" borderId="1" xfId="0" applyFill="1" applyBorder="1"/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90089B7-0432-4223-954E-A2F73FAA0C64}" type="doc">
      <dgm:prSet loTypeId="urn:microsoft.com/office/officeart/2005/8/layout/pyramid2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1FCB076D-4F87-40E8-871A-BAB9EBDD4195}">
      <dgm:prSet phldrT="[Texte]"/>
      <dgm:spPr/>
      <dgm:t>
        <a:bodyPr/>
        <a:lstStyle/>
        <a:p>
          <a:r>
            <a:rPr lang="fr-FR"/>
            <a:t>Urgences</a:t>
          </a:r>
        </a:p>
      </dgm:t>
    </dgm:pt>
    <dgm:pt modelId="{447D891E-E9EA-462B-9C3B-E209EF8E695B}" type="parTrans" cxnId="{0B73E65D-E5A8-48F6-8D9A-6857A6E4FFC0}">
      <dgm:prSet/>
      <dgm:spPr/>
      <dgm:t>
        <a:bodyPr/>
        <a:lstStyle/>
        <a:p>
          <a:endParaRPr lang="fr-FR"/>
        </a:p>
      </dgm:t>
    </dgm:pt>
    <dgm:pt modelId="{EC1A7755-EAAC-4D9D-B568-758DB1EF8205}" type="sibTrans" cxnId="{0B73E65D-E5A8-48F6-8D9A-6857A6E4FFC0}">
      <dgm:prSet/>
      <dgm:spPr/>
      <dgm:t>
        <a:bodyPr/>
        <a:lstStyle/>
        <a:p>
          <a:endParaRPr lang="fr-FR"/>
        </a:p>
      </dgm:t>
    </dgm:pt>
    <dgm:pt modelId="{B2F94B3E-37A1-4AAB-9393-F26D51CA6AE1}">
      <dgm:prSet phldrT="[Texte]"/>
      <dgm:spPr/>
      <dgm:t>
        <a:bodyPr/>
        <a:lstStyle/>
        <a:p>
          <a:r>
            <a:rPr lang="fr-FR"/>
            <a:t>Réanimation</a:t>
          </a:r>
        </a:p>
      </dgm:t>
    </dgm:pt>
    <dgm:pt modelId="{A552E009-8F98-4E10-82BA-305A96520672}" type="parTrans" cxnId="{B9D62E4C-018E-4ACA-829B-5E4F0FC64D3B}">
      <dgm:prSet/>
      <dgm:spPr/>
      <dgm:t>
        <a:bodyPr/>
        <a:lstStyle/>
        <a:p>
          <a:endParaRPr lang="fr-FR"/>
        </a:p>
      </dgm:t>
    </dgm:pt>
    <dgm:pt modelId="{F0287A52-42E1-432D-AB46-D66DBEB9FDA5}" type="sibTrans" cxnId="{B9D62E4C-018E-4ACA-829B-5E4F0FC64D3B}">
      <dgm:prSet/>
      <dgm:spPr/>
      <dgm:t>
        <a:bodyPr/>
        <a:lstStyle/>
        <a:p>
          <a:endParaRPr lang="fr-FR"/>
        </a:p>
      </dgm:t>
    </dgm:pt>
    <dgm:pt modelId="{DA6DDE67-68D1-423A-BB7D-6DF9FA41CFF0}">
      <dgm:prSet phldrT="[Texte]"/>
      <dgm:spPr/>
      <dgm:t>
        <a:bodyPr/>
        <a:lstStyle/>
        <a:p>
          <a:r>
            <a:rPr lang="fr-FR"/>
            <a:t>USIC</a:t>
          </a:r>
        </a:p>
      </dgm:t>
    </dgm:pt>
    <dgm:pt modelId="{45C65D57-70E2-45C8-8D09-29C454230FEC}" type="parTrans" cxnId="{3CD86E0D-4DC8-4B98-BBB4-8BF56C78204D}">
      <dgm:prSet/>
      <dgm:spPr/>
      <dgm:t>
        <a:bodyPr/>
        <a:lstStyle/>
        <a:p>
          <a:endParaRPr lang="fr-FR"/>
        </a:p>
      </dgm:t>
    </dgm:pt>
    <dgm:pt modelId="{92281A1B-161A-461A-9BFE-C4DD97273E69}" type="sibTrans" cxnId="{3CD86E0D-4DC8-4B98-BBB4-8BF56C78204D}">
      <dgm:prSet/>
      <dgm:spPr/>
      <dgm:t>
        <a:bodyPr/>
        <a:lstStyle/>
        <a:p>
          <a:endParaRPr lang="fr-FR"/>
        </a:p>
      </dgm:t>
    </dgm:pt>
    <dgm:pt modelId="{CFD9A618-DF03-4810-BCCE-C4A05FE630C3}">
      <dgm:prSet phldrT="[Texte]"/>
      <dgm:spPr/>
      <dgm:t>
        <a:bodyPr/>
        <a:lstStyle/>
        <a:p>
          <a:r>
            <a:rPr lang="fr-FR"/>
            <a:t>Bloc Obstétrique</a:t>
          </a:r>
        </a:p>
      </dgm:t>
    </dgm:pt>
    <dgm:pt modelId="{41D99FDF-B40E-4357-AB58-CDC1891BF0D1}" type="parTrans" cxnId="{CB3915D9-3EC1-4E8F-8AE1-8223144AA0F1}">
      <dgm:prSet/>
      <dgm:spPr/>
      <dgm:t>
        <a:bodyPr/>
        <a:lstStyle/>
        <a:p>
          <a:endParaRPr lang="fr-FR"/>
        </a:p>
      </dgm:t>
    </dgm:pt>
    <dgm:pt modelId="{E0B7392D-166E-4FA8-8A80-076E6CBD4BEA}" type="sibTrans" cxnId="{CB3915D9-3EC1-4E8F-8AE1-8223144AA0F1}">
      <dgm:prSet/>
      <dgm:spPr/>
      <dgm:t>
        <a:bodyPr/>
        <a:lstStyle/>
        <a:p>
          <a:endParaRPr lang="fr-FR"/>
        </a:p>
      </dgm:t>
    </dgm:pt>
    <dgm:pt modelId="{E056D1A7-B7DB-4A3C-942D-1F0E88648213}">
      <dgm:prSet phldrT="[Texte]"/>
      <dgm:spPr/>
      <dgm:t>
        <a:bodyPr/>
        <a:lstStyle/>
        <a:p>
          <a:r>
            <a:rPr lang="fr-FR"/>
            <a:t>Hémodialyse</a:t>
          </a:r>
        </a:p>
      </dgm:t>
    </dgm:pt>
    <dgm:pt modelId="{A374CE51-6A41-43DF-993B-2877FED8A70A}" type="parTrans" cxnId="{7E71C3DD-8F83-491F-BFF7-9C7FB026E49F}">
      <dgm:prSet/>
      <dgm:spPr/>
      <dgm:t>
        <a:bodyPr/>
        <a:lstStyle/>
        <a:p>
          <a:endParaRPr lang="fr-FR"/>
        </a:p>
      </dgm:t>
    </dgm:pt>
    <dgm:pt modelId="{ADAED2F2-15F5-4405-B616-1E1E08969483}" type="sibTrans" cxnId="{7E71C3DD-8F83-491F-BFF7-9C7FB026E49F}">
      <dgm:prSet/>
      <dgm:spPr/>
      <dgm:t>
        <a:bodyPr/>
        <a:lstStyle/>
        <a:p>
          <a:endParaRPr lang="fr-FR"/>
        </a:p>
      </dgm:t>
    </dgm:pt>
    <dgm:pt modelId="{1E17CEA4-C0FD-463C-8B5E-68A13BAD44B6}" type="pres">
      <dgm:prSet presAssocID="{390089B7-0432-4223-954E-A2F73FAA0C64}" presName="compositeShape" presStyleCnt="0">
        <dgm:presLayoutVars>
          <dgm:dir/>
          <dgm:resizeHandles/>
        </dgm:presLayoutVars>
      </dgm:prSet>
      <dgm:spPr/>
    </dgm:pt>
    <dgm:pt modelId="{77D13C82-72CB-4F34-AA98-5F598EB55B87}" type="pres">
      <dgm:prSet presAssocID="{390089B7-0432-4223-954E-A2F73FAA0C64}" presName="pyramid" presStyleLbl="node1" presStyleIdx="0" presStyleCnt="1"/>
      <dgm:spPr/>
    </dgm:pt>
    <dgm:pt modelId="{BC145FB1-3EBD-43DF-85A4-D097077E5D18}" type="pres">
      <dgm:prSet presAssocID="{390089B7-0432-4223-954E-A2F73FAA0C64}" presName="theList" presStyleCnt="0"/>
      <dgm:spPr/>
    </dgm:pt>
    <dgm:pt modelId="{EBF8935C-F5FB-45C1-9C8A-34FC62C51AB2}" type="pres">
      <dgm:prSet presAssocID="{1FCB076D-4F87-40E8-871A-BAB9EBDD4195}" presName="aNode" presStyleLbl="fgAcc1" presStyleIdx="0" presStyleCnt="5" custScaleY="15193">
        <dgm:presLayoutVars>
          <dgm:bulletEnabled val="1"/>
        </dgm:presLayoutVars>
      </dgm:prSet>
      <dgm:spPr/>
    </dgm:pt>
    <dgm:pt modelId="{29B7038E-D825-4552-99CB-4321A99AE4D0}" type="pres">
      <dgm:prSet presAssocID="{1FCB076D-4F87-40E8-871A-BAB9EBDD4195}" presName="aSpace" presStyleCnt="0"/>
      <dgm:spPr/>
    </dgm:pt>
    <dgm:pt modelId="{21A34002-146F-456A-9499-B4E3BC842532}" type="pres">
      <dgm:prSet presAssocID="{B2F94B3E-37A1-4AAB-9393-F26D51CA6AE1}" presName="aNode" presStyleLbl="fgAcc1" presStyleIdx="1" presStyleCnt="5" custScaleY="10812">
        <dgm:presLayoutVars>
          <dgm:bulletEnabled val="1"/>
        </dgm:presLayoutVars>
      </dgm:prSet>
      <dgm:spPr/>
    </dgm:pt>
    <dgm:pt modelId="{1E237BD7-B520-4D61-BA86-DFE67D53BF77}" type="pres">
      <dgm:prSet presAssocID="{B2F94B3E-37A1-4AAB-9393-F26D51CA6AE1}" presName="aSpace" presStyleCnt="0"/>
      <dgm:spPr/>
    </dgm:pt>
    <dgm:pt modelId="{3CE14499-3887-4E39-97BA-1D9BFC855824}" type="pres">
      <dgm:prSet presAssocID="{DA6DDE67-68D1-423A-BB7D-6DF9FA41CFF0}" presName="aNode" presStyleLbl="fgAcc1" presStyleIdx="2" presStyleCnt="5" custScaleY="10506">
        <dgm:presLayoutVars>
          <dgm:bulletEnabled val="1"/>
        </dgm:presLayoutVars>
      </dgm:prSet>
      <dgm:spPr/>
    </dgm:pt>
    <dgm:pt modelId="{96CD43F0-9A03-4671-B0DE-79A210BF81C1}" type="pres">
      <dgm:prSet presAssocID="{DA6DDE67-68D1-423A-BB7D-6DF9FA41CFF0}" presName="aSpace" presStyleCnt="0"/>
      <dgm:spPr/>
    </dgm:pt>
    <dgm:pt modelId="{D31B48D0-E8EE-4456-9AA7-FF6F88E16B2A}" type="pres">
      <dgm:prSet presAssocID="{CFD9A618-DF03-4810-BCCE-C4A05FE630C3}" presName="aNode" presStyleLbl="fgAcc1" presStyleIdx="3" presStyleCnt="5" custScaleY="15193">
        <dgm:presLayoutVars>
          <dgm:bulletEnabled val="1"/>
        </dgm:presLayoutVars>
      </dgm:prSet>
      <dgm:spPr/>
    </dgm:pt>
    <dgm:pt modelId="{AA4AFC7A-5098-421F-9625-40AC7F3CC2E9}" type="pres">
      <dgm:prSet presAssocID="{CFD9A618-DF03-4810-BCCE-C4A05FE630C3}" presName="aSpace" presStyleCnt="0"/>
      <dgm:spPr/>
    </dgm:pt>
    <dgm:pt modelId="{FFFF5C92-57BC-44A8-8DCD-63C67CA4C548}" type="pres">
      <dgm:prSet presAssocID="{E056D1A7-B7DB-4A3C-942D-1F0E88648213}" presName="aNode" presStyleLbl="fgAcc1" presStyleIdx="4" presStyleCnt="5" custScaleY="15193">
        <dgm:presLayoutVars>
          <dgm:bulletEnabled val="1"/>
        </dgm:presLayoutVars>
      </dgm:prSet>
      <dgm:spPr/>
    </dgm:pt>
    <dgm:pt modelId="{BA31951F-1762-4F30-BADA-E02BACA1B5A7}" type="pres">
      <dgm:prSet presAssocID="{E056D1A7-B7DB-4A3C-942D-1F0E88648213}" presName="aSpace" presStyleCnt="0"/>
      <dgm:spPr/>
    </dgm:pt>
  </dgm:ptLst>
  <dgm:cxnLst>
    <dgm:cxn modelId="{53B40800-41FB-4EDC-95DA-35175963D21E}" type="presOf" srcId="{DA6DDE67-68D1-423A-BB7D-6DF9FA41CFF0}" destId="{3CE14499-3887-4E39-97BA-1D9BFC855824}" srcOrd="0" destOrd="0" presId="urn:microsoft.com/office/officeart/2005/8/layout/pyramid2"/>
    <dgm:cxn modelId="{3CD86E0D-4DC8-4B98-BBB4-8BF56C78204D}" srcId="{390089B7-0432-4223-954E-A2F73FAA0C64}" destId="{DA6DDE67-68D1-423A-BB7D-6DF9FA41CFF0}" srcOrd="2" destOrd="0" parTransId="{45C65D57-70E2-45C8-8D09-29C454230FEC}" sibTransId="{92281A1B-161A-461A-9BFE-C4DD97273E69}"/>
    <dgm:cxn modelId="{5364E711-D4CC-4D53-9880-E2E43B0294FC}" type="presOf" srcId="{E056D1A7-B7DB-4A3C-942D-1F0E88648213}" destId="{FFFF5C92-57BC-44A8-8DCD-63C67CA4C548}" srcOrd="0" destOrd="0" presId="urn:microsoft.com/office/officeart/2005/8/layout/pyramid2"/>
    <dgm:cxn modelId="{94C0FA27-CC61-4C50-8C84-4C4BD03DCD39}" type="presOf" srcId="{1FCB076D-4F87-40E8-871A-BAB9EBDD4195}" destId="{EBF8935C-F5FB-45C1-9C8A-34FC62C51AB2}" srcOrd="0" destOrd="0" presId="urn:microsoft.com/office/officeart/2005/8/layout/pyramid2"/>
    <dgm:cxn modelId="{0B73E65D-E5A8-48F6-8D9A-6857A6E4FFC0}" srcId="{390089B7-0432-4223-954E-A2F73FAA0C64}" destId="{1FCB076D-4F87-40E8-871A-BAB9EBDD4195}" srcOrd="0" destOrd="0" parTransId="{447D891E-E9EA-462B-9C3B-E209EF8E695B}" sibTransId="{EC1A7755-EAAC-4D9D-B568-758DB1EF8205}"/>
    <dgm:cxn modelId="{B9D62E4C-018E-4ACA-829B-5E4F0FC64D3B}" srcId="{390089B7-0432-4223-954E-A2F73FAA0C64}" destId="{B2F94B3E-37A1-4AAB-9393-F26D51CA6AE1}" srcOrd="1" destOrd="0" parTransId="{A552E009-8F98-4E10-82BA-305A96520672}" sibTransId="{F0287A52-42E1-432D-AB46-D66DBEB9FDA5}"/>
    <dgm:cxn modelId="{4D300E97-6F18-413C-9EDA-5ABD8C39975D}" type="presOf" srcId="{CFD9A618-DF03-4810-BCCE-C4A05FE630C3}" destId="{D31B48D0-E8EE-4456-9AA7-FF6F88E16B2A}" srcOrd="0" destOrd="0" presId="urn:microsoft.com/office/officeart/2005/8/layout/pyramid2"/>
    <dgm:cxn modelId="{82B75798-092A-42ED-A58B-110BF3C46962}" type="presOf" srcId="{B2F94B3E-37A1-4AAB-9393-F26D51CA6AE1}" destId="{21A34002-146F-456A-9499-B4E3BC842532}" srcOrd="0" destOrd="0" presId="urn:microsoft.com/office/officeart/2005/8/layout/pyramid2"/>
    <dgm:cxn modelId="{CB3915D9-3EC1-4E8F-8AE1-8223144AA0F1}" srcId="{390089B7-0432-4223-954E-A2F73FAA0C64}" destId="{CFD9A618-DF03-4810-BCCE-C4A05FE630C3}" srcOrd="3" destOrd="0" parTransId="{41D99FDF-B40E-4357-AB58-CDC1891BF0D1}" sibTransId="{E0B7392D-166E-4FA8-8A80-076E6CBD4BEA}"/>
    <dgm:cxn modelId="{8ABF9CDB-3B16-4C39-A703-94E9B6BF5944}" type="presOf" srcId="{390089B7-0432-4223-954E-A2F73FAA0C64}" destId="{1E17CEA4-C0FD-463C-8B5E-68A13BAD44B6}" srcOrd="0" destOrd="0" presId="urn:microsoft.com/office/officeart/2005/8/layout/pyramid2"/>
    <dgm:cxn modelId="{7E71C3DD-8F83-491F-BFF7-9C7FB026E49F}" srcId="{390089B7-0432-4223-954E-A2F73FAA0C64}" destId="{E056D1A7-B7DB-4A3C-942D-1F0E88648213}" srcOrd="4" destOrd="0" parTransId="{A374CE51-6A41-43DF-993B-2877FED8A70A}" sibTransId="{ADAED2F2-15F5-4405-B616-1E1E08969483}"/>
    <dgm:cxn modelId="{4D09CE72-21A2-41C1-8290-DF59EA03B742}" type="presParOf" srcId="{1E17CEA4-C0FD-463C-8B5E-68A13BAD44B6}" destId="{77D13C82-72CB-4F34-AA98-5F598EB55B87}" srcOrd="0" destOrd="0" presId="urn:microsoft.com/office/officeart/2005/8/layout/pyramid2"/>
    <dgm:cxn modelId="{AB5A06D0-826E-4B3A-895A-951678C545DF}" type="presParOf" srcId="{1E17CEA4-C0FD-463C-8B5E-68A13BAD44B6}" destId="{BC145FB1-3EBD-43DF-85A4-D097077E5D18}" srcOrd="1" destOrd="0" presId="urn:microsoft.com/office/officeart/2005/8/layout/pyramid2"/>
    <dgm:cxn modelId="{E572DB77-A8CA-4AE0-9EF1-E673C9A36F54}" type="presParOf" srcId="{BC145FB1-3EBD-43DF-85A4-D097077E5D18}" destId="{EBF8935C-F5FB-45C1-9C8A-34FC62C51AB2}" srcOrd="0" destOrd="0" presId="urn:microsoft.com/office/officeart/2005/8/layout/pyramid2"/>
    <dgm:cxn modelId="{C1D9F515-5474-4329-BB4B-88CDCFC5501E}" type="presParOf" srcId="{BC145FB1-3EBD-43DF-85A4-D097077E5D18}" destId="{29B7038E-D825-4552-99CB-4321A99AE4D0}" srcOrd="1" destOrd="0" presId="urn:microsoft.com/office/officeart/2005/8/layout/pyramid2"/>
    <dgm:cxn modelId="{1C69E3B5-7C71-4C06-8780-D62FF4DC269A}" type="presParOf" srcId="{BC145FB1-3EBD-43DF-85A4-D097077E5D18}" destId="{21A34002-146F-456A-9499-B4E3BC842532}" srcOrd="2" destOrd="0" presId="urn:microsoft.com/office/officeart/2005/8/layout/pyramid2"/>
    <dgm:cxn modelId="{6AA7A314-946C-49F3-B736-F0E9EF621CCE}" type="presParOf" srcId="{BC145FB1-3EBD-43DF-85A4-D097077E5D18}" destId="{1E237BD7-B520-4D61-BA86-DFE67D53BF77}" srcOrd="3" destOrd="0" presId="urn:microsoft.com/office/officeart/2005/8/layout/pyramid2"/>
    <dgm:cxn modelId="{913C64A6-05BB-4FF5-9670-6ACD06F95DC5}" type="presParOf" srcId="{BC145FB1-3EBD-43DF-85A4-D097077E5D18}" destId="{3CE14499-3887-4E39-97BA-1D9BFC855824}" srcOrd="4" destOrd="0" presId="urn:microsoft.com/office/officeart/2005/8/layout/pyramid2"/>
    <dgm:cxn modelId="{30CEE1D0-7032-41A4-BF33-EDE42EFE7653}" type="presParOf" srcId="{BC145FB1-3EBD-43DF-85A4-D097077E5D18}" destId="{96CD43F0-9A03-4671-B0DE-79A210BF81C1}" srcOrd="5" destOrd="0" presId="urn:microsoft.com/office/officeart/2005/8/layout/pyramid2"/>
    <dgm:cxn modelId="{5A082AFB-3FCF-44C2-9110-10E3014348DE}" type="presParOf" srcId="{BC145FB1-3EBD-43DF-85A4-D097077E5D18}" destId="{D31B48D0-E8EE-4456-9AA7-FF6F88E16B2A}" srcOrd="6" destOrd="0" presId="urn:microsoft.com/office/officeart/2005/8/layout/pyramid2"/>
    <dgm:cxn modelId="{AE08CDA8-34E5-4075-B7B3-3B17B505F9CA}" type="presParOf" srcId="{BC145FB1-3EBD-43DF-85A4-D097077E5D18}" destId="{AA4AFC7A-5098-421F-9625-40AC7F3CC2E9}" srcOrd="7" destOrd="0" presId="urn:microsoft.com/office/officeart/2005/8/layout/pyramid2"/>
    <dgm:cxn modelId="{D88A16E4-084F-4CCD-B744-EE5BD69BA74B}" type="presParOf" srcId="{BC145FB1-3EBD-43DF-85A4-D097077E5D18}" destId="{FFFF5C92-57BC-44A8-8DCD-63C67CA4C548}" srcOrd="8" destOrd="0" presId="urn:microsoft.com/office/officeart/2005/8/layout/pyramid2"/>
    <dgm:cxn modelId="{2724523D-0B30-497A-8896-9C153E1DD254}" type="presParOf" srcId="{BC145FB1-3EBD-43DF-85A4-D097077E5D18}" destId="{BA31951F-1762-4F30-BADA-E02BACA1B5A7}" srcOrd="9" destOrd="0" presId="urn:microsoft.com/office/officeart/2005/8/layout/pyramid2"/>
  </dgm:cxnLst>
  <dgm:bg/>
  <dgm:whole/>
  <dgm:extLst>
    <a:ext uri="http://schemas.microsoft.com/office/drawing/2008/diagram">
      <dsp:dataModelExt xmlns:dsp="http://schemas.microsoft.com/office/drawing/2008/diagram" relId="rId12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77D13C82-72CB-4F34-AA98-5F598EB55B87}">
      <dsp:nvSpPr>
        <dsp:cNvPr id="0" name=""/>
        <dsp:cNvSpPr/>
      </dsp:nvSpPr>
      <dsp:spPr>
        <a:xfrm>
          <a:off x="40958" y="0"/>
          <a:ext cx="3009899" cy="3009899"/>
        </a:xfrm>
        <a:prstGeom prst="triangle">
          <a:avLst/>
        </a:prstGeom>
        <a:solidFill>
          <a:schemeClr val="accent1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</dsp:sp>
    <dsp:sp modelId="{EBF8935C-F5FB-45C1-9C8A-34FC62C51AB2}">
      <dsp:nvSpPr>
        <dsp:cNvPr id="0" name=""/>
        <dsp:cNvSpPr/>
      </dsp:nvSpPr>
      <dsp:spPr>
        <a:xfrm>
          <a:off x="1545907" y="301542"/>
          <a:ext cx="1956434" cy="282593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0" lvl="0" indent="0" algn="ctr" defTabSz="355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800" kern="1200"/>
            <a:t>Urgences</a:t>
          </a:r>
        </a:p>
      </dsp:txBody>
      <dsp:txXfrm>
        <a:off x="1559702" y="315337"/>
        <a:ext cx="1928844" cy="255003"/>
      </dsp:txXfrm>
    </dsp:sp>
    <dsp:sp modelId="{21A34002-146F-456A-9499-B4E3BC842532}">
      <dsp:nvSpPr>
        <dsp:cNvPr id="0" name=""/>
        <dsp:cNvSpPr/>
      </dsp:nvSpPr>
      <dsp:spPr>
        <a:xfrm>
          <a:off x="1545907" y="816638"/>
          <a:ext cx="1956434" cy="201105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0" lvl="0" indent="0" algn="ctr" defTabSz="355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800" kern="1200"/>
            <a:t>Réanimation</a:t>
          </a:r>
        </a:p>
      </dsp:txBody>
      <dsp:txXfrm>
        <a:off x="1555724" y="826455"/>
        <a:ext cx="1936800" cy="181471"/>
      </dsp:txXfrm>
    </dsp:sp>
    <dsp:sp modelId="{3CE14499-3887-4E39-97BA-1D9BFC855824}">
      <dsp:nvSpPr>
        <dsp:cNvPr id="0" name=""/>
        <dsp:cNvSpPr/>
      </dsp:nvSpPr>
      <dsp:spPr>
        <a:xfrm>
          <a:off x="1545907" y="1250247"/>
          <a:ext cx="1956434" cy="195414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0" lvl="0" indent="0" algn="ctr" defTabSz="355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800" kern="1200"/>
            <a:t>USIC</a:t>
          </a:r>
        </a:p>
      </dsp:txBody>
      <dsp:txXfrm>
        <a:off x="1555446" y="1259786"/>
        <a:ext cx="1937356" cy="176336"/>
      </dsp:txXfrm>
    </dsp:sp>
    <dsp:sp modelId="{D31B48D0-E8EE-4456-9AA7-FF6F88E16B2A}">
      <dsp:nvSpPr>
        <dsp:cNvPr id="0" name=""/>
        <dsp:cNvSpPr/>
      </dsp:nvSpPr>
      <dsp:spPr>
        <a:xfrm>
          <a:off x="1545907" y="1678164"/>
          <a:ext cx="1956434" cy="282593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0" lvl="0" indent="0" algn="ctr" defTabSz="355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800" kern="1200"/>
            <a:t>Bloc Obstétrique</a:t>
          </a:r>
        </a:p>
      </dsp:txBody>
      <dsp:txXfrm>
        <a:off x="1559702" y="1691959"/>
        <a:ext cx="1928844" cy="255003"/>
      </dsp:txXfrm>
    </dsp:sp>
    <dsp:sp modelId="{FFFF5C92-57BC-44A8-8DCD-63C67CA4C548}">
      <dsp:nvSpPr>
        <dsp:cNvPr id="0" name=""/>
        <dsp:cNvSpPr/>
      </dsp:nvSpPr>
      <dsp:spPr>
        <a:xfrm>
          <a:off x="1545907" y="2193260"/>
          <a:ext cx="1956434" cy="282593"/>
        </a:xfrm>
        <a:prstGeom prst="roundRect">
          <a:avLst/>
        </a:prstGeom>
        <a:solidFill>
          <a:schemeClr val="lt1">
            <a:alpha val="9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accen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30480" tIns="30480" rIns="30480" bIns="30480" numCol="1" spcCol="1270" anchor="ctr" anchorCtr="0">
          <a:noAutofit/>
        </a:bodyPr>
        <a:lstStyle/>
        <a:p>
          <a:pPr marL="0" lvl="0" indent="0" algn="ctr" defTabSz="3556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800" kern="1200"/>
            <a:t>Hémodialyse</a:t>
          </a:r>
        </a:p>
      </dsp:txBody>
      <dsp:txXfrm>
        <a:off x="1559702" y="2207055"/>
        <a:ext cx="1928844" cy="255003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pyramid2">
  <dgm:title val=""/>
  <dgm:desc val=""/>
  <dgm:catLst>
    <dgm:cat type="pyramid" pri="3000"/>
    <dgm:cat type="list" pri="21000"/>
    <dgm:cat type="convert" pri="17000"/>
  </dgm:catLst>
  <dgm:sampData useDef="1">
    <dgm:dataModel>
      <dgm:ptLst/>
      <dgm:bg/>
      <dgm:whole/>
    </dgm:dataModel>
  </dgm:sampData>
  <dgm:styleData useDef="1">
    <dgm:dataModel>
      <dgm:ptLst/>
      <dgm:bg/>
      <dgm:whole/>
    </dgm:dataModel>
  </dgm:styleData>
  <dgm:clrData useDef="1">
    <dgm:dataModel>
      <dgm:ptLst/>
      <dgm:bg/>
      <dgm:whole/>
    </dgm:dataModel>
  </dgm:clrData>
  <dgm:layoutNode name="compositeShape">
    <dgm:alg type="composite"/>
    <dgm:shape xmlns:r="http://schemas.openxmlformats.org/officeDocument/2006/relationships" r:blip="">
      <dgm:adjLst/>
    </dgm:shape>
    <dgm:presOf/>
    <dgm:varLst>
      <dgm:dir/>
      <dgm:resizeHandles/>
    </dgm:varLst>
    <dgm:choose name="Name0">
      <dgm:if name="Name1" func="var" arg="dir" op="equ" val="norm">
        <dgm:constrLst>
          <dgm:constr type="w" for="ch" forName="pyramid" refType="h"/>
          <dgm:constr type="h" for="ch" forName="pyramid" refType="h"/>
          <dgm:constr type="h" for="ch" forName="theList" refType="h" fact="0.8"/>
          <dgm:constr type="w" for="ch" forName="theList" refType="h" fact="0.65"/>
          <dgm:constr type="ctrY" for="ch" forName="theList" refType="h" refFor="ch" refForName="pyramid" fact="0.5"/>
          <dgm:constr type="l" for="ch" forName="theList" refType="w" refFor="ch" refForName="pyramid" fact="0.5"/>
          <dgm:constr type="h" for="des" forName="aSpace" refType="h" fact="0.1"/>
        </dgm:constrLst>
      </dgm:if>
      <dgm:else name="Name2">
        <dgm:constrLst>
          <dgm:constr type="w" for="ch" forName="pyramid" refType="h"/>
          <dgm:constr type="h" for="ch" forName="pyramid" refType="h"/>
          <dgm:constr type="h" for="ch" forName="theList" refType="h" fact="0.8"/>
          <dgm:constr type="w" for="ch" forName="theList" refType="h" fact="0.65"/>
          <dgm:constr type="ctrY" for="ch" forName="theList" refType="h" refFor="ch" refForName="pyramid" fact="0.5"/>
          <dgm:constr type="r" for="ch" forName="theList" refType="w" refFor="ch" refForName="pyramid" fact="0.5"/>
          <dgm:constr type="h" for="des" forName="aSpace" refType="h" fact="0.1"/>
        </dgm:constrLst>
      </dgm:else>
    </dgm:choose>
    <dgm:ruleLst/>
    <dgm:choose name="Name3">
      <dgm:if name="Name4" axis="ch" ptType="node" func="cnt" op="gte" val="1">
        <dgm:layoutNode name="pyramid" styleLbl="node1">
          <dgm:alg type="sp"/>
          <dgm:shape xmlns:r="http://schemas.openxmlformats.org/officeDocument/2006/relationships" type="triangle" r:blip="">
            <dgm:adjLst/>
          </dgm:shape>
          <dgm:presOf/>
          <dgm:constrLst/>
          <dgm:ruleLst/>
        </dgm:layoutNode>
        <dgm:layoutNode name="theList">
          <dgm:alg type="lin">
            <dgm:param type="linDir" val="fromT"/>
          </dgm:alg>
          <dgm:shape xmlns:r="http://schemas.openxmlformats.org/officeDocument/2006/relationships" r:blip="">
            <dgm:adjLst/>
          </dgm:shape>
          <dgm:presOf/>
          <dgm:constrLst>
            <dgm:constr type="w" for="ch" forName="aNode" refType="w"/>
            <dgm:constr type="h" for="ch" forName="aNode" refType="h"/>
            <dgm:constr type="primFontSz" for="ch" ptType="node" op="equ"/>
          </dgm:constrLst>
          <dgm:ruleLst/>
          <dgm:forEach name="aNodeForEach" axis="ch" ptType="node">
            <dgm:layoutNode name="aNode" styleLbl="fgAcc1">
              <dgm:varLst>
                <dgm:bulletEnabled val="1"/>
              </dgm:varLst>
              <dgm:alg type="tx"/>
              <dgm:shape xmlns:r="http://schemas.openxmlformats.org/officeDocument/2006/relationships" type="roundRect" r:blip="">
                <dgm:adjLst/>
              </dgm:shape>
              <dgm:presOf axis="desOrSelf" ptType="node"/>
              <dgm:constrLst>
                <dgm:constr type="primFontSz" val="65"/>
                <dgm:constr type="tMarg" refType="primFontSz" fact="0.3"/>
                <dgm:constr type="bMarg" refType="primFontSz" fact="0.3"/>
                <dgm:constr type="lMarg" refType="primFontSz" fact="0.3"/>
                <dgm:constr type="rMarg" refType="primFontSz" fact="0.3"/>
              </dgm:constrLst>
              <dgm:ruleLst>
                <dgm:rule type="primFontSz" val="5" fact="NaN" max="NaN"/>
              </dgm:ruleLst>
            </dgm:layoutNode>
            <dgm:layoutNode name="a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layoutNode>
      </dgm:if>
      <dgm:else name="Name5"/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jpg"/><Relationship Id="rId3" Type="http://schemas.openxmlformats.org/officeDocument/2006/relationships/hyperlink" Target="#Direction!A1"/><Relationship Id="rId7" Type="http://schemas.openxmlformats.org/officeDocument/2006/relationships/hyperlink" Target="#'Autres secteurs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Psychiatrie!A1"/><Relationship Id="rId11" Type="http://schemas.openxmlformats.org/officeDocument/2006/relationships/image" Target="../media/image4.jpg"/><Relationship Id="rId5" Type="http://schemas.openxmlformats.org/officeDocument/2006/relationships/hyperlink" Target="#'Cot&#233; B'!A1"/><Relationship Id="rId10" Type="http://schemas.openxmlformats.org/officeDocument/2006/relationships/image" Target="../media/image3.jpg"/><Relationship Id="rId4" Type="http://schemas.openxmlformats.org/officeDocument/2006/relationships/hyperlink" Target="#'Cot&#233; A'!A1"/><Relationship Id="rId9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diagramData" Target="../diagrams/data1.xml"/><Relationship Id="rId3" Type="http://schemas.openxmlformats.org/officeDocument/2006/relationships/hyperlink" Target="#Direction!A1"/><Relationship Id="rId7" Type="http://schemas.openxmlformats.org/officeDocument/2006/relationships/hyperlink" Target="#'Autres secteurs'!A1"/><Relationship Id="rId12" Type="http://schemas.microsoft.com/office/2007/relationships/diagramDrawing" Target="../diagrams/drawing1.xml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Psychiatrie!A1"/><Relationship Id="rId11" Type="http://schemas.openxmlformats.org/officeDocument/2006/relationships/diagramColors" Target="../diagrams/colors1.xml"/><Relationship Id="rId5" Type="http://schemas.openxmlformats.org/officeDocument/2006/relationships/hyperlink" Target="#'Cot&#233; B'!A1"/><Relationship Id="rId10" Type="http://schemas.openxmlformats.org/officeDocument/2006/relationships/diagramQuickStyle" Target="../diagrams/quickStyle1.xml"/><Relationship Id="rId4" Type="http://schemas.openxmlformats.org/officeDocument/2006/relationships/hyperlink" Target="#'Cot&#233; A'!A1"/><Relationship Id="rId9" Type="http://schemas.openxmlformats.org/officeDocument/2006/relationships/diagramLayout" Target="../diagrams/layou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Direction!A1"/><Relationship Id="rId7" Type="http://schemas.openxmlformats.org/officeDocument/2006/relationships/hyperlink" Target="#'Autres secteurs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Psychiatrie!A1"/><Relationship Id="rId5" Type="http://schemas.openxmlformats.org/officeDocument/2006/relationships/hyperlink" Target="#'Cot&#233; B'!A1"/><Relationship Id="rId4" Type="http://schemas.openxmlformats.org/officeDocument/2006/relationships/hyperlink" Target="#'Cot&#233; A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Direction!A1"/><Relationship Id="rId7" Type="http://schemas.openxmlformats.org/officeDocument/2006/relationships/hyperlink" Target="#'Autres secteurs'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Psychiatrie!A1"/><Relationship Id="rId5" Type="http://schemas.openxmlformats.org/officeDocument/2006/relationships/hyperlink" Target="#'Cot&#233; B'!A1"/><Relationship Id="rId4" Type="http://schemas.openxmlformats.org/officeDocument/2006/relationships/hyperlink" Target="#'Cot&#233; A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Direction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Autres secteurs'!A1"/><Relationship Id="rId5" Type="http://schemas.openxmlformats.org/officeDocument/2006/relationships/hyperlink" Target="#Psychiatrie!A1"/><Relationship Id="rId4" Type="http://schemas.openxmlformats.org/officeDocument/2006/relationships/hyperlink" Target="#'Cot&#233; A'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Direction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'Autres secteurs'!A1"/><Relationship Id="rId5" Type="http://schemas.openxmlformats.org/officeDocument/2006/relationships/hyperlink" Target="#'Cot&#233; B'!A1"/><Relationship Id="rId4" Type="http://schemas.openxmlformats.org/officeDocument/2006/relationships/hyperlink" Target="#'Cot&#233; A'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Direction!A1"/><Relationship Id="rId2" Type="http://schemas.openxmlformats.org/officeDocument/2006/relationships/hyperlink" Target="#'Plateau technique'!A1"/><Relationship Id="rId1" Type="http://schemas.openxmlformats.org/officeDocument/2006/relationships/hyperlink" Target="#'Tableau de bord'!A1"/><Relationship Id="rId6" Type="http://schemas.openxmlformats.org/officeDocument/2006/relationships/hyperlink" Target="#Psychiatrie!A1"/><Relationship Id="rId5" Type="http://schemas.openxmlformats.org/officeDocument/2006/relationships/hyperlink" Target="#'Cot&#233; B'!A1"/><Relationship Id="rId4" Type="http://schemas.openxmlformats.org/officeDocument/2006/relationships/hyperlink" Target="#'Cot&#233; A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361951</xdr:colOff>
      <xdr:row>14</xdr:row>
      <xdr:rowOff>133350</xdr:rowOff>
    </xdr:from>
    <xdr:to>
      <xdr:col>8</xdr:col>
      <xdr:colOff>247651</xdr:colOff>
      <xdr:row>20</xdr:row>
      <xdr:rowOff>152400</xdr:rowOff>
    </xdr:to>
    <xdr:sp macro="[0]!lan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E9B6372-6413-4894-A5E0-B5E77C130B0E}"/>
            </a:ext>
          </a:extLst>
        </xdr:cNvPr>
        <xdr:cNvSpPr/>
      </xdr:nvSpPr>
      <xdr:spPr>
        <a:xfrm>
          <a:off x="4933951" y="2800350"/>
          <a:ext cx="1409700" cy="116205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Insérer une nouvelle donnée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9313F80-14DD-4E2A-81B9-2BEE627A7B15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247650</xdr:colOff>
      <xdr:row>0</xdr:row>
      <xdr:rowOff>161925</xdr:rowOff>
    </xdr:from>
    <xdr:to>
      <xdr:col>2</xdr:col>
      <xdr:colOff>180975</xdr:colOff>
      <xdr:row>3</xdr:row>
      <xdr:rowOff>19050</xdr:rowOff>
    </xdr:to>
    <xdr:sp macro="" textlink="">
      <xdr:nvSpPr>
        <xdr:cNvPr id="4" name="Rectangle : avec coins supérieur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FDD835C-F506-43BA-8E19-9E359196BA7D}"/>
            </a:ext>
          </a:extLst>
        </xdr:cNvPr>
        <xdr:cNvSpPr/>
      </xdr:nvSpPr>
      <xdr:spPr>
        <a:xfrm>
          <a:off x="247650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</a:rPr>
            <a:t>Tableau de bord</a:t>
          </a:r>
        </a:p>
      </xdr:txBody>
    </xdr:sp>
    <xdr:clientData/>
  </xdr:twoCellAnchor>
  <xdr:twoCellAnchor editAs="absolute">
    <xdr:from>
      <xdr:col>2</xdr:col>
      <xdr:colOff>442912</xdr:colOff>
      <xdr:row>0</xdr:row>
      <xdr:rowOff>95250</xdr:rowOff>
    </xdr:from>
    <xdr:to>
      <xdr:col>4</xdr:col>
      <xdr:colOff>376237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AE6A27A-9171-4B8E-90C7-C7C064D9DB3C}"/>
            </a:ext>
          </a:extLst>
        </xdr:cNvPr>
        <xdr:cNvSpPr/>
      </xdr:nvSpPr>
      <xdr:spPr>
        <a:xfrm>
          <a:off x="1966912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 editAs="absolute">
    <xdr:from>
      <xdr:col>4</xdr:col>
      <xdr:colOff>638174</xdr:colOff>
      <xdr:row>0</xdr:row>
      <xdr:rowOff>95250</xdr:rowOff>
    </xdr:from>
    <xdr:to>
      <xdr:col>6</xdr:col>
      <xdr:colOff>571499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F28C7D9-CCB2-424C-B6BC-11507F542C67}"/>
            </a:ext>
          </a:extLst>
        </xdr:cNvPr>
        <xdr:cNvSpPr/>
      </xdr:nvSpPr>
      <xdr:spPr>
        <a:xfrm>
          <a:off x="3686174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 editAs="absolute">
    <xdr:from>
      <xdr:col>7</xdr:col>
      <xdr:colOff>71436</xdr:colOff>
      <xdr:row>0</xdr:row>
      <xdr:rowOff>95250</xdr:rowOff>
    </xdr:from>
    <xdr:to>
      <xdr:col>9</xdr:col>
      <xdr:colOff>4761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9BBA7C3-85AC-4610-AACE-5D86AA96925D}"/>
            </a:ext>
          </a:extLst>
        </xdr:cNvPr>
        <xdr:cNvSpPr/>
      </xdr:nvSpPr>
      <xdr:spPr>
        <a:xfrm>
          <a:off x="5405436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 editAs="absolute">
    <xdr:from>
      <xdr:col>9</xdr:col>
      <xdr:colOff>266698</xdr:colOff>
      <xdr:row>0</xdr:row>
      <xdr:rowOff>95250</xdr:rowOff>
    </xdr:from>
    <xdr:to>
      <xdr:col>11</xdr:col>
      <xdr:colOff>200023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A0B1516-806C-4266-B293-0CDC7CADCF7B}"/>
            </a:ext>
          </a:extLst>
        </xdr:cNvPr>
        <xdr:cNvSpPr/>
      </xdr:nvSpPr>
      <xdr:spPr>
        <a:xfrm>
          <a:off x="7124698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 editAs="absolute">
    <xdr:from>
      <xdr:col>11</xdr:col>
      <xdr:colOff>461960</xdr:colOff>
      <xdr:row>0</xdr:row>
      <xdr:rowOff>95250</xdr:rowOff>
    </xdr:from>
    <xdr:to>
      <xdr:col>13</xdr:col>
      <xdr:colOff>395285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02673FF-D31C-402E-AD09-E62CB28857DC}"/>
            </a:ext>
          </a:extLst>
        </xdr:cNvPr>
        <xdr:cNvSpPr/>
      </xdr:nvSpPr>
      <xdr:spPr>
        <a:xfrm>
          <a:off x="8843960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 editAs="absolute">
    <xdr:from>
      <xdr:col>13</xdr:col>
      <xdr:colOff>657225</xdr:colOff>
      <xdr:row>0</xdr:row>
      <xdr:rowOff>95250</xdr:rowOff>
    </xdr:from>
    <xdr:to>
      <xdr:col>15</xdr:col>
      <xdr:colOff>590550</xdr:colOff>
      <xdr:row>2</xdr:row>
      <xdr:rowOff>142875</xdr:rowOff>
    </xdr:to>
    <xdr:sp macro="" textlink="">
      <xdr:nvSpPr>
        <xdr:cNvPr id="10" name="Rectangle : avec coins supérieur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A7A7139-241D-4418-B188-C3832F89A8D7}"/>
            </a:ext>
          </a:extLst>
        </xdr:cNvPr>
        <xdr:cNvSpPr/>
      </xdr:nvSpPr>
      <xdr:spPr>
        <a:xfrm>
          <a:off x="105632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  <xdr:twoCellAnchor editAs="oneCell">
    <xdr:from>
      <xdr:col>4</xdr:col>
      <xdr:colOff>447676</xdr:colOff>
      <xdr:row>4</xdr:row>
      <xdr:rowOff>85725</xdr:rowOff>
    </xdr:from>
    <xdr:to>
      <xdr:col>10</xdr:col>
      <xdr:colOff>352426</xdr:colOff>
      <xdr:row>13</xdr:row>
      <xdr:rowOff>161925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1CDBAD2-9800-45AA-8233-B9FABC4B7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5676" y="847725"/>
          <a:ext cx="4476750" cy="1790700"/>
        </a:xfrm>
        <a:prstGeom prst="rect">
          <a:avLst/>
        </a:prstGeom>
      </xdr:spPr>
    </xdr:pic>
    <xdr:clientData/>
  </xdr:twoCellAnchor>
  <xdr:twoCellAnchor editAs="oneCell">
    <xdr:from>
      <xdr:col>10</xdr:col>
      <xdr:colOff>609599</xdr:colOff>
      <xdr:row>9</xdr:row>
      <xdr:rowOff>123825</xdr:rowOff>
    </xdr:from>
    <xdr:to>
      <xdr:col>15</xdr:col>
      <xdr:colOff>745164</xdr:colOff>
      <xdr:row>21</xdr:row>
      <xdr:rowOff>161925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A0496C24-2B03-4402-8D4C-3BBAF0ECD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29599" y="1838325"/>
          <a:ext cx="3945565" cy="2324100"/>
        </a:xfrm>
        <a:prstGeom prst="rect">
          <a:avLst/>
        </a:prstGeom>
      </xdr:spPr>
    </xdr:pic>
    <xdr:clientData/>
  </xdr:twoCellAnchor>
  <xdr:twoCellAnchor editAs="oneCell">
    <xdr:from>
      <xdr:col>0</xdr:col>
      <xdr:colOff>142875</xdr:colOff>
      <xdr:row>13</xdr:row>
      <xdr:rowOff>47625</xdr:rowOff>
    </xdr:from>
    <xdr:to>
      <xdr:col>4</xdr:col>
      <xdr:colOff>19050</xdr:colOff>
      <xdr:row>21</xdr:row>
      <xdr:rowOff>85725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D4778751-5D94-4BD9-AB28-468340451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2524125"/>
          <a:ext cx="2924175" cy="156210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190500</xdr:colOff>
      <xdr:row>3</xdr:row>
      <xdr:rowOff>38100</xdr:rowOff>
    </xdr:from>
    <xdr:to>
      <xdr:col>4</xdr:col>
      <xdr:colOff>142875</xdr:colOff>
      <xdr:row>11</xdr:row>
      <xdr:rowOff>38100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EC31AFE4-C499-4FEF-970C-7C2AC5CA0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609600"/>
          <a:ext cx="3000375" cy="1524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9FEDFD1-D305-40C3-961C-4D11A6CB70DA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295275</xdr:colOff>
      <xdr:row>0</xdr:row>
      <xdr:rowOff>95250</xdr:rowOff>
    </xdr:from>
    <xdr:to>
      <xdr:col>2</xdr:col>
      <xdr:colOff>228600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4ADA5C-2891-4C1D-99EF-9FD3E9165C0A}"/>
            </a:ext>
          </a:extLst>
        </xdr:cNvPr>
        <xdr:cNvSpPr/>
      </xdr:nvSpPr>
      <xdr:spPr>
        <a:xfrm>
          <a:off x="29527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354012</xdr:colOff>
      <xdr:row>0</xdr:row>
      <xdr:rowOff>180975</xdr:rowOff>
    </xdr:from>
    <xdr:to>
      <xdr:col>4</xdr:col>
      <xdr:colOff>287337</xdr:colOff>
      <xdr:row>3</xdr:row>
      <xdr:rowOff>38100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5E5EF97-6550-4630-A74A-0A522FE5A615}"/>
            </a:ext>
          </a:extLst>
        </xdr:cNvPr>
        <xdr:cNvSpPr/>
      </xdr:nvSpPr>
      <xdr:spPr>
        <a:xfrm>
          <a:off x="1878012" y="18097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Plateau Technique</a:t>
          </a:r>
        </a:p>
      </xdr:txBody>
    </xdr:sp>
    <xdr:clientData/>
  </xdr:twoCellAnchor>
  <xdr:twoCellAnchor>
    <xdr:from>
      <xdr:col>4</xdr:col>
      <xdr:colOff>412749</xdr:colOff>
      <xdr:row>0</xdr:row>
      <xdr:rowOff>114300</xdr:rowOff>
    </xdr:from>
    <xdr:to>
      <xdr:col>6</xdr:col>
      <xdr:colOff>346074</xdr:colOff>
      <xdr:row>2</xdr:row>
      <xdr:rowOff>161925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DF069B9-85B9-47B9-8770-BF2B3191A2B7}"/>
            </a:ext>
          </a:extLst>
        </xdr:cNvPr>
        <xdr:cNvSpPr/>
      </xdr:nvSpPr>
      <xdr:spPr>
        <a:xfrm>
          <a:off x="3460749" y="11430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6</xdr:col>
      <xdr:colOff>471486</xdr:colOff>
      <xdr:row>0</xdr:row>
      <xdr:rowOff>114300</xdr:rowOff>
    </xdr:from>
    <xdr:to>
      <xdr:col>8</xdr:col>
      <xdr:colOff>404811</xdr:colOff>
      <xdr:row>2</xdr:row>
      <xdr:rowOff>161925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4D1D0E7-31C0-406F-8C68-26744EBFFD2E}"/>
            </a:ext>
          </a:extLst>
        </xdr:cNvPr>
        <xdr:cNvSpPr/>
      </xdr:nvSpPr>
      <xdr:spPr>
        <a:xfrm>
          <a:off x="5043486" y="11430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>
    <xdr:from>
      <xdr:col>8</xdr:col>
      <xdr:colOff>530223</xdr:colOff>
      <xdr:row>0</xdr:row>
      <xdr:rowOff>114300</xdr:rowOff>
    </xdr:from>
    <xdr:to>
      <xdr:col>10</xdr:col>
      <xdr:colOff>463548</xdr:colOff>
      <xdr:row>2</xdr:row>
      <xdr:rowOff>161925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EA64130-32EF-4160-91C7-99DB2BE88871}"/>
            </a:ext>
          </a:extLst>
        </xdr:cNvPr>
        <xdr:cNvSpPr/>
      </xdr:nvSpPr>
      <xdr:spPr>
        <a:xfrm>
          <a:off x="6626223" y="11430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>
    <xdr:from>
      <xdr:col>10</xdr:col>
      <xdr:colOff>588960</xdr:colOff>
      <xdr:row>0</xdr:row>
      <xdr:rowOff>114300</xdr:rowOff>
    </xdr:from>
    <xdr:to>
      <xdr:col>12</xdr:col>
      <xdr:colOff>522285</xdr:colOff>
      <xdr:row>2</xdr:row>
      <xdr:rowOff>161925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53D2322-8A56-4D48-88DF-E6E68BD02C92}"/>
            </a:ext>
          </a:extLst>
        </xdr:cNvPr>
        <xdr:cNvSpPr/>
      </xdr:nvSpPr>
      <xdr:spPr>
        <a:xfrm>
          <a:off x="8208960" y="11430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>
    <xdr:from>
      <xdr:col>12</xdr:col>
      <xdr:colOff>647700</xdr:colOff>
      <xdr:row>0</xdr:row>
      <xdr:rowOff>114300</xdr:rowOff>
    </xdr:from>
    <xdr:to>
      <xdr:col>14</xdr:col>
      <xdr:colOff>581025</xdr:colOff>
      <xdr:row>2</xdr:row>
      <xdr:rowOff>161925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E12F1F6-DE1A-4992-8F47-2E89D0D156EF}"/>
            </a:ext>
          </a:extLst>
        </xdr:cNvPr>
        <xdr:cNvSpPr/>
      </xdr:nvSpPr>
      <xdr:spPr>
        <a:xfrm>
          <a:off x="9791700" y="11430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  <xdr:twoCellAnchor>
    <xdr:from>
      <xdr:col>0</xdr:col>
      <xdr:colOff>0</xdr:colOff>
      <xdr:row>3</xdr:row>
      <xdr:rowOff>180975</xdr:rowOff>
    </xdr:from>
    <xdr:to>
      <xdr:col>4</xdr:col>
      <xdr:colOff>266700</xdr:colOff>
      <xdr:row>19</xdr:row>
      <xdr:rowOff>142874</xdr:rowOff>
    </xdr:to>
    <xdr:graphicFrame macro="">
      <xdr:nvGraphicFramePr>
        <xdr:cNvPr id="18" name="Diagramme 17">
          <a:extLst>
            <a:ext uri="{FF2B5EF4-FFF2-40B4-BE49-F238E27FC236}">
              <a16:creationId xmlns:a16="http://schemas.microsoft.com/office/drawing/2014/main" id="{270AF41A-C968-494D-BE01-1D27B269AC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8" r:lo="rId9" r:qs="rId10" r:cs="rId1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33AB013-C1E2-4D3B-811C-36F116709135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266700</xdr:colOff>
      <xdr:row>0</xdr:row>
      <xdr:rowOff>104775</xdr:rowOff>
    </xdr:from>
    <xdr:to>
      <xdr:col>2</xdr:col>
      <xdr:colOff>200025</xdr:colOff>
      <xdr:row>2</xdr:row>
      <xdr:rowOff>152400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87AC90A-694E-44D1-A818-FAE01F3A7919}"/>
            </a:ext>
          </a:extLst>
        </xdr:cNvPr>
        <xdr:cNvSpPr/>
      </xdr:nvSpPr>
      <xdr:spPr>
        <a:xfrm>
          <a:off x="266700" y="104775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458787</xdr:colOff>
      <xdr:row>0</xdr:row>
      <xdr:rowOff>95250</xdr:rowOff>
    </xdr:from>
    <xdr:to>
      <xdr:col>4</xdr:col>
      <xdr:colOff>392112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D3E8792-2ECC-4554-AEBC-E8C9F9F436A9}"/>
            </a:ext>
          </a:extLst>
        </xdr:cNvPr>
        <xdr:cNvSpPr/>
      </xdr:nvSpPr>
      <xdr:spPr>
        <a:xfrm>
          <a:off x="1982787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650874</xdr:colOff>
      <xdr:row>0</xdr:row>
      <xdr:rowOff>161925</xdr:rowOff>
    </xdr:from>
    <xdr:to>
      <xdr:col>6</xdr:col>
      <xdr:colOff>584199</xdr:colOff>
      <xdr:row>3</xdr:row>
      <xdr:rowOff>19050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0375E28-79F3-44B3-B514-6F93478D7D06}"/>
            </a:ext>
          </a:extLst>
        </xdr:cNvPr>
        <xdr:cNvSpPr/>
      </xdr:nvSpPr>
      <xdr:spPr>
        <a:xfrm>
          <a:off x="3698874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Direction</a:t>
          </a:r>
        </a:p>
      </xdr:txBody>
    </xdr:sp>
    <xdr:clientData/>
  </xdr:twoCellAnchor>
  <xdr:twoCellAnchor>
    <xdr:from>
      <xdr:col>7</xdr:col>
      <xdr:colOff>80961</xdr:colOff>
      <xdr:row>0</xdr:row>
      <xdr:rowOff>95250</xdr:rowOff>
    </xdr:from>
    <xdr:to>
      <xdr:col>9</xdr:col>
      <xdr:colOff>14286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0443862-9802-49EC-AD7C-81285CA19C77}"/>
            </a:ext>
          </a:extLst>
        </xdr:cNvPr>
        <xdr:cNvSpPr/>
      </xdr:nvSpPr>
      <xdr:spPr>
        <a:xfrm>
          <a:off x="5414961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>
    <xdr:from>
      <xdr:col>9</xdr:col>
      <xdr:colOff>273048</xdr:colOff>
      <xdr:row>0</xdr:row>
      <xdr:rowOff>95250</xdr:rowOff>
    </xdr:from>
    <xdr:to>
      <xdr:col>11</xdr:col>
      <xdr:colOff>206373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5A5550F-4735-4BA2-AD78-788AF3EE8988}"/>
            </a:ext>
          </a:extLst>
        </xdr:cNvPr>
        <xdr:cNvSpPr/>
      </xdr:nvSpPr>
      <xdr:spPr>
        <a:xfrm>
          <a:off x="7131048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>
    <xdr:from>
      <xdr:col>11</xdr:col>
      <xdr:colOff>465135</xdr:colOff>
      <xdr:row>0</xdr:row>
      <xdr:rowOff>95250</xdr:rowOff>
    </xdr:from>
    <xdr:to>
      <xdr:col>13</xdr:col>
      <xdr:colOff>398460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410FD50-C5F0-42B7-83B6-ADC62908DE5F}"/>
            </a:ext>
          </a:extLst>
        </xdr:cNvPr>
        <xdr:cNvSpPr/>
      </xdr:nvSpPr>
      <xdr:spPr>
        <a:xfrm>
          <a:off x="884713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>
    <xdr:from>
      <xdr:col>13</xdr:col>
      <xdr:colOff>657225</xdr:colOff>
      <xdr:row>0</xdr:row>
      <xdr:rowOff>95250</xdr:rowOff>
    </xdr:from>
    <xdr:to>
      <xdr:col>15</xdr:col>
      <xdr:colOff>590550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134435A-0101-4F20-BE7A-29C01EAC818B}"/>
            </a:ext>
          </a:extLst>
        </xdr:cNvPr>
        <xdr:cNvSpPr/>
      </xdr:nvSpPr>
      <xdr:spPr>
        <a:xfrm>
          <a:off x="105632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C1772B0-66AE-41BE-9A98-6E65E6E25CED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95250</xdr:rowOff>
    </xdr:from>
    <xdr:to>
      <xdr:col>2</xdr:col>
      <xdr:colOff>57150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171FE83-CCA2-4B07-AFF4-B2E2CD537027}"/>
            </a:ext>
          </a:extLst>
        </xdr:cNvPr>
        <xdr:cNvSpPr/>
      </xdr:nvSpPr>
      <xdr:spPr>
        <a:xfrm>
          <a:off x="1238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339725</xdr:colOff>
      <xdr:row>0</xdr:row>
      <xdr:rowOff>95250</xdr:rowOff>
    </xdr:from>
    <xdr:to>
      <xdr:col>4</xdr:col>
      <xdr:colOff>273050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CDE0C18-BB2B-4E6D-BD35-9EAB779E0BCA}"/>
            </a:ext>
          </a:extLst>
        </xdr:cNvPr>
        <xdr:cNvSpPr/>
      </xdr:nvSpPr>
      <xdr:spPr>
        <a:xfrm>
          <a:off x="18637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555625</xdr:colOff>
      <xdr:row>0</xdr:row>
      <xdr:rowOff>95250</xdr:rowOff>
    </xdr:from>
    <xdr:to>
      <xdr:col>6</xdr:col>
      <xdr:colOff>488950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8B49282-D290-418A-B297-49091D3E2303}"/>
            </a:ext>
          </a:extLst>
        </xdr:cNvPr>
        <xdr:cNvSpPr/>
      </xdr:nvSpPr>
      <xdr:spPr>
        <a:xfrm>
          <a:off x="36036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7</xdr:col>
      <xdr:colOff>9525</xdr:colOff>
      <xdr:row>0</xdr:row>
      <xdr:rowOff>161925</xdr:rowOff>
    </xdr:from>
    <xdr:to>
      <xdr:col>8</xdr:col>
      <xdr:colOff>704850</xdr:colOff>
      <xdr:row>3</xdr:row>
      <xdr:rowOff>19050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3204548-D437-4FC4-B205-9A54141EA8D7}"/>
            </a:ext>
          </a:extLst>
        </xdr:cNvPr>
        <xdr:cNvSpPr/>
      </xdr:nvSpPr>
      <xdr:spPr>
        <a:xfrm>
          <a:off x="5343525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Coté A</a:t>
          </a:r>
        </a:p>
      </xdr:txBody>
    </xdr:sp>
    <xdr:clientData/>
  </xdr:twoCellAnchor>
  <xdr:twoCellAnchor>
    <xdr:from>
      <xdr:col>9</xdr:col>
      <xdr:colOff>225425</xdr:colOff>
      <xdr:row>0</xdr:row>
      <xdr:rowOff>95250</xdr:rowOff>
    </xdr:from>
    <xdr:to>
      <xdr:col>11</xdr:col>
      <xdr:colOff>158750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96EF2B0-72D1-4A5F-8FD2-D841568453F1}"/>
            </a:ext>
          </a:extLst>
        </xdr:cNvPr>
        <xdr:cNvSpPr/>
      </xdr:nvSpPr>
      <xdr:spPr>
        <a:xfrm>
          <a:off x="70834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>
    <xdr:from>
      <xdr:col>11</xdr:col>
      <xdr:colOff>441325</xdr:colOff>
      <xdr:row>0</xdr:row>
      <xdr:rowOff>95250</xdr:rowOff>
    </xdr:from>
    <xdr:to>
      <xdr:col>13</xdr:col>
      <xdr:colOff>374650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A7A44C4-1D6F-45B1-9DAB-3361AD8E6510}"/>
            </a:ext>
          </a:extLst>
        </xdr:cNvPr>
        <xdr:cNvSpPr/>
      </xdr:nvSpPr>
      <xdr:spPr>
        <a:xfrm>
          <a:off x="88233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>
    <xdr:from>
      <xdr:col>13</xdr:col>
      <xdr:colOff>657225</xdr:colOff>
      <xdr:row>0</xdr:row>
      <xdr:rowOff>95250</xdr:rowOff>
    </xdr:from>
    <xdr:to>
      <xdr:col>15</xdr:col>
      <xdr:colOff>590550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71CF2CB-6268-45FC-A574-92F9BA24596F}"/>
            </a:ext>
          </a:extLst>
        </xdr:cNvPr>
        <xdr:cNvSpPr/>
      </xdr:nvSpPr>
      <xdr:spPr>
        <a:xfrm>
          <a:off x="105632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AC632E0-D3AF-4409-BF3E-4C8180EF7982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342900</xdr:colOff>
      <xdr:row>0</xdr:row>
      <xdr:rowOff>95250</xdr:rowOff>
    </xdr:from>
    <xdr:to>
      <xdr:col>2</xdr:col>
      <xdr:colOff>276225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D56E84A-ADB7-4C37-A14D-B5EE57E03896}"/>
            </a:ext>
          </a:extLst>
        </xdr:cNvPr>
        <xdr:cNvSpPr/>
      </xdr:nvSpPr>
      <xdr:spPr>
        <a:xfrm>
          <a:off x="342900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522287</xdr:colOff>
      <xdr:row>0</xdr:row>
      <xdr:rowOff>95250</xdr:rowOff>
    </xdr:from>
    <xdr:to>
      <xdr:col>4</xdr:col>
      <xdr:colOff>455612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77AE119-9E71-45D3-905A-FE1C2451903F}"/>
            </a:ext>
          </a:extLst>
        </xdr:cNvPr>
        <xdr:cNvSpPr/>
      </xdr:nvSpPr>
      <xdr:spPr>
        <a:xfrm>
          <a:off x="2046287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701674</xdr:colOff>
      <xdr:row>0</xdr:row>
      <xdr:rowOff>95250</xdr:rowOff>
    </xdr:from>
    <xdr:to>
      <xdr:col>6</xdr:col>
      <xdr:colOff>634999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E4D3D22-1DF1-40F6-9DFD-E941DD54BE5D}"/>
            </a:ext>
          </a:extLst>
        </xdr:cNvPr>
        <xdr:cNvSpPr/>
      </xdr:nvSpPr>
      <xdr:spPr>
        <a:xfrm>
          <a:off x="3749674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7</xdr:col>
      <xdr:colOff>119061</xdr:colOff>
      <xdr:row>0</xdr:row>
      <xdr:rowOff>95250</xdr:rowOff>
    </xdr:from>
    <xdr:to>
      <xdr:col>9</xdr:col>
      <xdr:colOff>52386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354DBA9-5A5F-4388-8D68-95533CE1CDD0}"/>
            </a:ext>
          </a:extLst>
        </xdr:cNvPr>
        <xdr:cNvSpPr/>
      </xdr:nvSpPr>
      <xdr:spPr>
        <a:xfrm>
          <a:off x="5453061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>
    <xdr:from>
      <xdr:col>9</xdr:col>
      <xdr:colOff>298448</xdr:colOff>
      <xdr:row>0</xdr:row>
      <xdr:rowOff>161925</xdr:rowOff>
    </xdr:from>
    <xdr:to>
      <xdr:col>11</xdr:col>
      <xdr:colOff>231773</xdr:colOff>
      <xdr:row>3</xdr:row>
      <xdr:rowOff>19050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20ECA50B-D367-43DF-BCE0-8F9ABD088575}"/>
            </a:ext>
          </a:extLst>
        </xdr:cNvPr>
        <xdr:cNvSpPr/>
      </xdr:nvSpPr>
      <xdr:spPr>
        <a:xfrm>
          <a:off x="7156448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Coté B</a:t>
          </a:r>
        </a:p>
      </xdr:txBody>
    </xdr:sp>
    <xdr:clientData/>
  </xdr:twoCellAnchor>
  <xdr:twoCellAnchor>
    <xdr:from>
      <xdr:col>11</xdr:col>
      <xdr:colOff>477835</xdr:colOff>
      <xdr:row>0</xdr:row>
      <xdr:rowOff>95250</xdr:rowOff>
    </xdr:from>
    <xdr:to>
      <xdr:col>13</xdr:col>
      <xdr:colOff>411160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CA54726-3CC4-4E62-B0E9-9E4CF9940437}"/>
            </a:ext>
          </a:extLst>
        </xdr:cNvPr>
        <xdr:cNvSpPr/>
      </xdr:nvSpPr>
      <xdr:spPr>
        <a:xfrm>
          <a:off x="885983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>
    <xdr:from>
      <xdr:col>13</xdr:col>
      <xdr:colOff>657225</xdr:colOff>
      <xdr:row>0</xdr:row>
      <xdr:rowOff>95250</xdr:rowOff>
    </xdr:from>
    <xdr:to>
      <xdr:col>15</xdr:col>
      <xdr:colOff>590550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DE9EA44-7607-490F-92E0-A7B76005E1DA}"/>
            </a:ext>
          </a:extLst>
        </xdr:cNvPr>
        <xdr:cNvSpPr/>
      </xdr:nvSpPr>
      <xdr:spPr>
        <a:xfrm>
          <a:off x="105632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BE3B291-696E-45C1-A67E-7FFD8EF88416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219075</xdr:colOff>
      <xdr:row>0</xdr:row>
      <xdr:rowOff>104775</xdr:rowOff>
    </xdr:from>
    <xdr:to>
      <xdr:col>2</xdr:col>
      <xdr:colOff>152400</xdr:colOff>
      <xdr:row>2</xdr:row>
      <xdr:rowOff>152400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69F65B4-83ED-4557-AA95-94C4A0E5D561}"/>
            </a:ext>
          </a:extLst>
        </xdr:cNvPr>
        <xdr:cNvSpPr/>
      </xdr:nvSpPr>
      <xdr:spPr>
        <a:xfrm>
          <a:off x="219075" y="104775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419100</xdr:colOff>
      <xdr:row>0</xdr:row>
      <xdr:rowOff>95250</xdr:rowOff>
    </xdr:from>
    <xdr:to>
      <xdr:col>4</xdr:col>
      <xdr:colOff>352425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272FF0C-1678-49DE-B535-D0BB374CCFB1}"/>
            </a:ext>
          </a:extLst>
        </xdr:cNvPr>
        <xdr:cNvSpPr/>
      </xdr:nvSpPr>
      <xdr:spPr>
        <a:xfrm>
          <a:off x="1943100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619125</xdr:colOff>
      <xdr:row>0</xdr:row>
      <xdr:rowOff>95250</xdr:rowOff>
    </xdr:from>
    <xdr:to>
      <xdr:col>6</xdr:col>
      <xdr:colOff>552450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50EEFBD-586A-4703-877C-DA216CACD629}"/>
            </a:ext>
          </a:extLst>
        </xdr:cNvPr>
        <xdr:cNvSpPr/>
      </xdr:nvSpPr>
      <xdr:spPr>
        <a:xfrm>
          <a:off x="36671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7</xdr:col>
      <xdr:colOff>57150</xdr:colOff>
      <xdr:row>0</xdr:row>
      <xdr:rowOff>95250</xdr:rowOff>
    </xdr:from>
    <xdr:to>
      <xdr:col>8</xdr:col>
      <xdr:colOff>752475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B2254F-5449-4DB6-9D24-E32F300EB688}"/>
            </a:ext>
          </a:extLst>
        </xdr:cNvPr>
        <xdr:cNvSpPr/>
      </xdr:nvSpPr>
      <xdr:spPr>
        <a:xfrm>
          <a:off x="5391150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>
    <xdr:from>
      <xdr:col>9</xdr:col>
      <xdr:colOff>257175</xdr:colOff>
      <xdr:row>0</xdr:row>
      <xdr:rowOff>95250</xdr:rowOff>
    </xdr:from>
    <xdr:to>
      <xdr:col>11</xdr:col>
      <xdr:colOff>190500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D720F3A-2559-4FDC-A532-AD7640150962}"/>
            </a:ext>
          </a:extLst>
        </xdr:cNvPr>
        <xdr:cNvSpPr/>
      </xdr:nvSpPr>
      <xdr:spPr>
        <a:xfrm>
          <a:off x="711517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>
    <xdr:from>
      <xdr:col>11</xdr:col>
      <xdr:colOff>457200</xdr:colOff>
      <xdr:row>0</xdr:row>
      <xdr:rowOff>161925</xdr:rowOff>
    </xdr:from>
    <xdr:to>
      <xdr:col>13</xdr:col>
      <xdr:colOff>390525</xdr:colOff>
      <xdr:row>3</xdr:row>
      <xdr:rowOff>19050</xdr:rowOff>
    </xdr:to>
    <xdr:sp macro="" textlink="">
      <xdr:nvSpPr>
        <xdr:cNvPr id="8" name="Rectangle : avec coins supérieurs arrondis 7">
          <a:extLst>
            <a:ext uri="{FF2B5EF4-FFF2-40B4-BE49-F238E27FC236}">
              <a16:creationId xmlns:a16="http://schemas.microsoft.com/office/drawing/2014/main" id="{896BB284-4C2C-4ABF-9392-B9424B530A54}"/>
            </a:ext>
          </a:extLst>
        </xdr:cNvPr>
        <xdr:cNvSpPr/>
      </xdr:nvSpPr>
      <xdr:spPr>
        <a:xfrm>
          <a:off x="8839200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Psychiatrie</a:t>
          </a:r>
        </a:p>
      </xdr:txBody>
    </xdr:sp>
    <xdr:clientData/>
  </xdr:twoCellAnchor>
  <xdr:twoCellAnchor>
    <xdr:from>
      <xdr:col>13</xdr:col>
      <xdr:colOff>657225</xdr:colOff>
      <xdr:row>0</xdr:row>
      <xdr:rowOff>95250</xdr:rowOff>
    </xdr:from>
    <xdr:to>
      <xdr:col>15</xdr:col>
      <xdr:colOff>590550</xdr:colOff>
      <xdr:row>2</xdr:row>
      <xdr:rowOff>142875</xdr:rowOff>
    </xdr:to>
    <xdr:sp macro="" textlink="">
      <xdr:nvSpPr>
        <xdr:cNvPr id="9" name="Rectangle : avec coins supérieur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455FFE5-C59C-4351-B2CA-2B03B0317849}"/>
            </a:ext>
          </a:extLst>
        </xdr:cNvPr>
        <xdr:cNvSpPr/>
      </xdr:nvSpPr>
      <xdr:spPr>
        <a:xfrm>
          <a:off x="105632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Autres Secteurs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17</xdr:col>
      <xdr:colOff>38100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6B0BAAC-6267-4629-B60B-C35D263F1A40}"/>
            </a:ext>
          </a:extLst>
        </xdr:cNvPr>
        <xdr:cNvSpPr/>
      </xdr:nvSpPr>
      <xdr:spPr>
        <a:xfrm>
          <a:off x="0" y="0"/>
          <a:ext cx="12992100" cy="581025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0</xdr:row>
      <xdr:rowOff>95250</xdr:rowOff>
    </xdr:from>
    <xdr:to>
      <xdr:col>2</xdr:col>
      <xdr:colOff>171450</xdr:colOff>
      <xdr:row>2</xdr:row>
      <xdr:rowOff>142875</xdr:rowOff>
    </xdr:to>
    <xdr:sp macro="" textlink="">
      <xdr:nvSpPr>
        <xdr:cNvPr id="3" name="Rectangle : avec coins supérieur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AB36770-E580-438E-A6AD-8D2BD9C7B8FC}"/>
            </a:ext>
          </a:extLst>
        </xdr:cNvPr>
        <xdr:cNvSpPr/>
      </xdr:nvSpPr>
      <xdr:spPr>
        <a:xfrm>
          <a:off x="2381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i="0">
              <a:solidFill>
                <a:schemeClr val="accent2">
                  <a:lumMod val="75000"/>
                </a:schemeClr>
              </a:solidFill>
              <a:latin typeface="+mn-lt"/>
              <a:ea typeface="+mn-ea"/>
              <a:cs typeface="+mn-cs"/>
            </a:rPr>
            <a:t>Tableau de bord</a:t>
          </a:r>
        </a:p>
      </xdr:txBody>
    </xdr:sp>
    <xdr:clientData/>
  </xdr:twoCellAnchor>
  <xdr:twoCellAnchor>
    <xdr:from>
      <xdr:col>2</xdr:col>
      <xdr:colOff>434975</xdr:colOff>
      <xdr:row>0</xdr:row>
      <xdr:rowOff>95250</xdr:rowOff>
    </xdr:from>
    <xdr:to>
      <xdr:col>4</xdr:col>
      <xdr:colOff>368300</xdr:colOff>
      <xdr:row>2</xdr:row>
      <xdr:rowOff>142875</xdr:rowOff>
    </xdr:to>
    <xdr:sp macro="" textlink="">
      <xdr:nvSpPr>
        <xdr:cNvPr id="4" name="Rectangle : avec coins supérieur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FD8ED68-CC4D-45CE-AF64-92877D64FA0E}"/>
            </a:ext>
          </a:extLst>
        </xdr:cNvPr>
        <xdr:cNvSpPr/>
      </xdr:nvSpPr>
      <xdr:spPr>
        <a:xfrm>
          <a:off x="195897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accent2">
                  <a:lumMod val="75000"/>
                </a:schemeClr>
              </a:solidFill>
            </a:rPr>
            <a:t>Plateau</a:t>
          </a:r>
          <a:r>
            <a:rPr lang="fr-FR" sz="1200" i="0" baseline="0">
              <a:solidFill>
                <a:schemeClr val="accent2">
                  <a:lumMod val="75000"/>
                </a:schemeClr>
              </a:solidFill>
            </a:rPr>
            <a:t> Technique</a:t>
          </a:r>
          <a:endParaRPr lang="fr-FR" sz="1200" i="0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4</xdr:col>
      <xdr:colOff>631825</xdr:colOff>
      <xdr:row>0</xdr:row>
      <xdr:rowOff>95250</xdr:rowOff>
    </xdr:from>
    <xdr:to>
      <xdr:col>6</xdr:col>
      <xdr:colOff>565150</xdr:colOff>
      <xdr:row>2</xdr:row>
      <xdr:rowOff>142875</xdr:rowOff>
    </xdr:to>
    <xdr:sp macro="" textlink="">
      <xdr:nvSpPr>
        <xdr:cNvPr id="5" name="Rectangle : avec coins supérieur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EF59429-9D11-456B-B3B3-F2DF70D36CD9}"/>
            </a:ext>
          </a:extLst>
        </xdr:cNvPr>
        <xdr:cNvSpPr/>
      </xdr:nvSpPr>
      <xdr:spPr>
        <a:xfrm>
          <a:off x="36798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Direction</a:t>
          </a:r>
        </a:p>
      </xdr:txBody>
    </xdr:sp>
    <xdr:clientData/>
  </xdr:twoCellAnchor>
  <xdr:twoCellAnchor>
    <xdr:from>
      <xdr:col>7</xdr:col>
      <xdr:colOff>66675</xdr:colOff>
      <xdr:row>0</xdr:row>
      <xdr:rowOff>95250</xdr:rowOff>
    </xdr:from>
    <xdr:to>
      <xdr:col>9</xdr:col>
      <xdr:colOff>0</xdr:colOff>
      <xdr:row>2</xdr:row>
      <xdr:rowOff>142875</xdr:rowOff>
    </xdr:to>
    <xdr:sp macro="" textlink="">
      <xdr:nvSpPr>
        <xdr:cNvPr id="6" name="Rectangle : avec coins supérieur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D37EEE7-07C5-4DED-9165-18293DAFCB54}"/>
            </a:ext>
          </a:extLst>
        </xdr:cNvPr>
        <xdr:cNvSpPr/>
      </xdr:nvSpPr>
      <xdr:spPr>
        <a:xfrm>
          <a:off x="540067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A</a:t>
          </a:r>
        </a:p>
      </xdr:txBody>
    </xdr:sp>
    <xdr:clientData/>
  </xdr:twoCellAnchor>
  <xdr:twoCellAnchor>
    <xdr:from>
      <xdr:col>9</xdr:col>
      <xdr:colOff>263525</xdr:colOff>
      <xdr:row>0</xdr:row>
      <xdr:rowOff>95250</xdr:rowOff>
    </xdr:from>
    <xdr:to>
      <xdr:col>11</xdr:col>
      <xdr:colOff>196850</xdr:colOff>
      <xdr:row>2</xdr:row>
      <xdr:rowOff>142875</xdr:rowOff>
    </xdr:to>
    <xdr:sp macro="" textlink="">
      <xdr:nvSpPr>
        <xdr:cNvPr id="7" name="Rectangle : avec coins supérieur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56A4B5D-6E7A-4E53-ACC0-53C9479C99FF}"/>
            </a:ext>
          </a:extLst>
        </xdr:cNvPr>
        <xdr:cNvSpPr/>
      </xdr:nvSpPr>
      <xdr:spPr>
        <a:xfrm>
          <a:off x="712152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Coté B</a:t>
          </a:r>
        </a:p>
      </xdr:txBody>
    </xdr:sp>
    <xdr:clientData/>
  </xdr:twoCellAnchor>
  <xdr:twoCellAnchor>
    <xdr:from>
      <xdr:col>11</xdr:col>
      <xdr:colOff>460375</xdr:colOff>
      <xdr:row>0</xdr:row>
      <xdr:rowOff>95250</xdr:rowOff>
    </xdr:from>
    <xdr:to>
      <xdr:col>13</xdr:col>
      <xdr:colOff>393700</xdr:colOff>
      <xdr:row>2</xdr:row>
      <xdr:rowOff>142875</xdr:rowOff>
    </xdr:to>
    <xdr:sp macro="" textlink="">
      <xdr:nvSpPr>
        <xdr:cNvPr id="8" name="Rectangle : avec coins supérieur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42688E9-7C4F-4D2E-826B-7ECBB8A80B15}"/>
            </a:ext>
          </a:extLst>
        </xdr:cNvPr>
        <xdr:cNvSpPr/>
      </xdr:nvSpPr>
      <xdr:spPr>
        <a:xfrm>
          <a:off x="8842375" y="95250"/>
          <a:ext cx="1457325" cy="428625"/>
        </a:xfrm>
        <a:prstGeom prst="round2SameRect">
          <a:avLst/>
        </a:prstGeom>
        <a:solidFill>
          <a:srgbClr val="92D050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accent2">
                  <a:lumMod val="75000"/>
                </a:schemeClr>
              </a:solidFill>
            </a:rPr>
            <a:t>Psychiatrie</a:t>
          </a:r>
        </a:p>
      </xdr:txBody>
    </xdr:sp>
    <xdr:clientData/>
  </xdr:twoCellAnchor>
  <xdr:twoCellAnchor>
    <xdr:from>
      <xdr:col>13</xdr:col>
      <xdr:colOff>657225</xdr:colOff>
      <xdr:row>0</xdr:row>
      <xdr:rowOff>161925</xdr:rowOff>
    </xdr:from>
    <xdr:to>
      <xdr:col>15</xdr:col>
      <xdr:colOff>590550</xdr:colOff>
      <xdr:row>3</xdr:row>
      <xdr:rowOff>19050</xdr:rowOff>
    </xdr:to>
    <xdr:sp macro="" textlink="">
      <xdr:nvSpPr>
        <xdr:cNvPr id="9" name="Rectangle : avec coins supérieurs arrondis 8">
          <a:extLst>
            <a:ext uri="{FF2B5EF4-FFF2-40B4-BE49-F238E27FC236}">
              <a16:creationId xmlns:a16="http://schemas.microsoft.com/office/drawing/2014/main" id="{B5C5A2DB-859B-4F8F-B845-14EB8AB7F404}"/>
            </a:ext>
          </a:extLst>
        </xdr:cNvPr>
        <xdr:cNvSpPr/>
      </xdr:nvSpPr>
      <xdr:spPr>
        <a:xfrm>
          <a:off x="10563225" y="161925"/>
          <a:ext cx="1457325" cy="428625"/>
        </a:xfrm>
        <a:prstGeom prst="round2SameRect">
          <a:avLst/>
        </a:prstGeom>
        <a:solidFill>
          <a:sysClr val="window" lastClr="FFFFFF"/>
        </a:solidFill>
        <a:ln>
          <a:noFill/>
        </a:ln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>
              <a:solidFill>
                <a:schemeClr val="accent1">
                  <a:lumMod val="60000"/>
                  <a:lumOff val="40000"/>
                </a:schemeClr>
              </a:solidFill>
              <a:latin typeface="+mn-lt"/>
              <a:ea typeface="+mn-ea"/>
              <a:cs typeface="+mn-cs"/>
            </a:rPr>
            <a:t>Autres Secteurs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rvices" displayName="Services" ref="A1:A72" totalsRowShown="0">
  <autoFilter ref="A1:A72"/>
  <tableColumns count="1">
    <tableColumn id="1" name="Servic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hxdd@hotmail,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2"/>
  <sheetViews>
    <sheetView topLeftCell="A4" workbookViewId="0">
      <selection activeCell="F20" sqref="F20"/>
    </sheetView>
  </sheetViews>
  <sheetFormatPr baseColWidth="10" defaultRowHeight="15" x14ac:dyDescent="0.25"/>
  <cols>
    <col min="1" max="1" width="23" bestFit="1" customWidth="1"/>
    <col min="4" max="4" width="22" bestFit="1" customWidth="1"/>
    <col min="5" max="5" width="21.5703125" customWidth="1"/>
    <col min="6" max="6" width="24.7109375" customWidth="1"/>
    <col min="7" max="7" width="23" bestFit="1" customWidth="1"/>
    <col min="8" max="8" width="21" bestFit="1" customWidth="1"/>
    <col min="9" max="9" width="16.5703125" customWidth="1"/>
  </cols>
  <sheetData>
    <row r="1" spans="1:9" x14ac:dyDescent="0.25">
      <c r="A1" t="s">
        <v>6</v>
      </c>
      <c r="D1" t="s">
        <v>112</v>
      </c>
      <c r="E1" t="s">
        <v>113</v>
      </c>
      <c r="F1" t="s">
        <v>114</v>
      </c>
      <c r="G1" t="s">
        <v>111</v>
      </c>
      <c r="H1" t="s">
        <v>115</v>
      </c>
    </row>
    <row r="2" spans="1:9" x14ac:dyDescent="0.25">
      <c r="A2" t="s">
        <v>8</v>
      </c>
      <c r="D2" s="13" t="s">
        <v>8</v>
      </c>
      <c r="E2" s="12" t="s">
        <v>21</v>
      </c>
      <c r="F2" s="12" t="s">
        <v>31</v>
      </c>
      <c r="G2" s="12" t="s">
        <v>41</v>
      </c>
      <c r="H2" s="13" t="s">
        <v>60</v>
      </c>
      <c r="I2" s="13" t="s">
        <v>64</v>
      </c>
    </row>
    <row r="3" spans="1:9" x14ac:dyDescent="0.25">
      <c r="A3" t="s">
        <v>7</v>
      </c>
      <c r="D3" s="12" t="s">
        <v>7</v>
      </c>
      <c r="E3" s="13" t="s">
        <v>22</v>
      </c>
      <c r="F3" s="13" t="s">
        <v>32</v>
      </c>
      <c r="G3" s="12" t="s">
        <v>45</v>
      </c>
      <c r="H3" s="12" t="s">
        <v>61</v>
      </c>
      <c r="I3" s="12" t="s">
        <v>65</v>
      </c>
    </row>
    <row r="4" spans="1:9" x14ac:dyDescent="0.25">
      <c r="A4" t="s">
        <v>11</v>
      </c>
      <c r="D4" s="13" t="s">
        <v>11</v>
      </c>
      <c r="E4" s="12" t="s">
        <v>27</v>
      </c>
      <c r="F4" s="12" t="s">
        <v>33</v>
      </c>
      <c r="G4" s="13" t="s">
        <v>46</v>
      </c>
      <c r="H4" s="13" t="s">
        <v>62</v>
      </c>
      <c r="I4" s="13" t="s">
        <v>66</v>
      </c>
    </row>
    <row r="5" spans="1:9" x14ac:dyDescent="0.25">
      <c r="A5" t="s">
        <v>12</v>
      </c>
      <c r="D5" s="12" t="s">
        <v>12</v>
      </c>
      <c r="E5" s="13" t="s">
        <v>20</v>
      </c>
      <c r="F5" s="13" t="s">
        <v>34</v>
      </c>
      <c r="G5" s="12" t="s">
        <v>47</v>
      </c>
      <c r="H5" s="12" t="s">
        <v>110</v>
      </c>
      <c r="I5" s="12" t="s">
        <v>67</v>
      </c>
    </row>
    <row r="6" spans="1:9" x14ac:dyDescent="0.25">
      <c r="A6" t="s">
        <v>13</v>
      </c>
      <c r="D6" s="13" t="s">
        <v>13</v>
      </c>
      <c r="E6" s="12" t="s">
        <v>23</v>
      </c>
      <c r="F6" s="12" t="s">
        <v>35</v>
      </c>
      <c r="G6" s="13" t="s">
        <v>48</v>
      </c>
      <c r="H6" s="13" t="s">
        <v>71</v>
      </c>
      <c r="I6" s="13" t="s">
        <v>68</v>
      </c>
    </row>
    <row r="7" spans="1:9" x14ac:dyDescent="0.25">
      <c r="A7" t="s">
        <v>14</v>
      </c>
      <c r="D7" s="12" t="s">
        <v>14</v>
      </c>
      <c r="F7" s="12" t="s">
        <v>37</v>
      </c>
      <c r="G7" s="12" t="s">
        <v>49</v>
      </c>
      <c r="H7" s="12" t="s">
        <v>72</v>
      </c>
      <c r="I7" s="12" t="s">
        <v>69</v>
      </c>
    </row>
    <row r="8" spans="1:9" x14ac:dyDescent="0.25">
      <c r="A8" t="s">
        <v>15</v>
      </c>
      <c r="D8" s="13" t="s">
        <v>15</v>
      </c>
      <c r="F8" s="13" t="s">
        <v>40</v>
      </c>
      <c r="G8" s="13" t="s">
        <v>50</v>
      </c>
      <c r="H8" s="13" t="s">
        <v>73</v>
      </c>
      <c r="I8" s="13" t="s">
        <v>70</v>
      </c>
    </row>
    <row r="9" spans="1:9" x14ac:dyDescent="0.25">
      <c r="A9" t="s">
        <v>16</v>
      </c>
      <c r="D9" s="12" t="s">
        <v>16</v>
      </c>
      <c r="F9" s="13" t="s">
        <v>56</v>
      </c>
      <c r="G9" s="12" t="s">
        <v>51</v>
      </c>
      <c r="H9" s="12" t="s">
        <v>76</v>
      </c>
      <c r="I9" s="12" t="s">
        <v>25</v>
      </c>
    </row>
    <row r="10" spans="1:9" x14ac:dyDescent="0.25">
      <c r="A10" t="s">
        <v>17</v>
      </c>
      <c r="D10" s="13" t="s">
        <v>17</v>
      </c>
      <c r="F10" s="12" t="s">
        <v>57</v>
      </c>
      <c r="G10" s="13" t="s">
        <v>52</v>
      </c>
      <c r="H10" s="13" t="s">
        <v>74</v>
      </c>
      <c r="I10" s="13" t="s">
        <v>26</v>
      </c>
    </row>
    <row r="11" spans="1:9" x14ac:dyDescent="0.25">
      <c r="A11" t="s">
        <v>10</v>
      </c>
      <c r="D11" s="12" t="s">
        <v>10</v>
      </c>
      <c r="F11" s="13" t="s">
        <v>58</v>
      </c>
      <c r="G11" s="12" t="s">
        <v>53</v>
      </c>
      <c r="H11" s="12" t="s">
        <v>29</v>
      </c>
      <c r="I11" s="12" t="s">
        <v>59</v>
      </c>
    </row>
    <row r="12" spans="1:9" x14ac:dyDescent="0.25">
      <c r="A12" t="s">
        <v>18</v>
      </c>
      <c r="D12" s="13" t="s">
        <v>18</v>
      </c>
      <c r="F12" s="13" t="s">
        <v>42</v>
      </c>
      <c r="G12" s="13" t="s">
        <v>54</v>
      </c>
      <c r="H12" s="13" t="s">
        <v>30</v>
      </c>
    </row>
    <row r="13" spans="1:9" x14ac:dyDescent="0.25">
      <c r="A13" t="s">
        <v>19</v>
      </c>
      <c r="D13" s="12" t="s">
        <v>9</v>
      </c>
      <c r="F13" s="12" t="s">
        <v>43</v>
      </c>
      <c r="G13" s="13" t="s">
        <v>38</v>
      </c>
    </row>
    <row r="14" spans="1:9" x14ac:dyDescent="0.25">
      <c r="A14" t="s">
        <v>20</v>
      </c>
      <c r="D14" s="13" t="s">
        <v>75</v>
      </c>
      <c r="F14" s="13" t="s">
        <v>24</v>
      </c>
      <c r="G14" s="12" t="s">
        <v>63</v>
      </c>
    </row>
    <row r="15" spans="1:9" x14ac:dyDescent="0.25">
      <c r="A15" t="s">
        <v>21</v>
      </c>
      <c r="D15" s="12" t="s">
        <v>19</v>
      </c>
    </row>
    <row r="16" spans="1:9" x14ac:dyDescent="0.25">
      <c r="A16" t="s">
        <v>22</v>
      </c>
    </row>
    <row r="17" spans="1:4" x14ac:dyDescent="0.25">
      <c r="A17" t="s">
        <v>23</v>
      </c>
    </row>
    <row r="18" spans="1:4" x14ac:dyDescent="0.25">
      <c r="A18" t="s">
        <v>24</v>
      </c>
      <c r="D18" t="s">
        <v>116</v>
      </c>
    </row>
    <row r="19" spans="1:4" x14ac:dyDescent="0.25">
      <c r="A19" t="s">
        <v>25</v>
      </c>
      <c r="D19" s="15" t="s">
        <v>28</v>
      </c>
    </row>
    <row r="20" spans="1:4" x14ac:dyDescent="0.25">
      <c r="A20" t="s">
        <v>26</v>
      </c>
      <c r="D20" s="15" t="s">
        <v>36</v>
      </c>
    </row>
    <row r="21" spans="1:4" x14ac:dyDescent="0.25">
      <c r="A21" t="s">
        <v>27</v>
      </c>
      <c r="D21" s="16" t="s">
        <v>39</v>
      </c>
    </row>
    <row r="22" spans="1:4" x14ac:dyDescent="0.25">
      <c r="A22" t="s">
        <v>28</v>
      </c>
      <c r="D22" s="16" t="s">
        <v>55</v>
      </c>
    </row>
    <row r="23" spans="1:4" x14ac:dyDescent="0.25">
      <c r="A23" t="s">
        <v>29</v>
      </c>
      <c r="D23" s="15" t="s">
        <v>44</v>
      </c>
    </row>
    <row r="24" spans="1:4" x14ac:dyDescent="0.25">
      <c r="A24" t="s">
        <v>30</v>
      </c>
    </row>
    <row r="25" spans="1:4" x14ac:dyDescent="0.25">
      <c r="A25" t="s">
        <v>31</v>
      </c>
    </row>
    <row r="26" spans="1:4" x14ac:dyDescent="0.25">
      <c r="A26" t="s">
        <v>32</v>
      </c>
    </row>
    <row r="27" spans="1:4" x14ac:dyDescent="0.25">
      <c r="A27" t="s">
        <v>33</v>
      </c>
    </row>
    <row r="28" spans="1:4" x14ac:dyDescent="0.25">
      <c r="A28" t="s">
        <v>34</v>
      </c>
    </row>
    <row r="29" spans="1:4" x14ac:dyDescent="0.25">
      <c r="A29" t="s">
        <v>35</v>
      </c>
    </row>
    <row r="30" spans="1:4" x14ac:dyDescent="0.25">
      <c r="A30" t="s">
        <v>36</v>
      </c>
    </row>
    <row r="31" spans="1:4" x14ac:dyDescent="0.25">
      <c r="A31" t="s">
        <v>37</v>
      </c>
    </row>
    <row r="32" spans="1:4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44</v>
      </c>
    </row>
    <row r="39" spans="1:1" x14ac:dyDescent="0.25">
      <c r="A39" t="s">
        <v>45</v>
      </c>
    </row>
    <row r="40" spans="1:1" x14ac:dyDescent="0.25">
      <c r="A40" t="s">
        <v>46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4" spans="1:1" x14ac:dyDescent="0.25">
      <c r="A44" t="s">
        <v>50</v>
      </c>
    </row>
    <row r="45" spans="1:1" x14ac:dyDescent="0.25">
      <c r="A45" t="s">
        <v>51</v>
      </c>
    </row>
    <row r="46" spans="1:1" x14ac:dyDescent="0.25">
      <c r="A46" t="s">
        <v>52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4" x14ac:dyDescent="0.25">
      <c r="A49" t="s">
        <v>55</v>
      </c>
    </row>
    <row r="50" spans="1:4" x14ac:dyDescent="0.25">
      <c r="A50" t="s">
        <v>56</v>
      </c>
    </row>
    <row r="51" spans="1:4" x14ac:dyDescent="0.25">
      <c r="A51" t="s">
        <v>57</v>
      </c>
    </row>
    <row r="52" spans="1:4" x14ac:dyDescent="0.25">
      <c r="A52" t="s">
        <v>58</v>
      </c>
    </row>
    <row r="53" spans="1:4" x14ac:dyDescent="0.25">
      <c r="A53" t="s">
        <v>59</v>
      </c>
    </row>
    <row r="54" spans="1:4" x14ac:dyDescent="0.25">
      <c r="A54" t="s">
        <v>60</v>
      </c>
    </row>
    <row r="55" spans="1:4" x14ac:dyDescent="0.25">
      <c r="A55" t="s">
        <v>61</v>
      </c>
    </row>
    <row r="56" spans="1:4" x14ac:dyDescent="0.25">
      <c r="A56" t="s">
        <v>62</v>
      </c>
    </row>
    <row r="57" spans="1:4" x14ac:dyDescent="0.25">
      <c r="A57" t="s">
        <v>63</v>
      </c>
      <c r="D57" s="12"/>
    </row>
    <row r="58" spans="1:4" x14ac:dyDescent="0.25">
      <c r="A58" t="s">
        <v>64</v>
      </c>
    </row>
    <row r="59" spans="1:4" x14ac:dyDescent="0.25">
      <c r="A59" t="s">
        <v>65</v>
      </c>
    </row>
    <row r="60" spans="1:4" x14ac:dyDescent="0.25">
      <c r="A60" t="s">
        <v>66</v>
      </c>
    </row>
    <row r="61" spans="1:4" x14ac:dyDescent="0.25">
      <c r="A61" t="s">
        <v>67</v>
      </c>
    </row>
    <row r="62" spans="1:4" x14ac:dyDescent="0.25">
      <c r="A62" t="s">
        <v>68</v>
      </c>
    </row>
    <row r="63" spans="1:4" x14ac:dyDescent="0.25">
      <c r="A63" t="s">
        <v>69</v>
      </c>
    </row>
    <row r="64" spans="1:4" x14ac:dyDescent="0.25">
      <c r="A64" t="s">
        <v>70</v>
      </c>
    </row>
    <row r="65" spans="1:1" x14ac:dyDescent="0.25">
      <c r="A65" t="s">
        <v>110</v>
      </c>
    </row>
    <row r="66" spans="1:1" x14ac:dyDescent="0.25">
      <c r="A66" t="s">
        <v>71</v>
      </c>
    </row>
    <row r="67" spans="1:1" x14ac:dyDescent="0.25">
      <c r="A67" t="s">
        <v>72</v>
      </c>
    </row>
    <row r="68" spans="1:1" x14ac:dyDescent="0.25">
      <c r="A68" t="s">
        <v>73</v>
      </c>
    </row>
    <row r="69" spans="1:1" x14ac:dyDescent="0.25">
      <c r="A69" t="s">
        <v>76</v>
      </c>
    </row>
    <row r="70" spans="1:1" x14ac:dyDescent="0.25">
      <c r="A70" t="s">
        <v>74</v>
      </c>
    </row>
    <row r="71" spans="1:1" x14ac:dyDescent="0.25">
      <c r="A71" t="s">
        <v>9</v>
      </c>
    </row>
    <row r="72" spans="1:1" x14ac:dyDescent="0.25">
      <c r="A72" t="s">
        <v>75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5"/>
  <sheetViews>
    <sheetView showGridLines="0" workbookViewId="0"/>
  </sheetViews>
  <sheetFormatPr baseColWidth="10" defaultRowHeight="15" x14ac:dyDescent="0.25"/>
  <cols>
    <col min="1" max="16384" width="11.42578125" style="11"/>
  </cols>
  <sheetData>
    <row r="2" spans="1:14" x14ac:dyDescent="0.25">
      <c r="A2" s="11" t="s">
        <v>91</v>
      </c>
    </row>
    <row r="5" spans="1:14" x14ac:dyDescent="0.25">
      <c r="N5" s="17" t="s">
        <v>117</v>
      </c>
    </row>
  </sheetData>
  <hyperlinks>
    <hyperlink ref="N5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252"/>
  <sheetViews>
    <sheetView workbookViewId="0">
      <pane ySplit="2" topLeftCell="A3" activePane="bottomLeft" state="frozen"/>
      <selection pane="bottomLeft" activeCell="B14" sqref="B14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1" width="11.42578125" style="6"/>
    <col min="12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43101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7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  <row r="4" spans="1:19" x14ac:dyDescent="0.25">
      <c r="A4" s="9"/>
    </row>
    <row r="251" spans="1:18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8"/>
      <c r="L251" s="5"/>
      <c r="M251" s="5"/>
      <c r="N251" s="5"/>
      <c r="O251" s="5"/>
      <c r="P251" s="5"/>
      <c r="Q251" s="5"/>
      <c r="R251" s="5"/>
    </row>
    <row r="252" spans="1:18" x14ac:dyDescent="0.25">
      <c r="C252" s="4">
        <f>SUM($C$3:$C$250)</f>
        <v>0</v>
      </c>
      <c r="D252" s="4">
        <f>SUM($D$3:$D$250)</f>
        <v>0</v>
      </c>
      <c r="E252" s="4">
        <f>COUNTIF($E$3:$E$250,"oui")</f>
        <v>0</v>
      </c>
      <c r="F252" s="4">
        <f>COUNTIF($F$3:$F$250,"oui")</f>
        <v>0</v>
      </c>
      <c r="G252" s="4">
        <f>COUNTIF($G$3:$G$250,"oui")</f>
        <v>0</v>
      </c>
      <c r="H252" s="4">
        <f>COUNTIF($H$3:$H$250,"oui")</f>
        <v>0</v>
      </c>
      <c r="I252" s="4">
        <f>COUNTIF($I$3:$I$250,"oui")</f>
        <v>0</v>
      </c>
      <c r="J252" s="4">
        <f>COUNTIF($J$3:$J$250,"oui")</f>
        <v>0</v>
      </c>
      <c r="K252" s="6">
        <f>SUM($K$3:$K$250)</f>
        <v>0</v>
      </c>
      <c r="L252" s="4">
        <f>SUM($L$3:$L$250)</f>
        <v>0</v>
      </c>
      <c r="M252" s="4">
        <f>SUM($M$3:$M$250)</f>
        <v>0</v>
      </c>
      <c r="N252" s="4">
        <f>SUM($N$3:$N$250)</f>
        <v>0</v>
      </c>
      <c r="O252" s="4">
        <f>SUM($O$3:$O$250)</f>
        <v>0</v>
      </c>
      <c r="P252" s="4">
        <f>SUM($P$3:$P$250)</f>
        <v>0</v>
      </c>
      <c r="Q252" s="4">
        <f>SUM($Q$3:$Q$250)</f>
        <v>0</v>
      </c>
    </row>
  </sheetData>
  <mergeCells count="10">
    <mergeCell ref="S1:S2"/>
    <mergeCell ref="N1:N2"/>
    <mergeCell ref="R1:R2"/>
    <mergeCell ref="O1:Q1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pane ySplit="2" topLeftCell="A238" activePane="bottomLeft" state="frozen"/>
      <selection pane="bottomLeft" activeCell="B253" sqref="B25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43132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43160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2"/>
  <sheetViews>
    <sheetView workbookViewId="0">
      <pane ySplit="2" topLeftCell="A3" activePane="bottomLeft" state="frozen"/>
      <selection pane="bottomLeft" activeCell="A4" sqref="A4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43191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43221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2"/>
  <sheetViews>
    <sheetView workbookViewId="0">
      <pane ySplit="2" topLeftCell="A3" activePane="bottomLeft" state="frozen"/>
      <selection pane="bottomLeft" activeCell="A7" sqref="A7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43252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43282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2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43313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2"/>
  <sheetViews>
    <sheetView workbookViewId="0">
      <pane ySplit="2" topLeftCell="A3" activePane="bottomLeft" state="frozen"/>
      <selection pane="bottomLeft" activeCell="A5" sqref="A5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43344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250"/>
  <sheetViews>
    <sheetView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9" width="14" style="1" customWidth="1"/>
    <col min="20" max="16384" width="11.42578125" style="1"/>
  </cols>
  <sheetData>
    <row r="1" spans="1:19" x14ac:dyDescent="0.25">
      <c r="A1" s="23">
        <v>43374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  <row r="3" spans="1:19" x14ac:dyDescent="0.25">
      <c r="S3" s="1">
        <f>COUNTIF($I3:$I$250,"oui")*(C3:C$250)*(R3:R$250)</f>
        <v>0</v>
      </c>
    </row>
    <row r="4" spans="1:19" x14ac:dyDescent="0.25">
      <c r="S4" s="1">
        <f>COUNTIF($I4:$I$250,"oui")*(C4:C$250)*(R4:R$250)</f>
        <v>0</v>
      </c>
    </row>
    <row r="5" spans="1:19" x14ac:dyDescent="0.25">
      <c r="S5" s="1">
        <f>COUNTIF($I5:$I$250,"oui")*(C5:C$250)*(R5:R$250)</f>
        <v>0</v>
      </c>
    </row>
    <row r="6" spans="1:19" x14ac:dyDescent="0.25">
      <c r="S6" s="1">
        <f>COUNTIF($I6:$I$250,"oui")*(C6:C$250)*(R6:R$250)</f>
        <v>0</v>
      </c>
    </row>
    <row r="7" spans="1:19" x14ac:dyDescent="0.25">
      <c r="S7" s="1">
        <f>COUNTIF($I7:$I$250,"oui")*(C7:C$250)*(R7:R$250)</f>
        <v>0</v>
      </c>
    </row>
    <row r="8" spans="1:19" x14ac:dyDescent="0.25">
      <c r="S8" s="1">
        <f>COUNTIF($I8:$I$250,"oui")*(C8:C$250)*(R8:R$250)</f>
        <v>0</v>
      </c>
    </row>
    <row r="9" spans="1:19" x14ac:dyDescent="0.25">
      <c r="S9" s="1">
        <f>COUNTIF($I9:$I$250,"oui")*(C9:C$250)*(R9:R$250)</f>
        <v>0</v>
      </c>
    </row>
    <row r="10" spans="1:19" x14ac:dyDescent="0.25">
      <c r="S10" s="1">
        <f>COUNTIF($I10:$I$250,"oui")*(C10:C$250)*(R10:R$250)</f>
        <v>0</v>
      </c>
    </row>
    <row r="11" spans="1:19" x14ac:dyDescent="0.25">
      <c r="S11" s="1">
        <f>COUNTIF($I11:$I$250,"oui")*(C11:C$250)*(R11:R$250)</f>
        <v>0</v>
      </c>
    </row>
    <row r="12" spans="1:19" x14ac:dyDescent="0.25">
      <c r="S12" s="1">
        <f>COUNTIF($I12:$I$250,"oui")*(C12:C$250)*(R12:R$250)</f>
        <v>0</v>
      </c>
    </row>
    <row r="13" spans="1:19" x14ac:dyDescent="0.25">
      <c r="S13" s="1">
        <f>COUNTIF($I13:$I$250,"oui")*(C13:C$250)*(R13:R$250)</f>
        <v>0</v>
      </c>
    </row>
    <row r="14" spans="1:19" x14ac:dyDescent="0.25">
      <c r="S14" s="1">
        <f>COUNTIF($I14:$I$250,"oui")*(C14:C$250)*(R14:R$250)</f>
        <v>0</v>
      </c>
    </row>
    <row r="15" spans="1:19" x14ac:dyDescent="0.25">
      <c r="S15" s="1">
        <f>COUNTIF($I15:$I$250,"oui")*(C15:C$250)*(R15:R$250)</f>
        <v>0</v>
      </c>
    </row>
    <row r="16" spans="1:19" x14ac:dyDescent="0.25">
      <c r="S16" s="1">
        <f>COUNTIF($I16:$I$250,"oui")*(C16:C$250)*(R16:R$250)</f>
        <v>0</v>
      </c>
    </row>
    <row r="17" spans="19:19" x14ac:dyDescent="0.25">
      <c r="S17" s="1">
        <f>COUNTIF($I17:$I$250,"oui")*(C17:C$250)*(R17:R$250)</f>
        <v>0</v>
      </c>
    </row>
    <row r="18" spans="19:19" x14ac:dyDescent="0.25">
      <c r="S18" s="1">
        <f>COUNTIF($I18:$I$250,"oui")*(C18:C$250)*(R18:R$250)</f>
        <v>0</v>
      </c>
    </row>
    <row r="19" spans="19:19" x14ac:dyDescent="0.25">
      <c r="S19" s="1">
        <f>COUNTIF($I19:$I$250,"oui")*(C19:C$250)*(R19:R$250)</f>
        <v>0</v>
      </c>
    </row>
    <row r="20" spans="19:19" x14ac:dyDescent="0.25">
      <c r="S20" s="1">
        <f>COUNTIF($I20:$I$250,"oui")*(C20:C$250)*(R20:R$250)</f>
        <v>0</v>
      </c>
    </row>
    <row r="21" spans="19:19" x14ac:dyDescent="0.25">
      <c r="S21" s="1">
        <f t="shared" ref="S21:S67" si="0">COUNTIF($I$3:$I$250,"oui")*(C21:C268)*(R21:R268)</f>
        <v>0</v>
      </c>
    </row>
    <row r="22" spans="19:19" x14ac:dyDescent="0.25">
      <c r="S22" s="1">
        <f t="shared" si="0"/>
        <v>0</v>
      </c>
    </row>
    <row r="23" spans="19:19" x14ac:dyDescent="0.25">
      <c r="S23" s="1">
        <f t="shared" si="0"/>
        <v>0</v>
      </c>
    </row>
    <row r="24" spans="19:19" x14ac:dyDescent="0.25">
      <c r="S24" s="1">
        <f t="shared" si="0"/>
        <v>0</v>
      </c>
    </row>
    <row r="25" spans="19:19" x14ac:dyDescent="0.25">
      <c r="S25" s="1">
        <f t="shared" si="0"/>
        <v>0</v>
      </c>
    </row>
    <row r="26" spans="19:19" x14ac:dyDescent="0.25">
      <c r="S26" s="1">
        <f t="shared" si="0"/>
        <v>0</v>
      </c>
    </row>
    <row r="27" spans="19:19" x14ac:dyDescent="0.25">
      <c r="S27" s="1">
        <f t="shared" si="0"/>
        <v>0</v>
      </c>
    </row>
    <row r="28" spans="19:19" x14ac:dyDescent="0.25">
      <c r="S28" s="1">
        <f t="shared" si="0"/>
        <v>0</v>
      </c>
    </row>
    <row r="29" spans="19:19" x14ac:dyDescent="0.25">
      <c r="S29" s="1">
        <f t="shared" si="0"/>
        <v>0</v>
      </c>
    </row>
    <row r="30" spans="19:19" x14ac:dyDescent="0.25">
      <c r="S30" s="1">
        <f t="shared" si="0"/>
        <v>0</v>
      </c>
    </row>
    <row r="31" spans="19:19" x14ac:dyDescent="0.25">
      <c r="S31" s="1">
        <f t="shared" si="0"/>
        <v>0</v>
      </c>
    </row>
    <row r="32" spans="19:19" x14ac:dyDescent="0.25">
      <c r="S32" s="1">
        <f t="shared" si="0"/>
        <v>0</v>
      </c>
    </row>
    <row r="33" spans="19:19" x14ac:dyDescent="0.25">
      <c r="S33" s="1">
        <f t="shared" si="0"/>
        <v>0</v>
      </c>
    </row>
    <row r="34" spans="19:19" x14ac:dyDescent="0.25">
      <c r="S34" s="1">
        <f t="shared" si="0"/>
        <v>0</v>
      </c>
    </row>
    <row r="35" spans="19:19" x14ac:dyDescent="0.25">
      <c r="S35" s="1">
        <f t="shared" si="0"/>
        <v>0</v>
      </c>
    </row>
    <row r="36" spans="19:19" x14ac:dyDescent="0.25">
      <c r="S36" s="1">
        <f t="shared" si="0"/>
        <v>0</v>
      </c>
    </row>
    <row r="37" spans="19:19" x14ac:dyDescent="0.25">
      <c r="S37" s="1">
        <f t="shared" si="0"/>
        <v>0</v>
      </c>
    </row>
    <row r="38" spans="19:19" x14ac:dyDescent="0.25">
      <c r="S38" s="1">
        <f t="shared" si="0"/>
        <v>0</v>
      </c>
    </row>
    <row r="39" spans="19:19" x14ac:dyDescent="0.25">
      <c r="S39" s="1">
        <f t="shared" si="0"/>
        <v>0</v>
      </c>
    </row>
    <row r="40" spans="19:19" x14ac:dyDescent="0.25">
      <c r="S40" s="1">
        <f t="shared" si="0"/>
        <v>0</v>
      </c>
    </row>
    <row r="41" spans="19:19" x14ac:dyDescent="0.25">
      <c r="S41" s="1">
        <f t="shared" si="0"/>
        <v>0</v>
      </c>
    </row>
    <row r="42" spans="19:19" x14ac:dyDescent="0.25">
      <c r="S42" s="1">
        <f t="shared" si="0"/>
        <v>0</v>
      </c>
    </row>
    <row r="43" spans="19:19" x14ac:dyDescent="0.25">
      <c r="S43" s="1">
        <f t="shared" si="0"/>
        <v>0</v>
      </c>
    </row>
    <row r="44" spans="19:19" x14ac:dyDescent="0.25">
      <c r="S44" s="1">
        <f t="shared" si="0"/>
        <v>0</v>
      </c>
    </row>
    <row r="45" spans="19:19" x14ac:dyDescent="0.25">
      <c r="S45" s="1">
        <f t="shared" si="0"/>
        <v>0</v>
      </c>
    </row>
    <row r="46" spans="19:19" x14ac:dyDescent="0.25">
      <c r="S46" s="1">
        <f t="shared" si="0"/>
        <v>0</v>
      </c>
    </row>
    <row r="47" spans="19:19" x14ac:dyDescent="0.25">
      <c r="S47" s="1">
        <f t="shared" si="0"/>
        <v>0</v>
      </c>
    </row>
    <row r="48" spans="19:19" x14ac:dyDescent="0.25">
      <c r="S48" s="1">
        <f t="shared" si="0"/>
        <v>0</v>
      </c>
    </row>
    <row r="49" spans="19:19" x14ac:dyDescent="0.25">
      <c r="S49" s="1">
        <f t="shared" si="0"/>
        <v>0</v>
      </c>
    </row>
    <row r="50" spans="19:19" x14ac:dyDescent="0.25">
      <c r="S50" s="1">
        <f t="shared" si="0"/>
        <v>0</v>
      </c>
    </row>
    <row r="51" spans="19:19" x14ac:dyDescent="0.25">
      <c r="S51" s="1">
        <f t="shared" si="0"/>
        <v>0</v>
      </c>
    </row>
    <row r="52" spans="19:19" x14ac:dyDescent="0.25">
      <c r="S52" s="1">
        <f t="shared" si="0"/>
        <v>0</v>
      </c>
    </row>
    <row r="53" spans="19:19" x14ac:dyDescent="0.25">
      <c r="S53" s="1">
        <f t="shared" si="0"/>
        <v>0</v>
      </c>
    </row>
    <row r="54" spans="19:19" x14ac:dyDescent="0.25">
      <c r="S54" s="1">
        <f t="shared" si="0"/>
        <v>0</v>
      </c>
    </row>
    <row r="55" spans="19:19" x14ac:dyDescent="0.25">
      <c r="S55" s="1">
        <f t="shared" si="0"/>
        <v>0</v>
      </c>
    </row>
    <row r="56" spans="19:19" x14ac:dyDescent="0.25">
      <c r="S56" s="1">
        <f t="shared" si="0"/>
        <v>0</v>
      </c>
    </row>
    <row r="57" spans="19:19" x14ac:dyDescent="0.25">
      <c r="S57" s="1">
        <f t="shared" si="0"/>
        <v>0</v>
      </c>
    </row>
    <row r="58" spans="19:19" x14ac:dyDescent="0.25">
      <c r="S58" s="1">
        <f t="shared" si="0"/>
        <v>0</v>
      </c>
    </row>
    <row r="59" spans="19:19" x14ac:dyDescent="0.25">
      <c r="S59" s="1">
        <f t="shared" si="0"/>
        <v>0</v>
      </c>
    </row>
    <row r="60" spans="19:19" x14ac:dyDescent="0.25">
      <c r="S60" s="1">
        <f t="shared" si="0"/>
        <v>0</v>
      </c>
    </row>
    <row r="61" spans="19:19" x14ac:dyDescent="0.25">
      <c r="S61" s="1">
        <f t="shared" si="0"/>
        <v>0</v>
      </c>
    </row>
    <row r="62" spans="19:19" x14ac:dyDescent="0.25">
      <c r="S62" s="1">
        <f t="shared" si="0"/>
        <v>0</v>
      </c>
    </row>
    <row r="63" spans="19:19" x14ac:dyDescent="0.25">
      <c r="S63" s="1">
        <f t="shared" si="0"/>
        <v>0</v>
      </c>
    </row>
    <row r="64" spans="19:19" x14ac:dyDescent="0.25">
      <c r="S64" s="1">
        <f t="shared" si="0"/>
        <v>0</v>
      </c>
    </row>
    <row r="65" spans="19:19" x14ac:dyDescent="0.25">
      <c r="S65" s="1">
        <f t="shared" si="0"/>
        <v>0</v>
      </c>
    </row>
    <row r="66" spans="19:19" x14ac:dyDescent="0.25">
      <c r="S66" s="1">
        <f t="shared" si="0"/>
        <v>0</v>
      </c>
    </row>
    <row r="67" spans="19:19" x14ac:dyDescent="0.25">
      <c r="S67" s="1">
        <f t="shared" si="0"/>
        <v>0</v>
      </c>
    </row>
    <row r="68" spans="19:19" x14ac:dyDescent="0.25">
      <c r="S68" s="1">
        <f t="shared" ref="S68:S131" si="1">COUNTIF($I$3:$I$250,"oui")*(C68:C315)*(R68:R315)</f>
        <v>0</v>
      </c>
    </row>
    <row r="69" spans="19:19" x14ac:dyDescent="0.25">
      <c r="S69" s="1">
        <f t="shared" si="1"/>
        <v>0</v>
      </c>
    </row>
    <row r="70" spans="19:19" x14ac:dyDescent="0.25">
      <c r="S70" s="1">
        <f t="shared" si="1"/>
        <v>0</v>
      </c>
    </row>
    <row r="71" spans="19:19" x14ac:dyDescent="0.25">
      <c r="S71" s="1">
        <f t="shared" si="1"/>
        <v>0</v>
      </c>
    </row>
    <row r="72" spans="19:19" x14ac:dyDescent="0.25">
      <c r="S72" s="1">
        <f t="shared" si="1"/>
        <v>0</v>
      </c>
    </row>
    <row r="73" spans="19:19" x14ac:dyDescent="0.25">
      <c r="S73" s="1">
        <f t="shared" si="1"/>
        <v>0</v>
      </c>
    </row>
    <row r="74" spans="19:19" x14ac:dyDescent="0.25">
      <c r="S74" s="1">
        <f t="shared" si="1"/>
        <v>0</v>
      </c>
    </row>
    <row r="75" spans="19:19" x14ac:dyDescent="0.25">
      <c r="S75" s="1">
        <f t="shared" si="1"/>
        <v>0</v>
      </c>
    </row>
    <row r="76" spans="19:19" x14ac:dyDescent="0.25">
      <c r="S76" s="1">
        <f t="shared" si="1"/>
        <v>0</v>
      </c>
    </row>
    <row r="77" spans="19:19" x14ac:dyDescent="0.25">
      <c r="S77" s="1">
        <f t="shared" si="1"/>
        <v>0</v>
      </c>
    </row>
    <row r="78" spans="19:19" x14ac:dyDescent="0.25">
      <c r="S78" s="1">
        <f t="shared" si="1"/>
        <v>0</v>
      </c>
    </row>
    <row r="79" spans="19:19" x14ac:dyDescent="0.25">
      <c r="S79" s="1">
        <f t="shared" si="1"/>
        <v>0</v>
      </c>
    </row>
    <row r="80" spans="19:19" x14ac:dyDescent="0.25">
      <c r="S80" s="1">
        <f t="shared" si="1"/>
        <v>0</v>
      </c>
    </row>
    <row r="81" spans="19:19" x14ac:dyDescent="0.25">
      <c r="S81" s="1">
        <f t="shared" si="1"/>
        <v>0</v>
      </c>
    </row>
    <row r="82" spans="19:19" x14ac:dyDescent="0.25">
      <c r="S82" s="1">
        <f t="shared" si="1"/>
        <v>0</v>
      </c>
    </row>
    <row r="83" spans="19:19" x14ac:dyDescent="0.25">
      <c r="S83" s="1">
        <f t="shared" si="1"/>
        <v>0</v>
      </c>
    </row>
    <row r="84" spans="19:19" x14ac:dyDescent="0.25">
      <c r="S84" s="1">
        <f t="shared" si="1"/>
        <v>0</v>
      </c>
    </row>
    <row r="85" spans="19:19" x14ac:dyDescent="0.25">
      <c r="S85" s="1">
        <f t="shared" si="1"/>
        <v>0</v>
      </c>
    </row>
    <row r="86" spans="19:19" x14ac:dyDescent="0.25">
      <c r="S86" s="1">
        <f t="shared" si="1"/>
        <v>0</v>
      </c>
    </row>
    <row r="87" spans="19:19" x14ac:dyDescent="0.25">
      <c r="S87" s="1">
        <f t="shared" si="1"/>
        <v>0</v>
      </c>
    </row>
    <row r="88" spans="19:19" x14ac:dyDescent="0.25">
      <c r="S88" s="1">
        <f t="shared" si="1"/>
        <v>0</v>
      </c>
    </row>
    <row r="89" spans="19:19" x14ac:dyDescent="0.25">
      <c r="S89" s="1">
        <f t="shared" si="1"/>
        <v>0</v>
      </c>
    </row>
    <row r="90" spans="19:19" x14ac:dyDescent="0.25">
      <c r="S90" s="1">
        <f t="shared" si="1"/>
        <v>0</v>
      </c>
    </row>
    <row r="91" spans="19:19" x14ac:dyDescent="0.25">
      <c r="S91" s="1">
        <f t="shared" si="1"/>
        <v>0</v>
      </c>
    </row>
    <row r="92" spans="19:19" x14ac:dyDescent="0.25">
      <c r="S92" s="1">
        <f t="shared" si="1"/>
        <v>0</v>
      </c>
    </row>
    <row r="93" spans="19:19" x14ac:dyDescent="0.25">
      <c r="S93" s="1">
        <f t="shared" si="1"/>
        <v>0</v>
      </c>
    </row>
    <row r="94" spans="19:19" x14ac:dyDescent="0.25">
      <c r="S94" s="1">
        <f t="shared" si="1"/>
        <v>0</v>
      </c>
    </row>
    <row r="95" spans="19:19" x14ac:dyDescent="0.25">
      <c r="S95" s="1">
        <f t="shared" si="1"/>
        <v>0</v>
      </c>
    </row>
    <row r="96" spans="19:19" x14ac:dyDescent="0.25">
      <c r="S96" s="1">
        <f t="shared" si="1"/>
        <v>0</v>
      </c>
    </row>
    <row r="97" spans="19:19" x14ac:dyDescent="0.25">
      <c r="S97" s="1">
        <f t="shared" si="1"/>
        <v>0</v>
      </c>
    </row>
    <row r="98" spans="19:19" x14ac:dyDescent="0.25">
      <c r="S98" s="1">
        <f t="shared" si="1"/>
        <v>0</v>
      </c>
    </row>
    <row r="99" spans="19:19" x14ac:dyDescent="0.25">
      <c r="S99" s="1">
        <f t="shared" si="1"/>
        <v>0</v>
      </c>
    </row>
    <row r="100" spans="19:19" x14ac:dyDescent="0.25">
      <c r="S100" s="1">
        <f t="shared" si="1"/>
        <v>0</v>
      </c>
    </row>
    <row r="101" spans="19:19" x14ac:dyDescent="0.25">
      <c r="S101" s="1">
        <f t="shared" si="1"/>
        <v>0</v>
      </c>
    </row>
    <row r="102" spans="19:19" x14ac:dyDescent="0.25">
      <c r="S102" s="1">
        <f t="shared" si="1"/>
        <v>0</v>
      </c>
    </row>
    <row r="103" spans="19:19" x14ac:dyDescent="0.25">
      <c r="S103" s="1">
        <f t="shared" si="1"/>
        <v>0</v>
      </c>
    </row>
    <row r="104" spans="19:19" x14ac:dyDescent="0.25">
      <c r="S104" s="1">
        <f t="shared" si="1"/>
        <v>0</v>
      </c>
    </row>
    <row r="105" spans="19:19" x14ac:dyDescent="0.25">
      <c r="S105" s="1">
        <f t="shared" si="1"/>
        <v>0</v>
      </c>
    </row>
    <row r="106" spans="19:19" x14ac:dyDescent="0.25">
      <c r="S106" s="1">
        <f t="shared" si="1"/>
        <v>0</v>
      </c>
    </row>
    <row r="107" spans="19:19" x14ac:dyDescent="0.25">
      <c r="S107" s="1">
        <f t="shared" si="1"/>
        <v>0</v>
      </c>
    </row>
    <row r="108" spans="19:19" x14ac:dyDescent="0.25">
      <c r="S108" s="1">
        <f t="shared" si="1"/>
        <v>0</v>
      </c>
    </row>
    <row r="109" spans="19:19" x14ac:dyDescent="0.25">
      <c r="S109" s="1">
        <f t="shared" si="1"/>
        <v>0</v>
      </c>
    </row>
    <row r="110" spans="19:19" x14ac:dyDescent="0.25">
      <c r="S110" s="1">
        <f t="shared" si="1"/>
        <v>0</v>
      </c>
    </row>
    <row r="111" spans="19:19" x14ac:dyDescent="0.25">
      <c r="S111" s="1">
        <f t="shared" si="1"/>
        <v>0</v>
      </c>
    </row>
    <row r="112" spans="19:19" x14ac:dyDescent="0.25">
      <c r="S112" s="1">
        <f t="shared" si="1"/>
        <v>0</v>
      </c>
    </row>
    <row r="113" spans="19:19" x14ac:dyDescent="0.25">
      <c r="S113" s="1">
        <f t="shared" si="1"/>
        <v>0</v>
      </c>
    </row>
    <row r="114" spans="19:19" x14ac:dyDescent="0.25">
      <c r="S114" s="1">
        <f t="shared" si="1"/>
        <v>0</v>
      </c>
    </row>
    <row r="115" spans="19:19" x14ac:dyDescent="0.25">
      <c r="S115" s="1">
        <f t="shared" si="1"/>
        <v>0</v>
      </c>
    </row>
    <row r="116" spans="19:19" x14ac:dyDescent="0.25">
      <c r="S116" s="1">
        <f t="shared" si="1"/>
        <v>0</v>
      </c>
    </row>
    <row r="117" spans="19:19" x14ac:dyDescent="0.25">
      <c r="S117" s="1">
        <f t="shared" si="1"/>
        <v>0</v>
      </c>
    </row>
    <row r="118" spans="19:19" x14ac:dyDescent="0.25">
      <c r="S118" s="1">
        <f t="shared" si="1"/>
        <v>0</v>
      </c>
    </row>
    <row r="119" spans="19:19" x14ac:dyDescent="0.25">
      <c r="S119" s="1">
        <f t="shared" si="1"/>
        <v>0</v>
      </c>
    </row>
    <row r="120" spans="19:19" x14ac:dyDescent="0.25">
      <c r="S120" s="1">
        <f t="shared" si="1"/>
        <v>0</v>
      </c>
    </row>
    <row r="121" spans="19:19" x14ac:dyDescent="0.25">
      <c r="S121" s="1">
        <f t="shared" si="1"/>
        <v>0</v>
      </c>
    </row>
    <row r="122" spans="19:19" x14ac:dyDescent="0.25">
      <c r="S122" s="1">
        <f t="shared" si="1"/>
        <v>0</v>
      </c>
    </row>
    <row r="123" spans="19:19" x14ac:dyDescent="0.25">
      <c r="S123" s="1">
        <f t="shared" si="1"/>
        <v>0</v>
      </c>
    </row>
    <row r="124" spans="19:19" x14ac:dyDescent="0.25">
      <c r="S124" s="1">
        <f t="shared" si="1"/>
        <v>0</v>
      </c>
    </row>
    <row r="125" spans="19:19" x14ac:dyDescent="0.25">
      <c r="S125" s="1">
        <f t="shared" si="1"/>
        <v>0</v>
      </c>
    </row>
    <row r="126" spans="19:19" x14ac:dyDescent="0.25">
      <c r="S126" s="1">
        <f t="shared" si="1"/>
        <v>0</v>
      </c>
    </row>
    <row r="127" spans="19:19" x14ac:dyDescent="0.25">
      <c r="S127" s="1">
        <f t="shared" si="1"/>
        <v>0</v>
      </c>
    </row>
    <row r="128" spans="19:19" x14ac:dyDescent="0.25">
      <c r="S128" s="1">
        <f t="shared" si="1"/>
        <v>0</v>
      </c>
    </row>
    <row r="129" spans="19:19" x14ac:dyDescent="0.25">
      <c r="S129" s="1">
        <f t="shared" si="1"/>
        <v>0</v>
      </c>
    </row>
    <row r="130" spans="19:19" x14ac:dyDescent="0.25">
      <c r="S130" s="1">
        <f t="shared" si="1"/>
        <v>0</v>
      </c>
    </row>
    <row r="131" spans="19:19" x14ac:dyDescent="0.25">
      <c r="S131" s="1">
        <f t="shared" si="1"/>
        <v>0</v>
      </c>
    </row>
    <row r="132" spans="19:19" x14ac:dyDescent="0.25">
      <c r="S132" s="1">
        <f t="shared" ref="S132:S195" si="2">COUNTIF($I$3:$I$250,"oui")*(C132:C379)*(R132:R379)</f>
        <v>0</v>
      </c>
    </row>
    <row r="133" spans="19:19" x14ac:dyDescent="0.25">
      <c r="S133" s="1">
        <f t="shared" si="2"/>
        <v>0</v>
      </c>
    </row>
    <row r="134" spans="19:19" x14ac:dyDescent="0.25">
      <c r="S134" s="1">
        <f t="shared" si="2"/>
        <v>0</v>
      </c>
    </row>
    <row r="135" spans="19:19" x14ac:dyDescent="0.25">
      <c r="S135" s="1">
        <f t="shared" si="2"/>
        <v>0</v>
      </c>
    </row>
    <row r="136" spans="19:19" x14ac:dyDescent="0.25">
      <c r="S136" s="1">
        <f t="shared" si="2"/>
        <v>0</v>
      </c>
    </row>
    <row r="137" spans="19:19" x14ac:dyDescent="0.25">
      <c r="S137" s="1">
        <f t="shared" si="2"/>
        <v>0</v>
      </c>
    </row>
    <row r="138" spans="19:19" x14ac:dyDescent="0.25">
      <c r="S138" s="1">
        <f t="shared" si="2"/>
        <v>0</v>
      </c>
    </row>
    <row r="139" spans="19:19" x14ac:dyDescent="0.25">
      <c r="S139" s="1">
        <f t="shared" si="2"/>
        <v>0</v>
      </c>
    </row>
    <row r="140" spans="19:19" x14ac:dyDescent="0.25">
      <c r="S140" s="1">
        <f t="shared" si="2"/>
        <v>0</v>
      </c>
    </row>
    <row r="141" spans="19:19" x14ac:dyDescent="0.25">
      <c r="S141" s="1">
        <f t="shared" si="2"/>
        <v>0</v>
      </c>
    </row>
    <row r="142" spans="19:19" x14ac:dyDescent="0.25">
      <c r="S142" s="1">
        <f t="shared" si="2"/>
        <v>0</v>
      </c>
    </row>
    <row r="143" spans="19:19" x14ac:dyDescent="0.25">
      <c r="S143" s="1">
        <f t="shared" si="2"/>
        <v>0</v>
      </c>
    </row>
    <row r="144" spans="19:19" x14ac:dyDescent="0.25">
      <c r="S144" s="1">
        <f t="shared" si="2"/>
        <v>0</v>
      </c>
    </row>
    <row r="145" spans="19:19" x14ac:dyDescent="0.25">
      <c r="S145" s="1">
        <f t="shared" si="2"/>
        <v>0</v>
      </c>
    </row>
    <row r="146" spans="19:19" x14ac:dyDescent="0.25">
      <c r="S146" s="1">
        <f t="shared" si="2"/>
        <v>0</v>
      </c>
    </row>
    <row r="147" spans="19:19" x14ac:dyDescent="0.25">
      <c r="S147" s="1">
        <f t="shared" si="2"/>
        <v>0</v>
      </c>
    </row>
    <row r="148" spans="19:19" x14ac:dyDescent="0.25">
      <c r="S148" s="1">
        <f t="shared" si="2"/>
        <v>0</v>
      </c>
    </row>
    <row r="149" spans="19:19" x14ac:dyDescent="0.25">
      <c r="S149" s="1">
        <f t="shared" si="2"/>
        <v>0</v>
      </c>
    </row>
    <row r="150" spans="19:19" x14ac:dyDescent="0.25">
      <c r="S150" s="1">
        <f t="shared" si="2"/>
        <v>0</v>
      </c>
    </row>
    <row r="151" spans="19:19" x14ac:dyDescent="0.25">
      <c r="S151" s="1">
        <f t="shared" si="2"/>
        <v>0</v>
      </c>
    </row>
    <row r="152" spans="19:19" x14ac:dyDescent="0.25">
      <c r="S152" s="1">
        <f t="shared" si="2"/>
        <v>0</v>
      </c>
    </row>
    <row r="153" spans="19:19" x14ac:dyDescent="0.25">
      <c r="S153" s="1">
        <f t="shared" si="2"/>
        <v>0</v>
      </c>
    </row>
    <row r="154" spans="19:19" x14ac:dyDescent="0.25">
      <c r="S154" s="1">
        <f t="shared" si="2"/>
        <v>0</v>
      </c>
    </row>
    <row r="155" spans="19:19" x14ac:dyDescent="0.25">
      <c r="S155" s="1">
        <f t="shared" si="2"/>
        <v>0</v>
      </c>
    </row>
    <row r="156" spans="19:19" x14ac:dyDescent="0.25">
      <c r="S156" s="1">
        <f t="shared" si="2"/>
        <v>0</v>
      </c>
    </row>
    <row r="157" spans="19:19" x14ac:dyDescent="0.25">
      <c r="S157" s="1">
        <f t="shared" si="2"/>
        <v>0</v>
      </c>
    </row>
    <row r="158" spans="19:19" x14ac:dyDescent="0.25">
      <c r="S158" s="1">
        <f t="shared" si="2"/>
        <v>0</v>
      </c>
    </row>
    <row r="159" spans="19:19" x14ac:dyDescent="0.25">
      <c r="S159" s="1">
        <f t="shared" si="2"/>
        <v>0</v>
      </c>
    </row>
    <row r="160" spans="19:19" x14ac:dyDescent="0.25">
      <c r="S160" s="1">
        <f t="shared" si="2"/>
        <v>0</v>
      </c>
    </row>
    <row r="161" spans="19:19" x14ac:dyDescent="0.25">
      <c r="S161" s="1">
        <f t="shared" si="2"/>
        <v>0</v>
      </c>
    </row>
    <row r="162" spans="19:19" x14ac:dyDescent="0.25">
      <c r="S162" s="1">
        <f t="shared" si="2"/>
        <v>0</v>
      </c>
    </row>
    <row r="163" spans="19:19" x14ac:dyDescent="0.25">
      <c r="S163" s="1">
        <f t="shared" si="2"/>
        <v>0</v>
      </c>
    </row>
    <row r="164" spans="19:19" x14ac:dyDescent="0.25">
      <c r="S164" s="1">
        <f t="shared" si="2"/>
        <v>0</v>
      </c>
    </row>
    <row r="165" spans="19:19" x14ac:dyDescent="0.25">
      <c r="S165" s="1">
        <f t="shared" si="2"/>
        <v>0</v>
      </c>
    </row>
    <row r="166" spans="19:19" x14ac:dyDescent="0.25">
      <c r="S166" s="1">
        <f t="shared" si="2"/>
        <v>0</v>
      </c>
    </row>
    <row r="167" spans="19:19" x14ac:dyDescent="0.25">
      <c r="S167" s="1">
        <f t="shared" si="2"/>
        <v>0</v>
      </c>
    </row>
    <row r="168" spans="19:19" x14ac:dyDescent="0.25">
      <c r="S168" s="1">
        <f t="shared" si="2"/>
        <v>0</v>
      </c>
    </row>
    <row r="169" spans="19:19" x14ac:dyDescent="0.25">
      <c r="S169" s="1">
        <f t="shared" si="2"/>
        <v>0</v>
      </c>
    </row>
    <row r="170" spans="19:19" x14ac:dyDescent="0.25">
      <c r="S170" s="1">
        <f t="shared" si="2"/>
        <v>0</v>
      </c>
    </row>
    <row r="171" spans="19:19" x14ac:dyDescent="0.25">
      <c r="S171" s="1">
        <f t="shared" si="2"/>
        <v>0</v>
      </c>
    </row>
    <row r="172" spans="19:19" x14ac:dyDescent="0.25">
      <c r="S172" s="1">
        <f t="shared" si="2"/>
        <v>0</v>
      </c>
    </row>
    <row r="173" spans="19:19" x14ac:dyDescent="0.25">
      <c r="S173" s="1">
        <f t="shared" si="2"/>
        <v>0</v>
      </c>
    </row>
    <row r="174" spans="19:19" x14ac:dyDescent="0.25">
      <c r="S174" s="1">
        <f t="shared" si="2"/>
        <v>0</v>
      </c>
    </row>
    <row r="175" spans="19:19" x14ac:dyDescent="0.25">
      <c r="S175" s="1">
        <f t="shared" si="2"/>
        <v>0</v>
      </c>
    </row>
    <row r="176" spans="19:19" x14ac:dyDescent="0.25">
      <c r="S176" s="1">
        <f t="shared" si="2"/>
        <v>0</v>
      </c>
    </row>
    <row r="177" spans="19:19" x14ac:dyDescent="0.25">
      <c r="S177" s="1">
        <f t="shared" si="2"/>
        <v>0</v>
      </c>
    </row>
    <row r="178" spans="19:19" x14ac:dyDescent="0.25">
      <c r="S178" s="1">
        <f t="shared" si="2"/>
        <v>0</v>
      </c>
    </row>
    <row r="179" spans="19:19" x14ac:dyDescent="0.25">
      <c r="S179" s="1">
        <f t="shared" si="2"/>
        <v>0</v>
      </c>
    </row>
    <row r="180" spans="19:19" x14ac:dyDescent="0.25">
      <c r="S180" s="1">
        <f t="shared" si="2"/>
        <v>0</v>
      </c>
    </row>
    <row r="181" spans="19:19" x14ac:dyDescent="0.25">
      <c r="S181" s="1">
        <f t="shared" si="2"/>
        <v>0</v>
      </c>
    </row>
    <row r="182" spans="19:19" x14ac:dyDescent="0.25">
      <c r="S182" s="1">
        <f t="shared" si="2"/>
        <v>0</v>
      </c>
    </row>
    <row r="183" spans="19:19" x14ac:dyDescent="0.25">
      <c r="S183" s="1">
        <f t="shared" si="2"/>
        <v>0</v>
      </c>
    </row>
    <row r="184" spans="19:19" x14ac:dyDescent="0.25">
      <c r="S184" s="1">
        <f t="shared" si="2"/>
        <v>0</v>
      </c>
    </row>
    <row r="185" spans="19:19" x14ac:dyDescent="0.25">
      <c r="S185" s="1">
        <f t="shared" si="2"/>
        <v>0</v>
      </c>
    </row>
    <row r="186" spans="19:19" x14ac:dyDescent="0.25">
      <c r="S186" s="1">
        <f t="shared" si="2"/>
        <v>0</v>
      </c>
    </row>
    <row r="187" spans="19:19" x14ac:dyDescent="0.25">
      <c r="S187" s="1">
        <f t="shared" si="2"/>
        <v>0</v>
      </c>
    </row>
    <row r="188" spans="19:19" x14ac:dyDescent="0.25">
      <c r="S188" s="1">
        <f t="shared" si="2"/>
        <v>0</v>
      </c>
    </row>
    <row r="189" spans="19:19" x14ac:dyDescent="0.25">
      <c r="S189" s="1">
        <f t="shared" si="2"/>
        <v>0</v>
      </c>
    </row>
    <row r="190" spans="19:19" x14ac:dyDescent="0.25">
      <c r="S190" s="1">
        <f t="shared" si="2"/>
        <v>0</v>
      </c>
    </row>
    <row r="191" spans="19:19" x14ac:dyDescent="0.25">
      <c r="S191" s="1">
        <f t="shared" si="2"/>
        <v>0</v>
      </c>
    </row>
    <row r="192" spans="19:19" x14ac:dyDescent="0.25">
      <c r="S192" s="1">
        <f t="shared" si="2"/>
        <v>0</v>
      </c>
    </row>
    <row r="193" spans="19:19" x14ac:dyDescent="0.25">
      <c r="S193" s="1">
        <f t="shared" si="2"/>
        <v>0</v>
      </c>
    </row>
    <row r="194" spans="19:19" x14ac:dyDescent="0.25">
      <c r="S194" s="1">
        <f t="shared" si="2"/>
        <v>0</v>
      </c>
    </row>
    <row r="195" spans="19:19" x14ac:dyDescent="0.25">
      <c r="S195" s="1">
        <f t="shared" si="2"/>
        <v>0</v>
      </c>
    </row>
    <row r="196" spans="19:19" x14ac:dyDescent="0.25">
      <c r="S196" s="1">
        <f t="shared" ref="S196:S250" si="3">COUNTIF($I$3:$I$250,"oui")*(C196:C443)*(R196:R443)</f>
        <v>0</v>
      </c>
    </row>
    <row r="197" spans="19:19" x14ac:dyDescent="0.25">
      <c r="S197" s="1">
        <f t="shared" si="3"/>
        <v>0</v>
      </c>
    </row>
    <row r="198" spans="19:19" x14ac:dyDescent="0.25">
      <c r="S198" s="1">
        <f t="shared" si="3"/>
        <v>0</v>
      </c>
    </row>
    <row r="199" spans="19:19" x14ac:dyDescent="0.25">
      <c r="S199" s="1">
        <f t="shared" si="3"/>
        <v>0</v>
      </c>
    </row>
    <row r="200" spans="19:19" x14ac:dyDescent="0.25">
      <c r="S200" s="1">
        <f t="shared" si="3"/>
        <v>0</v>
      </c>
    </row>
    <row r="201" spans="19:19" x14ac:dyDescent="0.25">
      <c r="S201" s="1">
        <f t="shared" si="3"/>
        <v>0</v>
      </c>
    </row>
    <row r="202" spans="19:19" x14ac:dyDescent="0.25">
      <c r="S202" s="1">
        <f t="shared" si="3"/>
        <v>0</v>
      </c>
    </row>
    <row r="203" spans="19:19" x14ac:dyDescent="0.25">
      <c r="S203" s="1">
        <f t="shared" si="3"/>
        <v>0</v>
      </c>
    </row>
    <row r="204" spans="19:19" x14ac:dyDescent="0.25">
      <c r="S204" s="1">
        <f t="shared" si="3"/>
        <v>0</v>
      </c>
    </row>
    <row r="205" spans="19:19" x14ac:dyDescent="0.25">
      <c r="S205" s="1">
        <f t="shared" si="3"/>
        <v>0</v>
      </c>
    </row>
    <row r="206" spans="19:19" x14ac:dyDescent="0.25">
      <c r="S206" s="1">
        <f t="shared" si="3"/>
        <v>0</v>
      </c>
    </row>
    <row r="207" spans="19:19" x14ac:dyDescent="0.25">
      <c r="S207" s="1">
        <f t="shared" si="3"/>
        <v>0</v>
      </c>
    </row>
    <row r="208" spans="19:19" x14ac:dyDescent="0.25">
      <c r="S208" s="1">
        <f t="shared" si="3"/>
        <v>0</v>
      </c>
    </row>
    <row r="209" spans="19:19" x14ac:dyDescent="0.25">
      <c r="S209" s="1">
        <f t="shared" si="3"/>
        <v>0</v>
      </c>
    </row>
    <row r="210" spans="19:19" x14ac:dyDescent="0.25">
      <c r="S210" s="1">
        <f t="shared" si="3"/>
        <v>0</v>
      </c>
    </row>
    <row r="211" spans="19:19" x14ac:dyDescent="0.25">
      <c r="S211" s="1">
        <f t="shared" si="3"/>
        <v>0</v>
      </c>
    </row>
    <row r="212" spans="19:19" x14ac:dyDescent="0.25">
      <c r="S212" s="1">
        <f t="shared" si="3"/>
        <v>0</v>
      </c>
    </row>
    <row r="213" spans="19:19" x14ac:dyDescent="0.25">
      <c r="S213" s="1">
        <f t="shared" si="3"/>
        <v>0</v>
      </c>
    </row>
    <row r="214" spans="19:19" x14ac:dyDescent="0.25">
      <c r="S214" s="1">
        <f t="shared" si="3"/>
        <v>0</v>
      </c>
    </row>
    <row r="215" spans="19:19" x14ac:dyDescent="0.25">
      <c r="S215" s="1">
        <f t="shared" si="3"/>
        <v>0</v>
      </c>
    </row>
    <row r="216" spans="19:19" x14ac:dyDescent="0.25">
      <c r="S216" s="1">
        <f t="shared" si="3"/>
        <v>0</v>
      </c>
    </row>
    <row r="217" spans="19:19" x14ac:dyDescent="0.25">
      <c r="S217" s="1">
        <f t="shared" si="3"/>
        <v>0</v>
      </c>
    </row>
    <row r="218" spans="19:19" x14ac:dyDescent="0.25">
      <c r="S218" s="1">
        <f t="shared" si="3"/>
        <v>0</v>
      </c>
    </row>
    <row r="219" spans="19:19" x14ac:dyDescent="0.25">
      <c r="S219" s="1">
        <f t="shared" si="3"/>
        <v>0</v>
      </c>
    </row>
    <row r="220" spans="19:19" x14ac:dyDescent="0.25">
      <c r="S220" s="1">
        <f t="shared" si="3"/>
        <v>0</v>
      </c>
    </row>
    <row r="221" spans="19:19" x14ac:dyDescent="0.25">
      <c r="S221" s="1">
        <f t="shared" si="3"/>
        <v>0</v>
      </c>
    </row>
    <row r="222" spans="19:19" x14ac:dyDescent="0.25">
      <c r="S222" s="1">
        <f t="shared" si="3"/>
        <v>0</v>
      </c>
    </row>
    <row r="223" spans="19:19" x14ac:dyDescent="0.25">
      <c r="S223" s="1">
        <f t="shared" si="3"/>
        <v>0</v>
      </c>
    </row>
    <row r="224" spans="19:19" x14ac:dyDescent="0.25">
      <c r="S224" s="1">
        <f t="shared" si="3"/>
        <v>0</v>
      </c>
    </row>
    <row r="225" spans="19:19" x14ac:dyDescent="0.25">
      <c r="S225" s="1">
        <f t="shared" si="3"/>
        <v>0</v>
      </c>
    </row>
    <row r="226" spans="19:19" x14ac:dyDescent="0.25">
      <c r="S226" s="1">
        <f t="shared" si="3"/>
        <v>0</v>
      </c>
    </row>
    <row r="227" spans="19:19" x14ac:dyDescent="0.25">
      <c r="S227" s="1">
        <f t="shared" si="3"/>
        <v>0</v>
      </c>
    </row>
    <row r="228" spans="19:19" x14ac:dyDescent="0.25">
      <c r="S228" s="1">
        <f t="shared" si="3"/>
        <v>0</v>
      </c>
    </row>
    <row r="229" spans="19:19" x14ac:dyDescent="0.25">
      <c r="S229" s="1">
        <f t="shared" si="3"/>
        <v>0</v>
      </c>
    </row>
    <row r="230" spans="19:19" x14ac:dyDescent="0.25">
      <c r="S230" s="1">
        <f t="shared" si="3"/>
        <v>0</v>
      </c>
    </row>
    <row r="231" spans="19:19" x14ac:dyDescent="0.25">
      <c r="S231" s="1">
        <f t="shared" si="3"/>
        <v>0</v>
      </c>
    </row>
    <row r="232" spans="19:19" x14ac:dyDescent="0.25">
      <c r="S232" s="1">
        <f t="shared" si="3"/>
        <v>0</v>
      </c>
    </row>
    <row r="233" spans="19:19" x14ac:dyDescent="0.25">
      <c r="S233" s="1">
        <f t="shared" si="3"/>
        <v>0</v>
      </c>
    </row>
    <row r="234" spans="19:19" x14ac:dyDescent="0.25">
      <c r="S234" s="1">
        <f t="shared" si="3"/>
        <v>0</v>
      </c>
    </row>
    <row r="235" spans="19:19" x14ac:dyDescent="0.25">
      <c r="S235" s="1">
        <f t="shared" si="3"/>
        <v>0</v>
      </c>
    </row>
    <row r="236" spans="19:19" x14ac:dyDescent="0.25">
      <c r="S236" s="1">
        <f t="shared" si="3"/>
        <v>0</v>
      </c>
    </row>
    <row r="237" spans="19:19" x14ac:dyDescent="0.25">
      <c r="S237" s="1">
        <f t="shared" si="3"/>
        <v>0</v>
      </c>
    </row>
    <row r="238" spans="19:19" x14ac:dyDescent="0.25">
      <c r="S238" s="1">
        <f t="shared" si="3"/>
        <v>0</v>
      </c>
    </row>
    <row r="239" spans="19:19" x14ac:dyDescent="0.25">
      <c r="S239" s="1">
        <f t="shared" si="3"/>
        <v>0</v>
      </c>
    </row>
    <row r="240" spans="19:19" x14ac:dyDescent="0.25">
      <c r="S240" s="1">
        <f t="shared" si="3"/>
        <v>0</v>
      </c>
    </row>
    <row r="241" spans="19:19" x14ac:dyDescent="0.25">
      <c r="S241" s="1">
        <f t="shared" si="3"/>
        <v>0</v>
      </c>
    </row>
    <row r="242" spans="19:19" x14ac:dyDescent="0.25">
      <c r="S242" s="1">
        <f t="shared" si="3"/>
        <v>0</v>
      </c>
    </row>
    <row r="243" spans="19:19" x14ac:dyDescent="0.25">
      <c r="S243" s="1">
        <f t="shared" si="3"/>
        <v>0</v>
      </c>
    </row>
    <row r="244" spans="19:19" x14ac:dyDescent="0.25">
      <c r="S244" s="1">
        <f t="shared" si="3"/>
        <v>0</v>
      </c>
    </row>
    <row r="245" spans="19:19" x14ac:dyDescent="0.25">
      <c r="S245" s="1">
        <f t="shared" si="3"/>
        <v>0</v>
      </c>
    </row>
    <row r="246" spans="19:19" x14ac:dyDescent="0.25">
      <c r="S246" s="1">
        <f t="shared" si="3"/>
        <v>0</v>
      </c>
    </row>
    <row r="247" spans="19:19" x14ac:dyDescent="0.25">
      <c r="S247" s="1">
        <f t="shared" si="3"/>
        <v>0</v>
      </c>
    </row>
    <row r="248" spans="19:19" x14ac:dyDescent="0.25">
      <c r="S248" s="1">
        <f t="shared" si="3"/>
        <v>0</v>
      </c>
    </row>
    <row r="249" spans="19:19" x14ac:dyDescent="0.25">
      <c r="S249" s="1">
        <f t="shared" si="3"/>
        <v>0</v>
      </c>
    </row>
    <row r="250" spans="19:19" x14ac:dyDescent="0.25">
      <c r="S250" s="1">
        <f t="shared" si="3"/>
        <v>0</v>
      </c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14"/>
  <sheetViews>
    <sheetView tabSelected="1" zoomScaleNormal="100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9" width="11.42578125" style="1"/>
    <col min="20" max="20" width="2.5703125" style="1" customWidth="1"/>
    <col min="21" max="21" width="2.42578125" style="1" customWidth="1"/>
    <col min="22" max="22" width="17" style="1" customWidth="1"/>
    <col min="23" max="23" width="17.28515625" style="1" customWidth="1"/>
    <col min="24" max="24" width="18.140625" style="1" customWidth="1"/>
    <col min="25" max="25" width="16.42578125" style="1" customWidth="1"/>
    <col min="26" max="16384" width="11.42578125" style="1"/>
  </cols>
  <sheetData>
    <row r="1" spans="1:25" ht="15" customHeight="1" x14ac:dyDescent="0.25">
      <c r="A1" s="23">
        <v>43405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  <c r="T1" s="27" t="s">
        <v>95</v>
      </c>
      <c r="U1" s="27" t="s">
        <v>95</v>
      </c>
      <c r="V1" s="25" t="s">
        <v>96</v>
      </c>
      <c r="W1" s="25" t="s">
        <v>97</v>
      </c>
      <c r="X1" s="25"/>
      <c r="Y1" s="25"/>
    </row>
    <row r="2" spans="1:25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  <c r="T2" s="28"/>
      <c r="U2" s="28"/>
      <c r="V2" s="26"/>
      <c r="W2" s="26"/>
      <c r="X2" s="26"/>
      <c r="Y2" s="26"/>
    </row>
    <row r="3" spans="1:25" x14ac:dyDescent="0.25">
      <c r="A3" s="9" t="s">
        <v>120</v>
      </c>
      <c r="B3" s="4" t="s">
        <v>7</v>
      </c>
      <c r="C3" s="4">
        <v>3</v>
      </c>
      <c r="I3" s="4" t="s">
        <v>92</v>
      </c>
      <c r="R3" s="4">
        <v>15</v>
      </c>
      <c r="S3" s="10">
        <f>SUM($V3:$W3)</f>
        <v>45</v>
      </c>
      <c r="V3" s="1">
        <v>45</v>
      </c>
    </row>
    <row r="4" spans="1:25" x14ac:dyDescent="0.25">
      <c r="A4" s="9" t="s">
        <v>119</v>
      </c>
      <c r="B4" s="4" t="s">
        <v>8</v>
      </c>
      <c r="C4" s="4">
        <v>3</v>
      </c>
      <c r="I4" s="4" t="s">
        <v>92</v>
      </c>
      <c r="R4" s="4">
        <v>15</v>
      </c>
      <c r="S4" s="10">
        <f t="shared" ref="S4:S14" si="0">SUM($V4:$W4)</f>
        <v>45</v>
      </c>
      <c r="V4" s="1">
        <v>45</v>
      </c>
    </row>
    <row r="5" spans="1:25" x14ac:dyDescent="0.25">
      <c r="A5" s="9"/>
      <c r="S5" s="10">
        <f t="shared" si="0"/>
        <v>0</v>
      </c>
    </row>
    <row r="6" spans="1:25" x14ac:dyDescent="0.25">
      <c r="A6" s="9"/>
      <c r="S6" s="10">
        <f t="shared" si="0"/>
        <v>0</v>
      </c>
    </row>
    <row r="7" spans="1:25" x14ac:dyDescent="0.25">
      <c r="A7" s="9"/>
      <c r="S7" s="10">
        <f t="shared" si="0"/>
        <v>0</v>
      </c>
    </row>
    <row r="8" spans="1:25" x14ac:dyDescent="0.25">
      <c r="A8" s="9"/>
      <c r="S8" s="10">
        <f t="shared" si="0"/>
        <v>0</v>
      </c>
    </row>
    <row r="9" spans="1:25" x14ac:dyDescent="0.25">
      <c r="A9" s="9"/>
      <c r="S9" s="10">
        <f t="shared" si="0"/>
        <v>0</v>
      </c>
    </row>
    <row r="10" spans="1:25" x14ac:dyDescent="0.25">
      <c r="A10" s="9"/>
      <c r="S10" s="10">
        <f t="shared" si="0"/>
        <v>0</v>
      </c>
    </row>
    <row r="11" spans="1:25" x14ac:dyDescent="0.25">
      <c r="A11" s="9"/>
      <c r="S11" s="10">
        <f t="shared" si="0"/>
        <v>0</v>
      </c>
    </row>
    <row r="12" spans="1:25" x14ac:dyDescent="0.25">
      <c r="A12" s="9"/>
      <c r="S12" s="10">
        <f t="shared" si="0"/>
        <v>0</v>
      </c>
    </row>
    <row r="13" spans="1:25" x14ac:dyDescent="0.25">
      <c r="A13" s="9"/>
      <c r="S13" s="10">
        <f t="shared" si="0"/>
        <v>0</v>
      </c>
    </row>
    <row r="14" spans="1:25" x14ac:dyDescent="0.25">
      <c r="S14" s="10">
        <f t="shared" si="0"/>
        <v>0</v>
      </c>
    </row>
  </sheetData>
  <mergeCells count="16">
    <mergeCell ref="V1:V2"/>
    <mergeCell ref="W1:W2"/>
    <mergeCell ref="X1:X2"/>
    <mergeCell ref="Y1:Y2"/>
    <mergeCell ref="T1:T2"/>
    <mergeCell ref="U1:U2"/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2"/>
  <sheetViews>
    <sheetView workbookViewId="0">
      <pane ySplit="2" topLeftCell="A9" activePane="bottomLeft" state="frozen"/>
      <selection pane="bottomLeft" activeCell="A3" sqref="A3"/>
    </sheetView>
  </sheetViews>
  <sheetFormatPr baseColWidth="10" defaultRowHeight="15" x14ac:dyDescent="0.25"/>
  <cols>
    <col min="1" max="1" width="11.42578125" style="4"/>
    <col min="2" max="2" width="22" style="4" bestFit="1" customWidth="1"/>
    <col min="3" max="8" width="11.42578125" style="4"/>
    <col min="9" max="9" width="12.85546875" style="4" bestFit="1" customWidth="1"/>
    <col min="10" max="10" width="11.85546875" style="4" bestFit="1" customWidth="1"/>
    <col min="11" max="14" width="11.42578125" style="4"/>
    <col min="15" max="15" width="23" style="4" bestFit="1" customWidth="1"/>
    <col min="16" max="16" width="23.5703125" style="4" bestFit="1" customWidth="1"/>
    <col min="17" max="17" width="23" style="4" bestFit="1" customWidth="1"/>
    <col min="18" max="18" width="11.42578125" style="4"/>
    <col min="19" max="16384" width="11.42578125" style="1"/>
  </cols>
  <sheetData>
    <row r="1" spans="1:19" ht="15" customHeight="1" x14ac:dyDescent="0.25">
      <c r="A1" s="23">
        <v>43435</v>
      </c>
      <c r="B1" s="24"/>
      <c r="C1" s="24" t="s">
        <v>77</v>
      </c>
      <c r="D1" s="24"/>
      <c r="E1" s="24" t="s">
        <v>1</v>
      </c>
      <c r="F1" s="24"/>
      <c r="G1" s="24" t="s">
        <v>2</v>
      </c>
      <c r="H1" s="24"/>
      <c r="I1" s="24" t="s">
        <v>3</v>
      </c>
      <c r="J1" s="24"/>
      <c r="K1" s="24" t="s">
        <v>78</v>
      </c>
      <c r="L1" s="24"/>
      <c r="M1" s="24"/>
      <c r="N1" s="21" t="s">
        <v>79</v>
      </c>
      <c r="O1" s="22" t="s">
        <v>87</v>
      </c>
      <c r="P1" s="22"/>
      <c r="Q1" s="22"/>
      <c r="R1" s="21" t="s">
        <v>93</v>
      </c>
      <c r="S1" s="19" t="s">
        <v>94</v>
      </c>
    </row>
    <row r="2" spans="1:19" x14ac:dyDescent="0.25">
      <c r="A2" s="3" t="s">
        <v>0</v>
      </c>
      <c r="B2" s="3" t="s">
        <v>6</v>
      </c>
      <c r="C2" s="3" t="s">
        <v>80</v>
      </c>
      <c r="D2" s="3" t="s">
        <v>81</v>
      </c>
      <c r="E2" s="3" t="s">
        <v>82</v>
      </c>
      <c r="F2" s="3" t="s">
        <v>83</v>
      </c>
      <c r="G2" s="3" t="s">
        <v>82</v>
      </c>
      <c r="H2" s="3" t="s">
        <v>83</v>
      </c>
      <c r="I2" s="3" t="s">
        <v>84</v>
      </c>
      <c r="J2" s="3" t="s">
        <v>5</v>
      </c>
      <c r="K2" s="3" t="s">
        <v>4</v>
      </c>
      <c r="L2" s="3" t="s">
        <v>85</v>
      </c>
      <c r="M2" s="3" t="s">
        <v>86</v>
      </c>
      <c r="N2" s="21"/>
      <c r="O2" s="2" t="s">
        <v>88</v>
      </c>
      <c r="P2" s="2" t="s">
        <v>90</v>
      </c>
      <c r="Q2" s="2" t="s">
        <v>89</v>
      </c>
      <c r="R2" s="21"/>
      <c r="S2" s="20"/>
    </row>
  </sheetData>
  <mergeCells count="10">
    <mergeCell ref="S1:S2"/>
    <mergeCell ref="N1:N2"/>
    <mergeCell ref="O1:Q1"/>
    <mergeCell ref="R1:R2"/>
    <mergeCell ref="A1:B1"/>
    <mergeCell ref="C1:D1"/>
    <mergeCell ref="E1:F1"/>
    <mergeCell ref="G1:H1"/>
    <mergeCell ref="I1:J1"/>
    <mergeCell ref="K1:M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72"/>
  <sheetViews>
    <sheetView workbookViewId="0">
      <pane ySplit="1" topLeftCell="A65" activePane="bottomLeft" state="frozen"/>
      <selection pane="bottomLeft" activeCell="M73" sqref="M73"/>
    </sheetView>
  </sheetViews>
  <sheetFormatPr baseColWidth="10" defaultRowHeight="15" x14ac:dyDescent="0.25"/>
  <cols>
    <col min="1" max="1" width="23" bestFit="1" customWidth="1"/>
  </cols>
  <sheetData>
    <row r="1" spans="1:13" x14ac:dyDescent="0.25">
      <c r="A1" s="14" t="s">
        <v>6</v>
      </c>
      <c r="B1" s="18" t="s">
        <v>98</v>
      </c>
      <c r="C1" s="18" t="s">
        <v>99</v>
      </c>
      <c r="D1" s="18" t="s">
        <v>100</v>
      </c>
      <c r="E1" s="18" t="s">
        <v>101</v>
      </c>
      <c r="F1" s="18" t="s">
        <v>102</v>
      </c>
      <c r="G1" s="18" t="s">
        <v>103</v>
      </c>
      <c r="H1" s="18" t="s">
        <v>104</v>
      </c>
      <c r="I1" s="18" t="s">
        <v>105</v>
      </c>
      <c r="J1" s="18" t="s">
        <v>106</v>
      </c>
      <c r="K1" s="18" t="s">
        <v>107</v>
      </c>
      <c r="L1" s="18" t="s">
        <v>108</v>
      </c>
      <c r="M1" s="18" t="s">
        <v>109</v>
      </c>
    </row>
    <row r="2" spans="1:13" x14ac:dyDescent="0.25">
      <c r="A2" s="13" t="s">
        <v>8</v>
      </c>
      <c r="B2">
        <f>COUNTIF(Janvier!$B$3:$B$250,"DG")</f>
        <v>0</v>
      </c>
      <c r="C2">
        <f>COUNTIF(Fevrier!$B$3:$B$250,"DG")</f>
        <v>0</v>
      </c>
      <c r="D2">
        <f>COUNTIF(Mars!$B$3:$B$250,"DG")</f>
        <v>0</v>
      </c>
      <c r="E2">
        <f>COUNTIF(Avril!$B$3:$B$250,"DG")</f>
        <v>0</v>
      </c>
      <c r="F2">
        <f>COUNTIF(Mai!$B$3:$B$250,"DG")</f>
        <v>0</v>
      </c>
      <c r="G2">
        <f>COUNTIF(Juin!$B$3:$B$250,"DG")</f>
        <v>0</v>
      </c>
      <c r="H2">
        <f>COUNTIF(Juillet!$B$3:$B$250,"DG")</f>
        <v>0</v>
      </c>
      <c r="I2">
        <f>COUNTIF(Aout!$B$3:$B$250,"DG")</f>
        <v>0</v>
      </c>
      <c r="J2">
        <f>COUNTIF(Septembre!$B$3:$B$250,"DG")</f>
        <v>0</v>
      </c>
      <c r="K2">
        <f>COUNTIF(Octobre!$B$3:$B$250,"DG")</f>
        <v>0</v>
      </c>
      <c r="L2">
        <f>COUNTIF(Novembre!$B$3:$B$250,"DG")</f>
        <v>0</v>
      </c>
      <c r="M2">
        <f>COUNTIF(Decembre!$B$3:$B$250,"DG")</f>
        <v>0</v>
      </c>
    </row>
    <row r="3" spans="1:13" x14ac:dyDescent="0.25">
      <c r="A3" s="12" t="s">
        <v>7</v>
      </c>
      <c r="B3">
        <f>COUNTIF(Janvier!$B$3:$B$250,"B-D-M")</f>
        <v>0</v>
      </c>
      <c r="C3">
        <f>COUNTIF(Fevrier!$B$3:$B$250,"B-D-M")</f>
        <v>0</v>
      </c>
      <c r="D3">
        <f>COUNTIF(Mars!$B$3:$B$250,"B-D-M")</f>
        <v>0</v>
      </c>
      <c r="E3">
        <f>COUNTIF(Avril!$B$3:$B$250,"B-D-M")</f>
        <v>0</v>
      </c>
      <c r="F3">
        <f>COUNTIF(Mai!$B$3:$B$250,"B-D-M")</f>
        <v>0</v>
      </c>
      <c r="G3">
        <f>COUNTIF(Juin!$B$3:$B$250,"B-D-M")</f>
        <v>0</v>
      </c>
      <c r="H3">
        <f>COUNTIF(Juillet!$B$3:$B$250,"B-D-M")</f>
        <v>0</v>
      </c>
      <c r="I3">
        <f>COUNTIF(Aout!$B$3:$B$250,"B-D-M")</f>
        <v>0</v>
      </c>
      <c r="J3">
        <f>COUNTIF(Septembre!$B$3:$B$250,"B-D-M")</f>
        <v>0</v>
      </c>
      <c r="K3">
        <f>COUNTIF(Octobre!$B$3:$B$250,"B-D-M")</f>
        <v>0</v>
      </c>
      <c r="L3">
        <f>COUNTIF(Novembre!$B$3:$B$250,"B-D-M")</f>
        <v>1</v>
      </c>
      <c r="M3">
        <f>COUNTIF(Decembre!$B$3:$B$250,"B-D-M")</f>
        <v>0</v>
      </c>
    </row>
    <row r="4" spans="1:13" x14ac:dyDescent="0.25">
      <c r="A4" s="13" t="s">
        <v>11</v>
      </c>
      <c r="B4">
        <f>COUNTIF(Janvier!$B$3:$B$250,"Communication Qualité")</f>
        <v>0</v>
      </c>
      <c r="C4">
        <f>COUNTIF(Fevrier!$B$3:$B$250,"Communication Qualité")</f>
        <v>0</v>
      </c>
      <c r="D4">
        <f>COUNTIF(Mars!$B$3:$B$250,"Communication Qualité")</f>
        <v>0</v>
      </c>
      <c r="E4">
        <f>COUNTIF(Avril!$B$3:$B$250,"Communication Qualité")</f>
        <v>0</v>
      </c>
      <c r="F4">
        <f>COUNTIF(Mai!$B$3:$B$250,"Communication Qualité")</f>
        <v>0</v>
      </c>
      <c r="G4">
        <f>COUNTIF(Juin!$B$3:$B$250,"Communication Qualité")</f>
        <v>0</v>
      </c>
      <c r="H4">
        <f>COUNTIF(Juillet!$B$3:$B$250,"Communication Qualité")</f>
        <v>0</v>
      </c>
      <c r="I4">
        <f>COUNTIF(Aout!$B$3:$B$250,"Communication Qualité")</f>
        <v>0</v>
      </c>
      <c r="J4">
        <f>COUNTIF(Septembre!$B$3:$B$250,"Communication Qualité")</f>
        <v>0</v>
      </c>
      <c r="K4">
        <f>COUNTIF(Octobre!$B$3:$B$250,"Communication Qualité")</f>
        <v>0</v>
      </c>
      <c r="L4">
        <f>COUNTIF(Novembre!$B$3:$B$250,"Communication Qualité")</f>
        <v>0</v>
      </c>
      <c r="M4">
        <f>COUNTIF(Decembre!$B$3:$B$250,"Communication Qualité")</f>
        <v>0</v>
      </c>
    </row>
    <row r="5" spans="1:13" x14ac:dyDescent="0.25">
      <c r="A5" s="12" t="s">
        <v>12</v>
      </c>
      <c r="B5">
        <f>COUNTIF(Janvier!$B$3:$B$250,"DPALSE")</f>
        <v>0</v>
      </c>
      <c r="C5">
        <f>COUNTIF(Fevrier!$B$3:$B$250,"DPALSE")</f>
        <v>0</v>
      </c>
      <c r="D5">
        <f>COUNTIF(Mars!$B$3:$B$250,"DPALSE")</f>
        <v>0</v>
      </c>
      <c r="E5">
        <f>COUNTIF(Avril!$B$3:$B$250,"DPALSE")</f>
        <v>0</v>
      </c>
      <c r="F5">
        <f>COUNTIF(Mai!$B$3:$B$250,"DPALSE")</f>
        <v>0</v>
      </c>
      <c r="G5">
        <f>COUNTIF(Juin!$B$3:$B$250,"DPALSE")</f>
        <v>0</v>
      </c>
      <c r="H5">
        <f>COUNTIF(Juillet!$B$3:$B$250,"DPALSE")</f>
        <v>0</v>
      </c>
      <c r="I5">
        <f>COUNTIF(Aout!$B$3:$B$250,"DPALSE")</f>
        <v>0</v>
      </c>
      <c r="J5">
        <f>COUNTIF(Septembre!$B$3:$B$250,"DPALSE")</f>
        <v>0</v>
      </c>
      <c r="K5">
        <f>COUNTIF(Octobre!$B$3:$B$250,"DPALSE")</f>
        <v>0</v>
      </c>
      <c r="L5">
        <f>COUNTIF(Novembre!$B$3:$B$250,"DPALSE")</f>
        <v>0</v>
      </c>
      <c r="M5">
        <f>COUNTIF(Decembre!$B$3:$B$250,"DPALSE")</f>
        <v>0</v>
      </c>
    </row>
    <row r="6" spans="1:13" x14ac:dyDescent="0.25">
      <c r="A6" s="13" t="s">
        <v>13</v>
      </c>
      <c r="B6">
        <f>COUNTIF(Janvier!$B$3:$B$250,"DRH-DSSI")</f>
        <v>0</v>
      </c>
      <c r="C6">
        <f>COUNTIF(Fevrier!$B$3:$B$250,"DRH-DSSI")</f>
        <v>0</v>
      </c>
      <c r="D6">
        <f>COUNTIF(Mars!$B$3:$B$250,"DRH-DSSI")</f>
        <v>0</v>
      </c>
      <c r="E6">
        <f>COUNTIF(Avril!$B$3:$B$250,"DRH-DSSI")</f>
        <v>0</v>
      </c>
      <c r="F6">
        <f>COUNTIF(Mai!$B$3:$B$250,"DRH-DSSI")</f>
        <v>0</v>
      </c>
      <c r="G6">
        <f>COUNTIF(Juin!$B$3:$B$250,"DRH-DSSI")</f>
        <v>0</v>
      </c>
      <c r="H6">
        <f>COUNTIF(Juillet!$B$3:$B$250,"DRH-DSSI")</f>
        <v>0</v>
      </c>
      <c r="I6">
        <f>COUNTIF(Aout!$B$3:$B$250,"DRH-DSSI")</f>
        <v>0</v>
      </c>
      <c r="J6">
        <f>COUNTIF(Septembre!$B$3:$B$250,"DRH-DSSI")</f>
        <v>0</v>
      </c>
      <c r="K6">
        <f>COUNTIF(Octobre!$B$3:$B$250,"DRH-DSSI")</f>
        <v>0</v>
      </c>
      <c r="L6">
        <f>COUNTIF(Novembre!$B$3:$B$250,"DRH-DSSI")</f>
        <v>0</v>
      </c>
      <c r="M6">
        <f>COUNTIF(Decembre!$B$3:$B$250,"DRH-DSSI")</f>
        <v>0</v>
      </c>
    </row>
    <row r="7" spans="1:13" x14ac:dyDescent="0.25">
      <c r="A7" s="12" t="s">
        <v>14</v>
      </c>
      <c r="B7">
        <f>COUNTIF(Janvier!$B$3:$B$250,"Financier")</f>
        <v>0</v>
      </c>
      <c r="C7">
        <f>COUNTIF(Fevrier!$B$3:$B$250,"Financier")</f>
        <v>0</v>
      </c>
      <c r="D7">
        <f>COUNTIF(Mars!$B$3:$B$250,"Financier")</f>
        <v>0</v>
      </c>
      <c r="E7">
        <f>COUNTIF(Avril!$B$3:$B$250,"Financier")</f>
        <v>0</v>
      </c>
      <c r="F7">
        <f>COUNTIF(Mai!$B$3:$B$250,"Financier")</f>
        <v>0</v>
      </c>
      <c r="G7">
        <f>COUNTIF(Juin!$B$3:$B$250,"Financier")</f>
        <v>0</v>
      </c>
      <c r="H7">
        <f>COUNTIF(Juillet!$B$3:$B$250,"Financier")</f>
        <v>0</v>
      </c>
      <c r="I7">
        <f>COUNTIF(Aout!$B$3:$B$250,"Financier")</f>
        <v>0</v>
      </c>
      <c r="J7">
        <f>COUNTIF(Septembre!$B$3:$B$250,"Financier")</f>
        <v>0</v>
      </c>
      <c r="K7">
        <f>COUNTIF(Octobre!$B$3:$B$250,"Financier")</f>
        <v>0</v>
      </c>
      <c r="L7">
        <f>COUNTIF(Novembre!$B$3:$B$250,"Financier")</f>
        <v>0</v>
      </c>
      <c r="M7">
        <f>COUNTIF(Decembre!$B$3:$B$250,"Financier")</f>
        <v>0</v>
      </c>
    </row>
    <row r="8" spans="1:13" x14ac:dyDescent="0.25">
      <c r="A8" s="13" t="s">
        <v>15</v>
      </c>
      <c r="B8">
        <f>COUNTIF(Janvier!$B$3:$B$250,"DIT")</f>
        <v>0</v>
      </c>
      <c r="C8">
        <f>COUNTIF(Fevrier!$B$3:$B$250,"DIT")</f>
        <v>0</v>
      </c>
      <c r="D8">
        <f>COUNTIF(Mars!$B$3:$B$250,"DIT")</f>
        <v>0</v>
      </c>
      <c r="E8">
        <f>COUNTIF(Avril!$B$3:$B$250,"DIT")</f>
        <v>0</v>
      </c>
      <c r="F8">
        <f>COUNTIF(Mai!$B$3:$B$250,"DIT")</f>
        <v>0</v>
      </c>
      <c r="G8">
        <f>COUNTIF(Juin!$B$3:$B$250,"DIT")</f>
        <v>0</v>
      </c>
      <c r="H8">
        <f>COUNTIF(Juillet!$B$3:$B$250,"DIT")</f>
        <v>0</v>
      </c>
      <c r="I8">
        <f>COUNTIF(Aout!$B$3:$B$250,"DIT")</f>
        <v>0</v>
      </c>
      <c r="J8">
        <f>COUNTIF(Septembre!$B$3:$B$250,"DIT")</f>
        <v>0</v>
      </c>
      <c r="K8">
        <f>COUNTIF(Octobre!$B$3:$B$250,"DIT")</f>
        <v>0</v>
      </c>
      <c r="L8">
        <f>COUNTIF(Novembre!$B$3:$B$250,"DIT")</f>
        <v>0</v>
      </c>
      <c r="M8">
        <f>COUNTIF(Decembre!$B$3:$B$250,"DIT")</f>
        <v>0</v>
      </c>
    </row>
    <row r="9" spans="1:13" x14ac:dyDescent="0.25">
      <c r="A9" s="12" t="s">
        <v>16</v>
      </c>
      <c r="B9">
        <f>COUNTIF(Janvier!$B$3:$B$250,"DISAM")</f>
        <v>0</v>
      </c>
      <c r="C9">
        <f>COUNTIF(Fevrier!$B$3:$B$250,"DISAM")</f>
        <v>0</v>
      </c>
      <c r="D9">
        <f>COUNTIF(Mars!$B$3:$B$250,"DISAM")</f>
        <v>0</v>
      </c>
      <c r="E9">
        <f>COUNTIF(Avril!$B$3:$B$250,"DISAM")</f>
        <v>0</v>
      </c>
      <c r="F9">
        <f>COUNTIF(Mai!$B$3:$B$250,"DISAM")</f>
        <v>0</v>
      </c>
      <c r="G9">
        <f>COUNTIF(Juin!$B$3:$B$250,"DISAM")</f>
        <v>0</v>
      </c>
      <c r="H9">
        <f>COUNTIF(Juillet!$B$3:$B$250,"DISAM")</f>
        <v>0</v>
      </c>
      <c r="I9">
        <f>COUNTIF(Aout!$B$3:$B$250,"DISAM")</f>
        <v>0</v>
      </c>
      <c r="J9">
        <f>COUNTIF(Septembre!$B$3:$B$250,"DISAM")</f>
        <v>0</v>
      </c>
      <c r="K9">
        <f>COUNTIF(Octobre!$B$3:$B$250,"DISAM")</f>
        <v>0</v>
      </c>
      <c r="L9">
        <f>COUNTIF(Novembre!$B$3:$B$250,"DISAM")</f>
        <v>0</v>
      </c>
      <c r="M9">
        <f>COUNTIF(Decembre!$B$3:$B$250,"DISAM")</f>
        <v>0</v>
      </c>
    </row>
    <row r="10" spans="1:13" x14ac:dyDescent="0.25">
      <c r="A10" s="13" t="s">
        <v>17</v>
      </c>
      <c r="B10">
        <f>COUNTIF(Janvier!$B$3:$B$250,"DIM")</f>
        <v>0</v>
      </c>
      <c r="C10">
        <f>COUNTIF(Fevrier!$B$3:$B$250,"DIM")</f>
        <v>0</v>
      </c>
      <c r="D10">
        <f>COUNTIF(Mars!$B$3:$B$250,"DIM")</f>
        <v>0</v>
      </c>
      <c r="E10">
        <f>COUNTIF(Avril!$B$3:$B$250,"DIM")</f>
        <v>0</v>
      </c>
      <c r="F10">
        <f>COUNTIF(Mai!$B$3:$B$250,"DIM")</f>
        <v>0</v>
      </c>
      <c r="G10">
        <f>COUNTIF(Juin!$B$3:$B$250,"DIM")</f>
        <v>0</v>
      </c>
      <c r="H10">
        <f>COUNTIF(Juillet!$B$3:$B$250,"DIM")</f>
        <v>0</v>
      </c>
      <c r="I10">
        <f>COUNTIF(Aout!$B$3:$B$250,"DIM")</f>
        <v>0</v>
      </c>
      <c r="J10">
        <f>COUNTIF(Septembre!$B$3:$B$250,"DIM")</f>
        <v>0</v>
      </c>
      <c r="K10">
        <f>COUNTIF(Octobre!$B$3:$B$250,"DIM")</f>
        <v>0</v>
      </c>
      <c r="L10">
        <f>COUNTIF(Novembre!$B$3:$B$250,"DIM")</f>
        <v>0</v>
      </c>
      <c r="M10">
        <f>COUNTIF(Decembre!$B$3:$B$250,"DIM")</f>
        <v>0</v>
      </c>
    </row>
    <row r="11" spans="1:13" x14ac:dyDescent="0.25">
      <c r="A11" s="12" t="s">
        <v>10</v>
      </c>
      <c r="B11">
        <f>COUNTIF(Janvier!$B$3:$B$250,"Clientelle")</f>
        <v>0</v>
      </c>
      <c r="C11">
        <f>COUNTIF(Fevrier!$B$3:$B$250,"Clientelle")</f>
        <v>0</v>
      </c>
      <c r="D11">
        <f>COUNTIF(Mars!$B$3:$B$250,"Clientelle")</f>
        <v>0</v>
      </c>
      <c r="E11">
        <f>COUNTIF(Avril!$B$3:$B$250,"Clientelle")</f>
        <v>0</v>
      </c>
      <c r="F11">
        <f>COUNTIF(Mai!$B$3:$B$250,"Clientelle")</f>
        <v>0</v>
      </c>
      <c r="G11">
        <f>COUNTIF(Juin!$B$3:$B$250,"Clientelle")</f>
        <v>0</v>
      </c>
      <c r="H11">
        <f>COUNTIF(Juillet!$B$3:$B$250,"Clientelle")</f>
        <v>0</v>
      </c>
      <c r="I11">
        <f>COUNTIF(Aout!$B$3:$B$250,"Clientelle")</f>
        <v>0</v>
      </c>
      <c r="J11">
        <f>COUNTIF(Septembre!$B$3:$B$250,"Clientelle")</f>
        <v>0</v>
      </c>
      <c r="K11">
        <f>COUNTIF(Octobre!$B$3:$B$250,"Clientelle")</f>
        <v>0</v>
      </c>
      <c r="L11">
        <f>COUNTIF(Novembre!$B$3:$B$250,"Clientelle")</f>
        <v>0</v>
      </c>
      <c r="M11">
        <f>COUNTIF(Decembre!$B$3:$B$250,"Clientelle")</f>
        <v>0</v>
      </c>
    </row>
    <row r="12" spans="1:13" x14ac:dyDescent="0.25">
      <c r="A12" s="13" t="s">
        <v>18</v>
      </c>
      <c r="B12">
        <f>COUNTIF(Janvier!$B$3:$B$250,"Santé au travail")</f>
        <v>0</v>
      </c>
      <c r="C12">
        <f>COUNTIF(Fevrier!$B$3:$B$250,"Santé au travail")</f>
        <v>0</v>
      </c>
      <c r="D12">
        <f>COUNTIF(Mars!$B$3:$B$250,"Santé au travail")</f>
        <v>0</v>
      </c>
      <c r="E12">
        <f>COUNTIF(Avril!$B$3:$B$250,"Santé au travail")</f>
        <v>0</v>
      </c>
      <c r="F12">
        <f>COUNTIF(Mai!$B$3:$B$250,"Santé au travail")</f>
        <v>0</v>
      </c>
      <c r="G12">
        <f>COUNTIF(Juin!$B$3:$B$250,"Santé au travail")</f>
        <v>0</v>
      </c>
      <c r="H12">
        <f>COUNTIF(Juillet!$B$3:$B$250,"Santé au travail")</f>
        <v>0</v>
      </c>
      <c r="I12">
        <f>COUNTIF(Aout!$B$3:$B$250,"Santé au travail")</f>
        <v>0</v>
      </c>
      <c r="J12">
        <f>COUNTIF(Septembre!$B$3:$B$250,"Santé au travail")</f>
        <v>0</v>
      </c>
      <c r="K12">
        <f>COUNTIF(Octobre!$B$3:$B$250,"Santé au travail")</f>
        <v>0</v>
      </c>
      <c r="L12">
        <f>COUNTIF(Novembre!$B$3:$B$250,"Santé au travail")</f>
        <v>0</v>
      </c>
      <c r="M12">
        <f>COUNTIF(Decembre!$B$3:$B$250,"Santé au travail")</f>
        <v>0</v>
      </c>
    </row>
    <row r="13" spans="1:13" x14ac:dyDescent="0.25">
      <c r="A13" s="12" t="s">
        <v>19</v>
      </c>
      <c r="B13">
        <f>COUNTIF(Janvier!$B$3:$B$250,"Service social")</f>
        <v>0</v>
      </c>
      <c r="C13">
        <f>COUNTIF(Fevrier!$B$3:$B$250,"Service social")</f>
        <v>0</v>
      </c>
      <c r="D13">
        <f>COUNTIF(Mars!$B$3:$B$250,"Service social")</f>
        <v>0</v>
      </c>
      <c r="E13">
        <f>COUNTIF(Avril!$B$3:$B$250,"Service social")</f>
        <v>0</v>
      </c>
      <c r="F13">
        <f>COUNTIF(Mai!$B$3:$B$250,"Service social")</f>
        <v>0</v>
      </c>
      <c r="G13">
        <f>COUNTIF(Juin!$B$3:$B$250,"Service social")</f>
        <v>0</v>
      </c>
      <c r="H13">
        <f>COUNTIF(Juillet!$B$3:$B$250,"Service social")</f>
        <v>0</v>
      </c>
      <c r="I13">
        <f>COUNTIF(Aout!$B$3:$B$250,"Service social")</f>
        <v>0</v>
      </c>
      <c r="J13">
        <f>COUNTIF(Septembre!$B$3:$B$250,"Service social")</f>
        <v>0</v>
      </c>
      <c r="K13">
        <f>COUNTIF(Octobre!$B$3:$B$250,"Service social")</f>
        <v>0</v>
      </c>
      <c r="L13">
        <f>COUNTIF(Novembre!$B$3:$B$250,"Service social")</f>
        <v>0</v>
      </c>
      <c r="M13">
        <f>COUNTIF(Decembre!$B$3:$B$250,"Service social")</f>
        <v>0</v>
      </c>
    </row>
    <row r="14" spans="1:13" x14ac:dyDescent="0.25">
      <c r="A14" s="13" t="s">
        <v>20</v>
      </c>
      <c r="B14">
        <f>COUNTIF(Janvier!$B$3:$B$250,"Amicale")</f>
        <v>0</v>
      </c>
      <c r="C14">
        <f>COUNTIF(Fevrier!$B$3:$B$250,"Amicale")</f>
        <v>0</v>
      </c>
      <c r="D14">
        <f>COUNTIF(Mars!$B$3:$B$250,"Amicale")</f>
        <v>0</v>
      </c>
      <c r="E14">
        <f>COUNTIF(Avril!$B$3:$B$250,"Amicale")</f>
        <v>0</v>
      </c>
      <c r="F14">
        <f>COUNTIF(Mai!$B$3:$B$250,"Amicale")</f>
        <v>0</v>
      </c>
      <c r="G14">
        <f>COUNTIF(Juin!$B$3:$B$250,"Amicale")</f>
        <v>0</v>
      </c>
      <c r="H14">
        <f>COUNTIF(Juillet!$B$3:$B$250,"Amicale")</f>
        <v>0</v>
      </c>
      <c r="I14">
        <f>COUNTIF(Aout!$B$3:$B$250,"Amicale")</f>
        <v>0</v>
      </c>
      <c r="J14">
        <f>COUNTIF(Septembre!$B$3:$B$250,"Amicale")</f>
        <v>0</v>
      </c>
      <c r="K14">
        <f>COUNTIF(Octobre!$B$3:$B$250,"Amicale")</f>
        <v>0</v>
      </c>
      <c r="L14">
        <f>COUNTIF(Novembre!$B$3:$B$250,"Amicale")</f>
        <v>0</v>
      </c>
      <c r="M14">
        <f>COUNTIF(Decembre!$B$3:$B$250,"Amicale")</f>
        <v>0</v>
      </c>
    </row>
    <row r="15" spans="1:13" x14ac:dyDescent="0.25">
      <c r="A15" s="12" t="s">
        <v>21</v>
      </c>
      <c r="B15">
        <f>COUNTIF(Janvier!$B$3:$B$250,"CGT")</f>
        <v>0</v>
      </c>
      <c r="C15">
        <f>COUNTIF(Fevrier!$B$3:$B$250,"CGT")</f>
        <v>0</v>
      </c>
      <c r="D15">
        <f>COUNTIF(Mars!$B$3:$B$250,"CGT")</f>
        <v>0</v>
      </c>
      <c r="E15">
        <f>COUNTIF(Avril!$B$3:$B$250,"CGT")</f>
        <v>0</v>
      </c>
      <c r="F15">
        <f>COUNTIF(Mai!$B$3:$B$250,"CGT")</f>
        <v>0</v>
      </c>
      <c r="G15">
        <f>COUNTIF(Juin!$B$3:$B$250,"CGT")</f>
        <v>0</v>
      </c>
      <c r="H15">
        <f>COUNTIF(Juillet!$B$3:$B$250,"CGT")</f>
        <v>0</v>
      </c>
      <c r="I15">
        <f>COUNTIF(Aout!$B$3:$B$250,"CGT")</f>
        <v>0</v>
      </c>
      <c r="J15">
        <f>COUNTIF(Septembre!$B$3:$B$250,"CGT")</f>
        <v>0</v>
      </c>
      <c r="K15">
        <f>COUNTIF(Octobre!$B$3:$B$250,"CGT")</f>
        <v>0</v>
      </c>
      <c r="L15">
        <f>COUNTIF(Novembre!$B$3:$B$250,"CGT")</f>
        <v>0</v>
      </c>
      <c r="M15">
        <f>COUNTIF(Decembre!$B$3:$B$250,"CGT")</f>
        <v>0</v>
      </c>
    </row>
    <row r="16" spans="1:13" x14ac:dyDescent="0.25">
      <c r="A16" s="13" t="s">
        <v>22</v>
      </c>
      <c r="B16">
        <f>COUNTIF(Janvier!$B$3:$B$250,"CFTC")</f>
        <v>0</v>
      </c>
      <c r="C16">
        <f>COUNTIF(Fevrier!$B$3:$B$250,"CFTC")</f>
        <v>0</v>
      </c>
      <c r="D16">
        <f>COUNTIF(Mars!$B$3:$B$250,"CFTC")</f>
        <v>0</v>
      </c>
      <c r="E16">
        <f>COUNTIF(Avril!$B$3:$B$250,"CFTC")</f>
        <v>0</v>
      </c>
      <c r="F16">
        <f>COUNTIF(Mai!$B$3:$B$250,"CFTC")</f>
        <v>0</v>
      </c>
      <c r="G16">
        <f>COUNTIF(Juin!$B$3:$B$250,"CFTC")</f>
        <v>0</v>
      </c>
      <c r="H16">
        <f>COUNTIF(Juillet!$B$3:$B$250,"CFTC")</f>
        <v>0</v>
      </c>
      <c r="I16">
        <f>COUNTIF(Aout!$B$3:$B$250,"CFTC")</f>
        <v>0</v>
      </c>
      <c r="J16">
        <f>COUNTIF(Septembre!$B$3:$B$250,"CFTC")</f>
        <v>0</v>
      </c>
      <c r="K16">
        <f>COUNTIF(Octobre!$B$3:$B$250,"CFTC")</f>
        <v>0</v>
      </c>
      <c r="L16">
        <f>COUNTIF(Novembre!$B$3:$B$250,"CFTC")</f>
        <v>0</v>
      </c>
      <c r="M16">
        <f>COUNTIF(Decembre!$B$3:$B$250,"CFTC")</f>
        <v>0</v>
      </c>
    </row>
    <row r="17" spans="1:13" x14ac:dyDescent="0.25">
      <c r="A17" s="12" t="s">
        <v>23</v>
      </c>
      <c r="B17">
        <f>COUNTIF(Janvier!$B$3:$B$250,"CHSCT")</f>
        <v>0</v>
      </c>
      <c r="C17">
        <f>COUNTIF(Fevrier!$B$3:$B$250,"CHSCT")</f>
        <v>0</v>
      </c>
      <c r="D17">
        <f>COUNTIF(Mars!$B$3:$B$250,"CHSCT")</f>
        <v>0</v>
      </c>
      <c r="E17">
        <f>COUNTIF(Avril!$B$3:$B$250,"CHSCT")</f>
        <v>0</v>
      </c>
      <c r="F17">
        <f>COUNTIF(Mai!$B$3:$B$250,"CHSCT")</f>
        <v>0</v>
      </c>
      <c r="G17">
        <f>COUNTIF(Juin!$B$3:$B$250,"CHSCT")</f>
        <v>0</v>
      </c>
      <c r="H17">
        <f>COUNTIF(Juillet!$B$3:$B$250,"CHSCT")</f>
        <v>0</v>
      </c>
      <c r="I17">
        <f>COUNTIF(Aout!$B$3:$B$250,"CHSCT")</f>
        <v>0</v>
      </c>
      <c r="J17">
        <f>COUNTIF(Septembre!$B$3:$B$250,"CHSCT")</f>
        <v>0</v>
      </c>
      <c r="K17">
        <f>COUNTIF(Octobre!$B$3:$B$250,"CHSCT")</f>
        <v>0</v>
      </c>
      <c r="L17">
        <f>COUNTIF(Novembre!$B$3:$B$250,"CHSCT")</f>
        <v>0</v>
      </c>
      <c r="M17">
        <f>COUNTIF(Decembre!$B$3:$B$250,"CHSCT")</f>
        <v>0</v>
      </c>
    </row>
    <row r="18" spans="1:13" x14ac:dyDescent="0.25">
      <c r="A18" s="13" t="s">
        <v>24</v>
      </c>
      <c r="B18">
        <f>COUNTIF(Janvier!$B$3:$B$250,"BNA")</f>
        <v>0</v>
      </c>
      <c r="C18">
        <f>COUNTIF(Fevrier!$B$3:$B$250,"BNA")</f>
        <v>0</v>
      </c>
      <c r="D18">
        <f>COUNTIF(Mars!$B$3:$B$250,"BNA")</f>
        <v>0</v>
      </c>
      <c r="E18">
        <f>COUNTIF(Avril!$B$3:$B$250,"BNA")</f>
        <v>0</v>
      </c>
      <c r="F18">
        <f>COUNTIF(Mai!$B$3:$B$250,"BNA")</f>
        <v>0</v>
      </c>
      <c r="G18">
        <f>COUNTIF(Juin!$B$3:$B$250,"BNA")</f>
        <v>0</v>
      </c>
      <c r="H18">
        <f>COUNTIF(Juillet!$B$3:$B$250,"BNA")</f>
        <v>0</v>
      </c>
      <c r="I18">
        <f>COUNTIF(Aout!$B$3:$B$250,"BNA")</f>
        <v>0</v>
      </c>
      <c r="J18">
        <f>COUNTIF(Septembre!$B$3:$B$250,"BNA")</f>
        <v>0</v>
      </c>
      <c r="K18">
        <f>COUNTIF(Octobre!$B$3:$B$250,"BNA")</f>
        <v>0</v>
      </c>
      <c r="L18">
        <f>COUNTIF(Novembre!$B$3:$B$250,"BNA")</f>
        <v>0</v>
      </c>
      <c r="M18">
        <f>COUNTIF(Decembre!$B$3:$B$250,"BNA")</f>
        <v>0</v>
      </c>
    </row>
    <row r="19" spans="1:13" x14ac:dyDescent="0.25">
      <c r="A19" s="12" t="s">
        <v>25</v>
      </c>
      <c r="B19">
        <f>COUNTIF(Janvier!$B$3:$B$250,"EHPAD")</f>
        <v>0</v>
      </c>
      <c r="C19">
        <f>COUNTIF(Fevrier!$B$3:$B$250,"EHPAD")</f>
        <v>0</v>
      </c>
      <c r="D19">
        <f>COUNTIF(Mars!$B$3:$B$250,"EHPAD")</f>
        <v>0</v>
      </c>
      <c r="E19">
        <f>COUNTIF(Avril!$B$3:$B$250,"EHPAD")</f>
        <v>0</v>
      </c>
      <c r="F19">
        <f>COUNTIF(Mai!$B$3:$B$250,"EHPAD")</f>
        <v>0</v>
      </c>
      <c r="G19">
        <f>COUNTIF(Juin!$B$3:$B$250,"EHPAD")</f>
        <v>0</v>
      </c>
      <c r="H19">
        <f>COUNTIF(Juillet!$B$3:$B$250,"EHPAD")</f>
        <v>0</v>
      </c>
      <c r="I19">
        <f>COUNTIF(Aout!$B$3:$B$250,"EHPAD")</f>
        <v>0</v>
      </c>
      <c r="J19">
        <f>COUNTIF(Septembre!$B$3:$B$250,"EHPAD")</f>
        <v>0</v>
      </c>
      <c r="K19">
        <f>COUNTIF(Octobre!$B$3:$B$250,"EHPAD")</f>
        <v>0</v>
      </c>
      <c r="L19">
        <f>COUNTIF(Novembre!$B$3:$B$250,"EHPAD")</f>
        <v>0</v>
      </c>
      <c r="M19">
        <f>COUNTIF(Decembre!$B$3:$B$250,"EHPAD")</f>
        <v>0</v>
      </c>
    </row>
    <row r="20" spans="1:13" x14ac:dyDescent="0.25">
      <c r="A20" s="13" t="s">
        <v>26</v>
      </c>
      <c r="B20">
        <f>COUNTIF(Janvier!$B$3:$B$250,"CSAPA")</f>
        <v>0</v>
      </c>
      <c r="C20">
        <f>COUNTIF(Fevrier!$B$3:$B$250,"CSAPA")</f>
        <v>0</v>
      </c>
      <c r="D20">
        <f>COUNTIF(Mars!$B$3:$B$250,"CSAPA")</f>
        <v>0</v>
      </c>
      <c r="E20">
        <f>COUNTIF(Avril!$B$3:$B$250,"CSAPA")</f>
        <v>0</v>
      </c>
      <c r="F20">
        <f>COUNTIF(Mai!$B$3:$B$250,"CSAPA")</f>
        <v>0</v>
      </c>
      <c r="G20">
        <f>COUNTIF(Juin!$B$3:$B$250,"CSAPA")</f>
        <v>0</v>
      </c>
      <c r="H20">
        <f>COUNTIF(Juillet!$B$3:$B$250,"CSAPA")</f>
        <v>0</v>
      </c>
      <c r="I20">
        <f>COUNTIF(Aout!$B$3:$B$250,"CSAPA")</f>
        <v>0</v>
      </c>
      <c r="J20">
        <f>COUNTIF(Septembre!$B$3:$B$250,"CSAPA")</f>
        <v>0</v>
      </c>
      <c r="K20">
        <f>COUNTIF(Octobre!$B$3:$B$250,"CSAPA")</f>
        <v>0</v>
      </c>
      <c r="L20">
        <f>COUNTIF(Novembre!$B$3:$B$250,"CSAPA")</f>
        <v>0</v>
      </c>
      <c r="M20">
        <f>COUNTIF(Decembre!$B$3:$B$250,"CSAPA")</f>
        <v>0</v>
      </c>
    </row>
    <row r="21" spans="1:13" x14ac:dyDescent="0.25">
      <c r="A21" s="12" t="s">
        <v>27</v>
      </c>
      <c r="B21">
        <f>COUNTIF(Janvier!$B$3:$B$250,"UNSA")</f>
        <v>0</v>
      </c>
      <c r="C21">
        <f>COUNTIF(Fevrier!$B$3:$B$250,"UNSA")</f>
        <v>0</v>
      </c>
      <c r="D21">
        <f>COUNTIF(Mars!$B$3:$B$250,"UNSA")</f>
        <v>0</v>
      </c>
      <c r="E21">
        <f>COUNTIF(Avril!$B$3:$B$250,"UNSA")</f>
        <v>0</v>
      </c>
      <c r="F21">
        <f>COUNTIF(Mai!$B$3:$B$250,"UNSA")</f>
        <v>0</v>
      </c>
      <c r="G21">
        <f>COUNTIF(Juin!$B$3:$B$250,"UNSA")</f>
        <v>0</v>
      </c>
      <c r="H21">
        <f>COUNTIF(Juillet!$B$3:$B$250,"UNSA")</f>
        <v>0</v>
      </c>
      <c r="I21">
        <f>COUNTIF(Aout!$B$3:$B$250,"UNSA")</f>
        <v>0</v>
      </c>
      <c r="J21">
        <f>COUNTIF(Septembre!$B$3:$B$250,"UNSA")</f>
        <v>0</v>
      </c>
      <c r="K21">
        <f>COUNTIF(Octobre!$B$3:$B$250,"UNSA")</f>
        <v>0</v>
      </c>
      <c r="L21">
        <f>COUNTIF(Novembre!$B$3:$B$250,"UNSA")</f>
        <v>0</v>
      </c>
      <c r="M21">
        <f>COUNTIF(Decembre!$B$3:$B$250,"UNSA")</f>
        <v>0</v>
      </c>
    </row>
    <row r="22" spans="1:13" x14ac:dyDescent="0.25">
      <c r="A22" s="13" t="s">
        <v>28</v>
      </c>
      <c r="B22">
        <f>COUNTIF(Janvier!$B$3:$B$250,"Urgences")</f>
        <v>0</v>
      </c>
      <c r="C22">
        <f>COUNTIF(Fevrier!$B$3:$B$250,"Urgences")</f>
        <v>0</v>
      </c>
      <c r="D22">
        <f>COUNTIF(Mars!$B$3:$B$250,"Urgences")</f>
        <v>0</v>
      </c>
      <c r="E22">
        <f>COUNTIF(Avril!$B$3:$B$250,"Urgences")</f>
        <v>0</v>
      </c>
      <c r="F22">
        <f>COUNTIF(Mai!$B$3:$B$250,"Urgences")</f>
        <v>0</v>
      </c>
      <c r="G22">
        <f>COUNTIF(Juin!$B$3:$B$250,"Urgences")</f>
        <v>0</v>
      </c>
      <c r="H22">
        <f>COUNTIF(Juillet!$B$3:$B$250,"Urgences")</f>
        <v>0</v>
      </c>
      <c r="I22">
        <f>COUNTIF(Aout!$B$3:$B$250,"Urgences")</f>
        <v>0</v>
      </c>
      <c r="J22">
        <f>COUNTIF(Septembre!$B$3:$B$250,"Urgences")</f>
        <v>0</v>
      </c>
      <c r="K22">
        <f>COUNTIF(Octobre!$B$3:$B$250,"Urgences")</f>
        <v>0</v>
      </c>
      <c r="L22">
        <f>COUNTIF(Novembre!$B$3:$B$250,"Urgences")</f>
        <v>0</v>
      </c>
      <c r="M22">
        <f>COUNTIF(Decembre!$B$3:$B$250,"Urgences")</f>
        <v>0</v>
      </c>
    </row>
    <row r="23" spans="1:13" x14ac:dyDescent="0.25">
      <c r="A23" s="12" t="s">
        <v>29</v>
      </c>
      <c r="B23">
        <f>COUNTIF(Janvier!$B$3:$B$250,"Morgue")</f>
        <v>0</v>
      </c>
      <c r="C23">
        <f>COUNTIF(Fevrier!$B$3:$B$250,"Morgue")</f>
        <v>0</v>
      </c>
      <c r="D23">
        <f>COUNTIF(Mars!$B$3:$B$250,"Morgue")</f>
        <v>0</v>
      </c>
      <c r="E23">
        <f>COUNTIF(Avril!$B$3:$B$250,"Morgue")</f>
        <v>0</v>
      </c>
      <c r="F23">
        <f>COUNTIF(Mai!$B$3:$B$250,"Morgue")</f>
        <v>0</v>
      </c>
      <c r="G23">
        <f>COUNTIF(Juin!$B$3:$B$250,"Morgue")</f>
        <v>0</v>
      </c>
      <c r="H23">
        <f>COUNTIF(Juillet!$B$3:$B$250,"Morgue")</f>
        <v>0</v>
      </c>
      <c r="I23">
        <f>COUNTIF(Aout!$B$3:$B$250,"Morgue")</f>
        <v>0</v>
      </c>
      <c r="J23">
        <f>COUNTIF(Septembre!$B$3:$B$250,"Morgue")</f>
        <v>0</v>
      </c>
      <c r="K23">
        <f>COUNTIF(Octobre!$B$3:$B$250,"Morgue")</f>
        <v>0</v>
      </c>
      <c r="L23">
        <f>COUNTIF(Novembre!$B$3:$B$250,"Morgue")</f>
        <v>0</v>
      </c>
      <c r="M23">
        <f>COUNTIF(Decembre!$B$3:$B$250,"Morgue")</f>
        <v>0</v>
      </c>
    </row>
    <row r="24" spans="1:13" x14ac:dyDescent="0.25">
      <c r="A24" s="13" t="s">
        <v>30</v>
      </c>
      <c r="B24">
        <f>COUNTIF(Janvier!$B$3:$B$250,"UCSA")</f>
        <v>0</v>
      </c>
      <c r="C24">
        <f>COUNTIF(Fevrier!$B$3:$B$250,"UCSA")</f>
        <v>0</v>
      </c>
      <c r="D24">
        <f>COUNTIF(Mars!$B$3:$B$250,"UCSA")</f>
        <v>0</v>
      </c>
      <c r="E24">
        <f>COUNTIF(Avril!$B$3:$B$250,"UCSA")</f>
        <v>0</v>
      </c>
      <c r="F24">
        <f>COUNTIF(Mai!$B$3:$B$250,"UCSA")</f>
        <v>0</v>
      </c>
      <c r="G24">
        <f>COUNTIF(Juin!$B$3:$B$250,"UCSA")</f>
        <v>0</v>
      </c>
      <c r="H24">
        <f>COUNTIF(Juillet!$B$3:$B$250,"UCSA")</f>
        <v>0</v>
      </c>
      <c r="I24">
        <f>COUNTIF(Aout!$B$3:$B$250,"UCSA")</f>
        <v>0</v>
      </c>
      <c r="J24">
        <f>COUNTIF(Septembre!$B$3:$B$250,"UCSA")</f>
        <v>0</v>
      </c>
      <c r="K24">
        <f>COUNTIF(Octobre!$B$3:$B$250,"UCSA")</f>
        <v>0</v>
      </c>
      <c r="L24">
        <f>COUNTIF(Novembre!$B$3:$B$250,"UCSA")</f>
        <v>0</v>
      </c>
      <c r="M24">
        <f>COUNTIF(Decembre!$B$3:$B$250,"UCSA")</f>
        <v>0</v>
      </c>
    </row>
    <row r="25" spans="1:13" x14ac:dyDescent="0.25">
      <c r="A25" s="12" t="s">
        <v>31</v>
      </c>
      <c r="B25">
        <f>COUNTIF(Janvier!$B$3:$B$250,"Médecine 1")</f>
        <v>0</v>
      </c>
      <c r="C25">
        <f>COUNTIF(Fevrier!$B$3:$B$250,"Médecine 1")</f>
        <v>0</v>
      </c>
      <c r="D25">
        <f>COUNTIF(Mars!$B$3:$B$250,"Médecine 1")</f>
        <v>0</v>
      </c>
      <c r="E25">
        <f>COUNTIF(Avril!$B$3:$B$250,"Médecine 1")</f>
        <v>0</v>
      </c>
      <c r="F25">
        <f>COUNTIF(Mai!$B$3:$B$250,"Médecine 1")</f>
        <v>0</v>
      </c>
      <c r="G25">
        <f>COUNTIF(Juin!$B$3:$B$250,"Médecine 1")</f>
        <v>0</v>
      </c>
      <c r="H25">
        <f>COUNTIF(Juillet!$B$3:$B$250,"Médecine 1")</f>
        <v>0</v>
      </c>
      <c r="I25">
        <f>COUNTIF(Aout!$B$3:$B$250,"Médecine 1")</f>
        <v>0</v>
      </c>
      <c r="J25">
        <f>COUNTIF(Septembre!$B$3:$B$250,"Médecine 1")</f>
        <v>0</v>
      </c>
      <c r="K25">
        <f>COUNTIF(Octobre!$B$3:$B$250,"Médecine 1")</f>
        <v>0</v>
      </c>
      <c r="L25">
        <f>COUNTIF(Novembre!$B$3:$B$250,"Médecine 1")</f>
        <v>0</v>
      </c>
      <c r="M25">
        <f>COUNTIF(Decembre!$B$3:$B$250,"Médecine 1")</f>
        <v>0</v>
      </c>
    </row>
    <row r="26" spans="1:13" x14ac:dyDescent="0.25">
      <c r="A26" s="13" t="s">
        <v>118</v>
      </c>
      <c r="B26">
        <f>COUNTIF(Janvier!$B$3:$B$250,"Médecine 2")</f>
        <v>0</v>
      </c>
      <c r="C26">
        <f>COUNTIF(Fevrier!$B$3:$B$250,"Médecine 2")</f>
        <v>0</v>
      </c>
      <c r="D26">
        <f>COUNTIF(Mars!$B$3:$B$250,"Médecine 2")</f>
        <v>0</v>
      </c>
      <c r="E26">
        <f>COUNTIF(Avril!$B$3:$B$250,"Médecine 2")</f>
        <v>0</v>
      </c>
      <c r="F26">
        <f>COUNTIF(Mai!$B$3:$B$250,"Médecine 2")</f>
        <v>0</v>
      </c>
      <c r="G26">
        <f>COUNTIF(Juin!$B$3:$B$250,"Médecine 2")</f>
        <v>0</v>
      </c>
      <c r="H26">
        <f>COUNTIF(Juillet!$B$3:$B$250,"Médecine 2")</f>
        <v>0</v>
      </c>
      <c r="I26">
        <f>COUNTIF(Aout!$B$3:$B$250,"Médecine 2")</f>
        <v>0</v>
      </c>
      <c r="J26">
        <f>COUNTIF(Septembre!$B$3:$B$250,"Médecine 2")</f>
        <v>0</v>
      </c>
      <c r="K26">
        <f>COUNTIF(Octobre!$B$3:$B$250,"Médecine 2")</f>
        <v>0</v>
      </c>
      <c r="L26">
        <f>COUNTIF(Novembre!$B$3:$B$250,"Médecine 2")</f>
        <v>0</v>
      </c>
      <c r="M26">
        <f>COUNTIF(Decembre!$B$3:$B$250,"Médecine 2")</f>
        <v>0</v>
      </c>
    </row>
    <row r="27" spans="1:13" x14ac:dyDescent="0.25">
      <c r="A27" s="12" t="s">
        <v>33</v>
      </c>
      <c r="B27">
        <f>COUNTIF(Janvier!$B$3:$B$250,"Soins palliatifs")</f>
        <v>0</v>
      </c>
      <c r="C27">
        <f>COUNTIF(Fevrier!$B$3:$B$250,"Soins palliatifs")</f>
        <v>0</v>
      </c>
      <c r="D27">
        <f>COUNTIF(Mars!$B$3:$B$250,"Soins palliatifs")</f>
        <v>0</v>
      </c>
      <c r="E27">
        <f>COUNTIF(Avril!$B$3:$B$250,"Soins palliatifs")</f>
        <v>0</v>
      </c>
      <c r="F27">
        <f>COUNTIF(Mai!$B$3:$B$250,"Soins palliatifs")</f>
        <v>0</v>
      </c>
      <c r="G27">
        <f>COUNTIF(Juin!$B$3:$B$250,"Soins palliatifs")</f>
        <v>0</v>
      </c>
      <c r="H27">
        <f>COUNTIF(Juillet!$B$3:$B$250,"Soins palliatifs")</f>
        <v>0</v>
      </c>
      <c r="I27">
        <f>COUNTIF(Aout!$B$3:$B$250,"Soins palliatifs")</f>
        <v>0</v>
      </c>
      <c r="J27">
        <f>COUNTIF(Septembre!$B$3:$B$250,"Soins palliatifs")</f>
        <v>0</v>
      </c>
      <c r="K27">
        <f>COUNTIF(Octobre!$B$3:$B$250,"Soins palliatifs")</f>
        <v>0</v>
      </c>
      <c r="L27">
        <f>COUNTIF(Novembre!$B$3:$B$250,"Soins palliatifs")</f>
        <v>0</v>
      </c>
      <c r="M27">
        <f>COUNTIF(Decembre!$B$3:$B$250,"Soins palliatifs")</f>
        <v>0</v>
      </c>
    </row>
    <row r="28" spans="1:13" x14ac:dyDescent="0.25">
      <c r="A28" s="13" t="s">
        <v>34</v>
      </c>
      <c r="B28">
        <f>COUNTIF(Janvier!$B$3:$B$250,"Neurologie")</f>
        <v>0</v>
      </c>
      <c r="C28">
        <f>COUNTIF(Fevrier!$B$3:$B$250,"Neurologie")</f>
        <v>0</v>
      </c>
      <c r="D28">
        <f>COUNTIF(Mars!$B$3:$B$250,"Neurologie")</f>
        <v>0</v>
      </c>
      <c r="E28">
        <f>COUNTIF(Avril!$B$3:$B$250,"Neurologie")</f>
        <v>0</v>
      </c>
      <c r="F28">
        <f>COUNTIF(Mai!$B$3:$B$250,"Neurologie")</f>
        <v>0</v>
      </c>
      <c r="G28">
        <f>COUNTIF(Juin!$B$3:$B$250,"Neurologie")</f>
        <v>0</v>
      </c>
      <c r="H28">
        <f>COUNTIF(Juillet!$B$3:$B$250,"Neurologie")</f>
        <v>0</v>
      </c>
      <c r="I28">
        <f>COUNTIF(Aout!$B$3:$B$250,"Neurologie")</f>
        <v>0</v>
      </c>
      <c r="J28">
        <f>COUNTIF(Septembre!$B$3:$B$250,"Neurologie")</f>
        <v>0</v>
      </c>
      <c r="K28">
        <f>COUNTIF(Octobre!$B$3:$B$250,"Neurologie")</f>
        <v>0</v>
      </c>
      <c r="L28">
        <f>COUNTIF(Novembre!$B$3:$B$250,"Neurologie")</f>
        <v>0</v>
      </c>
      <c r="M28">
        <f>COUNTIF(Decembre!$B$3:$B$250,"Neurologie")</f>
        <v>0</v>
      </c>
    </row>
    <row r="29" spans="1:13" x14ac:dyDescent="0.25">
      <c r="A29" s="12" t="s">
        <v>35</v>
      </c>
      <c r="B29">
        <f>COUNTIF(Janvier!$B$3:$B$250,"Cardiologie")</f>
        <v>0</v>
      </c>
      <c r="C29">
        <f>COUNTIF(Fevrier!$B$3:$B$250,"Cardiologie")</f>
        <v>0</v>
      </c>
      <c r="D29">
        <f>COUNTIF(Mars!$B$3:$B$250,"Cardiologie")</f>
        <v>0</v>
      </c>
      <c r="E29">
        <f>COUNTIF(Avril!$B$3:$B$250,"Cardiologie")</f>
        <v>0</v>
      </c>
      <c r="F29">
        <f>COUNTIF(Mai!$B$3:$B$250,"Cardiologie")</f>
        <v>0</v>
      </c>
      <c r="G29">
        <f>COUNTIF(Juin!$B$3:$B$250,"Cardiologie")</f>
        <v>0</v>
      </c>
      <c r="H29">
        <f>COUNTIF(Juillet!$B$3:$B$250,"Cardiologie")</f>
        <v>0</v>
      </c>
      <c r="I29">
        <f>COUNTIF(Aout!$B$3:$B$250,"Cardiologie")</f>
        <v>0</v>
      </c>
      <c r="J29">
        <f>COUNTIF(Septembre!$B$3:$B$250,"Cardiologie")</f>
        <v>0</v>
      </c>
      <c r="K29">
        <f>COUNTIF(Octobre!$B$3:$B$250,"Cardiologie")</f>
        <v>0</v>
      </c>
      <c r="L29">
        <f>COUNTIF(Novembre!$B$3:$B$250,"Cardiologie")</f>
        <v>0</v>
      </c>
      <c r="M29">
        <f>COUNTIF(Decembre!$B$3:$B$250,"Cardiologie")</f>
        <v>0</v>
      </c>
    </row>
    <row r="30" spans="1:13" x14ac:dyDescent="0.25">
      <c r="A30" s="13" t="s">
        <v>36</v>
      </c>
      <c r="B30">
        <f>COUNTIF(Janvier!$B$3:$B$250,"USIC")</f>
        <v>0</v>
      </c>
      <c r="C30">
        <f>COUNTIF(Fevrier!$B$3:$B$250,"USIC")</f>
        <v>0</v>
      </c>
      <c r="D30">
        <f>COUNTIF(Mars!$B$3:$B$250,"USIC")</f>
        <v>0</v>
      </c>
      <c r="E30">
        <f>COUNTIF(Avril!$B$3:$B$250,"USIC")</f>
        <v>0</v>
      </c>
      <c r="F30">
        <f>COUNTIF(Mai!$B$3:$B$250,"USIC")</f>
        <v>0</v>
      </c>
      <c r="G30">
        <f>COUNTIF(Juin!$B$3:$B$250,"USIC")</f>
        <v>0</v>
      </c>
      <c r="H30">
        <f>COUNTIF(Juillet!$B$3:$B$250,"USIC")</f>
        <v>0</v>
      </c>
      <c r="I30">
        <f>COUNTIF(Aout!$B$3:$B$250,"USIC")</f>
        <v>0</v>
      </c>
      <c r="J30">
        <f>COUNTIF(Septembre!$B$3:$B$250,"USIC")</f>
        <v>0</v>
      </c>
      <c r="K30">
        <f>COUNTIF(Octobre!$B$3:$B$250,"USIC")</f>
        <v>0</v>
      </c>
      <c r="L30">
        <f>COUNTIF(Novembre!$B$3:$B$250,"USIC")</f>
        <v>0</v>
      </c>
      <c r="M30">
        <f>COUNTIF(Decembre!$B$3:$B$250,"USIC")</f>
        <v>0</v>
      </c>
    </row>
    <row r="31" spans="1:13" x14ac:dyDescent="0.25">
      <c r="A31" s="12" t="s">
        <v>37</v>
      </c>
      <c r="B31">
        <f>COUNTIF(Janvier!$B$3:$B$250,"Pneumologie")</f>
        <v>0</v>
      </c>
      <c r="C31">
        <f>COUNTIF(Fevrier!$B$3:$B$250,"Pneumologie")</f>
        <v>0</v>
      </c>
      <c r="D31">
        <f>COUNTIF(Mars!$B$3:$B$250,"Pneumologie")</f>
        <v>0</v>
      </c>
      <c r="E31">
        <f>COUNTIF(Avril!$B$3:$B$250,"Pneumologie")</f>
        <v>0</v>
      </c>
      <c r="F31">
        <f>COUNTIF(Mai!$B$3:$B$250,"Pneumologie")</f>
        <v>0</v>
      </c>
      <c r="G31">
        <f>COUNTIF(Juin!$B$3:$B$250,"Pneumologie")</f>
        <v>0</v>
      </c>
      <c r="H31">
        <f>COUNTIF(Juillet!$B$3:$B$250,"Pneumologie")</f>
        <v>0</v>
      </c>
      <c r="I31">
        <f>COUNTIF(Aout!$B$3:$B$250,"Pneumologie")</f>
        <v>0</v>
      </c>
      <c r="J31">
        <f>COUNTIF(Septembre!$B$3:$B$250,"Pneumologie")</f>
        <v>0</v>
      </c>
      <c r="K31">
        <f>COUNTIF(Octobre!$B$3:$B$250,"Pneumologie")</f>
        <v>0</v>
      </c>
      <c r="L31">
        <f>COUNTIF(Novembre!$B$3:$B$250,"Pneumologie")</f>
        <v>0</v>
      </c>
      <c r="M31">
        <f>COUNTIF(Decembre!$B$3:$B$250,"Pneumologie")</f>
        <v>0</v>
      </c>
    </row>
    <row r="32" spans="1:13" x14ac:dyDescent="0.25">
      <c r="A32" s="13" t="s">
        <v>38</v>
      </c>
      <c r="B32">
        <f>COUNTIF(Janvier!$B$3:$B$250,"Explo-fonct")</f>
        <v>0</v>
      </c>
      <c r="C32">
        <f>COUNTIF(Fevrier!$B$3:$B$250,"Explo-fonct")</f>
        <v>0</v>
      </c>
      <c r="D32">
        <f>COUNTIF(Mars!$B$3:$B$250,"Explo-fonct")</f>
        <v>0</v>
      </c>
      <c r="E32">
        <f>COUNTIF(Avril!$B$3:$B$250,"Explo-fonct")</f>
        <v>0</v>
      </c>
      <c r="F32">
        <f>COUNTIF(Mai!$B$3:$B$250,"Explo-fonct")</f>
        <v>0</v>
      </c>
      <c r="G32">
        <f>COUNTIF(Juin!$B$3:$B$250,"Explo-fonct")</f>
        <v>0</v>
      </c>
      <c r="H32">
        <f>COUNTIF(Juillet!$B$3:$B$250,"Explo-fonct")</f>
        <v>0</v>
      </c>
      <c r="I32">
        <f>COUNTIF(Aout!$B$3:$B$250,"Explo-fonct")</f>
        <v>0</v>
      </c>
      <c r="J32">
        <f>COUNTIF(Septembre!$B$3:$B$250,"Explo-fonct")</f>
        <v>0</v>
      </c>
      <c r="K32">
        <f>COUNTIF(Octobre!$B$3:$B$250,"Explo-fonct")</f>
        <v>0</v>
      </c>
      <c r="L32">
        <f>COUNTIF(Novembre!$B$3:$B$250,"Explo-fonct")</f>
        <v>0</v>
      </c>
      <c r="M32">
        <f>COUNTIF(Decembre!$B$3:$B$250,"Explo-fonct")</f>
        <v>0</v>
      </c>
    </row>
    <row r="33" spans="1:13" x14ac:dyDescent="0.25">
      <c r="A33" s="12" t="s">
        <v>39</v>
      </c>
      <c r="B33">
        <f>COUNTIF(Janvier!$B$3:$B$250,"Réanimation")</f>
        <v>0</v>
      </c>
      <c r="C33">
        <f>COUNTIF(Fevrier!$B$3:$B$250,"Réanimation")</f>
        <v>0</v>
      </c>
      <c r="D33">
        <f>COUNTIF(Mars!$B$3:$B$250,"Réanimation")</f>
        <v>0</v>
      </c>
      <c r="E33">
        <f>COUNTIF(Avril!$B$3:$B$250,"Réanimation")</f>
        <v>0</v>
      </c>
      <c r="F33">
        <f>COUNTIF(Mai!$B$3:$B$250,"Réanimation")</f>
        <v>0</v>
      </c>
      <c r="G33">
        <f>COUNTIF(Juin!$B$3:$B$250,"Réanimation")</f>
        <v>0</v>
      </c>
      <c r="H33">
        <f>COUNTIF(Juillet!$B$3:$B$250,"Réanimation")</f>
        <v>0</v>
      </c>
      <c r="I33">
        <f>COUNTIF(Aout!$B$3:$B$250,"Réanimation")</f>
        <v>0</v>
      </c>
      <c r="J33">
        <f>COUNTIF(Septembre!$B$3:$B$250,"Réanimation")</f>
        <v>0</v>
      </c>
      <c r="K33">
        <f>COUNTIF(Octobre!$B$3:$B$250,"Réanimation")</f>
        <v>0</v>
      </c>
      <c r="L33">
        <f>COUNTIF(Novembre!$B$3:$B$250,"Réanimation")</f>
        <v>0</v>
      </c>
      <c r="M33">
        <f>COUNTIF(Decembre!$B$3:$B$250,"Réanimation")</f>
        <v>0</v>
      </c>
    </row>
    <row r="34" spans="1:13" x14ac:dyDescent="0.25">
      <c r="A34" s="13" t="s">
        <v>40</v>
      </c>
      <c r="B34">
        <f>COUNTIF(Janvier!$B$3:$B$250,"Soins continus")</f>
        <v>0</v>
      </c>
      <c r="C34">
        <f>COUNTIF(Fevrier!$B$3:$B$250,"Soins continus")</f>
        <v>0</v>
      </c>
      <c r="D34">
        <f>COUNTIF(Mars!$B$3:$B$250,"Soins continus")</f>
        <v>0</v>
      </c>
      <c r="E34">
        <f>COUNTIF(Avril!$B$3:$B$250,"Soins continus")</f>
        <v>0</v>
      </c>
      <c r="F34">
        <f>COUNTIF(Mai!$B$3:$B$250,"Soins continus")</f>
        <v>0</v>
      </c>
      <c r="G34">
        <f>COUNTIF(Juin!$B$3:$B$250,"Soins continus")</f>
        <v>0</v>
      </c>
      <c r="H34">
        <f>COUNTIF(Juillet!$B$3:$B$250,"Soins continus")</f>
        <v>0</v>
      </c>
      <c r="I34">
        <f>COUNTIF(Aout!$B$3:$B$250,"Soins continus")</f>
        <v>0</v>
      </c>
      <c r="J34">
        <f>COUNTIF(Septembre!$B$3:$B$250,"Soins continus")</f>
        <v>0</v>
      </c>
      <c r="K34">
        <f>COUNTIF(Octobre!$B$3:$B$250,"Soins continus")</f>
        <v>0</v>
      </c>
      <c r="L34">
        <f>COUNTIF(Novembre!$B$3:$B$250,"Soins continus")</f>
        <v>0</v>
      </c>
      <c r="M34">
        <f>COUNTIF(Decembre!$B$3:$B$250,"Soins continus")</f>
        <v>0</v>
      </c>
    </row>
    <row r="35" spans="1:13" x14ac:dyDescent="0.25">
      <c r="A35" s="12" t="s">
        <v>41</v>
      </c>
      <c r="B35">
        <f>COUNTIF(Janvier!$B$3:$B$250,"Diabetologie 1A")</f>
        <v>0</v>
      </c>
      <c r="C35">
        <f>COUNTIF(Fevrier!$B$3:$B$250,"Diabetologie 1A")</f>
        <v>0</v>
      </c>
      <c r="D35">
        <f>COUNTIF(Mars!$B$3:$B$250,"Diabetologie 1A")</f>
        <v>0</v>
      </c>
      <c r="E35">
        <f>COUNTIF(Avril!$B$3:$B$250,"Diabetologie 1A")</f>
        <v>0</v>
      </c>
      <c r="F35">
        <f>COUNTIF(Mai!$B$3:$B$250,"Diabetologie 1A")</f>
        <v>0</v>
      </c>
      <c r="G35">
        <f>COUNTIF(Juin!$B$3:$B$250,"Diabetologie 1A")</f>
        <v>0</v>
      </c>
      <c r="H35">
        <f>COUNTIF(Juillet!$B$3:$B$250,"Diabetologie 1A")</f>
        <v>0</v>
      </c>
      <c r="I35">
        <f>COUNTIF(Aout!$B$3:$B$250,"Diabetologie 1A")</f>
        <v>0</v>
      </c>
      <c r="J35">
        <f>COUNTIF(Septembre!$B$3:$B$250,"Diabetologie 1A")</f>
        <v>0</v>
      </c>
      <c r="K35">
        <f>COUNTIF(Octobre!$B$3:$B$250,"Diabetologie 1A")</f>
        <v>0</v>
      </c>
      <c r="L35">
        <f>COUNTIF(Novembre!$B$3:$B$250,"Diabetologie 1A")</f>
        <v>0</v>
      </c>
      <c r="M35">
        <f>COUNTIF(Decembre!$B$3:$B$250,"Diabetologie 1A")</f>
        <v>0</v>
      </c>
    </row>
    <row r="36" spans="1:13" x14ac:dyDescent="0.25">
      <c r="A36" s="13" t="s">
        <v>42</v>
      </c>
      <c r="B36">
        <f>COUNTIF(Janvier!$B$3:$B$250,"Diabetologie 4B")</f>
        <v>0</v>
      </c>
      <c r="C36">
        <f>COUNTIF(Fevrier!$B$3:$B$250,"Diabetologie 4B")</f>
        <v>0</v>
      </c>
      <c r="D36">
        <f>COUNTIF(Mars!$B$3:$B$250,"Diabetologie 4B")</f>
        <v>0</v>
      </c>
      <c r="E36">
        <f>COUNTIF(Avril!$B$3:$B$250,"Diabetologie 4B")</f>
        <v>0</v>
      </c>
      <c r="F36">
        <f>COUNTIF(Mai!$B$3:$B$250,"Diabetologie 4B")</f>
        <v>0</v>
      </c>
      <c r="G36">
        <f>COUNTIF(Juin!$B$3:$B$250,"Diabetologie 4B")</f>
        <v>0</v>
      </c>
      <c r="H36">
        <f>COUNTIF(Juillet!$B$3:$B$250,"Diabetologie 4B")</f>
        <v>0</v>
      </c>
      <c r="I36">
        <f>COUNTIF(Aout!$B$3:$B$250,"Diabetologie 4B")</f>
        <v>0</v>
      </c>
      <c r="J36">
        <f>COUNTIF(Septembre!$B$3:$B$250,"Diabetologie 4B")</f>
        <v>0</v>
      </c>
      <c r="K36">
        <f>COUNTIF(Octobre!$B$3:$B$250,"Diabetologie 4B")</f>
        <v>0</v>
      </c>
      <c r="L36">
        <f>COUNTIF(Novembre!$B$3:$B$250,"Diabetologie 4B")</f>
        <v>0</v>
      </c>
      <c r="M36">
        <f>COUNTIF(Decembre!$B$3:$B$250,"Diabetologie 4B")</f>
        <v>0</v>
      </c>
    </row>
    <row r="37" spans="1:13" x14ac:dyDescent="0.25">
      <c r="A37" s="12" t="s">
        <v>43</v>
      </c>
      <c r="B37">
        <f>COUNTIF(Janvier!$B$3:$B$250,"Néphrologie")</f>
        <v>0</v>
      </c>
      <c r="C37">
        <f>COUNTIF(Fevrier!$B$3:$B$250,"Néphrologie")</f>
        <v>0</v>
      </c>
      <c r="D37">
        <f>COUNTIF(Mars!$B$3:$B$250,"Néphrologie")</f>
        <v>0</v>
      </c>
      <c r="E37">
        <f>COUNTIF(Avril!$B$3:$B$250,"Néphrologie")</f>
        <v>0</v>
      </c>
      <c r="F37">
        <f>COUNTIF(Mai!$B$3:$B$250,"Néphrologie")</f>
        <v>0</v>
      </c>
      <c r="G37">
        <f>COUNTIF(Juin!$B$3:$B$250,"Néphrologie")</f>
        <v>0</v>
      </c>
      <c r="H37">
        <f t="shared" ref="H37:M37" si="0">COUNTIF($B$3:$B$250,"Néphrologie")</f>
        <v>0</v>
      </c>
      <c r="I37">
        <f t="shared" si="0"/>
        <v>0</v>
      </c>
      <c r="J37">
        <f t="shared" si="0"/>
        <v>0</v>
      </c>
      <c r="K37">
        <f t="shared" si="0"/>
        <v>0</v>
      </c>
      <c r="L37">
        <f t="shared" si="0"/>
        <v>0</v>
      </c>
      <c r="M37">
        <f t="shared" si="0"/>
        <v>0</v>
      </c>
    </row>
    <row r="38" spans="1:13" x14ac:dyDescent="0.25">
      <c r="A38" s="13" t="s">
        <v>44</v>
      </c>
      <c r="B38">
        <f>COUNTIF(Janvier!$B$3:$B$250,"Hémodialyse")</f>
        <v>0</v>
      </c>
      <c r="C38">
        <f>COUNTIF(Fevrier!$B$3:$B$250,"Hémodialyse")</f>
        <v>0</v>
      </c>
      <c r="D38">
        <f>COUNTIF(Mars!$B$3:$B$250,"Hémodialyse")</f>
        <v>0</v>
      </c>
      <c r="E38">
        <f>COUNTIF(Avril!B$3:$B$250,"Hémodialyse")</f>
        <v>0</v>
      </c>
      <c r="F38">
        <f>COUNTIF(Mai!$B$3:$B$250,"Hémodialyse")</f>
        <v>0</v>
      </c>
      <c r="G38">
        <f>COUNTIF(Juin!$B$3:$B$250,"Hémodialyse")</f>
        <v>0</v>
      </c>
      <c r="H38">
        <f>COUNTIF(Juillet!$B$3:$B$250,"Hémodialyse")</f>
        <v>0</v>
      </c>
      <c r="I38">
        <f>COUNTIF(Aout!$B$3:$B$250,"Hémodialyse")</f>
        <v>0</v>
      </c>
      <c r="J38">
        <f>COUNTIF(Septembre!$B$3:$B$250,"Hémodialyse")</f>
        <v>0</v>
      </c>
      <c r="K38">
        <f>COUNTIF(Octobre!$B$3:$B$250,"Hémodialyse")</f>
        <v>0</v>
      </c>
      <c r="L38">
        <f>COUNTIF(Novembre!$B$3:$B$250,"Hémodialyse")</f>
        <v>0</v>
      </c>
      <c r="M38">
        <f>COUNTIF(Decembre!$B$3:$B$250,"Hémodialyse")</f>
        <v>0</v>
      </c>
    </row>
    <row r="39" spans="1:13" x14ac:dyDescent="0.25">
      <c r="A39" s="12" t="s">
        <v>45</v>
      </c>
      <c r="B39">
        <f>COUNTIF(Janvier!$B$3:$B$250,"Court-sejour Gériatrique")</f>
        <v>0</v>
      </c>
      <c r="C39">
        <f>COUNTIF(Fevrier!$B$3:$B$250,"Court-sejour Gériatrique")</f>
        <v>0</v>
      </c>
      <c r="D39">
        <f>COUNTIF(Mars!$B$3:$B$250,"Court-sejour Gériatrique")</f>
        <v>0</v>
      </c>
      <c r="E39">
        <f>COUNTIF(Avril!$B$3:$B$250,"Court-sejour Gériatrique")</f>
        <v>0</v>
      </c>
      <c r="F39">
        <f>COUNTIF(Mai!$B$3:$B$250,"Court-sejour Gériatrique")</f>
        <v>0</v>
      </c>
      <c r="G39">
        <f>COUNTIF(Juin!$B$3:$B$250,"Court-sejour Gériatrique")</f>
        <v>0</v>
      </c>
      <c r="H39">
        <f>COUNTIF(Juillet!$B$3:$B$250,"Court-sejour Gériatrique")</f>
        <v>0</v>
      </c>
      <c r="I39">
        <f>COUNTIF(Aout!$B$3:$B$250,"Court-sejour Gériatrique")</f>
        <v>0</v>
      </c>
      <c r="J39">
        <f>COUNTIF(Septembre!$B$3:$B$250,"Court-sejour Gériatrique")</f>
        <v>0</v>
      </c>
      <c r="K39">
        <f>COUNTIF(Octobre!$B$3:$B$250,"Court-sejour Gériatrique")</f>
        <v>0</v>
      </c>
      <c r="L39">
        <f>COUNTIF(Novembre!$B$3:$B$250,"Court-sejour Gériatrique")</f>
        <v>0</v>
      </c>
      <c r="M39">
        <f>COUNTIF(Decembre!$B$3:$B$250,"Court-sejour Gériatrique")</f>
        <v>0</v>
      </c>
    </row>
    <row r="40" spans="1:13" x14ac:dyDescent="0.25">
      <c r="A40" s="13" t="s">
        <v>46</v>
      </c>
      <c r="B40">
        <f>COUNTIF(Janvier!$B$3:$B$250,"Blocs opératoires")</f>
        <v>0</v>
      </c>
      <c r="C40">
        <f>COUNTIF(Fevrier!$B$3:$B$250,"Blocs opératoires")</f>
        <v>0</v>
      </c>
      <c r="D40">
        <f>COUNTIF(Mars!$B$3:$B$250,"Blocs opératoires")</f>
        <v>0</v>
      </c>
      <c r="E40">
        <f>COUNTIF(Avril!$B$3:$B$250,"Blocs opératoires")</f>
        <v>0</v>
      </c>
      <c r="F40">
        <f>COUNTIF(Mai!$B$3:$B$250,"Blocs opératoires")</f>
        <v>0</v>
      </c>
      <c r="G40">
        <f>COUNTIF(Juin!$B$3:$B$250,"Blocs opératoires")</f>
        <v>0</v>
      </c>
      <c r="H40">
        <f>COUNTIF(Juillet!$B$3:$B$250,"Blocs opératoires")</f>
        <v>0</v>
      </c>
      <c r="I40">
        <f>COUNTIF(Aout!$B$3:$B$250,"Blocs opératoires")</f>
        <v>0</v>
      </c>
      <c r="J40">
        <f>COUNTIF(Septembre!$B$3:$B$250,"Blocs opératoires")</f>
        <v>0</v>
      </c>
      <c r="K40">
        <f>COUNTIF(Octobre!$B$3:$B$250,"Blocs opératoires")</f>
        <v>0</v>
      </c>
      <c r="L40">
        <f>COUNTIF(Novembre!$B$3:$B$250,"Blocs opératoires")</f>
        <v>0</v>
      </c>
      <c r="M40">
        <f>COUNTIF(Decembre!$B$3:$B$250,"Blocs opératoires")</f>
        <v>0</v>
      </c>
    </row>
    <row r="41" spans="1:13" x14ac:dyDescent="0.25">
      <c r="A41" s="12" t="s">
        <v>47</v>
      </c>
      <c r="B41">
        <f>COUNTIF(Janvier!$B$3:$B$250,"Traumatologie")</f>
        <v>0</v>
      </c>
      <c r="C41">
        <f>COUNTIF(Fevrier!$B$3:$B$250,"Traumatologie")</f>
        <v>0</v>
      </c>
      <c r="D41">
        <f>COUNTIF(Mars!$B$3:$B$250,"Traumatologie")</f>
        <v>0</v>
      </c>
      <c r="E41">
        <f>COUNTIF(Avril!$B$3:$B$250,"Traumatologie")</f>
        <v>0</v>
      </c>
      <c r="F41">
        <f>COUNTIF(Mai!$B$3:$B$250,"Traumatologie")</f>
        <v>0</v>
      </c>
      <c r="G41">
        <f>COUNTIF(Juin!$B$3:$B$250,"Traumatologie")</f>
        <v>0</v>
      </c>
      <c r="H41">
        <f>COUNTIF(Juillet!$B$3:$B$250,"Traumatologie")</f>
        <v>0</v>
      </c>
      <c r="I41">
        <f>COUNTIF(Aout!$B$3:$B$250,"Traumatologie")</f>
        <v>0</v>
      </c>
      <c r="J41">
        <f>COUNTIF(Septembre!$B$3:$B$250,"Traumatologie")</f>
        <v>0</v>
      </c>
      <c r="K41">
        <f>COUNTIF(Octobre!$B$3:$B$250,"Traumatologie")</f>
        <v>0</v>
      </c>
      <c r="L41">
        <f>COUNTIF(Novembre!$B$3:$B$250,"Traumatologie")</f>
        <v>0</v>
      </c>
      <c r="M41">
        <f>COUNTIF(Decembre!$B$3:$B$250,"Traumatologie")</f>
        <v>0</v>
      </c>
    </row>
    <row r="42" spans="1:13" x14ac:dyDescent="0.25">
      <c r="A42" s="13" t="s">
        <v>48</v>
      </c>
      <c r="B42">
        <f>COUNTIF(Janvier!$B$3:$B$250,"Orthopédie")</f>
        <v>0</v>
      </c>
      <c r="C42">
        <f>COUNTIF(Fevrier!$B$3:$B$250,"Orthopédie")</f>
        <v>0</v>
      </c>
      <c r="D42">
        <f>COUNTIF(Mars!$B$3:$B$250,"Orthopédie")</f>
        <v>0</v>
      </c>
      <c r="E42">
        <f>COUNTIF(Avril!$B$3:$B$250,"Orthopédie")</f>
        <v>0</v>
      </c>
      <c r="F42">
        <f>COUNTIF(Mai!$B$3:$B$250,"Orthopédie")</f>
        <v>0</v>
      </c>
      <c r="G42">
        <f>COUNTIF(Juin!$B$3:$B$250,"Orthopédie")</f>
        <v>0</v>
      </c>
      <c r="H42">
        <f>COUNTIF(Juillet!$B$3:$B$250,"Orthopédie")</f>
        <v>0</v>
      </c>
      <c r="I42">
        <f>COUNTIF(Aout!$B$3:$B$250,"Orthopédie")</f>
        <v>0</v>
      </c>
      <c r="J42">
        <f>COUNTIF(Septembre!$B$3:$B$250,"Orthopédie")</f>
        <v>0</v>
      </c>
      <c r="K42">
        <f>COUNTIF(Octobre!$B$3:$B$250,"Orthopédie")</f>
        <v>0</v>
      </c>
      <c r="L42">
        <f>COUNTIF(Novembre!$B$3:$B$250,"Orthopédie")</f>
        <v>0</v>
      </c>
      <c r="M42">
        <f>COUNTIF(Decembre!$B$3:$B$250,"Orthopédie")</f>
        <v>0</v>
      </c>
    </row>
    <row r="43" spans="1:13" x14ac:dyDescent="0.25">
      <c r="A43" s="12" t="s">
        <v>49</v>
      </c>
      <c r="B43">
        <f>COUNTIF(Janvier!$B$3:$B$250,"Chir-générale")</f>
        <v>0</v>
      </c>
      <c r="C43">
        <f>COUNTIF(Fevrier!$B$3:$B$250,"Chir-générale")</f>
        <v>0</v>
      </c>
      <c r="D43">
        <f>COUNTIF(Mars!$B$3:$B$250,"Chir-générale")</f>
        <v>0</v>
      </c>
      <c r="E43">
        <f>COUNTIF(Avril!$B$3:$B$250,"Chir-générale")</f>
        <v>0</v>
      </c>
      <c r="F43">
        <f>COUNTIF(Mai!$B$3:$B$250,"Chir-générale")</f>
        <v>0</v>
      </c>
      <c r="G43">
        <f>COUNTIF(Juin!$B$3:$B$250,"Chir-générale")</f>
        <v>0</v>
      </c>
      <c r="H43">
        <f>COUNTIF(Juillet!$B$3:$B$250,"Chir-générale")</f>
        <v>0</v>
      </c>
      <c r="I43">
        <f>COUNTIF(Aout!$B$3:$B$250,"Chir-générale")</f>
        <v>0</v>
      </c>
      <c r="J43">
        <f>COUNTIF(Septembre!$B$3:$B$250,"Chir-générale")</f>
        <v>0</v>
      </c>
      <c r="K43">
        <f>COUNTIF(Octobre!$B$3:$B$250,"Chir-générale")</f>
        <v>0</v>
      </c>
      <c r="L43">
        <f>COUNTIF(Novembre!$B$3:$B$250,"Chir-générale")</f>
        <v>0</v>
      </c>
      <c r="M43">
        <f>COUNTIF(Decembre!$B$3:$B$250,"Chir-générale")</f>
        <v>0</v>
      </c>
    </row>
    <row r="44" spans="1:13" x14ac:dyDescent="0.25">
      <c r="A44" s="13" t="s">
        <v>50</v>
      </c>
      <c r="B44">
        <f>COUNTIF(Janvier!$B$3:$B$250,"Chir-digestive")</f>
        <v>0</v>
      </c>
      <c r="C44">
        <f>COUNTIF(Fevrier!$B$3:$B$250,"Chir-digestive")</f>
        <v>0</v>
      </c>
      <c r="D44">
        <f>COUNTIF(Mars!$B$3:$B$250,"Chir-digestive")</f>
        <v>0</v>
      </c>
      <c r="E44">
        <f>COUNTIF(Avril!$B$3:$B$250,"Chir-digestive")</f>
        <v>0</v>
      </c>
      <c r="F44">
        <f>COUNTIF(Mai!$B$3:$B$250,"Chir-digestive")</f>
        <v>0</v>
      </c>
      <c r="G44">
        <f>COUNTIF(Juin!$B$3:$B$250,"Chir-digestive")</f>
        <v>0</v>
      </c>
      <c r="H44">
        <f>COUNTIF(Juillet!$B$3:$B$250,"Chir-digestive")</f>
        <v>0</v>
      </c>
      <c r="I44">
        <f>COUNTIF(Aout!$B$3:$B$250,"Chir-digestive")</f>
        <v>0</v>
      </c>
      <c r="J44">
        <f>COUNTIF(Septembre!$B$3:$B$250,"Chir-digestive")</f>
        <v>0</v>
      </c>
      <c r="K44">
        <f>COUNTIF(Octobre!$B$3:$B$250,"Chir-digestive")</f>
        <v>0</v>
      </c>
      <c r="L44">
        <f>COUNTIF(Novembre!$B$3:$B$250,"Chir-digestive")</f>
        <v>0</v>
      </c>
      <c r="M44">
        <f>COUNTIF(Decembre!$B$3:$B$250,"Chir-digestive")</f>
        <v>0</v>
      </c>
    </row>
    <row r="45" spans="1:13" x14ac:dyDescent="0.25">
      <c r="A45" s="12" t="s">
        <v>51</v>
      </c>
      <c r="B45">
        <f>COUNTIF(Janvier!$B$3:$B$250,"Urologie")</f>
        <v>0</v>
      </c>
      <c r="C45">
        <f>COUNTIF(Fevrier!$B$3:$B$250,"Urologie")</f>
        <v>0</v>
      </c>
      <c r="D45">
        <f>COUNTIF(Mars!$B$3:$B$250,"Urologie")</f>
        <v>0</v>
      </c>
      <c r="E45">
        <f>COUNTIF(Avril!$B$3:$B$250,"Urologie")</f>
        <v>0</v>
      </c>
      <c r="F45">
        <f>COUNTIF(Mai!$B$3:$B$250,"Urologie")</f>
        <v>0</v>
      </c>
      <c r="G45">
        <f>COUNTIF(Juin!$B$3:$B$250,"Urologie")</f>
        <v>0</v>
      </c>
      <c r="H45">
        <f>COUNTIF(Juillet!$B$3:$B$250,"Urologie")</f>
        <v>0</v>
      </c>
      <c r="I45">
        <f>COUNTIF(Aout!$B$3:$B$250,"Urologie")</f>
        <v>0</v>
      </c>
      <c r="J45">
        <f>COUNTIF(Septembre!$B$3:$B$250,"Urologie")</f>
        <v>0</v>
      </c>
      <c r="K45">
        <f>COUNTIF(Octobre!$B$3:$B$250,"Urologie")</f>
        <v>0</v>
      </c>
      <c r="L45">
        <f>COUNTIF(Novembre!$B$3:$B$250,"Urologie")</f>
        <v>0</v>
      </c>
      <c r="M45">
        <f>COUNTIF(Decembre!$B$3:$B$250,"Urologie")</f>
        <v>0</v>
      </c>
    </row>
    <row r="46" spans="1:13" x14ac:dyDescent="0.25">
      <c r="A46" s="13" t="s">
        <v>52</v>
      </c>
      <c r="B46">
        <f>COUNTIF(Janvier!$B$3:$B$250,"Vasculaire")</f>
        <v>0</v>
      </c>
      <c r="C46">
        <f>COUNTIF(Fevrier!$B$3:$B$250,"Vasculaire")</f>
        <v>0</v>
      </c>
      <c r="D46">
        <f>COUNTIF(Mars!$B$3:$B$250,"Vasculaire")</f>
        <v>0</v>
      </c>
      <c r="E46">
        <f>COUNTIF(Avril!$B$3:$B$250,"Vasculaire")</f>
        <v>0</v>
      </c>
      <c r="F46">
        <f>COUNTIF(Mai!$B$3:$B$250,"Vasculaire")</f>
        <v>0</v>
      </c>
      <c r="G46">
        <f>COUNTIF(Juin!$B$3:$B$250,"Vasculaire")</f>
        <v>0</v>
      </c>
      <c r="H46">
        <f>COUNTIF(Juillet!$B$3:$B$250,"Vasculaire")</f>
        <v>0</v>
      </c>
      <c r="I46">
        <f>COUNTIF(Aout!$B$3:$B$250,"Vasculaire")</f>
        <v>0</v>
      </c>
      <c r="J46">
        <f>COUNTIF(Septembre!$B$3:$B$250,"Vasculaire")</f>
        <v>0</v>
      </c>
      <c r="K46">
        <f>COUNTIF(Octobre!$B$3:$B$250,"Vasculaire")</f>
        <v>0</v>
      </c>
      <c r="L46">
        <f>COUNTIF(Novembre!$B$3:$B$250,"Vasculaire")</f>
        <v>0</v>
      </c>
      <c r="M46">
        <f>COUNTIF(Decembre!$B$3:$B$250,"Vasculaire")</f>
        <v>0</v>
      </c>
    </row>
    <row r="47" spans="1:13" x14ac:dyDescent="0.25">
      <c r="A47" s="12" t="s">
        <v>53</v>
      </c>
      <c r="B47">
        <f>COUNTIF(Janvier!$B$3:$B$250,"Hépato-gastro")</f>
        <v>0</v>
      </c>
      <c r="C47">
        <f>COUNTIF(Fevrier!$B$3:$B$250,"Hépato-gastro")</f>
        <v>0</v>
      </c>
      <c r="D47">
        <f>COUNTIF(Mars!$B$3:$B$250,"Hépato-gastro")</f>
        <v>0</v>
      </c>
      <c r="E47">
        <f>COUNTIF(Avril!$B$3:$B$250,"Hépato-gastro")</f>
        <v>0</v>
      </c>
      <c r="F47">
        <f>COUNTIF(Mai!$B$3:$B$250,"Hépato-gastro")</f>
        <v>0</v>
      </c>
      <c r="G47">
        <f>COUNTIF(Juin!$B$3:$B$250,"Hépato-gastro")</f>
        <v>0</v>
      </c>
      <c r="H47">
        <f>COUNTIF(Juillet!$B$3:$B$250,"Hépato-gastro")</f>
        <v>0</v>
      </c>
      <c r="I47">
        <f>COUNTIF(Aout!$B$3:$B$250,"Hépato-gastro")</f>
        <v>0</v>
      </c>
      <c r="J47">
        <f>COUNTIF(Septembre!$B$3:$B$250,"Hépato-gastro")</f>
        <v>0</v>
      </c>
      <c r="K47">
        <f>COUNTIF(Octobre!$B$3:$B$250,"Hépato-gastro")</f>
        <v>0</v>
      </c>
      <c r="L47">
        <f>COUNTIF(Novembre!$B$3:$B$250,"Hépato-gastro")</f>
        <v>0</v>
      </c>
      <c r="M47">
        <f>COUNTIF(Decembre!$B$3:$B$250,"Hépato-gastro")</f>
        <v>0</v>
      </c>
    </row>
    <row r="48" spans="1:13" x14ac:dyDescent="0.25">
      <c r="A48" s="13" t="s">
        <v>54</v>
      </c>
      <c r="B48">
        <f>COUNTIF(Janvier!$B$3:$B$250,"Endoscopie")</f>
        <v>0</v>
      </c>
      <c r="C48">
        <f>COUNTIF(Fevrier!$B$3:$B$250,"Endoscopie")</f>
        <v>0</v>
      </c>
      <c r="D48">
        <f>COUNTIF(Mars!$B$3:$B$250,"Endoscopie")</f>
        <v>0</v>
      </c>
      <c r="E48">
        <f>COUNTIF(Avril!$B$3:$B$250,"Endoscopie")</f>
        <v>0</v>
      </c>
      <c r="F48">
        <f>COUNTIF(Mai!$B$3:$B$250,"Endoscopie")</f>
        <v>0</v>
      </c>
      <c r="G48">
        <f>COUNTIF(Juin!$B$3:$B$250,"Endoscopie")</f>
        <v>0</v>
      </c>
      <c r="H48">
        <f>COUNTIF(Juillet!$B$3:$B$250,"Endoscopie")</f>
        <v>0</v>
      </c>
      <c r="I48">
        <f>COUNTIF(Aout!$B$3:$B$250,"Endoscopie")</f>
        <v>0</v>
      </c>
      <c r="J48">
        <f>COUNTIF(Septembre!$B$3:$B$250,"Endoscopie")</f>
        <v>0</v>
      </c>
      <c r="K48">
        <f>COUNTIF(Octobre!$B$3:$B$250,"Endoscopie")</f>
        <v>0</v>
      </c>
      <c r="L48">
        <f>COUNTIF(Novembre!$B$3:$B$250,"Endoscopie")</f>
        <v>0</v>
      </c>
      <c r="M48">
        <f>COUNTIF(Decembre!$B$3:$B$250,"Endoscopie")</f>
        <v>0</v>
      </c>
    </row>
    <row r="49" spans="1:13" x14ac:dyDescent="0.25">
      <c r="A49" s="12" t="s">
        <v>55</v>
      </c>
      <c r="B49">
        <f>COUNTIF(Janvier!$B$3:$B$250,"Bloc Obstétrical")</f>
        <v>0</v>
      </c>
      <c r="C49">
        <f>COUNTIF(Fevrier!$B$3:$B$250,"Bloc Obstétrical")</f>
        <v>0</v>
      </c>
      <c r="D49">
        <f>COUNTIF(Mars!$B$3:$B$250,"Bloc Obstétrical")</f>
        <v>0</v>
      </c>
      <c r="E49">
        <f>COUNTIF(Avril!$B$3:$B$250,"Bloc Obstétrical")</f>
        <v>0</v>
      </c>
      <c r="F49">
        <f>COUNTIF(Mai!$B$3:$B$250,"Bloc Obstétrical")</f>
        <v>0</v>
      </c>
      <c r="G49">
        <f>COUNTIF(Juin!$B$3:$B$250,"Bloc Obstétrical")</f>
        <v>0</v>
      </c>
      <c r="H49">
        <f>COUNTIF(Juillet!$B$3:$B$250,"Bloc Obstétrical")</f>
        <v>0</v>
      </c>
      <c r="I49">
        <f>COUNTIF(Aout!$B$3:$B$250,"Bloc Obstétrical")</f>
        <v>0</v>
      </c>
      <c r="J49">
        <f>COUNTIF(Septembre!$B$3:$B$250,"Bloc Obstétrical")</f>
        <v>0</v>
      </c>
      <c r="K49">
        <f>COUNTIF(Octobre!$B$3:$B$250,"Bloc Obstétrical")</f>
        <v>0</v>
      </c>
      <c r="L49">
        <f>COUNTIF(Novembre!$B$3:$B$250,"Bloc Obstétrical")</f>
        <v>0</v>
      </c>
      <c r="M49">
        <f>COUNTIF(Decembre!$B$3:$B$250,"Bloc Obstétrical")</f>
        <v>0</v>
      </c>
    </row>
    <row r="50" spans="1:13" x14ac:dyDescent="0.25">
      <c r="A50" s="13" t="s">
        <v>56</v>
      </c>
      <c r="B50">
        <f>COUNTIF(Janvier!$B$3:$B$250,"Maternité")</f>
        <v>0</v>
      </c>
      <c r="C50">
        <f>COUNTIF(Fevrier!$B$3:$B$250,"Maternité")</f>
        <v>0</v>
      </c>
      <c r="D50">
        <f>COUNTIF(Mars!$B$3:$B$250,"Maternité")</f>
        <v>0</v>
      </c>
      <c r="E50">
        <f>COUNTIF(Avril!$B$3:$B$250,"Maternité")</f>
        <v>0</v>
      </c>
      <c r="F50">
        <f>COUNTIF(Mai!$B$3:$B$250,"Maternité")</f>
        <v>0</v>
      </c>
      <c r="G50">
        <f>COUNTIF(Juin!$B$3:$B$250,"Maternité")</f>
        <v>0</v>
      </c>
      <c r="H50">
        <f>COUNTIF(Juillet!$B$3:$B$250,"Maternité")</f>
        <v>0</v>
      </c>
      <c r="I50">
        <f>COUNTIF(Aout!$B$3:$B$250,"Maternité")</f>
        <v>0</v>
      </c>
      <c r="J50">
        <f>COUNTIF(Septembre!$B$3:$B$250,"Maternité")</f>
        <v>0</v>
      </c>
      <c r="K50">
        <f>COUNTIF(Octobre!$B$3:$B$250,"Maternité")</f>
        <v>0</v>
      </c>
      <c r="L50">
        <f>COUNTIF(Novembre!$B$3:$B$250,"Maternité")</f>
        <v>0</v>
      </c>
      <c r="M50">
        <f>COUNTIF(Decembre!$B$3:$B$250,"Maternité")</f>
        <v>0</v>
      </c>
    </row>
    <row r="51" spans="1:13" x14ac:dyDescent="0.25">
      <c r="A51" s="12" t="s">
        <v>57</v>
      </c>
      <c r="B51">
        <f>COUNTIF(Janvier!$B$3:$B$250,"Pédiatrie")</f>
        <v>0</v>
      </c>
      <c r="C51">
        <f>COUNTIF(Fevrier!$B$3:$B$250,"Pédiatrie")</f>
        <v>0</v>
      </c>
      <c r="D51">
        <f>COUNTIF(Mars!$B$3:$B$250,"Pédiatrie")</f>
        <v>0</v>
      </c>
      <c r="E51">
        <f>COUNTIF(Avril!$B$3:$B$250,"Pédiatrie")</f>
        <v>0</v>
      </c>
      <c r="F51">
        <f>COUNTIF(Mai!$B$3:$B$250,"Pédiatrie")</f>
        <v>0</v>
      </c>
      <c r="G51">
        <f>COUNTIF(Juin!$B$3:$B$250,"Pédiatrie")</f>
        <v>0</v>
      </c>
      <c r="H51">
        <f>COUNTIF(Juillet!$B$3:$B$250,"Pédiatrie")</f>
        <v>0</v>
      </c>
      <c r="I51">
        <f>COUNTIF(Aout!$B$3:$B$250,"Pédiatrie")</f>
        <v>0</v>
      </c>
      <c r="J51">
        <f>COUNTIF(Septembre!$B$3:$B$250,"Pédiatrie")</f>
        <v>0</v>
      </c>
      <c r="K51">
        <f>COUNTIF(Octobre!$B$3:$B$250,"Pédiatrie")</f>
        <v>0</v>
      </c>
      <c r="L51">
        <f>COUNTIF(Novembre!$B$3:$B$250,"Pédiatrie")</f>
        <v>0</v>
      </c>
      <c r="M51">
        <f>COUNTIF(Decembre!$B$3:$B$250,"Pédiatrie")</f>
        <v>0</v>
      </c>
    </row>
    <row r="52" spans="1:13" x14ac:dyDescent="0.25">
      <c r="A52" s="13" t="s">
        <v>58</v>
      </c>
      <c r="B52">
        <f>COUNTIF(Janvier!$B$3:$B$250,"Néonatalogie")</f>
        <v>0</v>
      </c>
      <c r="C52">
        <f>COUNTIF(Fevrier!$B$3:$B$250,"Néonatalogie")</f>
        <v>0</v>
      </c>
      <c r="D52">
        <f>COUNTIF(Mars!$B$3:$B$250,"Néonatalogie")</f>
        <v>0</v>
      </c>
      <c r="E52">
        <f>COUNTIF(Avril!$B$3:$B$250,"Néonatalogie")</f>
        <v>0</v>
      </c>
      <c r="F52">
        <f>COUNTIF(Mai!$B$3:$B$250,"Néonatalogie")</f>
        <v>0</v>
      </c>
      <c r="G52">
        <f>COUNTIF(Juin!$B$3:$B$250,"Néonatalogie")</f>
        <v>0</v>
      </c>
      <c r="H52">
        <f>COUNTIF(Juillet!$B$3:$B$250,"Néonatalogie")</f>
        <v>0</v>
      </c>
      <c r="I52">
        <f>COUNTIF(Aout!$B$3:$B$250,"Néonatalogie")</f>
        <v>0</v>
      </c>
      <c r="J52">
        <f>COUNTIF(Septembre!$B$3:$B$250,"Néonatalogie")</f>
        <v>0</v>
      </c>
      <c r="K52">
        <f>COUNTIF(Octobre!$B$3:$B$250,"Néonatalogie")</f>
        <v>0</v>
      </c>
      <c r="L52">
        <f>COUNTIF(Novembre!$B$3:$B$250,"Néonatalogie")</f>
        <v>0</v>
      </c>
      <c r="M52">
        <f>COUNTIF(Decembre!$B$3:$B$250,"Néonatalogie")</f>
        <v>0</v>
      </c>
    </row>
    <row r="53" spans="1:13" x14ac:dyDescent="0.25">
      <c r="A53" s="12" t="s">
        <v>59</v>
      </c>
      <c r="B53">
        <f>COUNTIF(Janvier!$B$3:$B$250,"CPEF-IVG")</f>
        <v>0</v>
      </c>
      <c r="C53">
        <f>COUNTIF(Fevrier!$B$3:$B$250,"CPEF-IVG")</f>
        <v>0</v>
      </c>
      <c r="D53">
        <f>COUNTIF(Mars!$B$3:$B$250,"CPEF-IVG")</f>
        <v>0</v>
      </c>
      <c r="E53">
        <f>COUNTIF(Avril!$B$3:$B$250,"CPEF-IVG")</f>
        <v>0</v>
      </c>
      <c r="F53">
        <f>COUNTIF(Mai!$B$3:$B$250,"CPEF-IVG")</f>
        <v>0</v>
      </c>
      <c r="G53">
        <f>COUNTIF(Juin!$B$3:$B$250,"CPEF-IVG")</f>
        <v>0</v>
      </c>
      <c r="H53">
        <f>COUNTIF(Juillet!$B$3:$B$250,"CPEF-IVG")</f>
        <v>0</v>
      </c>
      <c r="I53">
        <f>COUNTIF(Aout!$B$3:$B$250,"CPEF-IVG")</f>
        <v>0</v>
      </c>
      <c r="J53">
        <f>COUNTIF(Septembre!$B$3:$B$250,"CPEF-IVG")</f>
        <v>0</v>
      </c>
      <c r="K53">
        <f>COUNTIF(Octobre!$B$3:$B$250,"CPEF-IVG")</f>
        <v>0</v>
      </c>
      <c r="L53">
        <f>COUNTIF(Novembre!$B$3:$B$250,"CPEF-IVG")</f>
        <v>0</v>
      </c>
      <c r="M53">
        <f>COUNTIF(Decembre!$B$3:$B$250,"CPEF-IVG")</f>
        <v>0</v>
      </c>
    </row>
    <row r="54" spans="1:13" x14ac:dyDescent="0.25">
      <c r="A54" s="13" t="s">
        <v>60</v>
      </c>
      <c r="B54">
        <f>COUNTIF(Janvier!$B$3:$B$250,"CMP rue d'Arras")</f>
        <v>0</v>
      </c>
      <c r="C54">
        <f>COUNTIF(Fevrier!$B$3:$B$250,"CMP rue d'Arras")</f>
        <v>0</v>
      </c>
      <c r="D54">
        <f>COUNTIF(Mars!$B$3:$B$250,"CMP rue d'Arras")</f>
        <v>0</v>
      </c>
      <c r="E54">
        <f>COUNTIF(Avril!$B$3:$B$250,"CMP rue d'Arras")</f>
        <v>0</v>
      </c>
      <c r="F54">
        <f>COUNTIF(Mai!$B$3:$B$250,"CMP rue d'Arras")</f>
        <v>0</v>
      </c>
      <c r="G54">
        <f>COUNTIF(Juin!$B$3:$B$250,"CMP rue d'Arras")</f>
        <v>0</v>
      </c>
      <c r="H54">
        <f>COUNTIF(Juillet!$B$3:$B$250,"CMP rue d'Arras")</f>
        <v>0</v>
      </c>
      <c r="I54">
        <f>COUNTIF(Aout!$B$3:$B$250,"CMP rue d'Arras")</f>
        <v>0</v>
      </c>
      <c r="J54">
        <f>COUNTIF(Septembre!$B$3:$B$250,"CMP rue d'Arras")</f>
        <v>0</v>
      </c>
      <c r="K54">
        <f>COUNTIF(Octobre!$B$3:$B$250,"CMP rue d'Arras")</f>
        <v>0</v>
      </c>
      <c r="L54">
        <f>COUNTIF(Novembre!$B$3:$B$250,"CMP rue d'Arras")</f>
        <v>0</v>
      </c>
      <c r="M54">
        <f>COUNTIF(Decembre!$B$3:$B$250,"CMP rue d'Arras")</f>
        <v>0</v>
      </c>
    </row>
    <row r="55" spans="1:13" x14ac:dyDescent="0.25">
      <c r="A55" s="12" t="s">
        <v>61</v>
      </c>
      <c r="B55">
        <f>COUNTIF(Janvier!$B$3:$B$250,"CMP Aniche")</f>
        <v>0</v>
      </c>
      <c r="C55">
        <f>COUNTIF(Fevrier!$B$3:$B$250,"CMP Aniche")</f>
        <v>0</v>
      </c>
      <c r="D55">
        <f>COUNTIF(Mars!$B$3:$B$250,"CMP Aniche")</f>
        <v>0</v>
      </c>
      <c r="E55">
        <f>COUNTIF(Avril!$B$3:$B$250,"CMP Aniche")</f>
        <v>0</v>
      </c>
      <c r="F55">
        <f>COUNTIF(Mai!$B$3:$B$250,"CMP Aniche")</f>
        <v>0</v>
      </c>
      <c r="G55">
        <f>COUNTIF(Juin!$B$3:$B$250,"CMP Aniche")</f>
        <v>0</v>
      </c>
      <c r="H55">
        <f>COUNTIF(Juillet!$B$3:$B$250,"CMP Aniche")</f>
        <v>0</v>
      </c>
      <c r="I55">
        <f>COUNTIF(Aout!$B$3:$B$250,"CMP Aniche")</f>
        <v>0</v>
      </c>
      <c r="J55">
        <f>COUNTIF(Septembre!$B$3:$B$250,"CMP Aniche")</f>
        <v>0</v>
      </c>
      <c r="K55">
        <f>COUNTIF(Octobre!$B$3:$B$250,"CMP Aniche")</f>
        <v>0</v>
      </c>
      <c r="L55">
        <f>COUNTIF(Novembre!$B$3:$B$250,"CMP Aniche")</f>
        <v>0</v>
      </c>
      <c r="M55">
        <f>COUNTIF(Decembre!$B$3:$B$250,"CMP Aniche")</f>
        <v>0</v>
      </c>
    </row>
    <row r="56" spans="1:13" x14ac:dyDescent="0.25">
      <c r="A56" s="13" t="s">
        <v>62</v>
      </c>
      <c r="B56">
        <f>COUNTIF(Janvier!$B$3:$B$250,"CMP Orchies")</f>
        <v>0</v>
      </c>
      <c r="C56">
        <f>COUNTIF(Fevrier!$B$3:$B$250,"CMP Orchies")</f>
        <v>0</v>
      </c>
      <c r="D56">
        <f>COUNTIF(Mars!$B$3:$B$250,"CMP Orchies")</f>
        <v>0</v>
      </c>
      <c r="E56">
        <f>COUNTIF(Avril!$B$3:$B$250,"CMP Orchies")</f>
        <v>0</v>
      </c>
      <c r="F56">
        <f>COUNTIF(Mai!$B$3:$B$250,"CMP Orchies")</f>
        <v>0</v>
      </c>
      <c r="G56">
        <f>COUNTIF(Juin!$B$3:$B$250,"CMP Orchies")</f>
        <v>0</v>
      </c>
      <c r="H56">
        <f>COUNTIF(Juillet!$B$3:$B$250,"CMP Orchies")</f>
        <v>0</v>
      </c>
      <c r="I56">
        <f>COUNTIF(Aout!$B$3:$B$250,"CMP Orchies")</f>
        <v>0</v>
      </c>
      <c r="J56">
        <f>COUNTIF(Septembre!$B$3:$B$250,"CMP Orchies")</f>
        <v>0</v>
      </c>
      <c r="K56">
        <f>COUNTIF(Octobre!$B$3:$B$250,"CMP Orchies")</f>
        <v>0</v>
      </c>
      <c r="L56">
        <f>COUNTIF(Novembre!$B$3:$B$250,"CMP Orchies")</f>
        <v>0</v>
      </c>
      <c r="M56">
        <f>COUNTIF(Decembre!$B$3:$B$250,"CMP Orchies")</f>
        <v>0</v>
      </c>
    </row>
    <row r="57" spans="1:13" x14ac:dyDescent="0.25">
      <c r="A57" s="12" t="s">
        <v>63</v>
      </c>
      <c r="B57">
        <f>COUNTIF(Janvier!$B$3:$B$250,"HDJ-Spécialités")</f>
        <v>0</v>
      </c>
      <c r="C57">
        <f>COUNTIF(Fevrier!$B$3:$B$250,"HDJ-Spécialités")</f>
        <v>0</v>
      </c>
      <c r="D57">
        <f>COUNTIF(Mars!$B$3:$B$250,"HDJ-Spécialités")</f>
        <v>0</v>
      </c>
      <c r="E57">
        <f>COUNTIF(Avril!$B$3:$B$250,"HDJ-Spécialités")</f>
        <v>0</v>
      </c>
      <c r="F57">
        <f>COUNTIF(Mai!$B$3:$B$250,"HDJ-Spécialités")</f>
        <v>0</v>
      </c>
      <c r="G57">
        <f>COUNTIF(Juin!$B$3:$B$250,"HDJ-Spécialités")</f>
        <v>0</v>
      </c>
      <c r="H57">
        <f>COUNTIF(Juillet!$B$3:$B$250,"HDJ-Spécialités")</f>
        <v>0</v>
      </c>
      <c r="I57">
        <f>COUNTIF(Aout!$B$3:$B$250,"HDJ-Spécialités")</f>
        <v>0</v>
      </c>
      <c r="J57">
        <f>COUNTIF(Septembre!$B$3:$B$250,"HDJ-Spécialités")</f>
        <v>0</v>
      </c>
      <c r="K57">
        <f>COUNTIF(Octobre!$B$3:$B$250,"HDJ-Spécialités")</f>
        <v>0</v>
      </c>
      <c r="L57">
        <f>COUNTIF(Novembre!$B$3:$B$250,"HDJ-Spécialités")</f>
        <v>0</v>
      </c>
      <c r="M57">
        <f>COUNTIF(Decembre!$B$3:$B$250,"HDJ-Spécialités")</f>
        <v>0</v>
      </c>
    </row>
    <row r="58" spans="1:13" x14ac:dyDescent="0.25">
      <c r="A58" s="13" t="s">
        <v>64</v>
      </c>
      <c r="B58">
        <f>COUNTIF(Janvier!$B$3:$B$250,"Consultation")</f>
        <v>0</v>
      </c>
      <c r="C58">
        <f>COUNTIF(Fevrier!$B$3:$B$250,"Consultation")</f>
        <v>0</v>
      </c>
      <c r="D58">
        <f>COUNTIF(Mars!$B$3:$B$250,"Consultation")</f>
        <v>0</v>
      </c>
      <c r="E58">
        <f>COUNTIF(Avril!$B$3:$B$250,"Consultation")</f>
        <v>0</v>
      </c>
      <c r="F58">
        <f>COUNTIF(Mai!$B$3:$B$250,"Consultation")</f>
        <v>0</v>
      </c>
      <c r="G58">
        <f>COUNTIF(Juin!$B$3:$B$250,"Consultation")</f>
        <v>0</v>
      </c>
      <c r="H58">
        <f>COUNTIF(Juillet!$B$3:$B$250,"Consultation")</f>
        <v>0</v>
      </c>
      <c r="I58">
        <f>COUNTIF(Aout!$B$3:$B$250,"Consultation")</f>
        <v>0</v>
      </c>
      <c r="J58">
        <f>COUNTIF(Septembre!$B$3:$B$250,"Consultation")</f>
        <v>0</v>
      </c>
      <c r="K58">
        <f>COUNTIF(Octobre!$B$3:$B$250,"Consultation")</f>
        <v>0</v>
      </c>
      <c r="L58">
        <f>COUNTIF(Novembre!$B$3:$B$250,"Consultation")</f>
        <v>0</v>
      </c>
      <c r="M58">
        <f>COUNTIF(Decembre!$B$3:$B$250,"Consultation")</f>
        <v>0</v>
      </c>
    </row>
    <row r="59" spans="1:13" x14ac:dyDescent="0.25">
      <c r="A59" s="12" t="s">
        <v>65</v>
      </c>
      <c r="B59">
        <f>COUNTIF(Janvier!$B$3:$B$250,"EMDSP-ETP")</f>
        <v>0</v>
      </c>
      <c r="C59">
        <f>COUNTIF(Fevrier!$B$3:$B$250,"EMDSP-ETP")</f>
        <v>0</v>
      </c>
      <c r="D59">
        <f>COUNTIF(Mars!$B$3:$B$250,"EMDSP-ETP")</f>
        <v>0</v>
      </c>
      <c r="E59">
        <f>COUNTIF(Avril!$B$3:$B$250,"EMDSP-ETP")</f>
        <v>0</v>
      </c>
      <c r="F59">
        <f>COUNTIF(Mai!$B$3:$B$250,"EMDSP-ETP")</f>
        <v>0</v>
      </c>
      <c r="G59">
        <f>COUNTIF(Juin!$B$3:$B$250,"EMDSP-ETP")</f>
        <v>0</v>
      </c>
      <c r="H59">
        <f>COUNTIF(Juillet!$B$3:$B$250,"EMDSP-ETP")</f>
        <v>0</v>
      </c>
      <c r="I59">
        <f>COUNTIF(Aout!$B$3:$B$250,"EMDSP-ETP")</f>
        <v>0</v>
      </c>
      <c r="J59">
        <f>COUNTIF(Septembre!$B$3:$B$250,"EMDSP-ETP")</f>
        <v>0</v>
      </c>
      <c r="K59">
        <f>COUNTIF(Octobre!$B$3:$B$250,"EMDSP-ETP")</f>
        <v>0</v>
      </c>
      <c r="L59">
        <f>COUNTIF(Novembre!$B$3:$B$250,"EMDSP-ETP")</f>
        <v>0</v>
      </c>
      <c r="M59">
        <f>COUNTIF(Decembre!$B$3:$B$250,"EMDSP-ETP")</f>
        <v>0</v>
      </c>
    </row>
    <row r="60" spans="1:13" x14ac:dyDescent="0.25">
      <c r="A60" s="13" t="s">
        <v>66</v>
      </c>
      <c r="B60">
        <f>COUNTIF(Janvier!$B$3:$B$250,"Hygiene")</f>
        <v>0</v>
      </c>
      <c r="C60">
        <f>COUNTIF(Fevrier!$B$3:$B$250,"Hygiene")</f>
        <v>0</v>
      </c>
      <c r="D60">
        <f>COUNTIF(Mars!$B$3:$B$250,"Hygiene")</f>
        <v>0</v>
      </c>
      <c r="E60">
        <f>COUNTIF(Avril!$B$3:$B$250,"Hygiene")</f>
        <v>0</v>
      </c>
      <c r="F60">
        <f>COUNTIF(Mai!$B$3:$B$250,"Hygiene")</f>
        <v>0</v>
      </c>
      <c r="G60">
        <f>COUNTIF(Juin!$B$3:$B$250,"Hygiene")</f>
        <v>0</v>
      </c>
      <c r="H60">
        <f>COUNTIF(Juillet!$B$3:$B$250,"Hygiene")</f>
        <v>0</v>
      </c>
      <c r="I60">
        <f>COUNTIF(Aout!$B$3:$B$250,"Hygiene")</f>
        <v>0</v>
      </c>
      <c r="J60">
        <f>COUNTIF(Septembre!$B$3:$B$250,"Hygiene")</f>
        <v>0</v>
      </c>
      <c r="K60">
        <f>COUNTIF(Octobre!$B$3:$B$250,"Hygiene")</f>
        <v>0</v>
      </c>
      <c r="L60">
        <f>COUNTIF(Novembre!$B$3:$B$250,"Hygiene")</f>
        <v>0</v>
      </c>
      <c r="M60">
        <f>COUNTIF(Decembre!$B$3:$B$250,"Hygiene")</f>
        <v>0</v>
      </c>
    </row>
    <row r="61" spans="1:13" x14ac:dyDescent="0.25">
      <c r="A61" s="12" t="s">
        <v>67</v>
      </c>
      <c r="B61">
        <f>COUNTIF(Janvier!$B$3:$B$250,"Kinés")</f>
        <v>0</v>
      </c>
      <c r="C61">
        <f>COUNTIF(Fevrier!$B$3:$B$250,"Kinés")</f>
        <v>0</v>
      </c>
      <c r="D61">
        <f>COUNTIF(Mars!$B$3:$B$250,"Kinés")</f>
        <v>0</v>
      </c>
      <c r="E61">
        <f>COUNTIF(Avril!$B$3:$B$250,"Kinés")</f>
        <v>0</v>
      </c>
      <c r="F61">
        <f>COUNTIF(Mai!$B$3:$B$250,"Kinés")</f>
        <v>0</v>
      </c>
      <c r="G61">
        <f>COUNTIF(Juin!$B$3:$B$250,"Kinés")</f>
        <v>0</v>
      </c>
      <c r="H61">
        <f>COUNTIF(Juillet!$B$3:$B$250,"Kinés")</f>
        <v>0</v>
      </c>
      <c r="I61">
        <f>COUNTIF(Aout!$B$3:$B$250,"Kinés")</f>
        <v>0</v>
      </c>
      <c r="J61">
        <f>COUNTIF(Septembre!$B$3:$B$250,"Kinés")</f>
        <v>0</v>
      </c>
      <c r="K61">
        <f>COUNTIF(Octobre!$B$3:$B$250,"Kinés")</f>
        <v>0</v>
      </c>
      <c r="L61">
        <f>COUNTIF(Novembre!$B$3:$B$250,"Kinés")</f>
        <v>0</v>
      </c>
      <c r="M61">
        <f>COUNTIF(Decembre!$B$3:$B$250,"Kinés")</f>
        <v>0</v>
      </c>
    </row>
    <row r="62" spans="1:13" x14ac:dyDescent="0.25">
      <c r="A62" s="13" t="s">
        <v>68</v>
      </c>
      <c r="B62">
        <f>COUNTIF(Janvier!$B$3:$B$250,"Laboratoire")</f>
        <v>0</v>
      </c>
      <c r="C62">
        <f>COUNTIF(Fevrier!$B$3:$B$250,"Laboratoire")</f>
        <v>0</v>
      </c>
      <c r="D62">
        <f>COUNTIF(Mars!$B$3:$B$250,"Laboratoire")</f>
        <v>0</v>
      </c>
      <c r="E62">
        <f>COUNTIF(Avril!$B$3:$B$250,"Laboratoire")</f>
        <v>0</v>
      </c>
      <c r="F62">
        <f>COUNTIF(Mai!$B$3:$B$250,"Laboratoire")</f>
        <v>0</v>
      </c>
      <c r="G62">
        <f>COUNTIF(Juin!$B$3:$B$250,"Laboratoire")</f>
        <v>0</v>
      </c>
      <c r="H62">
        <f>COUNTIF(Juillet!$B$3:$B$250,"Laboratoire")</f>
        <v>0</v>
      </c>
      <c r="I62">
        <f>COUNTIF(Aout!$B$3:$B$250,"Laboratoire")</f>
        <v>0</v>
      </c>
      <c r="J62">
        <f>COUNTIF(Septembre!$B$3:$B$250,"Laboratoire")</f>
        <v>0</v>
      </c>
      <c r="K62">
        <f>COUNTIF(Octobre!$B$3:$B$250,"Laboratoire")</f>
        <v>0</v>
      </c>
      <c r="L62">
        <f>COUNTIF(Novembre!$B$3:$B$250,"Laboratoire")</f>
        <v>0</v>
      </c>
      <c r="M62">
        <f>COUNTIF(Decembre!$B$3:$B$250,"Laboratoire")</f>
        <v>0</v>
      </c>
    </row>
    <row r="63" spans="1:13" x14ac:dyDescent="0.25">
      <c r="A63" s="12" t="s">
        <v>69</v>
      </c>
      <c r="B63">
        <f>COUNTIF(Janvier!$B$3:$B$250,"Imagerie")</f>
        <v>0</v>
      </c>
      <c r="C63">
        <f>COUNTIF(Fevrier!$B$3:$B$250,"Imagerie")</f>
        <v>0</v>
      </c>
      <c r="D63">
        <f>COUNTIF(Mars!$B$3:$B$250,"Imagerie")</f>
        <v>0</v>
      </c>
      <c r="E63">
        <f>COUNTIF(Avril!$B$3:$B$250,"Imagerie")</f>
        <v>0</v>
      </c>
      <c r="F63">
        <f>COUNTIF(Mai!$B$3:$B$250,"Imagerie")</f>
        <v>0</v>
      </c>
      <c r="G63">
        <f>COUNTIF(Juin!$B$3:$B$250,"Imagerie")</f>
        <v>0</v>
      </c>
      <c r="H63">
        <f>COUNTIF(Juillet!$B$3:$B$250,"Imagerie")</f>
        <v>0</v>
      </c>
      <c r="I63">
        <f>COUNTIF(Aout!$B$3:$B$250,"Imagerie")</f>
        <v>0</v>
      </c>
      <c r="J63">
        <f>COUNTIF(Septembre!$B$3:$B$250,"Imagerie")</f>
        <v>0</v>
      </c>
      <c r="K63">
        <f>COUNTIF(Octobre!$B$3:$B$250,"Imagerie")</f>
        <v>0</v>
      </c>
      <c r="L63">
        <f>COUNTIF(Novembre!$B$3:$B$250,"Imagerie")</f>
        <v>0</v>
      </c>
      <c r="M63">
        <f>COUNTIF(Decembre!$B$3:$B$250,"Imagerie")</f>
        <v>0</v>
      </c>
    </row>
    <row r="64" spans="1:13" x14ac:dyDescent="0.25">
      <c r="A64" s="13" t="s">
        <v>70</v>
      </c>
      <c r="B64">
        <f>COUNTIF(Janvier!$B$3:$B$250,"Pharmacie")</f>
        <v>0</v>
      </c>
      <c r="C64">
        <f>COUNTIF(Fevrier!$B$3:$B$250,"Pharmacie")</f>
        <v>0</v>
      </c>
      <c r="D64">
        <f>COUNTIF(Mars!$B$3:$B$250,"Pharmacie")</f>
        <v>0</v>
      </c>
      <c r="E64">
        <f>COUNTIF(Avril!$B$3:$B$250,"Pharmacie")</f>
        <v>0</v>
      </c>
      <c r="F64">
        <f>COUNTIF(Mai!$B$3:$B$250,"Pharmacie")</f>
        <v>0</v>
      </c>
      <c r="G64">
        <f>COUNTIF(Juin!$B$3:$B$250,"Pharmacie")</f>
        <v>0</v>
      </c>
      <c r="H64">
        <f>COUNTIF(Juillet!$B$3:$B$250,"Pharmacie")</f>
        <v>0</v>
      </c>
      <c r="I64">
        <f>COUNTIF(Aout!$B$3:$B$250,"Pharmacie")</f>
        <v>0</v>
      </c>
      <c r="J64">
        <f>COUNTIF(Septembre!$B$3:$B$250,"Pharmacie")</f>
        <v>0</v>
      </c>
      <c r="K64">
        <f>COUNTIF(Octobre!$B$3:$B$250,"Pharmacie")</f>
        <v>0</v>
      </c>
      <c r="L64">
        <f>COUNTIF(Novembre!$B$3:$B$250,"Pharmacie")</f>
        <v>0</v>
      </c>
      <c r="M64">
        <f>COUNTIF(Decembre!$B$3:$B$250,"Pharmacie")</f>
        <v>0</v>
      </c>
    </row>
    <row r="65" spans="1:13" x14ac:dyDescent="0.25">
      <c r="A65" s="12" t="s">
        <v>110</v>
      </c>
      <c r="B65">
        <f>COUNTIF(Janvier!$B$3:$B$250,"Clinique Psychiatrique")</f>
        <v>0</v>
      </c>
      <c r="C65">
        <f>COUNTIF(Fevrier!$B$3:$B$250,"Clinique Psychiatrique")</f>
        <v>0</v>
      </c>
      <c r="D65">
        <f>COUNTIF(Mars!$B$3:$B$250,"Clinique Psychiatrique")</f>
        <v>0</v>
      </c>
      <c r="E65">
        <f>COUNTIF(Avril!$B$3:$B$250,"Clinique Psychiatrique")</f>
        <v>0</v>
      </c>
      <c r="F65">
        <f>COUNTIF(Mai!$B$3:$B$250,"Clinique Psychiatrique")</f>
        <v>0</v>
      </c>
      <c r="G65">
        <f>COUNTIF(Juin!$B$3:$B$250,"Clinique Psychiatrique")</f>
        <v>0</v>
      </c>
      <c r="H65">
        <f>COUNTIF(Juillet!$B$3:$B$250,"Clinique Psychiatrique")</f>
        <v>0</v>
      </c>
      <c r="I65">
        <f>COUNTIF(Aout!$B$3:$B$250,"Clinique Psychiatrique")</f>
        <v>0</v>
      </c>
      <c r="J65">
        <f>COUNTIF(Septembre!$B$3:$B$250,"Clinique Psychiatrique")</f>
        <v>0</v>
      </c>
      <c r="K65">
        <f>COUNTIF(Octobre!$B$3:$B$250,"Clinique Psychiatrique")</f>
        <v>0</v>
      </c>
      <c r="L65">
        <f>COUNTIF(Novembre!$B$3:$B$250,"Clinique Psychiatrique")</f>
        <v>0</v>
      </c>
      <c r="M65">
        <f>COUNTIF(Decembre!$B$3:$B$250,"Clinique Psychiatrique")</f>
        <v>0</v>
      </c>
    </row>
    <row r="66" spans="1:13" x14ac:dyDescent="0.25">
      <c r="A66" s="13" t="s">
        <v>71</v>
      </c>
      <c r="B66">
        <f>COUNTIF(Janvier!$B$3:$B$250,"CAC")</f>
        <v>0</v>
      </c>
      <c r="C66">
        <f>COUNTIF(Fevrier!$B$3:$B$250,"CAC")</f>
        <v>0</v>
      </c>
      <c r="D66">
        <f>COUNTIF(Mars!$B$3:$B$250,"CAC")</f>
        <v>0</v>
      </c>
      <c r="E66">
        <f>COUNTIF(Avril!$B$3:$B$250,"CAC")</f>
        <v>0</v>
      </c>
      <c r="F66">
        <f>COUNTIF(Mai!$B$3:$B$250,"CAC")</f>
        <v>0</v>
      </c>
      <c r="G66">
        <f>COUNTIF(Juin!$B$3:$B$250,"CAC")</f>
        <v>0</v>
      </c>
      <c r="H66">
        <f>COUNTIF(Juillet!$B$3:$B$250,"CAC")</f>
        <v>0</v>
      </c>
      <c r="I66">
        <f>COUNTIF(Aout!$B$3:$B$250,"CAC")</f>
        <v>0</v>
      </c>
      <c r="J66">
        <f>COUNTIF(Septembre!$B$3:$B$250,"CAC")</f>
        <v>0</v>
      </c>
      <c r="K66">
        <f>COUNTIF(Octobre!$B$3:$B$250,"CAC")</f>
        <v>0</v>
      </c>
      <c r="L66">
        <f>COUNTIF(Novembre!$B$3:$B$250,"CAC")</f>
        <v>0</v>
      </c>
      <c r="M66">
        <f>COUNTIF(Decembre!$B$3:$B$250,"CAC")</f>
        <v>0</v>
      </c>
    </row>
    <row r="67" spans="1:13" x14ac:dyDescent="0.25">
      <c r="A67" s="12" t="s">
        <v>72</v>
      </c>
      <c r="B67">
        <f>COUNTIF(Janvier!$B$3:$B$250,"Appart-thérap")</f>
        <v>0</v>
      </c>
      <c r="C67">
        <f>COUNTIF(Fevrier!$B$3:$B$250,"Appart-thérap")</f>
        <v>0</v>
      </c>
      <c r="D67">
        <f>COUNTIF(Mars!$B$3:$B$250,"Appart-thérap")</f>
        <v>0</v>
      </c>
      <c r="E67">
        <f>COUNTIF(Avril!$B$3:$B$250,"Appart-thérap")</f>
        <v>0</v>
      </c>
      <c r="F67">
        <f>COUNTIF(Mai!$B$3:$B$250,"Appart-thérap")</f>
        <v>0</v>
      </c>
      <c r="G67">
        <f>COUNTIF(Juin!$B$3:$B$250,"Appart-thérap")</f>
        <v>0</v>
      </c>
      <c r="H67">
        <f>COUNTIF(Juillet!$B$3:$B$250,"Appart-thérap")</f>
        <v>0</v>
      </c>
      <c r="I67">
        <f>COUNTIF(Aout!$B$3:$B$250,"Appart-thérap")</f>
        <v>0</v>
      </c>
      <c r="J67">
        <f>COUNTIF(Septembre!$B$3:$B$250,"Appart-thérap")</f>
        <v>0</v>
      </c>
      <c r="K67">
        <f>COUNTIF(Octobre!$B$3:$B$250,"Appart-thérap")</f>
        <v>0</v>
      </c>
      <c r="L67">
        <f>COUNTIF(Novembre!$B$3:$B$250,"Appart-thérap")</f>
        <v>0</v>
      </c>
      <c r="M67">
        <f>COUNTIF(Decembre!$B$3:$B$250,"Appart-thérap")</f>
        <v>0</v>
      </c>
    </row>
    <row r="68" spans="1:13" x14ac:dyDescent="0.25">
      <c r="A68" s="13" t="s">
        <v>73</v>
      </c>
      <c r="B68">
        <f>COUNTIF(Janvier!$B$3:$B$250,"CMP rue Wagon")</f>
        <v>0</v>
      </c>
      <c r="C68">
        <f>COUNTIF(Fevrier!$B$3:$B$250,"CMP rue Wagon")</f>
        <v>0</v>
      </c>
      <c r="D68">
        <f>COUNTIF(Mars!$B$3:$B$250,"CMP rue Wagon")</f>
        <v>0</v>
      </c>
      <c r="E68">
        <f>COUNTIF(Avril!$B$3:$B$250,"CMP rue Wagon")</f>
        <v>0</v>
      </c>
      <c r="F68">
        <f>COUNTIF(Mai!$B$3:$B$250,"CMP rue Wagon")</f>
        <v>0</v>
      </c>
      <c r="G68">
        <f>COUNTIF(Juin!$B$3:$B$250,"CMP rue Wagon")</f>
        <v>0</v>
      </c>
      <c r="H68">
        <f>COUNTIF(Juillet!$B$3:$B$250,"CMP rue Wagon")</f>
        <v>0</v>
      </c>
      <c r="I68">
        <f>COUNTIF(Aout!$B$3:$B$250,"CMP rue Wagon")</f>
        <v>0</v>
      </c>
      <c r="J68">
        <f>COUNTIF(Septembre!$B$3:$B$250,"CMP rue Wagon")</f>
        <v>0</v>
      </c>
      <c r="K68">
        <f>COUNTIF(Octobre!$B$3:$B$250,"CMP rue Wagon")</f>
        <v>0</v>
      </c>
      <c r="L68">
        <f>COUNTIF(Novembre!$B$3:$B$250,"CMP rue Wagon")</f>
        <v>0</v>
      </c>
      <c r="M68">
        <f>COUNTIF(Decembre!$B$3:$B$250,"CMP rue Wagon")</f>
        <v>0</v>
      </c>
    </row>
    <row r="69" spans="1:13" x14ac:dyDescent="0.25">
      <c r="A69" s="12" t="s">
        <v>76</v>
      </c>
      <c r="B69">
        <f>COUNTIF(Janvier!$B$3:$B$250,"CMP Roost Warendin")</f>
        <v>0</v>
      </c>
      <c r="C69">
        <f>COUNTIF(Fevrier!$B$3:$B$250,"CMP Roost Warendin")</f>
        <v>0</v>
      </c>
      <c r="D69">
        <f>COUNTIF(Mars!$B$3:$B$250,"CMP Roost Warendin")</f>
        <v>0</v>
      </c>
      <c r="E69">
        <f>COUNTIF(Avril!$B$3:$B$250,"CMP Roost Warendin")</f>
        <v>0</v>
      </c>
      <c r="F69">
        <f>COUNTIF(Mai!$B$3:$B$250,"CMP Roost Warendin")</f>
        <v>0</v>
      </c>
      <c r="G69">
        <f>COUNTIF(Juin!$B$3:$B$250,"CMP Roost Warendin")</f>
        <v>0</v>
      </c>
      <c r="H69">
        <f>COUNTIF(Juillet!$B$3:$B$250,"CMP Roost Warendin")</f>
        <v>0</v>
      </c>
      <c r="I69">
        <f>COUNTIF(Aout!$B$3:$B$250,"CMP Roost Warendin")</f>
        <v>0</v>
      </c>
      <c r="J69">
        <f>COUNTIF(Septembre!$B$3:$B$250,"CMP Roost Warendin")</f>
        <v>0</v>
      </c>
      <c r="K69">
        <f>COUNTIF(Octobre!$B$3:$B$250,"CMP Roost Warendin")</f>
        <v>0</v>
      </c>
      <c r="L69">
        <f>COUNTIF(Novembre!$B$3:$B$250,"CMP Roost Warendin")</f>
        <v>0</v>
      </c>
      <c r="M69">
        <f>COUNTIF(Decembre!$B$3:$B$250,"CMP Roost Warendin")</f>
        <v>0</v>
      </c>
    </row>
    <row r="70" spans="1:13" x14ac:dyDescent="0.25">
      <c r="A70" s="13" t="s">
        <v>74</v>
      </c>
      <c r="B70">
        <f>COUNTIF(Janvier!$B$3:$B$250,"CMP rue des Wetz")</f>
        <v>0</v>
      </c>
      <c r="C70">
        <f>COUNTIF(Fevrier!$B$3:$B$250,"CMP rue des Wetz")</f>
        <v>0</v>
      </c>
      <c r="D70">
        <f>COUNTIF(Mars!$B$3:$B$250,"CMP rue des Wetz")</f>
        <v>0</v>
      </c>
      <c r="E70">
        <f>COUNTIF(Avril!$B$3:$B$250,"CMP rue des Wetz")</f>
        <v>0</v>
      </c>
      <c r="F70">
        <f>COUNTIF(Mai!$B$3:$B$250,"CMP rue des Wetz")</f>
        <v>0</v>
      </c>
      <c r="G70">
        <f>COUNTIF(Juin!$B$3:$B$250,"CMP rue des Wetz")</f>
        <v>0</v>
      </c>
      <c r="H70">
        <f>COUNTIF(Juillet!$B$3:$B$250,"CMP rue des Wetz")</f>
        <v>0</v>
      </c>
      <c r="I70">
        <f>COUNTIF(Aout!$B$3:$B$250,"CMP rue des Wetz")</f>
        <v>0</v>
      </c>
      <c r="J70">
        <f>COUNTIF(Septembre!$B$3:$B$250,"CMP rue des Wetz")</f>
        <v>0</v>
      </c>
      <c r="K70">
        <f>COUNTIF(Octobre!$B$3:$B$250,"CMP rue des Wetz")</f>
        <v>0</v>
      </c>
      <c r="L70">
        <f>COUNTIF(Novembre!$B$3:$B$250,"CMP rue des Wetz")</f>
        <v>0</v>
      </c>
      <c r="M70">
        <f>COUNTIF(Decembre!$B$3:$B$250,"CMP rue des Wetz")</f>
        <v>0</v>
      </c>
    </row>
    <row r="71" spans="1:13" x14ac:dyDescent="0.25">
      <c r="A71" s="12" t="s">
        <v>9</v>
      </c>
      <c r="B71">
        <f>COUNTIF(Janvier!$B$3:$B$250,"Stratégie")</f>
        <v>0</v>
      </c>
      <c r="C71">
        <f>COUNTIF(Fevrier!$B$3:$B$250,"Stratégie")</f>
        <v>0</v>
      </c>
      <c r="D71">
        <f>COUNTIF(Mars!$B$3:$B$250,"Stratégie")</f>
        <v>0</v>
      </c>
      <c r="E71">
        <f>COUNTIF(Avril!$B$3:$B$250,"Stratégie")</f>
        <v>0</v>
      </c>
      <c r="F71">
        <f>COUNTIF(Mai!$B$3:$B$250,"Stratégie")</f>
        <v>0</v>
      </c>
      <c r="G71">
        <f>COUNTIF(Juin!$B$3:$B$250,"Stratégie")</f>
        <v>0</v>
      </c>
      <c r="H71">
        <f>COUNTIF(Juillet!$B$3:$B$250,"Stratégie")</f>
        <v>0</v>
      </c>
      <c r="I71">
        <f>COUNTIF(Aout!$B$3:$B$250,"Stratégie")</f>
        <v>0</v>
      </c>
      <c r="J71">
        <f>COUNTIF(Septembre!$B$3:$B$250,"Stratégie")</f>
        <v>0</v>
      </c>
      <c r="K71">
        <f>COUNTIF(Octobre!$B$3:$B$250,"Stratégie")</f>
        <v>0</v>
      </c>
      <c r="L71">
        <f>COUNTIF(Novembre!$B$3:$B$250,"Stratégie")</f>
        <v>0</v>
      </c>
      <c r="M71">
        <f>COUNTIF(Decembre!$B$3:$B$250,"Stratégie")</f>
        <v>0</v>
      </c>
    </row>
    <row r="72" spans="1:13" x14ac:dyDescent="0.25">
      <c r="A72" s="13" t="s">
        <v>75</v>
      </c>
      <c r="B72">
        <f>COUNTIF(Janvier!$B$3:$B$250,"SAJ")</f>
        <v>0</v>
      </c>
      <c r="C72">
        <f>COUNTIF(Fevrier!$B$3:$B$250,"SAJ")</f>
        <v>0</v>
      </c>
      <c r="D72">
        <f>COUNTIF(Mars!$B$3:$B$250,"SAJ")</f>
        <v>0</v>
      </c>
      <c r="E72">
        <f>COUNTIF(Avril!$B$3:$B$250,"SAJ")</f>
        <v>0</v>
      </c>
      <c r="F72">
        <f>COUNTIF(Mai!$B$3:$B$250,"SAJ")</f>
        <v>0</v>
      </c>
      <c r="G72">
        <f>COUNTIF(Juin!$B$3:$B$250,"SAJ")</f>
        <v>0</v>
      </c>
      <c r="H72">
        <f>COUNTIF(Juillet!$B$3:$B$250,"SAJ")</f>
        <v>0</v>
      </c>
      <c r="I72">
        <f>COUNTIF(Aout!$B$3:$B$250,"SAJ")</f>
        <v>0</v>
      </c>
      <c r="J72">
        <f>COUNTIF(Septembre!$B$3:$B$250,"SAJ")</f>
        <v>0</v>
      </c>
      <c r="K72">
        <f>COUNTIF(Octobre!$B$3:$B$250,"SAJ")</f>
        <v>0</v>
      </c>
      <c r="L72">
        <f>COUNTIF(Novembre!$B$3:$B$250,"SAJ")</f>
        <v>0</v>
      </c>
      <c r="M72">
        <f>COUNTIF(Decembre!$B$3:$B$250,"SAJ")</f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showGridLines="0" workbookViewId="0"/>
  </sheetViews>
  <sheetFormatPr baseColWidth="10" defaultRowHeight="15" x14ac:dyDescent="0.25"/>
  <cols>
    <col min="4" max="4" width="14.85546875" bestFit="1" customWidth="1"/>
  </cols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Accueil</vt:lpstr>
      <vt:lpstr>Tableau de bord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Graph données</vt:lpstr>
      <vt:lpstr>Plateau Technique</vt:lpstr>
      <vt:lpstr>Direction</vt:lpstr>
      <vt:lpstr>Coté A</vt:lpstr>
      <vt:lpstr>Coté B</vt:lpstr>
      <vt:lpstr>Psychiatrie</vt:lpstr>
      <vt:lpstr>Autres Secteurs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Macarez</dc:creator>
  <cp:lastModifiedBy>Eric Macarez</cp:lastModifiedBy>
  <cp:lastPrinted>2017-11-12T15:50:31Z</cp:lastPrinted>
  <dcterms:created xsi:type="dcterms:W3CDTF">2017-10-10T15:14:18Z</dcterms:created>
  <dcterms:modified xsi:type="dcterms:W3CDTF">2017-11-13T14:26:13Z</dcterms:modified>
</cp:coreProperties>
</file>