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filterPrivacy="1" codeName="ThisWorkbook" hidePivotFieldList="1"/>
  <xr:revisionPtr revIDLastSave="0" documentId="13_ncr:1_{CB5C305F-279E-4895-B69D-92CD6C0EA82C}" xr6:coauthVersionLast="33" xr6:coauthVersionMax="33" xr10:uidLastSave="{00000000-0000-0000-0000-000000000000}"/>
  <bookViews>
    <workbookView xWindow="0" yWindow="0" windowWidth="22260" windowHeight="12650" xr2:uid="{00000000-000D-0000-FFFF-FFFF00000000}"/>
  </bookViews>
  <sheets>
    <sheet name="PREVISIONS_FABRICATION_VENTES" sheetId="23" r:id="rId1"/>
  </sheets>
  <functionGroups builtInGroupCount="19"/>
  <definedNames>
    <definedName name="Acompte_solde">#REF!</definedName>
    <definedName name="Adresse">#REF!</definedName>
    <definedName name="AOC">PREVISIONS_FABRICATION_VENTES!#REF!</definedName>
    <definedName name="bal_bas_zone_1">#REF!</definedName>
    <definedName name="bal_bas_zone_2">#REF!</definedName>
    <definedName name="bal_bas_zone_3">#REF!</definedName>
    <definedName name="bal_gauche">#REF!</definedName>
    <definedName name="bal_haut_zone_1">#REF!</definedName>
    <definedName name="bal_haut_zone_2">#REF!</definedName>
    <definedName name="bal_haut_zone_3">#REF!</definedName>
    <definedName name="bas_1">#REF!</definedName>
    <definedName name="bas_2">#REF!</definedName>
    <definedName name="bas_3">#REF!</definedName>
    <definedName name="BDD_EXPLOITATIONS">OFFSET(#REF!,1,0,COUNTA(#REF!)-1,1)</definedName>
    <definedName name="bdd_formats">#REF!</definedName>
    <definedName name="bdd_oui_non">#REF!</definedName>
    <definedName name="BIO_CONVENTIONNEL">#REF!</definedName>
    <definedName name="BU_A">#REF!</definedName>
    <definedName name="BU_A_PLUS">#REF!</definedName>
    <definedName name="BU_B">#REF!</definedName>
    <definedName name="BU_C">#REF!</definedName>
    <definedName name="BU_C_PLUS">#REF!</definedName>
    <definedName name="BU_spores_l">#REF!</definedName>
    <definedName name="Butyriques_qualité_A">#REF!</definedName>
    <definedName name="Butyriques_qualité_B">#REF!</definedName>
    <definedName name="Butyriques_qualité_C">#REF!</definedName>
    <definedName name="Butyriques_qualité_super_A">#REF!</definedName>
    <definedName name="Butyriques_qualité_super_C">#REF!</definedName>
    <definedName name="CE_cellules_ml">#REF!</definedName>
    <definedName name="cellule_pivot_tableaux">#REF!</definedName>
    <definedName name="CO_A">#REF!</definedName>
    <definedName name="CO_B">#REF!</definedName>
    <definedName name="CO_C">#REF!</definedName>
    <definedName name="CO_ufc_ml">#REF!</definedName>
    <definedName name="Code_EDE">#REF!</definedName>
    <definedName name="Code_postal">#REF!</definedName>
    <definedName name="Coliformes_qualité_A_modulation">#REF!</definedName>
    <definedName name="Coliformes_qualité_B_modulation">#REF!</definedName>
    <definedName name="Coliformes_qualité_C_modulation">#REF!</definedName>
    <definedName name="colonne_resultats_BIO_CONV">#REF!</definedName>
    <definedName name="colonne_resultats_BU">#REF!</definedName>
    <definedName name="colonne_resultats_CE">#REF!</definedName>
    <definedName name="colonne_resultats_CO">#REF!</definedName>
    <definedName name="colonne_resultats_CR">#REF!</definedName>
    <definedName name="colonne_resultats_IN">#REF!</definedName>
    <definedName name="colonne_resultats_MG">#REF!</definedName>
    <definedName name="colonne_resultats_MP">#REF!</definedName>
    <definedName name="colonne_resultats_NU">#REF!</definedName>
    <definedName name="colonne_resultats_producteur">#REF!</definedName>
    <definedName name="colonne_resultats_TR">#REF!</definedName>
    <definedName name="colonne_resultats_UR">#REF!</definedName>
    <definedName name="Commune">#REF!</definedName>
    <definedName name="concatener_type_traitement_saison_acompte_solde">#REF!</definedName>
    <definedName name="Conservation">PREVISIONS_FABRICATION_VENTES!$I$1</definedName>
    <definedName name="cProducteur">#REF!</definedName>
    <definedName name="CR_Degre_celcius">#REF!</definedName>
    <definedName name="cSaison">#REF!</definedName>
    <definedName name="Date_collecte">#REF!</definedName>
    <definedName name="date_de_collecte">#REF!</definedName>
    <definedName name="Date_de_début_de_campagne">#REF!</definedName>
    <definedName name="Date_de_fin_de_campagne">#REF!</definedName>
    <definedName name="Date_de_référence">#REF!</definedName>
    <definedName name="Date_mouvement">PREVISIONS_FABRICATION_VENTES!$A$1</definedName>
    <definedName name="date_report">#REF!</definedName>
    <definedName name="entete_MG_S1">#REF!</definedName>
    <definedName name="entete_MG_S2">#REF!</definedName>
    <definedName name="entete_MG_S3">#REF!</definedName>
    <definedName name="exploitation_archive">#REF!</definedName>
    <definedName name="fabSAISON">#REF!</definedName>
    <definedName name="Format_fromages">PREVISIONS_FABRICATION_VENTES!$H$1</definedName>
    <definedName name="Germes_qualité_A_modulation">#REF!</definedName>
    <definedName name="Germes_qualité_B_modulation">#REF!</definedName>
    <definedName name="Germes_qualité_C_modulation">#REF!</definedName>
    <definedName name="haut1">#REF!</definedName>
    <definedName name="haut2">#REF!</definedName>
    <definedName name="haut3">#REF!</definedName>
    <definedName name="IN">#REF!</definedName>
    <definedName name="liste_acompte_solde">#REF!</definedName>
    <definedName name="LISTE_SAISONS">#REF!</definedName>
    <definedName name="LISTE_TRAITEMENTS_THERMIQUES">#REF!</definedName>
    <definedName name="Litrage">#REF!</definedName>
    <definedName name="litrage_qualité">#REF!</definedName>
    <definedName name="litrage_reporté">#REF!</definedName>
    <definedName name="Mail">#REF!</definedName>
    <definedName name="Matricule_laiterie">#REF!</definedName>
    <definedName name="MG">#REF!</definedName>
    <definedName name="MG_cible">#REF!</definedName>
    <definedName name="MG_g_l">#REF!</definedName>
    <definedName name="MG_modulation">#REF!</definedName>
    <definedName name="MP_cible">#REF!</definedName>
    <definedName name="MP_coeff_modulation">#REF!</definedName>
    <definedName name="MP_g_l">#REF!</definedName>
    <definedName name="MP_modulation">#REF!</definedName>
    <definedName name="MSU">#REF!</definedName>
    <definedName name="MSU_CIBLE">#REF!</definedName>
    <definedName name="Nom_de_l_exploitation">#REF!</definedName>
    <definedName name="NOM_DE_LA_MAISON">#REF!</definedName>
    <definedName name="NOM_EXPLOITATION">#REF!</definedName>
    <definedName name="nom_maison">#REF!</definedName>
    <definedName name="NOM_PRODUCTEUR">#REF!</definedName>
    <definedName name="nombre_de_fromages">PREVISIONS_FABRICATION_VENTES!$J$1</definedName>
    <definedName name="Notation">#REF!</definedName>
    <definedName name="NU_A">#REF!</definedName>
    <definedName name="NU_B">#REF!</definedName>
    <definedName name="NU_C">#REF!</definedName>
    <definedName name="NU_ufc_ml">#REF!</definedName>
    <definedName name="pas_deroulement_saisons">#REF!</definedName>
    <definedName name="Période">#REF!</definedName>
    <definedName name="pivot_mois">#REF!</definedName>
    <definedName name="pivot_producteur">#REF!</definedName>
    <definedName name="pivot_saison">#REF!</definedName>
    <definedName name="Portoir">#REF!</definedName>
    <definedName name="Position_portoir">#REF!</definedName>
    <definedName name="prix_de_base">#REF!</definedName>
    <definedName name="Producteur">#REF!</definedName>
    <definedName name="producteur_qualité">#REF!</definedName>
    <definedName name="PROT">#REF!</definedName>
    <definedName name="qualité_de_lait">#REF!</definedName>
    <definedName name="QUALITE_DU_LAIT">#REF!</definedName>
    <definedName name="quintuplé_Année_Mois_Producteur_Type_lait_Traitement_thermique">#REF!</definedName>
    <definedName name="quintuple_tableau_recap">#REF!</definedName>
    <definedName name="Référence">#REF!</definedName>
    <definedName name="Routage">#REF!</definedName>
    <definedName name="SAISON">#REF!</definedName>
    <definedName name="SEUIL">#REF!</definedName>
    <definedName name="Tableau4">#REF!</definedName>
    <definedName name="TAUX_MODULATION_MG">#REF!</definedName>
    <definedName name="TAUX_MODULATION_MSU">#REF!</definedName>
    <definedName name="TAUX_MODULATION_PROT">#REF!</definedName>
    <definedName name="Tel">#REF!</definedName>
    <definedName name="total_1">#REF!</definedName>
    <definedName name="total_2">#REF!</definedName>
    <definedName name="total_3">#REF!</definedName>
    <definedName name="total_paiment1">#REF!</definedName>
    <definedName name="total_paiment2">#REF!</definedName>
    <definedName name="total_paiment3">#REF!</definedName>
    <definedName name="Tour">#REF!</definedName>
    <definedName name="Tournée">#REF!</definedName>
    <definedName name="traitement_termique_pratiqué">#REF!</definedName>
    <definedName name="Traitement_thermique">#REF!</definedName>
    <definedName name="traitement_thermique_collecte">#REF!</definedName>
    <definedName name="traitement_thermique_du_lait">#REF!</definedName>
    <definedName name="traitement_thermique_lait_utilisé">PREVISIONS_FABRICATION_VENTES!$G$1</definedName>
    <definedName name="Trio_Année_Mois_Producteur">#REF!</definedName>
    <definedName name="Type_de_lait">#REF!</definedName>
    <definedName name="type_de_lait_produit">#REF!</definedName>
    <definedName name="type_de_lait_utilisé">PREVISIONS_FABRICATION_VENTES!$F$1</definedName>
    <definedName name="Type_de_mouvement">PREVISIONS_FABRICATION_VENTES!#REF!</definedName>
    <definedName name="UR_mg_l">#REF!</definedName>
    <definedName name="Usine">#REF!</definedName>
    <definedName name="valeur_de_la_modulation">#REF!</definedName>
    <definedName name="zone_tableau_1">#REF!</definedName>
    <definedName name="zone_tableau_2">#REF!</definedName>
    <definedName name="zone_tableau_3">#REF!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23" l="1"/>
  <c r="D12" i="23"/>
  <c r="B12" i="23" s="1"/>
  <c r="E12" i="23"/>
  <c r="K12" i="23"/>
  <c r="C11" i="23"/>
  <c r="D11" i="23"/>
  <c r="B11" i="23" s="1"/>
  <c r="E11" i="23"/>
  <c r="K11" i="23"/>
  <c r="C10" i="23" l="1"/>
  <c r="D10" i="23"/>
  <c r="E10" i="23"/>
  <c r="K10" i="23"/>
  <c r="C9" i="23"/>
  <c r="D9" i="23"/>
  <c r="E9" i="23"/>
  <c r="K9" i="23"/>
  <c r="C8" i="23"/>
  <c r="D8" i="23"/>
  <c r="E8" i="23"/>
  <c r="K8" i="23"/>
  <c r="C7" i="23"/>
  <c r="D7" i="23"/>
  <c r="E7" i="23"/>
  <c r="K7" i="23"/>
  <c r="C6" i="23"/>
  <c r="D6" i="23"/>
  <c r="E6" i="23"/>
  <c r="K6" i="23"/>
  <c r="C5" i="23"/>
  <c r="D5" i="23"/>
  <c r="E5" i="23"/>
  <c r="K5" i="23"/>
  <c r="C4" i="23"/>
  <c r="D4" i="23"/>
  <c r="E4" i="23"/>
  <c r="K4" i="23"/>
  <c r="C3" i="23"/>
  <c r="D3" i="23"/>
  <c r="E3" i="23"/>
  <c r="K3" i="23"/>
  <c r="B9" i="23" l="1"/>
  <c r="B10" i="23"/>
  <c r="B3" i="23"/>
  <c r="B4" i="23"/>
  <c r="B5" i="23"/>
  <c r="B6" i="23"/>
  <c r="B7" i="23"/>
  <c r="B8" i="23"/>
  <c r="O2" i="23"/>
  <c r="P2" i="23"/>
  <c r="Q2" i="23"/>
  <c r="S2" i="23"/>
  <c r="Y2" i="23"/>
  <c r="N2" i="23" l="1"/>
  <c r="AM2" i="23"/>
  <c r="K2" i="23"/>
  <c r="AF2" i="23"/>
  <c r="AE2" i="23"/>
  <c r="AD2" i="23"/>
  <c r="AC2" i="23" l="1"/>
  <c r="E2" i="23" l="1"/>
  <c r="C2" i="23"/>
  <c r="D2" i="23"/>
  <c r="B2" i="23" l="1"/>
</calcChain>
</file>

<file path=xl/sharedStrings.xml><?xml version="1.0" encoding="utf-8"?>
<sst xmlns="http://schemas.openxmlformats.org/spreadsheetml/2006/main" count="89" uniqueCount="31">
  <si>
    <t>Année</t>
  </si>
  <si>
    <t>Mois</t>
  </si>
  <si>
    <t>Type de lait</t>
  </si>
  <si>
    <t>BIO</t>
  </si>
  <si>
    <t>Traitement thermique</t>
  </si>
  <si>
    <t>Cru</t>
  </si>
  <si>
    <t>Conventionnel</t>
  </si>
  <si>
    <t>Thermisé</t>
  </si>
  <si>
    <t>Saison</t>
  </si>
  <si>
    <t>Format fromages</t>
  </si>
  <si>
    <t>Conservation</t>
  </si>
  <si>
    <t>Nombre</t>
  </si>
  <si>
    <t>Trésor</t>
  </si>
  <si>
    <t>Gros</t>
  </si>
  <si>
    <t>Biotza</t>
  </si>
  <si>
    <t>Direct</t>
  </si>
  <si>
    <t>Sous-vide</t>
  </si>
  <si>
    <t>AOP</t>
  </si>
  <si>
    <t>Semaine</t>
  </si>
  <si>
    <t>Date du mouvement</t>
  </si>
  <si>
    <t>Cumulé</t>
  </si>
  <si>
    <t>N° de lot fabrication</t>
  </si>
  <si>
    <t>N° LOT VENTE</t>
  </si>
  <si>
    <t>Date_fabrication</t>
  </si>
  <si>
    <t>Date_mouvement</t>
  </si>
  <si>
    <t>type_de_lait_utilisé</t>
  </si>
  <si>
    <t>traitement_thermique_lait_utilisé</t>
  </si>
  <si>
    <t>Format_fromages</t>
  </si>
  <si>
    <t>13/06/2018</t>
  </si>
  <si>
    <t>essai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</si>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</sst>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NumberFormat="1" applyAlignment="1">
      <alignment vertical="center" wrapText="1"/>
    </xf>
    <xf numFmtId="14" fontId="1" fillId="0" borderId="0" xfId="0" applyNumberFormat="1" applyFont="1" applyAlignment="1">
      <alignment vertical="center" wrapText="1"/>
    </xf>
    <xf numFmtId="1" fontId="1" fillId="0" borderId="0" xfId="0" applyNumberFormat="1" applyFont="1" applyAlignment="1">
      <alignment vertical="center" wrapText="1"/>
    </xf>
    <xf numFmtId="14" fontId="0" fillId="0" borderId="0" xfId="0" applyNumberFormat="1" applyAlignment="1">
      <alignment horizontal="right" vertical="center" wrapText="1"/>
    </xf>
    <xf numFmtId="14" fontId="1" fillId="0" borderId="0" xfId="0" applyNumberFormat="1" applyFont="1" applyAlignment="1">
      <alignment horizontal="right" vertical="center" wrapText="1"/>
    </xf>
    <xf numFmtId="0" fontId="0" fillId="0" borderId="0" xfId="0" applyNumberFormat="1" applyAlignment="1">
      <alignment horizontal="right" vertical="center" wrapText="1"/>
    </xf>
  </cellXfs>
  <cellStyles count="1">
    <cellStyle name="Normal" xfId="0" builtinId="0"/>
  </cellStyles>
  <dxfs count="42"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" formatCode="0"/>
      <alignment horizontal="general" vertical="center" textRotation="0" wrapText="1" indent="0" justifyLastLine="0" shrinkToFit="0" readingOrder="0"/>
    </dxf>
    <dxf>
      <numFmt numFmtId="1" formatCode="0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" formatCode="0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9" formatCode="dd/mm/yyyy"/>
      <alignment horizontal="righ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" formatCode="0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9" formatCode="dd/mm/yyyy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0" formatCode="General"/>
      <alignment horizontal="right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" formatCode="0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right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38100</xdr:rowOff>
    </xdr:from>
    <xdr:to>
      <xdr:col>1</xdr:col>
      <xdr:colOff>495300</xdr:colOff>
      <xdr:row>0</xdr:row>
      <xdr:rowOff>333375</xdr:rowOff>
    </xdr:to>
    <xdr:sp macro="[0]!retour_menu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90500" y="38100"/>
          <a:ext cx="1066800" cy="295275"/>
        </a:xfrm>
        <a:prstGeom prst="bevel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 w="15875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sz="1100">
              <a:solidFill>
                <a:schemeClr val="lt1"/>
              </a:solidFill>
              <a:latin typeface="+mn-lt"/>
              <a:ea typeface="+mn-ea"/>
              <a:cs typeface="+mn-cs"/>
            </a:rPr>
            <a:t>Retour menu</a:t>
          </a:r>
        </a:p>
      </xdr:txBody>
    </xdr:sp>
    <xdr:clientData/>
  </xdr:twoCellAnchor>
  <xdr:twoCellAnchor>
    <xdr:from>
      <xdr:col>1</xdr:col>
      <xdr:colOff>503621</xdr:colOff>
      <xdr:row>0</xdr:row>
      <xdr:rowOff>65689</xdr:rowOff>
    </xdr:from>
    <xdr:to>
      <xdr:col>10</xdr:col>
      <xdr:colOff>470776</xdr:colOff>
      <xdr:row>0</xdr:row>
      <xdr:rowOff>525517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1598449" y="65689"/>
          <a:ext cx="9218448" cy="4598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/>
            <a:t>PREVISIONS</a:t>
          </a:r>
        </a:p>
      </xdr:txBody>
    </xdr:sp>
    <xdr:clientData/>
  </xdr:twoCellAnchor>
  <xdr:twoCellAnchor>
    <xdr:from>
      <xdr:col>13</xdr:col>
      <xdr:colOff>514570</xdr:colOff>
      <xdr:row>0</xdr:row>
      <xdr:rowOff>32845</xdr:rowOff>
    </xdr:from>
    <xdr:to>
      <xdr:col>24</xdr:col>
      <xdr:colOff>689741</xdr:colOff>
      <xdr:row>0</xdr:row>
      <xdr:rowOff>492673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13980949" y="32845"/>
          <a:ext cx="8605344" cy="4598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/>
            <a:t>FABRICATIONS</a:t>
          </a:r>
        </a:p>
      </xdr:txBody>
    </xdr:sp>
    <xdr:clientData/>
  </xdr:twoCellAnchor>
  <xdr:twoCellAnchor>
    <xdr:from>
      <xdr:col>12</xdr:col>
      <xdr:colOff>190500</xdr:colOff>
      <xdr:row>0</xdr:row>
      <xdr:rowOff>38100</xdr:rowOff>
    </xdr:from>
    <xdr:to>
      <xdr:col>13</xdr:col>
      <xdr:colOff>495300</xdr:colOff>
      <xdr:row>0</xdr:row>
      <xdr:rowOff>333375</xdr:rowOff>
    </xdr:to>
    <xdr:sp macro="[0]!retour_menu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90500" y="38100"/>
          <a:ext cx="1399628" cy="295275"/>
        </a:xfrm>
        <a:prstGeom prst="bevel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 w="15875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sz="1100">
              <a:solidFill>
                <a:schemeClr val="lt1"/>
              </a:solidFill>
              <a:latin typeface="+mn-lt"/>
              <a:ea typeface="+mn-ea"/>
              <a:cs typeface="+mn-cs"/>
            </a:rPr>
            <a:t>Retour menu</a:t>
          </a:r>
        </a:p>
      </xdr:txBody>
    </xdr:sp>
    <xdr:clientData/>
  </xdr:twoCellAnchor>
  <xdr:twoCellAnchor>
    <xdr:from>
      <xdr:col>28</xdr:col>
      <xdr:colOff>514570</xdr:colOff>
      <xdr:row>0</xdr:row>
      <xdr:rowOff>32845</xdr:rowOff>
    </xdr:from>
    <xdr:to>
      <xdr:col>38</xdr:col>
      <xdr:colOff>689741</xdr:colOff>
      <xdr:row>0</xdr:row>
      <xdr:rowOff>492673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13980949" y="32845"/>
          <a:ext cx="8605344" cy="4598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/>
            <a:t>VENTES</a:t>
          </a:r>
        </a:p>
      </xdr:txBody>
    </xdr:sp>
    <xdr:clientData/>
  </xdr:twoCellAnchor>
  <xdr:twoCellAnchor>
    <xdr:from>
      <xdr:col>27</xdr:col>
      <xdr:colOff>190500</xdr:colOff>
      <xdr:row>0</xdr:row>
      <xdr:rowOff>38100</xdr:rowOff>
    </xdr:from>
    <xdr:to>
      <xdr:col>28</xdr:col>
      <xdr:colOff>495300</xdr:colOff>
      <xdr:row>0</xdr:row>
      <xdr:rowOff>333375</xdr:rowOff>
    </xdr:to>
    <xdr:sp macro="[0]!retour_menu" textlink="">
      <xdr:nvSpPr>
        <xdr:cNvPr id="7" name="Rectangle : en biseau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2354034" y="38100"/>
          <a:ext cx="1607645" cy="295275"/>
        </a:xfrm>
        <a:prstGeom prst="bevel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 w="15875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sz="1100">
              <a:solidFill>
                <a:schemeClr val="lt1"/>
              </a:solidFill>
              <a:latin typeface="+mn-lt"/>
              <a:ea typeface="+mn-ea"/>
              <a:cs typeface="+mn-cs"/>
            </a:rPr>
            <a:t>Retour menu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57F0107A-0861-4E6D-B0BE-8D2567160C04}" name="Tableau19" displayName="Tableau19" ref="A1:K12" totalsRowShown="0" headerRowDxfId="41" dataDxfId="40">
  <autoFilter ref="A1:K12" xr:uid="{EB653B3B-8561-4691-A786-533CAC79FD34}"/>
  <sortState ref="A2:K2">
    <sortCondition ref="E1:E2"/>
  </sortState>
  <tableColumns count="11">
    <tableColumn id="1" xr3:uid="{29F04311-6FD2-41A7-BA45-EBED7A5B6FC1}" name="Date du mouvement" dataDxfId="39"/>
    <tableColumn id="12" xr3:uid="{4C09808A-85FA-47F3-AF47-77845B52C37F}" name="Saison" dataDxfId="38">
      <calculatedColumnFormula>IFERROR(IF(OR(Tableau19[[#This Row],[Mois]]="décembre",Tableau19[[#This Row],[Mois]]="novembre"),CONCATENATE(Tableau19[[#This Row],[Année]],"-",Tableau19[[#This Row],[Année]]+1),CONCATENATE(Tableau19[[#This Row],[Année]]-1,"-",Tableau19[[#This Row],[Année]])),"")</calculatedColumnFormula>
    </tableColumn>
    <tableColumn id="11" xr3:uid="{B9A44E31-C1ED-4699-B34E-6771C5BF1348}" name="Année" dataDxfId="37">
      <calculatedColumnFormula>IF(Tableau19[[#This Row],[Date du mouvement]]="","",TEXT(Tableau19[[#This Row],[Date du mouvement]],"aaaa"))</calculatedColumnFormula>
    </tableColumn>
    <tableColumn id="10" xr3:uid="{4FE60548-2DEA-4309-AAAC-AF641AAF42CC}" name="Mois" dataDxfId="36">
      <calculatedColumnFormula>IF(Tableau19[[#This Row],[Date du mouvement]]="","",TEXT(Tableau19[[#This Row],[Date du mouvement]],"mmmm"))</calculatedColumnFormula>
    </tableColumn>
    <tableColumn id="13" xr3:uid="{B3A826DF-8BFE-4B07-B4A8-0E8AA44CE784}" name="Semaine" dataDxfId="35">
      <calculatedColumnFormula>WEEKNUM(Tableau19[[#This Row],[Date du mouvement]],2)</calculatedColumnFormula>
    </tableColumn>
    <tableColumn id="2" xr3:uid="{48034CF4-BF3C-4111-9E99-1B673A1E030A}" name="Type de lait" dataDxfId="34"/>
    <tableColumn id="3" xr3:uid="{990E3937-9AC0-4836-97D3-9458C530A4A8}" name="Traitement thermique" dataDxfId="33"/>
    <tableColumn id="6" xr3:uid="{F04457E3-ADCB-43CF-B1AB-5E32B09544D7}" name="Format fromages" dataDxfId="32"/>
    <tableColumn id="7" xr3:uid="{C4C6CBEF-A8D2-4B8C-AD21-CD97351EDEE0}" name="Conservation" dataDxfId="31"/>
    <tableColumn id="8" xr3:uid="{553549B1-404B-4C5F-8D90-AC3F73EDD17E}" name="Nombre" dataDxfId="30"/>
    <tableColumn id="14" xr3:uid="{0A0BAF16-0C41-490C-9732-7282067F1B87}" name="Cumulé" dataDxfId="29">
      <calculatedColumnFormula>SUMIFS(Tableau19[Nombre],Tableau19[Conservation],Tableau19[[#This Row],[Conservation]],Tableau19[Format fromages],Tableau19[[#This Row],[Format fromages]],Tableau19[Traitement thermique],Tableau19[[#This Row],[Traitement thermique]],Tableau19[Type de lait],Tableau19[[#This Row],[Type de lait]],Tableau19[Date du mouvement],"&lt;="&amp;Tableau19[[#This Row],[Date du mouvement]])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6A78D940-2EB6-41CC-A277-6F83DFABF3B6}" name="Tableau1926" displayName="Tableau1926" ref="M1:Y2" totalsRowShown="0" headerRowDxfId="28" dataDxfId="27">
  <autoFilter ref="M1:Y2" xr:uid="{94C71FBF-2A54-4A10-ACC2-03F0E33CD614}"/>
  <tableColumns count="13">
    <tableColumn id="1" xr3:uid="{0CDBED2F-D345-4F3C-B7A9-ADEBB6A558E5}" name="Date_mouvement" dataDxfId="26"/>
    <tableColumn id="12" xr3:uid="{C3C90ACA-236D-4188-A30A-027912F5E0EE}" name="Saison" dataDxfId="25">
      <calculatedColumnFormula>IFERROR(IF(OR(Tableau1926[[#This Row],[Mois]]="décembre",Tableau1926[[#This Row],[Mois]]="novembre"),CONCATENATE(Tableau1926[[#This Row],[Année]],"-",Tableau1926[[#This Row],[Année]]+1),CONCATENATE(Tableau1926[[#This Row],[Année]]-1,"-",Tableau1926[[#This Row],[Année]])),"")</calculatedColumnFormula>
    </tableColumn>
    <tableColumn id="11" xr3:uid="{B3E1A85F-F211-4D0E-81EB-723580994C53}" name="Année" dataDxfId="24">
      <calculatedColumnFormula>IF(Tableau1926[[#This Row],[Date_mouvement]]="","",TEXT(Tableau1926[[#This Row],[Date_mouvement]],"aaaa"))</calculatedColumnFormula>
    </tableColumn>
    <tableColumn id="10" xr3:uid="{407A9764-62C1-4012-8E1B-B496C26A5335}" name="Mois" dataDxfId="23">
      <calculatedColumnFormula>IF(Tableau1926[[#This Row],[Date_mouvement]]="","",TEXT(Tableau1926[[#This Row],[Date_mouvement]],"mmmm"))</calculatedColumnFormula>
    </tableColumn>
    <tableColumn id="13" xr3:uid="{AABE4449-7C54-4610-8FDE-D432D10F1807}" name="Semaine" dataDxfId="22">
      <calculatedColumnFormula>WEEKNUM(Tableau1926[[#This Row],[Date_mouvement]],2)</calculatedColumnFormula>
    </tableColumn>
    <tableColumn id="4" xr3:uid="{58DC9891-0110-4BF1-ABBF-C79A433325F0}" name="Date_fabrication" dataDxfId="21"/>
    <tableColumn id="5" xr3:uid="{F40F1853-6CD2-4D34-B97E-7AFFD9C0DF5E}" name="N° de lot fabrication" dataDxfId="20">
      <calculatedColumnFormula>IF(Tableau1926[[#This Row],[Date_fabrication]]="","",CONCATENATE(RIGHT(YEAR(Tableau1926[[#This Row],[Date_fabrication]]),2),"-",TEXT(Tableau1926[[#This Row],[Date_fabrication]],"mm"),"-",TEXT(Tableau1926[[#This Row],[Date_fabrication]],"jj")))</calculatedColumnFormula>
    </tableColumn>
    <tableColumn id="2" xr3:uid="{4710CD3A-EBDF-4765-80E4-C597EBE6A545}" name="type_de_lait_utilisé" dataDxfId="19"/>
    <tableColumn id="3" xr3:uid="{9A3F3E38-5BCB-41E2-9172-533AFB7306AD}" name="traitement_thermique_lait_utilisé" dataDxfId="18"/>
    <tableColumn id="6" xr3:uid="{79B0D0FA-143B-4382-9CE5-DDDB9B7E29A4}" name="Format_fromages" dataDxfId="17"/>
    <tableColumn id="7" xr3:uid="{4FAB2052-0864-41A6-8AFF-6E7EDC880D93}" name="Conservation" dataDxfId="16"/>
    <tableColumn id="8" xr3:uid="{95FA78D0-29CB-466F-B877-7358B9C628C5}" name="Nombre" dataDxfId="15"/>
    <tableColumn id="14" xr3:uid="{AEB3F693-29CC-4B64-BCAD-9CD02954948A}" name="Cumulé" dataDxfId="14">
      <calculatedColumnFormula>SUMIFS(Tableau1926[Nombre],Tableau1926[Conservation],Tableau1926[[#This Row],[Conservation]],Tableau1926[Format_fromages],Tableau1926[[#This Row],[Format_fromages]],Tableau1926[traitement_thermique_lait_utilisé],Tableau1926[[#This Row],[traitement_thermique_lait_utilisé]],Tableau1926[type_de_lait_utilisé],Tableau1926[[#This Row],[type_de_lait_utilisé]],Tableau1926[Date_mouvement],"&lt;="&amp;Tableau1926[[#This Row],[Date_mouvement]])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85FD3582-24ED-4A5E-AB4F-8A4490F38697}" name="Tableau192627" displayName="Tableau192627" ref="AB1:AM2" totalsRowShown="0" headerRowDxfId="13" dataDxfId="12">
  <autoFilter ref="AB1:AM2" xr:uid="{E44EB7A6-031B-4C0E-9095-52D2B419ACE0}"/>
  <sortState ref="AB2:AM2">
    <sortCondition ref="AF1:AF2"/>
  </sortState>
  <tableColumns count="12">
    <tableColumn id="1" xr3:uid="{0235157B-F4F7-4E27-AC0A-3D248E74E734}" name="Date du mouvement" dataDxfId="11"/>
    <tableColumn id="12" xr3:uid="{64D09E5B-AA8B-4827-81BB-948CD93ECFA7}" name="Saison" dataDxfId="10">
      <calculatedColumnFormula>IFERROR(IF(OR(Tableau192627[[#This Row],[Mois]]="décembre",Tableau192627[[#This Row],[Mois]]="novembre"),CONCATENATE(Tableau192627[[#This Row],[Année]],"-",Tableau192627[[#This Row],[Année]]+1),CONCATENATE(Tableau192627[[#This Row],[Année]]-1,"-",Tableau192627[[#This Row],[Année]])),"")</calculatedColumnFormula>
    </tableColumn>
    <tableColumn id="11" xr3:uid="{F4CFF199-1518-47AA-8E09-6AC707090D8F}" name="Année" dataDxfId="9">
      <calculatedColumnFormula>IF(Tableau192627[[#This Row],[Date du mouvement]]="","",TEXT(Tableau192627[[#This Row],[Date du mouvement]],"aaaa"))</calculatedColumnFormula>
    </tableColumn>
    <tableColumn id="10" xr3:uid="{030C8244-A497-4E69-93C1-1B29514B2513}" name="Mois" dataDxfId="8">
      <calculatedColumnFormula>IF(Tableau192627[[#This Row],[Date du mouvement]]="","",TEXT(Tableau192627[[#This Row],[Date du mouvement]],"mmmm"))</calculatedColumnFormula>
    </tableColumn>
    <tableColumn id="13" xr3:uid="{B68FC1FF-3B76-4775-9DD2-FE47E6BE2FA4}" name="Semaine" dataDxfId="7">
      <calculatedColumnFormula>WEEKNUM(Tableau192627[[#This Row],[Date du mouvement]],2)</calculatedColumnFormula>
    </tableColumn>
    <tableColumn id="5" xr3:uid="{8BABCE97-ADA5-4520-A9AB-F0FB34EB095A}" name="N° LOT VENTE" dataDxfId="6"/>
    <tableColumn id="2" xr3:uid="{CB44ECCA-1918-4CDF-B9C4-D64DD2C4CC29}" name="Type de lait" dataDxfId="5"/>
    <tableColumn id="3" xr3:uid="{872480B5-BF7A-4198-A1D1-51D175664264}" name="Traitement thermique" dataDxfId="4"/>
    <tableColumn id="6" xr3:uid="{D752DDB3-91C2-476B-BAB3-DFEA099F5395}" name="Format fromages" dataDxfId="3"/>
    <tableColumn id="7" xr3:uid="{E67188C8-F0FD-4FFB-9F7D-54E2D441C931}" name="Conservation" dataDxfId="2"/>
    <tableColumn id="8" xr3:uid="{2335A47A-3031-4A0A-818B-1407466DDC00}" name="Nombre" dataDxfId="1"/>
    <tableColumn id="14" xr3:uid="{2A9EDB5E-BB76-40A6-BF65-8EC827E89128}" name="Cumulé" dataDxfId="0">
      <calculatedColumnFormula>SUMIFS(Tableau192627[Nombre],Tableau192627[Conservation],Tableau192627[[#This Row],[Conservation]],Tableau192627[Format fromages],Tableau192627[[#This Row],[Format fromages]],Tableau192627[Traitement thermique],Tableau192627[[#This Row],[Traitement thermique]],Tableau192627[Type de lait],Tableau192627[[#This Row],[Type de lait]],Tableau192627[Date du mouvement],"&lt;="&amp;Tableau192627[[#This Row],[Date du mouvement]])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C00FD9-236F-4983-97BD-5FB71DC88C3E}">
  <sheetPr codeName="Feuil5">
    <pageSetUpPr fitToPage="1"/>
  </sheetPr>
  <dimension ref="A1:AM13"/>
  <sheetViews>
    <sheetView tabSelected="1" zoomScale="58" zoomScaleNormal="58" workbookViewId="0">
      <selection activeCell="H17" sqref="H17"/>
    </sheetView>
  </sheetViews>
  <sheetFormatPr baseColWidth="10" defaultRowHeight="14.5" x14ac:dyDescent="0.35"/>
  <cols>
    <col min="1" max="1" width="15.6328125" style="2" customWidth="1"/>
    <col min="2" max="5" width="10.90625" style="2"/>
    <col min="6" max="6" width="17" style="2" customWidth="1"/>
    <col min="7" max="7" width="15" style="2" bestFit="1" customWidth="1"/>
    <col min="8" max="8" width="21.1796875" style="2" customWidth="1"/>
    <col min="9" max="9" width="19.7265625" style="2" bestFit="1" customWidth="1"/>
    <col min="10" max="10" width="15.7265625" style="2" customWidth="1"/>
    <col min="11" max="11" width="15.08984375" style="2" customWidth="1"/>
    <col min="12" max="12" width="10.90625" style="2"/>
    <col min="13" max="13" width="18.7265625" style="2" bestFit="1" customWidth="1"/>
    <col min="14" max="17" width="10.90625" style="2"/>
    <col min="18" max="18" width="18.7265625" style="2" bestFit="1" customWidth="1"/>
    <col min="19" max="27" width="10.90625" style="2"/>
    <col min="28" max="28" width="18.7265625" style="2" bestFit="1" customWidth="1"/>
    <col min="29" max="16384" width="10.90625" style="2"/>
  </cols>
  <sheetData>
    <row r="1" spans="1:39" s="1" customFormat="1" ht="108" customHeight="1" x14ac:dyDescent="0.35">
      <c r="A1" s="5" t="s">
        <v>19</v>
      </c>
      <c r="B1" s="5" t="s">
        <v>8</v>
      </c>
      <c r="C1" s="5" t="s">
        <v>0</v>
      </c>
      <c r="D1" s="5" t="s">
        <v>1</v>
      </c>
      <c r="E1" s="5" t="s">
        <v>18</v>
      </c>
      <c r="F1" s="5" t="s">
        <v>2</v>
      </c>
      <c r="G1" s="5" t="s">
        <v>4</v>
      </c>
      <c r="H1" s="5" t="s">
        <v>9</v>
      </c>
      <c r="I1" s="5" t="s">
        <v>10</v>
      </c>
      <c r="J1" s="5" t="s">
        <v>11</v>
      </c>
      <c r="K1" s="5" t="s">
        <v>20</v>
      </c>
      <c r="M1" s="5" t="s">
        <v>24</v>
      </c>
      <c r="N1" s="5" t="s">
        <v>8</v>
      </c>
      <c r="O1" s="5" t="s">
        <v>0</v>
      </c>
      <c r="P1" s="5" t="s">
        <v>1</v>
      </c>
      <c r="Q1" s="5" t="s">
        <v>18</v>
      </c>
      <c r="R1" s="5" t="s">
        <v>23</v>
      </c>
      <c r="S1" s="5" t="s">
        <v>21</v>
      </c>
      <c r="T1" s="5" t="s">
        <v>25</v>
      </c>
      <c r="U1" s="5" t="s">
        <v>26</v>
      </c>
      <c r="V1" s="5" t="s">
        <v>27</v>
      </c>
      <c r="W1" s="5" t="s">
        <v>10</v>
      </c>
      <c r="X1" s="5" t="s">
        <v>11</v>
      </c>
      <c r="Y1" s="5" t="s">
        <v>20</v>
      </c>
      <c r="Z1" s="5"/>
      <c r="AB1" s="5" t="s">
        <v>19</v>
      </c>
      <c r="AC1" s="5" t="s">
        <v>8</v>
      </c>
      <c r="AD1" s="5" t="s">
        <v>0</v>
      </c>
      <c r="AE1" s="5" t="s">
        <v>1</v>
      </c>
      <c r="AF1" s="5" t="s">
        <v>18</v>
      </c>
      <c r="AG1" s="5" t="s">
        <v>22</v>
      </c>
      <c r="AH1" s="5" t="s">
        <v>2</v>
      </c>
      <c r="AI1" s="5" t="s">
        <v>4</v>
      </c>
      <c r="AJ1" s="5" t="s">
        <v>9</v>
      </c>
      <c r="AK1" s="5" t="s">
        <v>10</v>
      </c>
      <c r="AL1" s="5" t="s">
        <v>11</v>
      </c>
      <c r="AM1" s="5" t="s">
        <v>20</v>
      </c>
    </row>
    <row r="2" spans="1:39" ht="29" x14ac:dyDescent="0.35">
      <c r="A2" s="9">
        <v>39612</v>
      </c>
      <c r="B2" s="7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2007-2008</v>
      </c>
      <c r="C2" s="7" t="str">
        <f>IF(Tableau19[[#This Row],[Date du mouvement]]="","",TEXT(Tableau19[[#This Row],[Date du mouvement]],"aaaa"))</f>
        <v>2008</v>
      </c>
      <c r="D2" s="7" t="str">
        <f>IF(Tableau19[[#This Row],[Date du mouvement]]="","",TEXT(Tableau19[[#This Row],[Date du mouvement]],"mmmm"))</f>
        <v>juin</v>
      </c>
      <c r="E2" s="8">
        <f>WEEKNUM(Tableau19[[#This Row],[Date du mouvement]],2)</f>
        <v>24</v>
      </c>
      <c r="F2" s="2" t="s">
        <v>30</v>
      </c>
      <c r="G2" s="2" t="s">
        <v>7</v>
      </c>
      <c r="H2" s="2" t="s">
        <v>17</v>
      </c>
      <c r="I2" s="2" t="s">
        <v>16</v>
      </c>
      <c r="J2" s="2">
        <v>7</v>
      </c>
      <c r="K2" s="2">
        <f>SUMIFS(Tableau19[Nombre],Tableau19[Conservation],Tableau19[[#This Row],[Conservation]],Tableau19[Format fromages],Tableau19[[#This Row],[Format fromages]],Tableau19[Traitement thermique],Tableau19[[#This Row],[Traitement thermique]],Tableau19[Type de lait],Tableau19[[#This Row],[Type de lait]],Tableau19[Date du mouvement],"&lt;="&amp;Tableau19[[#This Row],[Date du mouvement]])</f>
        <v>7</v>
      </c>
      <c r="M2" s="11" t="s">
        <v>28</v>
      </c>
      <c r="N2" s="3" t="str">
        <f>IFERROR(IF(OR(Tableau1926[[#This Row],[Mois]]="décembre",Tableau1926[[#This Row],[Mois]]="novembre"),CONCATENATE(Tableau1926[[#This Row],[Année]],"-",Tableau1926[[#This Row],[Année]]+1),CONCATENATE(Tableau1926[[#This Row],[Année]]-1,"-",Tableau1926[[#This Row],[Année]])),"")</f>
        <v>2017-2018</v>
      </c>
      <c r="O2" s="7" t="str">
        <f>IF(Tableau1926[[#This Row],[Date_mouvement]]="","",TEXT(Tableau1926[[#This Row],[Date_mouvement]],"aaaa"))</f>
        <v>2018</v>
      </c>
      <c r="P2" s="7" t="str">
        <f>IF(Tableau1926[[#This Row],[Date_mouvement]]="","",TEXT(Tableau1926[[#This Row],[Date_mouvement]],"mmmm"))</f>
        <v>juin</v>
      </c>
      <c r="Q2" s="8">
        <f>WEEKNUM(Tableau1926[[#This Row],[Date_mouvement]],2)</f>
        <v>24</v>
      </c>
      <c r="R2" s="10">
        <v>43253</v>
      </c>
      <c r="S2" s="8" t="str">
        <f>IF(Tableau1926[[#This Row],[Date_fabrication]]="","",CONCATENATE(RIGHT(YEAR(Tableau1926[[#This Row],[Date_fabrication]]),2),"-",TEXT(Tableau1926[[#This Row],[Date_fabrication]],"mm"),"-",TEXT(Tableau1926[[#This Row],[Date_fabrication]],"jj")))</f>
        <v>18-06-02</v>
      </c>
      <c r="T2" s="2" t="s">
        <v>3</v>
      </c>
      <c r="U2" s="2" t="s">
        <v>7</v>
      </c>
      <c r="V2" s="2" t="s">
        <v>17</v>
      </c>
      <c r="W2" s="2" t="s">
        <v>15</v>
      </c>
      <c r="X2" s="2">
        <v>4</v>
      </c>
      <c r="Y2" s="6">
        <f>SUMIFS(Tableau1926[Nombre],Tableau1926[Conservation],Tableau1926[[#This Row],[Conservation]],Tableau1926[Format_fromages],Tableau1926[[#This Row],[Format_fromages]],Tableau1926[traitement_thermique_lait_utilisé],Tableau1926[[#This Row],[traitement_thermique_lait_utilisé]],Tableau1926[type_de_lait_utilisé],Tableau1926[[#This Row],[type_de_lait_utilisé]],Tableau1926[Date_mouvement],"&lt;="&amp;Tableau1926[[#This Row],[Date_mouvement]])</f>
        <v>0</v>
      </c>
      <c r="Z2" s="6"/>
      <c r="AB2" s="3">
        <v>43258</v>
      </c>
      <c r="AC2" s="7" t="str">
        <f>IFERROR(IF(OR(Tableau192627[[#This Row],[Mois]]="décembre",Tableau192627[[#This Row],[Mois]]="novembre"),CONCATENATE(Tableau192627[[#This Row],[Année]],"-",Tableau192627[[#This Row],[Année]]+1),CONCATENATE(Tableau192627[[#This Row],[Année]]-1,"-",Tableau192627[[#This Row],[Année]])),"")</f>
        <v>2017-2018</v>
      </c>
      <c r="AD2" s="7" t="str">
        <f>IF(Tableau192627[[#This Row],[Date du mouvement]]="","",TEXT(Tableau192627[[#This Row],[Date du mouvement]],"aaaa"))</f>
        <v>2018</v>
      </c>
      <c r="AE2" s="7" t="str">
        <f>IF(Tableau192627[[#This Row],[Date du mouvement]]="","",TEXT(Tableau192627[[#This Row],[Date du mouvement]],"mmmm"))</f>
        <v>juin</v>
      </c>
      <c r="AF2" s="8">
        <f>WEEKNUM(Tableau192627[[#This Row],[Date du mouvement]],2)</f>
        <v>23</v>
      </c>
      <c r="AG2" s="8"/>
      <c r="AH2" s="2" t="s">
        <v>6</v>
      </c>
      <c r="AI2" s="2" t="s">
        <v>7</v>
      </c>
      <c r="AJ2" s="2" t="s">
        <v>12</v>
      </c>
      <c r="AK2" s="2" t="s">
        <v>15</v>
      </c>
      <c r="AL2" s="2">
        <v>7</v>
      </c>
      <c r="AM2" s="2">
        <f>SUMIFS(Tableau192627[Nombre],Tableau192627[Conservation],Tableau192627[[#This Row],[Conservation]],Tableau192627[Format fromages],Tableau192627[[#This Row],[Format fromages]],Tableau192627[Traitement thermique],Tableau192627[[#This Row],[Traitement thermique]],Tableau192627[Type de lait],Tableau192627[[#This Row],[Type de lait]],Tableau192627[Date du mouvement],"&lt;="&amp;Tableau192627[[#This Row],[Date du mouvement]])</f>
        <v>7</v>
      </c>
    </row>
    <row r="3" spans="1:39" x14ac:dyDescent="0.35">
      <c r="A3" s="9">
        <v>43252</v>
      </c>
      <c r="B3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3" s="3" t="str">
        <f>IF(Tableau19[[#This Row],[Date du mouvement]]="","",TEXT(Tableau19[[#This Row],[Date du mouvement]],"aaaa"))</f>
        <v>2018</v>
      </c>
      <c r="D3" s="3" t="str">
        <f>IF(Tableau19[[#This Row],[Date du mouvement]]="","",TEXT(Tableau19[[#This Row],[Date du mouvement]],"mmmm"))</f>
        <v>juin</v>
      </c>
      <c r="E3" s="4">
        <f>WEEKNUM(Tableau19[[#This Row],[Date du mouvement]],2)</f>
        <v>22</v>
      </c>
      <c r="F3" s="2" t="s">
        <v>6</v>
      </c>
      <c r="G3" s="2" t="s">
        <v>5</v>
      </c>
      <c r="H3" s="2" t="s">
        <v>17</v>
      </c>
      <c r="I3" s="2" t="s">
        <v>15</v>
      </c>
      <c r="J3" s="2">
        <v>2</v>
      </c>
      <c r="K3" s="6">
        <f>SUMIFS(Tableau19[Nombre],Tableau19[Conservation],Tableau19[[#This Row],[Conservation]],Tableau19[Format fromages],Tableau19[[#This Row],[Format fromages]],Tableau19[Traitement thermique],Tableau19[[#This Row],[Traitement thermique]],Tableau19[Type de lait],Tableau19[[#This Row],[Type de lait]],Tableau19[Date du mouvement],"&lt;="&amp;Tableau19[[#This Row],[Date du mouvement]])</f>
        <v>2</v>
      </c>
      <c r="Z3" s="6"/>
    </row>
    <row r="4" spans="1:39" x14ac:dyDescent="0.35">
      <c r="A4" s="9">
        <v>43252</v>
      </c>
      <c r="B4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4" s="3" t="str">
        <f>IF(Tableau19[[#This Row],[Date du mouvement]]="","",TEXT(Tableau19[[#This Row],[Date du mouvement]],"aaaa"))</f>
        <v>2018</v>
      </c>
      <c r="D4" s="3" t="str">
        <f>IF(Tableau19[[#This Row],[Date du mouvement]]="","",TEXT(Tableau19[[#This Row],[Date du mouvement]],"mmmm"))</f>
        <v>juin</v>
      </c>
      <c r="E4" s="4">
        <f>WEEKNUM(Tableau19[[#This Row],[Date du mouvement]],2)</f>
        <v>22</v>
      </c>
      <c r="F4" s="2" t="s">
        <v>6</v>
      </c>
      <c r="G4" s="2" t="s">
        <v>5</v>
      </c>
      <c r="H4" s="2" t="s">
        <v>17</v>
      </c>
      <c r="I4" s="2" t="s">
        <v>16</v>
      </c>
      <c r="J4" s="2">
        <v>3</v>
      </c>
      <c r="K4" s="6">
        <f>SUMIFS(Tableau19[Nombre],Tableau19[Conservation],Tableau19[[#This Row],[Conservation]],Tableau19[Format fromages],Tableau19[[#This Row],[Format fromages]],Tableau19[Traitement thermique],Tableau19[[#This Row],[Traitement thermique]],Tableau19[Type de lait],Tableau19[[#This Row],[Type de lait]],Tableau19[Date du mouvement],"&lt;="&amp;Tableau19[[#This Row],[Date du mouvement]])</f>
        <v>3</v>
      </c>
      <c r="Z4" s="6"/>
    </row>
    <row r="5" spans="1:39" x14ac:dyDescent="0.35">
      <c r="A5" s="9">
        <v>43252</v>
      </c>
      <c r="B5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5" s="3" t="str">
        <f>IF(Tableau19[[#This Row],[Date du mouvement]]="","",TEXT(Tableau19[[#This Row],[Date du mouvement]],"aaaa"))</f>
        <v>2018</v>
      </c>
      <c r="D5" s="3" t="str">
        <f>IF(Tableau19[[#This Row],[Date du mouvement]]="","",TEXT(Tableau19[[#This Row],[Date du mouvement]],"mmmm"))</f>
        <v>juin</v>
      </c>
      <c r="E5" s="4">
        <f>WEEKNUM(Tableau19[[#This Row],[Date du mouvement]],2)</f>
        <v>22</v>
      </c>
      <c r="F5" s="2" t="s">
        <v>3</v>
      </c>
      <c r="G5" s="2" t="s">
        <v>5</v>
      </c>
      <c r="H5" s="2" t="s">
        <v>17</v>
      </c>
      <c r="I5" s="2" t="s">
        <v>15</v>
      </c>
      <c r="J5" s="2">
        <v>6</v>
      </c>
      <c r="K5" s="6">
        <f>SUMIFS(Tableau19[Nombre],Tableau19[Conservation],Tableau19[[#This Row],[Conservation]],Tableau19[Format fromages],Tableau19[[#This Row],[Format fromages]],Tableau19[Traitement thermique],Tableau19[[#This Row],[Traitement thermique]],Tableau19[Type de lait],Tableau19[[#This Row],[Type de lait]],Tableau19[Date du mouvement],"&lt;="&amp;Tableau19[[#This Row],[Date du mouvement]])</f>
        <v>6</v>
      </c>
      <c r="Z5" s="6"/>
    </row>
    <row r="6" spans="1:39" x14ac:dyDescent="0.35">
      <c r="A6" s="9">
        <v>43252</v>
      </c>
      <c r="B6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6" s="3" t="str">
        <f>IF(Tableau19[[#This Row],[Date du mouvement]]="","",TEXT(Tableau19[[#This Row],[Date du mouvement]],"aaaa"))</f>
        <v>2018</v>
      </c>
      <c r="D6" s="3" t="str">
        <f>IF(Tableau19[[#This Row],[Date du mouvement]]="","",TEXT(Tableau19[[#This Row],[Date du mouvement]],"mmmm"))</f>
        <v>juin</v>
      </c>
      <c r="E6" s="4">
        <f>WEEKNUM(Tableau19[[#This Row],[Date du mouvement]],2)</f>
        <v>22</v>
      </c>
      <c r="F6" s="2" t="s">
        <v>3</v>
      </c>
      <c r="G6" s="2" t="s">
        <v>5</v>
      </c>
      <c r="H6" s="2" t="s">
        <v>17</v>
      </c>
      <c r="I6" s="2" t="s">
        <v>16</v>
      </c>
      <c r="J6" s="2">
        <v>5</v>
      </c>
      <c r="K6" s="6">
        <f>SUMIFS(Tableau19[Nombre],Tableau19[Conservation],Tableau19[[#This Row],[Conservation]],Tableau19[Format fromages],Tableau19[[#This Row],[Format fromages]],Tableau19[Traitement thermique],Tableau19[[#This Row],[Traitement thermique]],Tableau19[Type de lait],Tableau19[[#This Row],[Type de lait]],Tableau19[Date du mouvement],"&lt;="&amp;Tableau19[[#This Row],[Date du mouvement]])</f>
        <v>5</v>
      </c>
      <c r="Z6" s="6"/>
    </row>
    <row r="7" spans="1:39" x14ac:dyDescent="0.35">
      <c r="A7" s="9">
        <v>43252</v>
      </c>
      <c r="B7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7" s="3" t="str">
        <f>IF(Tableau19[[#This Row],[Date du mouvement]]="","",TEXT(Tableau19[[#This Row],[Date du mouvement]],"aaaa"))</f>
        <v>2018</v>
      </c>
      <c r="D7" s="3" t="str">
        <f>IF(Tableau19[[#This Row],[Date du mouvement]]="","",TEXT(Tableau19[[#This Row],[Date du mouvement]],"mmmm"))</f>
        <v>juin</v>
      </c>
      <c r="E7" s="4">
        <f>WEEKNUM(Tableau19[[#This Row],[Date du mouvement]],2)</f>
        <v>22</v>
      </c>
      <c r="F7" s="2" t="s">
        <v>6</v>
      </c>
      <c r="G7" s="2" t="s">
        <v>7</v>
      </c>
      <c r="H7" s="2" t="s">
        <v>13</v>
      </c>
      <c r="I7" s="2" t="s">
        <v>15</v>
      </c>
      <c r="J7" s="2">
        <v>5</v>
      </c>
      <c r="K7" s="6">
        <f>SUMIFS(Tableau19[Nombre],Tableau19[Conservation],Tableau19[[#This Row],[Conservation]],Tableau19[Format fromages],Tableau19[[#This Row],[Format fromages]],Tableau19[Traitement thermique],Tableau19[[#This Row],[Traitement thermique]],Tableau19[Type de lait],Tableau19[[#This Row],[Type de lait]],Tableau19[Date du mouvement],"&lt;="&amp;Tableau19[[#This Row],[Date du mouvement]])</f>
        <v>5</v>
      </c>
      <c r="Z7" s="6"/>
    </row>
    <row r="8" spans="1:39" x14ac:dyDescent="0.35">
      <c r="A8" s="9">
        <v>43252</v>
      </c>
      <c r="B8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8" s="3" t="str">
        <f>IF(Tableau19[[#This Row],[Date du mouvement]]="","",TEXT(Tableau19[[#This Row],[Date du mouvement]],"aaaa"))</f>
        <v>2018</v>
      </c>
      <c r="D8" s="3" t="str">
        <f>IF(Tableau19[[#This Row],[Date du mouvement]]="","",TEXT(Tableau19[[#This Row],[Date du mouvement]],"mmmm"))</f>
        <v>juin</v>
      </c>
      <c r="E8" s="4">
        <f>WEEKNUM(Tableau19[[#This Row],[Date du mouvement]],2)</f>
        <v>22</v>
      </c>
      <c r="F8" s="2" t="s">
        <v>6</v>
      </c>
      <c r="G8" s="2" t="s">
        <v>7</v>
      </c>
      <c r="H8" s="2" t="s">
        <v>13</v>
      </c>
      <c r="I8" s="2" t="s">
        <v>16</v>
      </c>
      <c r="J8" s="2">
        <v>7</v>
      </c>
      <c r="K8" s="6">
        <f>SUMIFS(Tableau19[Nombre],Tableau19[Conservation],Tableau19[[#This Row],[Conservation]],Tableau19[Format fromages],Tableau19[[#This Row],[Format fromages]],Tableau19[Traitement thermique],Tableau19[[#This Row],[Traitement thermique]],Tableau19[Type de lait],Tableau19[[#This Row],[Type de lait]],Tableau19[Date du mouvement],"&lt;="&amp;Tableau19[[#This Row],[Date du mouvement]])</f>
        <v>7</v>
      </c>
    </row>
    <row r="9" spans="1:39" x14ac:dyDescent="0.35">
      <c r="A9" s="9">
        <v>43106</v>
      </c>
      <c r="B9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9" s="3" t="str">
        <f>IF(Tableau19[[#This Row],[Date du mouvement]]="","",TEXT(Tableau19[[#This Row],[Date du mouvement]],"aaaa"))</f>
        <v>2018</v>
      </c>
      <c r="D9" s="3" t="str">
        <f>IF(Tableau19[[#This Row],[Date du mouvement]]="","",TEXT(Tableau19[[#This Row],[Date du mouvement]],"mmmm"))</f>
        <v>janvier</v>
      </c>
      <c r="E9" s="4">
        <f>WEEKNUM(Tableau19[[#This Row],[Date du mouvement]],2)</f>
        <v>1</v>
      </c>
      <c r="F9" s="2" t="s">
        <v>6</v>
      </c>
      <c r="G9" s="2" t="s">
        <v>5</v>
      </c>
      <c r="H9" s="2" t="s">
        <v>14</v>
      </c>
      <c r="I9" s="2" t="s">
        <v>15</v>
      </c>
      <c r="J9" s="2">
        <v>8</v>
      </c>
      <c r="K9" s="6">
        <f>SUMIFS(Tableau19[Nombre],Tableau19[Conservation],Tableau19[[#This Row],[Conservation]],Tableau19[Format fromages],Tableau19[[#This Row],[Format fromages]],Tableau19[Traitement thermique],Tableau19[[#This Row],[Traitement thermique]],Tableau19[Type de lait],Tableau19[[#This Row],[Type de lait]],Tableau19[Date du mouvement],"&lt;="&amp;Tableau19[[#This Row],[Date du mouvement]])</f>
        <v>8</v>
      </c>
    </row>
    <row r="10" spans="1:39" x14ac:dyDescent="0.35">
      <c r="A10" s="9">
        <v>43106</v>
      </c>
      <c r="B10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10" s="3" t="str">
        <f>IF(Tableau19[[#This Row],[Date du mouvement]]="","",TEXT(Tableau19[[#This Row],[Date du mouvement]],"aaaa"))</f>
        <v>2018</v>
      </c>
      <c r="D10" s="3" t="str">
        <f>IF(Tableau19[[#This Row],[Date du mouvement]]="","",TEXT(Tableau19[[#This Row],[Date du mouvement]],"mmmm"))</f>
        <v>janvier</v>
      </c>
      <c r="E10" s="4">
        <f>WEEKNUM(Tableau19[[#This Row],[Date du mouvement]],2)</f>
        <v>1</v>
      </c>
      <c r="F10" s="2" t="s">
        <v>6</v>
      </c>
      <c r="G10" s="2" t="s">
        <v>5</v>
      </c>
      <c r="H10" s="2" t="s">
        <v>14</v>
      </c>
      <c r="I10" s="2" t="s">
        <v>16</v>
      </c>
      <c r="J10" s="2">
        <v>4</v>
      </c>
      <c r="K10" s="6">
        <f>SUMIFS(Tableau19[Nombre],Tableau19[Conservation],Tableau19[[#This Row],[Conservation]],Tableau19[Format fromages],Tableau19[[#This Row],[Format fromages]],Tableau19[Traitement thermique],Tableau19[[#This Row],[Traitement thermique]],Tableau19[Type de lait],Tableau19[[#This Row],[Type de lait]],Tableau19[Date du mouvement],"&lt;="&amp;Tableau19[[#This Row],[Date du mouvement]])</f>
        <v>4</v>
      </c>
    </row>
    <row r="11" spans="1:39" x14ac:dyDescent="0.35">
      <c r="A11" s="9">
        <v>43106</v>
      </c>
      <c r="B11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11" s="3" t="str">
        <f>IF(Tableau19[[#This Row],[Date du mouvement]]="","",TEXT(Tableau19[[#This Row],[Date du mouvement]],"aaaa"))</f>
        <v>2018</v>
      </c>
      <c r="D11" s="3" t="str">
        <f>IF(Tableau19[[#This Row],[Date du mouvement]]="","",TEXT(Tableau19[[#This Row],[Date du mouvement]],"mmmm"))</f>
        <v>janvier</v>
      </c>
      <c r="E11" s="4">
        <f>WEEKNUM(Tableau19[[#This Row],[Date du mouvement]],2)</f>
        <v>1</v>
      </c>
      <c r="F11" s="2" t="s">
        <v>29</v>
      </c>
      <c r="G11" s="2" t="s">
        <v>29</v>
      </c>
      <c r="H11" s="2" t="s">
        <v>29</v>
      </c>
      <c r="I11" s="2" t="s">
        <v>15</v>
      </c>
      <c r="J11" s="2">
        <v>5</v>
      </c>
      <c r="K11" s="6">
        <f>SUMIFS(Tableau19[Nombre],Tableau19[Conservation],Tableau19[[#This Row],[Conservation]],Tableau19[Format fromages],Tableau19[[#This Row],[Format fromages]],Tableau19[Traitement thermique],Tableau19[[#This Row],[Traitement thermique]],Tableau19[Type de lait],Tableau19[[#This Row],[Type de lait]],Tableau19[Date du mouvement],"&lt;="&amp;Tableau19[[#This Row],[Date du mouvement]])</f>
        <v>5</v>
      </c>
    </row>
    <row r="12" spans="1:39" x14ac:dyDescent="0.35">
      <c r="A12" s="9">
        <v>43106</v>
      </c>
      <c r="B12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12" s="3" t="str">
        <f>IF(Tableau19[[#This Row],[Date du mouvement]]="","",TEXT(Tableau19[[#This Row],[Date du mouvement]],"aaaa"))</f>
        <v>2018</v>
      </c>
      <c r="D12" s="3" t="str">
        <f>IF(Tableau19[[#This Row],[Date du mouvement]]="","",TEXT(Tableau19[[#This Row],[Date du mouvement]],"mmmm"))</f>
        <v>janvier</v>
      </c>
      <c r="E12" s="4">
        <f>WEEKNUM(Tableau19[[#This Row],[Date du mouvement]],2)</f>
        <v>1</v>
      </c>
      <c r="F12" s="2" t="s">
        <v>29</v>
      </c>
      <c r="G12" s="2" t="s">
        <v>29</v>
      </c>
      <c r="H12" s="2" t="s">
        <v>29</v>
      </c>
      <c r="I12" s="2" t="s">
        <v>16</v>
      </c>
      <c r="J12" s="2">
        <v>3</v>
      </c>
      <c r="K12" s="6">
        <f>SUMIFS(Tableau19[Nombre],Tableau19[Conservation],Tableau19[[#This Row],[Conservation]],Tableau19[Format fromages],Tableau19[[#This Row],[Format fromages]],Tableau19[Traitement thermique],Tableau19[[#This Row],[Traitement thermique]],Tableau19[Type de lait],Tableau19[[#This Row],[Type de lait]],Tableau19[Date du mouvement],"&lt;="&amp;Tableau19[[#This Row],[Date du mouvement]])</f>
        <v>3</v>
      </c>
    </row>
    <row r="13" spans="1:39" x14ac:dyDescent="0.35">
      <c r="M13" s="3"/>
      <c r="R13" s="3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scale="96" orientation="landscape" horizontalDpi="300" verticalDpi="300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PREVISIONS_FABRICATION_VENTES</vt:lpstr>
      <vt:lpstr>Conservation</vt:lpstr>
      <vt:lpstr>Date_mouvement</vt:lpstr>
      <vt:lpstr>Format_fromages</vt:lpstr>
      <vt:lpstr>nombre_de_fromages</vt:lpstr>
      <vt:lpstr>traitement_thermique_lait_utilisé</vt:lpstr>
      <vt:lpstr>type_de_lait_utilisé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2018-06-27T19:44:36Z</dcterms:modified>
</cp:coreProperties>
</file>