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810"/>
  <workbookPr/>
  <mc:AlternateContent xmlns:mc="http://schemas.openxmlformats.org/markup-compatibility/2006">
    <mc:Choice Requires="x15">
      <x15ac:absPath xmlns:x15ac="http://schemas.microsoft.com/office/spreadsheetml/2010/11/ac" url="/Users/davnico/Desktop/"/>
    </mc:Choice>
  </mc:AlternateContent>
  <bookViews>
    <workbookView xWindow="0" yWindow="0" windowWidth="28800" windowHeight="18000" tabRatio="500" activeTab="2"/>
  </bookViews>
  <sheets>
    <sheet name="Positions" sheetId="1" r:id="rId1"/>
    <sheet name="Portefeuille" sheetId="3" r:id="rId2"/>
    <sheet name="Calcul" sheetId="4" r:id="rId3"/>
    <sheet name="Ressources" sheetId="2" r:id="rId4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4" l="1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AE6" i="1"/>
  <c r="AE7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W8" i="1"/>
  <c r="W6" i="1"/>
  <c r="W7" i="1"/>
  <c r="C39" i="3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F4" i="3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F5" i="3"/>
  <c r="F6" i="3"/>
  <c r="F3" i="3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I6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D5" i="4"/>
  <c r="C5" i="4"/>
  <c r="D10" i="4"/>
  <c r="C10" i="4"/>
  <c r="D11" i="4"/>
  <c r="C11" i="4"/>
  <c r="D12" i="4"/>
  <c r="C12" i="4"/>
  <c r="D13" i="4"/>
  <c r="C13" i="4"/>
  <c r="D14" i="4"/>
  <c r="C14" i="4"/>
  <c r="D15" i="4"/>
  <c r="C15" i="4"/>
  <c r="D16" i="4"/>
  <c r="C16" i="4"/>
  <c r="D17" i="4"/>
  <c r="C17" i="4"/>
  <c r="D18" i="4"/>
  <c r="C18" i="4"/>
  <c r="D19" i="4"/>
  <c r="C19" i="4"/>
  <c r="D20" i="4"/>
  <c r="C20" i="4"/>
  <c r="D21" i="4"/>
  <c r="C21" i="4"/>
  <c r="D22" i="4"/>
  <c r="C22" i="4"/>
  <c r="D23" i="4"/>
  <c r="C23" i="4"/>
  <c r="D24" i="4"/>
  <c r="C24" i="4"/>
  <c r="D25" i="4"/>
  <c r="C25" i="4"/>
  <c r="D26" i="4"/>
  <c r="C26" i="4"/>
  <c r="D27" i="4"/>
  <c r="C27" i="4"/>
  <c r="D28" i="4"/>
  <c r="C28" i="4"/>
  <c r="D29" i="4"/>
  <c r="C29" i="4"/>
  <c r="D30" i="4"/>
  <c r="C30" i="4"/>
  <c r="D31" i="4"/>
  <c r="C31" i="4"/>
  <c r="D32" i="4"/>
  <c r="C32" i="4"/>
  <c r="D33" i="4"/>
  <c r="C33" i="4"/>
  <c r="D34" i="4"/>
  <c r="C34" i="4"/>
  <c r="D35" i="4"/>
  <c r="C35" i="4"/>
  <c r="D36" i="4"/>
  <c r="C36" i="4"/>
  <c r="D37" i="4"/>
  <c r="C37" i="4"/>
  <c r="D38" i="4"/>
  <c r="C38" i="4"/>
  <c r="D39" i="4"/>
  <c r="C39" i="4"/>
  <c r="D40" i="4"/>
  <c r="C40" i="4"/>
  <c r="D41" i="4"/>
  <c r="C41" i="4"/>
  <c r="D42" i="4"/>
  <c r="C42" i="4"/>
  <c r="D6" i="4"/>
  <c r="C6" i="4"/>
  <c r="D7" i="4"/>
  <c r="C7" i="4"/>
  <c r="D8" i="4"/>
  <c r="C8" i="4"/>
  <c r="D9" i="4"/>
  <c r="C9" i="4"/>
  <c r="C4" i="4"/>
  <c r="D4" i="4"/>
  <c r="C3" i="4"/>
  <c r="D3" i="4"/>
</calcChain>
</file>

<file path=xl/sharedStrings.xml><?xml version="1.0" encoding="utf-8"?>
<sst xmlns="http://schemas.openxmlformats.org/spreadsheetml/2006/main" count="59" uniqueCount="39">
  <si>
    <t>Type</t>
  </si>
  <si>
    <t>Titre (Code)</t>
  </si>
  <si>
    <t>Date</t>
  </si>
  <si>
    <t>Quantité</t>
  </si>
  <si>
    <t>Cours</t>
  </si>
  <si>
    <t>PRU</t>
  </si>
  <si>
    <t>Montant</t>
  </si>
  <si>
    <t>Risque (%)</t>
  </si>
  <si>
    <t>Stop Loss</t>
  </si>
  <si>
    <t>"En jours"</t>
  </si>
  <si>
    <t>"+/- Value"</t>
  </si>
  <si>
    <t>Gain/Perte</t>
  </si>
  <si>
    <t>"+/-" Value</t>
  </si>
  <si>
    <t>Action</t>
  </si>
  <si>
    <t>Achat</t>
  </si>
  <si>
    <t>Dividende</t>
  </si>
  <si>
    <t>Vente</t>
  </si>
  <si>
    <t>Performance</t>
  </si>
  <si>
    <t>Durée</t>
  </si>
  <si>
    <t>Portefeuille</t>
  </si>
  <si>
    <t>Frais</t>
  </si>
  <si>
    <t>Transaction</t>
  </si>
  <si>
    <t>Comptant</t>
  </si>
  <si>
    <t>SRD</t>
  </si>
  <si>
    <t>CPT</t>
  </si>
  <si>
    <t>Jusqu'à 500 € inclus</t>
  </si>
  <si>
    <t>Entre 500 € et 1 000 € inclus</t>
  </si>
  <si>
    <t>Entre 1 000 € et 2 000 € inclus</t>
  </si>
  <si>
    <t>Entre 2 000 et 4 400 € inclus</t>
  </si>
  <si>
    <t>Supérieur à 4 400 € inclus</t>
  </si>
  <si>
    <t>Montant de l'ordre</t>
  </si>
  <si>
    <t>Virement</t>
  </si>
  <si>
    <t>Total</t>
  </si>
  <si>
    <t>Capital Investi</t>
  </si>
  <si>
    <t>Solde Espèces</t>
  </si>
  <si>
    <t>Solde Titres</t>
  </si>
  <si>
    <t>Solde PEA</t>
  </si>
  <si>
    <t>Gain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</si>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</sst>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\ &quot;€&quot;"/>
  </numFmts>
  <fonts count="3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CEBF0"/>
        <bgColor indexed="64"/>
      </patternFill>
    </fill>
  </fills>
  <borders count="14">
    <border>
      <left/>
      <right/>
      <top/>
      <bottom/>
      <diagonal/>
    </border>
    <border>
      <left style="medium">
        <color theme="0" tint="-0.34998626667073579"/>
      </left>
      <right/>
      <top/>
      <bottom/>
      <diagonal/>
    </border>
    <border>
      <left/>
      <right style="medium">
        <color theme="0" tint="-0.34998626667073579"/>
      </right>
      <top/>
      <bottom/>
      <diagonal/>
    </border>
    <border>
      <left style="medium">
        <color theme="0" tint="-0.34998626667073579"/>
      </left>
      <right/>
      <top/>
      <bottom style="medium">
        <color theme="0" tint="-0.34998626667073579"/>
      </bottom>
      <diagonal/>
    </border>
    <border>
      <left/>
      <right style="medium">
        <color theme="0" tint="-0.34998626667073579"/>
      </right>
      <top/>
      <bottom style="medium">
        <color theme="0" tint="-0.34998626667073579"/>
      </bottom>
      <diagonal/>
    </border>
    <border>
      <left/>
      <right/>
      <top/>
      <bottom style="medium">
        <color theme="0" tint="-0.34998626667073579"/>
      </bottom>
      <diagonal/>
    </border>
    <border>
      <left style="medium">
        <color theme="0" tint="-0.34998626667073579"/>
      </left>
      <right style="medium">
        <color theme="0" tint="-0.34998626667073579"/>
      </right>
      <top/>
      <bottom/>
      <diagonal/>
    </border>
    <border>
      <left style="medium">
        <color theme="0" tint="-0.34998626667073579"/>
      </left>
      <right style="medium">
        <color theme="0" tint="-0.34998626667073579"/>
      </right>
      <top/>
      <bottom style="medium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 style="medium">
        <color theme="0" tint="-0.34998626667073579"/>
      </bottom>
      <diagonal/>
    </border>
    <border>
      <left style="thin">
        <color theme="0" tint="-0.34998626667073579"/>
      </left>
      <right/>
      <top/>
      <bottom/>
      <diagonal/>
    </border>
  </borders>
  <cellStyleXfs count="1">
    <xf numFmtId="0" fontId="0" fillId="0" borderId="0"/>
  </cellStyleXfs>
  <cellXfs count="88">
    <xf numFmtId="0" fontId="0" fillId="0" borderId="0" xfId="0"/>
    <xf numFmtId="14" fontId="0" fillId="0" borderId="0" xfId="0" applyNumberFormat="1"/>
    <xf numFmtId="1" fontId="0" fillId="0" borderId="0" xfId="0" applyNumberFormat="1"/>
    <xf numFmtId="10" fontId="0" fillId="0" borderId="0" xfId="0" applyNumberFormat="1"/>
    <xf numFmtId="164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0" fillId="6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2" borderId="0" xfId="0" applyNumberFormat="1" applyFill="1" applyAlignment="1">
      <alignment horizontal="left"/>
    </xf>
    <xf numFmtId="14" fontId="0" fillId="0" borderId="0" xfId="0" applyNumberFormat="1" applyAlignment="1">
      <alignment horizontal="left"/>
    </xf>
    <xf numFmtId="0" fontId="0" fillId="2" borderId="0" xfId="0" applyNumberFormat="1" applyFill="1" applyAlignment="1">
      <alignment horizontal="right"/>
    </xf>
    <xf numFmtId="1" fontId="0" fillId="0" borderId="0" xfId="0" applyNumberFormat="1" applyAlignment="1">
      <alignment horizontal="right"/>
    </xf>
    <xf numFmtId="0" fontId="0" fillId="0" borderId="0" xfId="0" applyNumberFormat="1" applyAlignment="1">
      <alignment horizontal="right"/>
    </xf>
    <xf numFmtId="0" fontId="0" fillId="2" borderId="0" xfId="0" applyFill="1" applyAlignment="1">
      <alignment horizontal="right"/>
    </xf>
    <xf numFmtId="0" fontId="0" fillId="0" borderId="1" xfId="0" applyBorder="1" applyAlignment="1">
      <alignment horizontal="right"/>
    </xf>
    <xf numFmtId="0" fontId="0" fillId="0" borderId="2" xfId="0" applyBorder="1" applyAlignment="1">
      <alignment horizontal="right"/>
    </xf>
    <xf numFmtId="9" fontId="0" fillId="0" borderId="0" xfId="0" applyNumberFormat="1" applyAlignment="1">
      <alignment horizontal="right"/>
    </xf>
    <xf numFmtId="0" fontId="0" fillId="0" borderId="6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4" xfId="0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0" xfId="0" applyAlignment="1">
      <alignment horizontal="right"/>
    </xf>
    <xf numFmtId="0" fontId="0" fillId="7" borderId="0" xfId="0" applyNumberFormat="1" applyFill="1" applyAlignment="1">
      <alignment horizontal="right"/>
    </xf>
    <xf numFmtId="0" fontId="0" fillId="7" borderId="0" xfId="0" applyFill="1" applyAlignment="1">
      <alignment horizontal="right"/>
    </xf>
    <xf numFmtId="0" fontId="0" fillId="3" borderId="0" xfId="0" applyNumberFormat="1" applyFill="1" applyAlignment="1">
      <alignment horizontal="left"/>
    </xf>
    <xf numFmtId="0" fontId="0" fillId="3" borderId="0" xfId="0" applyNumberFormat="1" applyFill="1" applyAlignment="1">
      <alignment horizontal="right"/>
    </xf>
    <xf numFmtId="0" fontId="0" fillId="3" borderId="0" xfId="0" applyFill="1" applyAlignment="1">
      <alignment horizontal="right"/>
    </xf>
    <xf numFmtId="0" fontId="0" fillId="0" borderId="2" xfId="0" applyFill="1" applyBorder="1" applyAlignment="1">
      <alignment horizontal="right"/>
    </xf>
    <xf numFmtId="1" fontId="0" fillId="0" borderId="0" xfId="0" applyNumberFormat="1" applyAlignment="1">
      <alignment horizontal="left"/>
    </xf>
    <xf numFmtId="0" fontId="0" fillId="4" borderId="0" xfId="0" applyNumberFormat="1" applyFill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10" fontId="0" fillId="0" borderId="0" xfId="0" applyNumberFormat="1" applyFill="1" applyAlignment="1">
      <alignment horizontal="right"/>
    </xf>
    <xf numFmtId="10" fontId="0" fillId="0" borderId="2" xfId="0" applyNumberFormat="1" applyFill="1" applyBorder="1" applyAlignment="1">
      <alignment horizontal="right"/>
    </xf>
    <xf numFmtId="10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10" fontId="0" fillId="0" borderId="2" xfId="0" applyNumberFormat="1" applyBorder="1" applyAlignment="1">
      <alignment horizontal="right"/>
    </xf>
    <xf numFmtId="10" fontId="0" fillId="0" borderId="5" xfId="0" applyNumberFormat="1" applyBorder="1" applyAlignment="1">
      <alignment horizontal="right"/>
    </xf>
    <xf numFmtId="164" fontId="0" fillId="0" borderId="5" xfId="0" applyNumberFormat="1" applyBorder="1" applyAlignment="1">
      <alignment horizontal="right"/>
    </xf>
    <xf numFmtId="10" fontId="0" fillId="0" borderId="4" xfId="0" applyNumberFormat="1" applyBorder="1" applyAlignment="1">
      <alignment horizontal="right"/>
    </xf>
    <xf numFmtId="164" fontId="0" fillId="4" borderId="0" xfId="0" applyNumberFormat="1" applyFill="1" applyAlignment="1">
      <alignment horizontal="center"/>
    </xf>
    <xf numFmtId="10" fontId="0" fillId="0" borderId="0" xfId="0" applyNumberFormat="1" applyAlignment="1"/>
    <xf numFmtId="0" fontId="0" fillId="0" borderId="0" xfId="0" applyAlignment="1">
      <alignment horizontal="left"/>
    </xf>
    <xf numFmtId="49" fontId="1" fillId="6" borderId="9" xfId="0" applyNumberFormat="1" applyFont="1" applyFill="1" applyBorder="1" applyAlignment="1">
      <alignment horizontal="centerContinuous"/>
    </xf>
    <xf numFmtId="49" fontId="1" fillId="6" borderId="11" xfId="0" applyNumberFormat="1" applyFont="1" applyFill="1" applyBorder="1" applyAlignment="1">
      <alignment horizontal="centerContinuous"/>
    </xf>
    <xf numFmtId="14" fontId="1" fillId="2" borderId="9" xfId="0" applyNumberFormat="1" applyFont="1" applyFill="1" applyBorder="1" applyAlignment="1">
      <alignment horizontal="centerContinuous"/>
    </xf>
    <xf numFmtId="1" fontId="1" fillId="2" borderId="10" xfId="0" applyNumberFormat="1" applyFont="1" applyFill="1" applyBorder="1" applyAlignment="1">
      <alignment horizontal="centerContinuous"/>
    </xf>
    <xf numFmtId="0" fontId="1" fillId="2" borderId="10" xfId="0" applyNumberFormat="1" applyFont="1" applyFill="1" applyBorder="1" applyAlignment="1">
      <alignment horizontal="centerContinuous"/>
    </xf>
    <xf numFmtId="0" fontId="1" fillId="2" borderId="10" xfId="0" applyFont="1" applyFill="1" applyBorder="1" applyAlignment="1">
      <alignment horizontal="centerContinuous"/>
    </xf>
    <xf numFmtId="9" fontId="1" fillId="2" borderId="10" xfId="0" applyNumberFormat="1" applyFont="1" applyFill="1" applyBorder="1" applyAlignment="1">
      <alignment horizontal="centerContinuous"/>
    </xf>
    <xf numFmtId="0" fontId="1" fillId="2" borderId="11" xfId="0" applyFont="1" applyFill="1" applyBorder="1" applyAlignment="1">
      <alignment horizontal="centerContinuous"/>
    </xf>
    <xf numFmtId="1" fontId="1" fillId="0" borderId="0" xfId="0" applyNumberFormat="1" applyFont="1"/>
    <xf numFmtId="0" fontId="1" fillId="5" borderId="9" xfId="0" applyFont="1" applyFill="1" applyBorder="1" applyAlignment="1">
      <alignment horizontal="centerContinuous"/>
    </xf>
    <xf numFmtId="0" fontId="1" fillId="5" borderId="10" xfId="0" applyFont="1" applyFill="1" applyBorder="1" applyAlignment="1">
      <alignment horizontal="centerContinuous"/>
    </xf>
    <xf numFmtId="0" fontId="1" fillId="5" borderId="11" xfId="0" applyFont="1" applyFill="1" applyBorder="1" applyAlignment="1">
      <alignment horizontal="centerContinuous"/>
    </xf>
    <xf numFmtId="14" fontId="1" fillId="0" borderId="0" xfId="0" applyNumberFormat="1" applyFont="1"/>
    <xf numFmtId="1" fontId="1" fillId="3" borderId="9" xfId="0" applyNumberFormat="1" applyFont="1" applyFill="1" applyBorder="1" applyAlignment="1">
      <alignment horizontal="centerContinuous"/>
    </xf>
    <xf numFmtId="0" fontId="1" fillId="3" borderId="10" xfId="0" applyFont="1" applyFill="1" applyBorder="1" applyAlignment="1">
      <alignment horizontal="centerContinuous"/>
    </xf>
    <xf numFmtId="1" fontId="1" fillId="3" borderId="11" xfId="0" applyNumberFormat="1" applyFont="1" applyFill="1" applyBorder="1" applyAlignment="1">
      <alignment horizontal="centerContinuous"/>
    </xf>
    <xf numFmtId="10" fontId="1" fillId="0" borderId="0" xfId="0" applyNumberFormat="1" applyFont="1"/>
    <xf numFmtId="10" fontId="1" fillId="4" borderId="9" xfId="0" applyNumberFormat="1" applyFont="1" applyFill="1" applyBorder="1" applyAlignment="1">
      <alignment horizontal="centerContinuous"/>
    </xf>
    <xf numFmtId="0" fontId="1" fillId="4" borderId="8" xfId="0" applyFont="1" applyFill="1" applyBorder="1" applyAlignment="1">
      <alignment horizontal="center"/>
    </xf>
    <xf numFmtId="0" fontId="0" fillId="6" borderId="0" xfId="0" applyNumberFormat="1" applyFill="1" applyAlignment="1">
      <alignment horizontal="center"/>
    </xf>
    <xf numFmtId="0" fontId="0" fillId="0" borderId="13" xfId="0" applyBorder="1" applyAlignment="1">
      <alignment horizontal="right"/>
    </xf>
    <xf numFmtId="0" fontId="0" fillId="0" borderId="13" xfId="0" applyFont="1" applyBorder="1" applyAlignment="1">
      <alignment horizontal="right"/>
    </xf>
    <xf numFmtId="0" fontId="0" fillId="0" borderId="12" xfId="0" applyBorder="1" applyAlignment="1">
      <alignment horizontal="right"/>
    </xf>
    <xf numFmtId="0" fontId="0" fillId="0" borderId="1" xfId="0" applyNumberFormat="1" applyBorder="1" applyAlignment="1">
      <alignment horizontal="right"/>
    </xf>
    <xf numFmtId="0" fontId="0" fillId="0" borderId="3" xfId="0" applyNumberFormat="1" applyBorder="1" applyAlignment="1">
      <alignment horizontal="right"/>
    </xf>
    <xf numFmtId="164" fontId="0" fillId="0" borderId="0" xfId="0" applyNumberFormat="1" applyFill="1" applyAlignment="1">
      <alignment horizontal="right"/>
    </xf>
    <xf numFmtId="165" fontId="0" fillId="0" borderId="0" xfId="0" applyNumberFormat="1" applyAlignment="1">
      <alignment horizontal="right"/>
    </xf>
    <xf numFmtId="165" fontId="0" fillId="2" borderId="11" xfId="0" applyNumberFormat="1" applyFill="1" applyBorder="1" applyAlignment="1">
      <alignment horizontal="centerContinuous"/>
    </xf>
    <xf numFmtId="14" fontId="0" fillId="2" borderId="0" xfId="0" applyNumberFormat="1" applyFill="1" applyAlignment="1">
      <alignment horizontal="left"/>
    </xf>
    <xf numFmtId="165" fontId="0" fillId="2" borderId="0" xfId="0" applyNumberFormat="1" applyFill="1" applyAlignment="1">
      <alignment horizontal="right"/>
    </xf>
    <xf numFmtId="49" fontId="0" fillId="0" borderId="0" xfId="0" applyNumberFormat="1"/>
    <xf numFmtId="49" fontId="0" fillId="8" borderId="9" xfId="0" applyNumberFormat="1" applyFill="1" applyBorder="1" applyAlignment="1">
      <alignment horizontal="centerContinuous"/>
    </xf>
    <xf numFmtId="0" fontId="0" fillId="8" borderId="11" xfId="0" applyFill="1" applyBorder="1" applyAlignment="1">
      <alignment horizontal="centerContinuous"/>
    </xf>
    <xf numFmtId="49" fontId="0" fillId="8" borderId="0" xfId="0" applyNumberFormat="1" applyFill="1"/>
    <xf numFmtId="164" fontId="0" fillId="8" borderId="0" xfId="0" applyNumberFormat="1" applyFill="1"/>
    <xf numFmtId="14" fontId="1" fillId="0" borderId="8" xfId="0" applyNumberFormat="1" applyFont="1" applyBorder="1"/>
    <xf numFmtId="0" fontId="0" fillId="0" borderId="0" xfId="0" applyNumberFormat="1"/>
    <xf numFmtId="14" fontId="1" fillId="4" borderId="8" xfId="0" applyNumberFormat="1" applyFont="1" applyFill="1" applyBorder="1" applyAlignment="1">
      <alignment horizontal="center"/>
    </xf>
    <xf numFmtId="14" fontId="1" fillId="4" borderId="8" xfId="0" applyNumberFormat="1" applyFont="1" applyFill="1" applyBorder="1" applyAlignment="1">
      <alignment horizontal="left"/>
    </xf>
    <xf numFmtId="14" fontId="0" fillId="4" borderId="0" xfId="0" applyNumberFormat="1" applyFill="1" applyAlignment="1">
      <alignment horizontal="left"/>
    </xf>
    <xf numFmtId="14" fontId="0" fillId="0" borderId="1" xfId="0" applyNumberFormat="1" applyBorder="1" applyAlignment="1">
      <alignment horizontal="left"/>
    </xf>
    <xf numFmtId="0" fontId="1" fillId="4" borderId="8" xfId="0" applyFont="1" applyFill="1" applyBorder="1" applyAlignment="1">
      <alignment horizontal="centerContinuous"/>
    </xf>
    <xf numFmtId="14" fontId="2" fillId="0" borderId="0" xfId="0" applyNumberFormat="1" applyFont="1" applyAlignment="1">
      <alignment horizontal="left"/>
    </xf>
  </cellXfs>
  <cellStyles count="1">
    <cellStyle name="Normal" xfId="0" builtinId="0"/>
  </cellStyles>
  <dxfs count="70">
    <dxf>
      <numFmt numFmtId="0" formatCode="General"/>
    </dxf>
    <dxf>
      <numFmt numFmtId="19" formatCode="dd/mm/yyyy"/>
      <alignment horizontal="left" vertical="bottom" textRotation="0" wrapText="0" indent="0" justifyLastLine="0" shrinkToFit="0"/>
    </dxf>
    <dxf>
      <numFmt numFmtId="0" formatCode="General"/>
    </dxf>
    <dxf>
      <numFmt numFmtId="0" formatCode="General"/>
    </dxf>
    <dxf>
      <font>
        <b/>
        <i val="0"/>
        <strike val="0"/>
        <color rgb="FFFF0000"/>
      </font>
      <fill>
        <patternFill>
          <bgColor rgb="FFDEDEDE"/>
        </patternFill>
      </fill>
    </dxf>
    <dxf>
      <font>
        <b/>
        <i val="0"/>
        <strike val="0"/>
        <color rgb="FF00B050"/>
      </font>
      <fill>
        <patternFill>
          <bgColor rgb="FFDEDEDE"/>
        </patternFill>
      </fill>
    </dxf>
    <dxf>
      <font>
        <b/>
        <i val="0"/>
        <strike val="0"/>
        <color rgb="FF00B050"/>
      </font>
      <fill>
        <patternFill>
          <bgColor rgb="FFDEDEDE"/>
        </patternFill>
      </fill>
    </dxf>
    <dxf>
      <font>
        <b val="0"/>
        <i val="0"/>
        <strike val="0"/>
        <color theme="1"/>
      </font>
      <fill>
        <patternFill>
          <bgColor rgb="FFDEDEDE"/>
        </patternFill>
      </fill>
    </dxf>
    <dxf>
      <font>
        <b/>
        <i val="0"/>
        <strike val="0"/>
        <color rgb="FFFF0000"/>
      </font>
      <fill>
        <patternFill>
          <bgColor rgb="FFDEDEDE"/>
        </patternFill>
      </fill>
    </dxf>
    <dxf>
      <font>
        <b/>
        <i val="0"/>
        <strike val="0"/>
        <color rgb="FF00B050"/>
      </font>
      <fill>
        <patternFill>
          <bgColor rgb="FFDEDEDE"/>
        </patternFill>
      </fill>
    </dxf>
    <dxf>
      <font>
        <b/>
        <i val="0"/>
        <strike val="0"/>
        <color rgb="FF00B050"/>
      </font>
      <fill>
        <patternFill>
          <bgColor rgb="FFDEDEDE"/>
        </patternFill>
      </fill>
    </dxf>
    <dxf>
      <font>
        <b/>
        <i val="0"/>
        <strike val="0"/>
        <color rgb="FFFF0000"/>
      </font>
      <fill>
        <patternFill patternType="none">
          <bgColor auto="1"/>
        </patternFill>
      </fill>
    </dxf>
    <dxf>
      <font>
        <b/>
        <i val="0"/>
        <strike val="0"/>
        <color rgb="FF00B050"/>
      </font>
      <fill>
        <patternFill patternType="none">
          <bgColor auto="1"/>
        </patternFill>
      </fill>
    </dxf>
    <dxf>
      <font>
        <b/>
        <i val="0"/>
        <strike val="0"/>
        <color rgb="FF00B050"/>
      </font>
      <fill>
        <patternFill patternType="none">
          <bgColor auto="1"/>
        </patternFill>
      </fill>
    </dxf>
    <dxf>
      <numFmt numFmtId="19" formatCode="dd/mm/yyyy"/>
      <alignment horizontal="left" vertical="bottom" textRotation="0" wrapText="0" indent="0" justifyLastLine="0" shrinkToFit="0"/>
      <border diagonalUp="0" diagonalDown="0">
        <left style="medium">
          <color theme="0" tint="-0.34998626667073579"/>
        </left>
        <right/>
        <top/>
        <bottom/>
      </border>
    </dxf>
    <dxf>
      <numFmt numFmtId="14" formatCode="0.00%"/>
      <alignment horizontal="right" vertical="bottom" textRotation="0" wrapText="0" justifyLastLine="0" shrinkToFit="0"/>
      <border diagonalUp="0" diagonalDown="0" outline="0">
        <left/>
        <right style="medium">
          <color theme="0" tint="-0.34998626667073579"/>
        </right>
        <top/>
        <bottom/>
      </border>
    </dxf>
    <dxf>
      <numFmt numFmtId="14" formatCode="0.00%"/>
      <alignment horizontal="right" vertical="bottom" textRotation="0" wrapText="0" justifyLastLine="0" shrinkToFit="0"/>
    </dxf>
    <dxf>
      <numFmt numFmtId="0" formatCode="General"/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/>
    </dxf>
    <dxf>
      <numFmt numFmtId="165" formatCode="#,##0\ &quot;€&quot;"/>
      <fill>
        <patternFill patternType="solid">
          <fgColor indexed="64"/>
          <bgColor theme="9" tint="0.39997558519241921"/>
        </patternFill>
      </fill>
      <alignment horizontal="right" vertical="bottom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9" tint="0.39997558519241921"/>
        </patternFill>
      </fill>
      <alignment horizontal="left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64" formatCode="#,##0.00\ &quot;€&quot;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#,##0.00\ &quot;€&quot;"/>
    </dxf>
    <dxf>
      <numFmt numFmtId="30" formatCode="@"/>
    </dxf>
    <dxf>
      <numFmt numFmtId="165" formatCode="#,##0\ &quot;€&quot;"/>
      <alignment horizontal="right" vertical="bottom" textRotation="0" wrapText="0" justifyLastLine="0" shrinkToFit="0"/>
    </dxf>
    <dxf>
      <numFmt numFmtId="19" formatCode="dd/mm/yyyy"/>
      <alignment horizontal="left" vertical="bottom" textRotation="0" wrapText="0" indent="0" justifyLastLine="0" shrinkToFit="0"/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  <dxf>
      <numFmt numFmtId="0" formatCode="General"/>
      <alignment horizontal="right" vertical="bottom" textRotation="0" wrapText="0" justifyLastLine="0" shrinkToFit="0"/>
    </dxf>
    <dxf>
      <numFmt numFmtId="14" formatCode="0.00%"/>
      <alignment horizontal="right" vertical="bottom" textRotation="0" wrapText="0" justifyLastLine="0" shrinkToFit="0"/>
    </dxf>
    <dxf>
      <numFmt numFmtId="1" formatCode="0"/>
      <alignment horizontal="center" vertical="bottom" textRotation="0" wrapText="0" indent="0" justifyLastLine="0" shrinkToFit="0"/>
      <border diagonalUp="0" diagonalDown="0">
        <left style="medium">
          <color theme="0" tint="-0.34998626667073579"/>
        </left>
        <right/>
        <top/>
        <bottom/>
      </border>
    </dxf>
    <dxf>
      <fill>
        <patternFill patternType="solid">
          <fgColor indexed="64"/>
          <bgColor theme="7" tint="0.39997558519241921"/>
        </patternFill>
      </fill>
    </dxf>
    <dxf>
      <numFmt numFmtId="0" formatCode="General"/>
      <alignment horizontal="right" vertical="bottom" textRotation="0" wrapText="0" justifyLastLine="0" shrinkToFit="0"/>
      <border diagonalUp="0" diagonalDown="0">
        <left/>
        <right style="medium">
          <color theme="0" tint="-0.34998626667073579"/>
        </right>
        <top/>
        <bottom/>
        <vertical/>
        <horizontal/>
      </border>
    </dxf>
    <dxf>
      <numFmt numFmtId="0" formatCode="General"/>
      <alignment horizontal="right" vertical="bottom" textRotation="0" wrapText="0" justifyLastLine="0" shrinkToFit="0"/>
    </dxf>
    <dxf>
      <alignment horizontal="right" vertical="bottom" textRotation="0" wrapText="0" justifyLastLine="0" shrinkToFit="0"/>
      <border diagonalUp="0" diagonalDown="0">
        <left style="medium">
          <color theme="0" tint="-0.34998626667073579"/>
        </left>
        <right/>
        <top/>
        <bottom/>
        <vertical/>
        <horizontal/>
      </border>
    </dxf>
    <dxf>
      <alignment horizontal="right" vertical="bottom" textRotation="0" wrapText="0" justifyLastLine="0" shrinkToFit="0"/>
    </dxf>
    <dxf>
      <numFmt numFmtId="1" formatCode="0"/>
      <alignment horizontal="right" vertical="bottom" textRotation="0" wrapText="0" justifyLastLine="0" shrinkToFit="0"/>
    </dxf>
    <dxf>
      <numFmt numFmtId="19" formatCode="dd/mm/yyyy"/>
      <alignment horizontal="left" vertical="bottom" textRotation="0" wrapText="0" indent="0" justifyLastLine="0" shrinkToFit="0"/>
    </dxf>
    <dxf>
      <fill>
        <patternFill patternType="solid">
          <fgColor indexed="64"/>
          <bgColor theme="5" tint="0.39997558519241921"/>
        </patternFill>
      </fill>
    </dxf>
    <dxf>
      <numFmt numFmtId="0" formatCode="General"/>
      <alignment horizontal="right" vertical="bottom" textRotation="0" wrapText="0" justifyLastLine="0" shrinkToFit="0"/>
      <border diagonalUp="0" diagonalDown="0">
        <left style="medium">
          <color theme="0" tint="-0.34998626667073579"/>
        </left>
        <right style="medium">
          <color theme="0" tint="-0.34998626667073579"/>
        </right>
        <top/>
        <bottom/>
      </border>
    </dxf>
    <dxf>
      <alignment horizontal="right" vertical="bottom" textRotation="0" wrapText="0" justifyLastLine="0" shrinkToFit="0"/>
    </dxf>
    <dxf>
      <numFmt numFmtId="1" formatCode="0"/>
      <alignment horizontal="right" vertical="bottom" textRotation="0" wrapText="0" justifyLastLine="0" shrinkToFit="0"/>
    </dxf>
    <dxf>
      <alignment horizontal="right" vertical="bottom" textRotation="0" wrapText="0" justifyLastLine="0" shrinkToFit="0"/>
    </dxf>
    <dxf>
      <fill>
        <patternFill patternType="solid">
          <fgColor indexed="64"/>
          <bgColor theme="6" tint="0.39997558519241921"/>
        </patternFill>
      </fill>
      <alignment horizontal="right" vertical="bottom" textRotation="0" wrapText="0" justifyLastLine="0" shrinkToFit="0"/>
    </dxf>
    <dxf>
      <numFmt numFmtId="0" formatCode="General"/>
      <alignment horizontal="right" vertical="bottom" textRotation="0" wrapText="0" justifyLastLine="0" shrinkToFit="0"/>
      <border diagonalUp="0" diagonalDown="0">
        <left style="medium">
          <color theme="0" tint="-0.34998626667073579"/>
        </left>
        <right style="medium">
          <color theme="0" tint="-0.34998626667073579"/>
        </right>
        <top/>
        <bottom/>
      </border>
    </dxf>
    <dxf>
      <numFmt numFmtId="13" formatCode="0%"/>
      <alignment horizontal="right" vertical="bottom" textRotation="0" wrapText="0" justifyLastLine="0" shrinkToFit="0"/>
    </dxf>
    <dxf>
      <numFmt numFmtId="0" formatCode="General"/>
      <alignment horizontal="right" vertical="bottom" textRotation="0" wrapText="0" justifyLastLine="0" shrinkToFit="0"/>
      <border diagonalUp="0" diagonalDown="0">
        <left/>
        <right style="medium">
          <color theme="0" tint="-0.34998626667073579"/>
        </right>
        <top/>
        <bottom/>
        <vertical/>
        <horizontal/>
      </border>
    </dxf>
    <dxf>
      <numFmt numFmtId="0" formatCode="General"/>
      <alignment horizontal="right" vertical="bottom" textRotation="0" wrapText="0" justifyLastLine="0" shrinkToFit="0"/>
    </dxf>
    <dxf>
      <numFmt numFmtId="0" formatCode="General"/>
      <alignment horizontal="right" vertical="bottom" textRotation="0" wrapText="0" justifyLastLine="0" shrinkToFit="0"/>
      <border diagonalUp="0" diagonalDown="0">
        <left style="medium">
          <color theme="0" tint="-0.34998626667073579"/>
        </left>
        <right/>
        <top/>
        <bottom/>
        <vertical/>
        <horizontal/>
      </border>
    </dxf>
    <dxf>
      <numFmt numFmtId="0" formatCode="General"/>
      <alignment horizontal="right" vertical="bottom" textRotation="0" wrapText="0" justifyLastLine="0" shrinkToFit="0"/>
    </dxf>
    <dxf>
      <numFmt numFmtId="1" formatCode="0"/>
      <alignment horizontal="right" vertical="bottom" textRotation="0" wrapText="0" justifyLastLine="0" shrinkToFit="0"/>
    </dxf>
    <dxf>
      <numFmt numFmtId="19" formatCode="dd/mm/yyyy"/>
      <alignment horizontal="left" vertical="bottom" textRotation="0" wrapText="0" indent="0" justifyLastLine="0" shrinkToFit="0"/>
    </dxf>
    <dxf>
      <fill>
        <patternFill patternType="solid">
          <fgColor indexed="64"/>
          <bgColor theme="9" tint="0.39997558519241921"/>
        </patternFill>
      </fill>
    </dxf>
    <dxf>
      <numFmt numFmtId="30" formatCode="@"/>
      <alignment horizontal="left" vertical="bottom" textRotation="0" wrapText="0" indent="0" justifyLastLine="0" shrinkToFit="0"/>
    </dxf>
    <dxf>
      <numFmt numFmtId="30" formatCode="@"/>
      <alignment horizontal="center" vertical="bottom" textRotation="0" wrapText="0" indent="0" justifyLastLine="0" shrinkToFit="0"/>
    </dxf>
    <dxf>
      <alignment horizontal="left" vertical="bottom" textRotation="0" wrapText="0" indent="0" justifyLastLine="0" shrinkToFit="0"/>
    </dxf>
    <dxf>
      <fill>
        <patternFill patternType="solid">
          <fgColor indexed="64"/>
          <bgColor theme="8" tint="0.39997558519241921"/>
        </patternFill>
      </fill>
      <alignment horizontal="left" vertical="bottom" textRotation="0" wrapText="0" indent="0" justifyLastLine="0" shrinkToFit="0"/>
    </dxf>
    <dxf>
      <fill>
        <patternFill patternType="solid">
          <fgColor theme="6" tint="0.79998168889431442"/>
          <bgColor theme="6" tint="0.79998168889431442"/>
        </patternFill>
      </fill>
    </dxf>
    <dxf>
      <fill>
        <patternFill patternType="solid">
          <fgColor theme="6" tint="0.79998168889431442"/>
          <bgColor theme="6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 val="0"/>
        <i val="0"/>
        <strike val="0"/>
        <color theme="1"/>
      </font>
      <border>
        <top style="double">
          <color theme="6"/>
        </top>
      </border>
    </dxf>
    <dxf>
      <font>
        <b val="0"/>
        <i val="0"/>
        <strike val="0"/>
        <color theme="1"/>
      </font>
      <border>
        <bottom style="medium">
          <color theme="6"/>
        </bottom>
      </border>
    </dxf>
    <dxf>
      <font>
        <color theme="1"/>
      </font>
      <border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 style="thin">
          <color theme="6"/>
        </vertical>
        <horizontal style="thin">
          <color theme="6"/>
        </horizontal>
      </border>
    </dxf>
  </dxfs>
  <tableStyles count="1" defaultTableStyle="TableStyleMedium9" defaultPivotStyle="PivotStyleMedium7">
    <tableStyle name="Tableau Nico" pivot="0" count="7">
      <tableStyleElement type="wholeTable" dxfId="69"/>
      <tableStyleElement type="headerRow" dxfId="68"/>
      <tableStyleElement type="totalRow" dxfId="67"/>
      <tableStyleElement type="firstColumn" dxfId="66"/>
      <tableStyleElement type="lastColumn" dxfId="65"/>
      <tableStyleElement type="firstRowStripe" dxfId="64"/>
      <tableStyleElement type="firstColumnStripe" dxfId="63"/>
    </tableStyle>
  </tableStyles>
  <colors>
    <mruColors>
      <color rgb="FFCCEBF0"/>
      <color rgb="FFD3F4F8"/>
      <color rgb="FFDDDDDD"/>
      <color rgb="FFD4D4D4"/>
      <color rgb="FFDEDEDE"/>
      <color rgb="FFBDD7DC"/>
      <color rgb="FFF1FBFF"/>
      <color rgb="FFFF9289"/>
      <color rgb="FFFF574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Action" displayName="Action" ref="B5:C45" totalsRowShown="0" headerRowDxfId="62" dataDxfId="61">
  <autoFilter ref="B5:C45">
    <filterColumn colId="0" hiddenButton="1"/>
    <filterColumn colId="1" hiddenButton="1"/>
  </autoFilter>
  <tableColumns count="2">
    <tableColumn id="1" name="Type" dataDxfId="60"/>
    <tableColumn id="2" name="Titre (Code)" dataDxfId="59"/>
  </tableColumns>
  <tableStyleInfo name="Tableau Nico" showFirstColumn="0" showLastColumn="0" showRowStripes="1" showColumnStripes="0"/>
</table>
</file>

<file path=xl/tables/table2.xml><?xml version="1.0" encoding="utf-8"?>
<table xmlns="http://schemas.openxmlformats.org/spreadsheetml/2006/main" id="2" name="Achat" displayName="Achat" ref="E5:L45" totalsRowShown="0" headerRowDxfId="58">
  <autoFilter ref="E5:L4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Date" dataDxfId="57"/>
    <tableColumn id="2" name="Quantité" dataDxfId="56"/>
    <tableColumn id="3" name="Cours" dataDxfId="55"/>
    <tableColumn id="10" name="Frais" dataDxfId="54"/>
    <tableColumn id="4" name="PRU" dataDxfId="53">
      <calculatedColumnFormula>IF(OR(F6="",G6="",Achat[[#This Row],[Frais]]=""),"",J6/F6)</calculatedColumnFormula>
    </tableColumn>
    <tableColumn id="5" name="Montant" dataDxfId="52">
      <calculatedColumnFormula>IF(OR(F6="",G6="",Achat[[#This Row],[Frais]]=""),"",IF(Achat[[#This Row],[Frais]]=0.0009,(F6*G6)+((F6*G6)*Achat[[#This Row],[Frais]]),(F6*G6)+Achat[[#This Row],[Frais]]))</calculatedColumnFormula>
    </tableColumn>
    <tableColumn id="6" name="Risque (%)" dataDxfId="51"/>
    <tableColumn id="7" name="Stop Loss" dataDxfId="50">
      <calculatedColumnFormula>IF(OR(F6="",G6="",Achat[[#This Row],[Frais]]="",K6=""),"",I6-(I6*K6))</calculatedColumnFormula>
    </tableColumn>
  </tableColumns>
  <tableStyleInfo name="Tableau Nico" showFirstColumn="0" showLastColumn="0" showRowStripes="1" showColumnStripes="0"/>
</table>
</file>

<file path=xl/tables/table3.xml><?xml version="1.0" encoding="utf-8"?>
<table xmlns="http://schemas.openxmlformats.org/spreadsheetml/2006/main" id="3" name="Dividende" displayName="Dividende" ref="N5:P45" totalsRowShown="0" headerRowDxfId="49" dataDxfId="48">
  <autoFilter ref="N5:P45">
    <filterColumn colId="0" hiddenButton="1"/>
    <filterColumn colId="1" hiddenButton="1"/>
    <filterColumn colId="2" hiddenButton="1"/>
  </autoFilter>
  <tableColumns count="3">
    <tableColumn id="1" name="Quantité" dataDxfId="47"/>
    <tableColumn id="2" name="PRU" dataDxfId="46"/>
    <tableColumn id="3" name="Montant" dataDxfId="45">
      <calculatedColumnFormula>IF(OR(N6="",O6=""),"",N6*O6)</calculatedColumnFormula>
    </tableColumn>
  </tableColumns>
  <tableStyleInfo name="Tableau Nico" showFirstColumn="0" showLastColumn="0" showRowStripes="1" showColumnStripes="0"/>
</table>
</file>

<file path=xl/tables/table4.xml><?xml version="1.0" encoding="utf-8"?>
<table xmlns="http://schemas.openxmlformats.org/spreadsheetml/2006/main" id="4" name="Vente" displayName="Vente" ref="R5:W45" totalsRowShown="0" headerRowDxfId="44">
  <autoFilter ref="R5:W4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Date" dataDxfId="43"/>
    <tableColumn id="2" name="Quantité" dataDxfId="42"/>
    <tableColumn id="3" name="Cours" dataDxfId="41"/>
    <tableColumn id="6" name="Frais" dataDxfId="40"/>
    <tableColumn id="4" name="PRU" dataDxfId="39">
      <calculatedColumnFormula>IF(OR(S6="",T6="",Vente[[#This Row],[Frais]]=""),"",W6/S6)</calculatedColumnFormula>
    </tableColumn>
    <tableColumn id="5" name="Montant" dataDxfId="38">
      <calculatedColumnFormula>IF(OR(S6="",T6="",Vente[[#This Row],[Frais]]=""),"",IF(Vente[[#This Row],[Frais]]=0.0009,(S6*T6)-((S6*T6)*Vente[[#This Row],[Frais]]),(S6*T6)-Vente[[#This Row],[Frais]]))</calculatedColumnFormula>
    </tableColumn>
  </tableColumns>
  <tableStyleInfo name="Tableau Nico" showFirstColumn="0" showLastColumn="0" showRowStripes="1" showColumnStripes="0"/>
</table>
</file>

<file path=xl/tables/table5.xml><?xml version="1.0" encoding="utf-8"?>
<table xmlns="http://schemas.openxmlformats.org/spreadsheetml/2006/main" id="5" name="Performance" displayName="Performance" ref="Y5:AB45" totalsRowShown="0" headerRowDxfId="37">
  <autoFilter ref="Y5:AB45">
    <filterColumn colId="0" hiddenButton="1"/>
    <filterColumn colId="1" hiddenButton="1"/>
    <filterColumn colId="2" hiddenButton="1"/>
    <filterColumn colId="3" hiddenButton="1"/>
  </autoFilter>
  <tableColumns count="4">
    <tableColumn id="5" name="Date" dataDxfId="14">
      <calculatedColumnFormula>Vente[[#This Row],[Date]]</calculatedColumnFormula>
    </tableColumn>
    <tableColumn id="1" name="&quot;En jours&quot;" dataDxfId="36">
      <calculatedColumnFormula>IF(OR(S6="",T6="",Vente[[#This Row],[Frais]]=""),"",DATEDIF(E6,R6,"d"))</calculatedColumnFormula>
    </tableColumn>
    <tableColumn id="2" name="&quot;+/- Value&quot;" dataDxfId="35">
      <calculatedColumnFormula>IF(OR(S6="",T6="",Vente[[#This Row],[Frais]]=""),"",((W6-J6)+IF(P6="",0,P6))/J6)</calculatedColumnFormula>
    </tableColumn>
    <tableColumn id="3" name="Gain/Perte" dataDxfId="34">
      <calculatedColumnFormula>IF(OR(S6="",T6="",Vente[[#This Row],[Frais]]=""),"",(W6-J6)+IF(P6="",0,P6))</calculatedColumnFormula>
    </tableColumn>
  </tableColumns>
  <tableStyleInfo name="Tableau Nico" showFirstColumn="0" showLastColumn="0" showRowStripes="1" showColumnStripes="0"/>
</table>
</file>

<file path=xl/tables/table6.xml><?xml version="1.0" encoding="utf-8"?>
<table xmlns="http://schemas.openxmlformats.org/spreadsheetml/2006/main" id="6" name="Portefeuille" displayName="Portefeuille" ref="AC5:AC45" totalsRowShown="0" headerRowDxfId="17" dataDxfId="16">
  <autoFilter ref="AC5:AC45">
    <filterColumn colId="0" hiddenButton="1"/>
  </autoFilter>
  <tableColumns count="1">
    <tableColumn id="1" name="&quot;+/-&quot; Value" dataDxfId="15"/>
  </tableColumns>
  <tableStyleInfo name="Tableau Nico" showFirstColumn="0" showLastColumn="0" showRowStripes="1" showColumnStripes="0"/>
</table>
</file>

<file path=xl/tables/table7.xml><?xml version="1.0" encoding="utf-8"?>
<table xmlns="http://schemas.openxmlformats.org/spreadsheetml/2006/main" id="11" name="VirementCalcul" displayName="VirementCalcul" ref="AE5:AE40" totalsRowShown="0" headerRowDxfId="22" dataDxfId="21">
  <autoFilter ref="AE5:AE40">
    <filterColumn colId="0" hiddenButton="1"/>
  </autoFilter>
  <tableColumns count="1">
    <tableColumn id="1" name="Date" dataDxfId="20">
      <calculatedColumnFormula>IF(Portefeuille!B4=0,"",Portefeuille!B4)</calculatedColumnFormula>
    </tableColumn>
  </tableColumns>
  <tableStyleInfo name="Tableau Nico" showFirstColumn="0" showLastColumn="0" showRowStripes="1" showColumnStripes="0"/>
</table>
</file>

<file path=xl/tables/table8.xml><?xml version="1.0" encoding="utf-8"?>
<table xmlns="http://schemas.openxmlformats.org/spreadsheetml/2006/main" id="10" name="Virement" displayName="Virement" ref="B3:C39" totalsRowCount="1" headerRowDxfId="33" totalsRowDxfId="32">
  <autoFilter ref="B3:C38">
    <filterColumn colId="0" hiddenButton="1"/>
    <filterColumn colId="1" hiddenButton="1"/>
  </autoFilter>
  <tableColumns count="2">
    <tableColumn id="1" name="Date" totalsRowLabel="Total" dataDxfId="31" totalsRowDxfId="19"/>
    <tableColumn id="2" name="Montant" totalsRowFunction="sum" dataDxfId="30" totalsRowDxfId="18"/>
  </tableColumns>
  <tableStyleInfo name="Tableau Nico" showFirstColumn="0" showLastColumn="0" showRowStripes="1" showColumnStripes="0"/>
</table>
</file>

<file path=xl/tables/table9.xml><?xml version="1.0" encoding="utf-8"?>
<table xmlns="http://schemas.openxmlformats.org/spreadsheetml/2006/main" id="12" name="Solde" displayName="Solde" ref="E3:F6" headerRowCount="0" totalsRowShown="0">
  <tableColumns count="2">
    <tableColumn id="1" name="Colonne1" dataDxfId="29"/>
    <tableColumn id="2" name="Colonne2" dataDxfId="28">
      <calculatedColumnFormula>Virement[[#Totals],[Montant]]</calculatedColumnFormula>
    </tableColumn>
  </tableColumns>
  <tableStyleInfo name="Tableau Nico" showFirstColumn="0" showLastColumn="0" showRowStripes="1" showColumnStripes="0"/>
</table>
</file>

<file path=xl/tables/table10.xml><?xml version="1.0" encoding="utf-8"?>
<table xmlns="http://schemas.openxmlformats.org/spreadsheetml/2006/main" id="9" name="Calcul" displayName="Calcul" ref="B2:E42" totalsRowShown="0">
  <autoFilter ref="B2:E42"/>
  <tableColumns count="4">
    <tableColumn id="1" name="Date" dataDxfId="1">
      <calculatedColumnFormula>IFERROR(SMALL((Vente[Date],VirementCalcul[Date]),ROW(A1)),"")</calculatedColumnFormula>
    </tableColumn>
    <tableColumn id="2" name="Gain" dataDxfId="2">
      <calculatedColumnFormula>IFERROR(INDEX(Performance[Gain/Perte],MATCH(B3,Performance[Date],0)),"")</calculatedColumnFormula>
    </tableColumn>
    <tableColumn id="3" name="Virement" dataDxfId="3">
      <calculatedColumnFormula>IFERROR(INDEX(Virement[Montant],MATCH(B3,Virement[Date],0)),"")</calculatedColumnFormula>
    </tableColumn>
    <tableColumn id="4" name="Solde" dataDxfId="0">
      <calculatedColumnFormula>IF(AND(C3="",D3=""),"",SUM(C3,D3,E2))</calculatedColumnFormula>
    </tableColumn>
  </tableColumns>
  <tableStyleInfo name="Tableau Nico" showFirstColumn="0" showLastColumn="0" showRowStripes="1" showColumnStripes="0"/>
</table>
</file>

<file path=xl/tables/table11.xml><?xml version="1.0" encoding="utf-8"?>
<table xmlns="http://schemas.openxmlformats.org/spreadsheetml/2006/main" id="7" name="Transaction" displayName="Transaction" ref="B2:C4" totalsRowShown="0" headerRowDxfId="27" dataDxfId="26">
  <autoFilter ref="B2:C4"/>
  <tableColumns count="2">
    <tableColumn id="1" name="Transaction" dataDxfId="25"/>
    <tableColumn id="2" name="Type" dataDxfId="24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id="8" name="Frais" displayName="Frais" ref="E2:F7" totalsRowShown="0">
  <autoFilter ref="E2:F7"/>
  <tableColumns count="2">
    <tableColumn id="1" name="Montant de l'ordre"/>
    <tableColumn id="2" name="Frais" dataDxfId="2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4" Type="http://schemas.openxmlformats.org/officeDocument/2006/relationships/table" Target="../tables/table4.xml"/><Relationship Id="rId5" Type="http://schemas.openxmlformats.org/officeDocument/2006/relationships/table" Target="../tables/table5.xml"/><Relationship Id="rId6" Type="http://schemas.openxmlformats.org/officeDocument/2006/relationships/table" Target="../tables/table6.xml"/><Relationship Id="rId7" Type="http://schemas.openxmlformats.org/officeDocument/2006/relationships/table" Target="../tables/table7.xml"/><Relationship Id="rId1" Type="http://schemas.openxmlformats.org/officeDocument/2006/relationships/table" Target="../tables/table1.xml"/><Relationship Id="rId2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Relationship Id="rId2" Type="http://schemas.openxmlformats.org/officeDocument/2006/relationships/table" Target="../tables/table9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Relationship Id="rId2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AE45"/>
  <sheetViews>
    <sheetView zoomScale="92" zoomScaleNormal="92" workbookViewId="0">
      <selection activeCell="R12" sqref="R12"/>
    </sheetView>
  </sheetViews>
  <sheetFormatPr baseColWidth="10" defaultRowHeight="16" x14ac:dyDescent="0.2"/>
  <cols>
    <col min="1" max="1" width="3.33203125" customWidth="1"/>
    <col min="2" max="2" width="5" style="5" customWidth="1"/>
    <col min="3" max="3" width="16.6640625" style="9" customWidth="1"/>
    <col min="4" max="4" width="2.5" customWidth="1"/>
    <col min="5" max="5" width="10.6640625" style="11" customWidth="1"/>
    <col min="6" max="6" width="8.33203125" style="13" customWidth="1"/>
    <col min="7" max="7" width="8.33203125" style="14" customWidth="1"/>
    <col min="8" max="8" width="8.33203125" style="23" customWidth="1"/>
    <col min="9" max="9" width="11.6640625" style="23" customWidth="1"/>
    <col min="10" max="10" width="11.6640625" style="18" customWidth="1"/>
    <col min="11" max="12" width="10" style="23" customWidth="1"/>
    <col min="13" max="13" width="2.5" style="2" customWidth="1"/>
    <col min="14" max="14" width="8.33203125" style="23" customWidth="1"/>
    <col min="15" max="16" width="11.6640625" style="23" customWidth="1"/>
    <col min="17" max="17" width="2.5" style="1" customWidth="1"/>
    <col min="18" max="18" width="10.6640625" style="30" customWidth="1"/>
    <col min="19" max="21" width="8.33203125" style="23" customWidth="1"/>
    <col min="22" max="22" width="11.6640625" style="23" customWidth="1"/>
    <col min="23" max="23" width="11.6640625" style="13" customWidth="1"/>
    <col min="24" max="24" width="2.5" style="3" customWidth="1"/>
    <col min="25" max="25" width="10.83203125" style="11" hidden="1" customWidth="1"/>
    <col min="26" max="26" width="10" style="36" customWidth="1"/>
    <col min="27" max="27" width="11.6640625" style="23" customWidth="1"/>
    <col min="28" max="28" width="11.5" style="23" customWidth="1"/>
    <col min="29" max="29" width="13.33203125" customWidth="1"/>
    <col min="30" max="30" width="10.83203125" style="1"/>
  </cols>
  <sheetData>
    <row r="3" spans="2:31" x14ac:dyDescent="0.2">
      <c r="Z3" s="43"/>
      <c r="AA3" s="43"/>
    </row>
    <row r="4" spans="2:31" s="7" customFormat="1" ht="19" x14ac:dyDescent="0.25">
      <c r="B4" s="45" t="s">
        <v>13</v>
      </c>
      <c r="C4" s="46"/>
      <c r="E4" s="47" t="s">
        <v>14</v>
      </c>
      <c r="F4" s="48"/>
      <c r="G4" s="49"/>
      <c r="H4" s="50"/>
      <c r="I4" s="50"/>
      <c r="J4" s="51"/>
      <c r="K4" s="50"/>
      <c r="L4" s="52"/>
      <c r="M4" s="53"/>
      <c r="N4" s="54" t="s">
        <v>15</v>
      </c>
      <c r="O4" s="55"/>
      <c r="P4" s="56"/>
      <c r="Q4" s="57"/>
      <c r="R4" s="58" t="s">
        <v>16</v>
      </c>
      <c r="S4" s="59"/>
      <c r="T4" s="59"/>
      <c r="U4" s="59"/>
      <c r="V4" s="59"/>
      <c r="W4" s="60"/>
      <c r="X4" s="61"/>
      <c r="Y4" s="83"/>
      <c r="Z4" s="82" t="s">
        <v>18</v>
      </c>
      <c r="AA4" s="62" t="s">
        <v>17</v>
      </c>
      <c r="AB4" s="86"/>
      <c r="AC4" s="63" t="s">
        <v>19</v>
      </c>
      <c r="AD4" s="80"/>
      <c r="AE4" s="80" t="s">
        <v>31</v>
      </c>
    </row>
    <row r="5" spans="2:31" x14ac:dyDescent="0.2">
      <c r="B5" s="64" t="s">
        <v>0</v>
      </c>
      <c r="C5" s="8" t="s">
        <v>1</v>
      </c>
      <c r="E5" s="10" t="s">
        <v>2</v>
      </c>
      <c r="F5" s="12" t="s">
        <v>3</v>
      </c>
      <c r="G5" s="12" t="s">
        <v>4</v>
      </c>
      <c r="H5" s="12" t="s">
        <v>20</v>
      </c>
      <c r="I5" s="15" t="s">
        <v>5</v>
      </c>
      <c r="J5" s="15" t="s">
        <v>6</v>
      </c>
      <c r="K5" s="12" t="s">
        <v>7</v>
      </c>
      <c r="L5" s="15" t="s">
        <v>8</v>
      </c>
      <c r="M5"/>
      <c r="N5" s="24" t="s">
        <v>3</v>
      </c>
      <c r="O5" s="25" t="s">
        <v>5</v>
      </c>
      <c r="P5" s="25" t="s">
        <v>6</v>
      </c>
      <c r="Q5"/>
      <c r="R5" s="26" t="s">
        <v>2</v>
      </c>
      <c r="S5" s="27" t="s">
        <v>3</v>
      </c>
      <c r="T5" s="28" t="s">
        <v>4</v>
      </c>
      <c r="U5" s="28" t="s">
        <v>20</v>
      </c>
      <c r="V5" s="28" t="s">
        <v>5</v>
      </c>
      <c r="W5" s="28" t="s">
        <v>6</v>
      </c>
      <c r="X5"/>
      <c r="Y5" s="84" t="s">
        <v>2</v>
      </c>
      <c r="Z5" s="31" t="s">
        <v>9</v>
      </c>
      <c r="AA5" s="31" t="s">
        <v>10</v>
      </c>
      <c r="AB5" s="42" t="s">
        <v>11</v>
      </c>
      <c r="AC5" s="31" t="s">
        <v>12</v>
      </c>
      <c r="AD5"/>
      <c r="AE5" s="1" t="s">
        <v>2</v>
      </c>
    </row>
    <row r="6" spans="2:31" x14ac:dyDescent="0.2">
      <c r="F6" s="13">
        <v>10</v>
      </c>
      <c r="G6" s="14">
        <v>2</v>
      </c>
      <c r="H6" s="68">
        <v>0</v>
      </c>
      <c r="I6" s="65">
        <f>IF(OR(F6="",G6="",Achat[[#This Row],[Frais]]=""),"",J6/F6)</f>
        <v>2</v>
      </c>
      <c r="J6" s="17">
        <f>IF(OR(F6="",G6="",Achat[[#This Row],[Frais]]=""),"",IF(Achat[[#This Row],[Frais]]=0.0009,(F6*G6)+((F6*G6)*Achat[[#This Row],[Frais]]),(F6*G6)+Achat[[#This Row],[Frais]]))</f>
        <v>20</v>
      </c>
      <c r="K6" s="18"/>
      <c r="L6" s="19" t="str">
        <f>IF(OR(F6="",G6="",Achat[[#This Row],[Frais]]="",K6=""),"",I6-(I6*K6))</f>
        <v/>
      </c>
      <c r="M6"/>
      <c r="N6" s="13">
        <v>10</v>
      </c>
      <c r="O6" s="23">
        <v>0.1</v>
      </c>
      <c r="P6" s="19">
        <f t="shared" ref="P6:P45" si="0">IF(OR(N6="",O6=""),"",N6*O6)</f>
        <v>1</v>
      </c>
      <c r="Q6"/>
      <c r="R6" s="11">
        <v>42795</v>
      </c>
      <c r="S6" s="13">
        <v>10</v>
      </c>
      <c r="T6" s="23">
        <v>4</v>
      </c>
      <c r="U6" s="16">
        <v>0</v>
      </c>
      <c r="V6" s="65">
        <f>IF(OR(S6="",T6="",Vente[[#This Row],[Frais]]=""),"",W6/S6)</f>
        <v>4</v>
      </c>
      <c r="W6" s="17">
        <f>IF(OR(S6="",T6="",Vente[[#This Row],[Frais]]=""),"",IF(Vente[[#This Row],[Frais]]=0.0009,(S6*T6)-((S6*T6)*Vente[[#This Row],[Frais]]),(S6*T6)-Vente[[#This Row],[Frais]]))</f>
        <v>40</v>
      </c>
      <c r="X6"/>
      <c r="Y6" s="85">
        <f>Vente[[#This Row],[Date]]</f>
        <v>42795</v>
      </c>
      <c r="Z6" s="32">
        <f>IF(OR(S6="",T6="",Vente[[#This Row],[Frais]]=""),"",DATEDIF(E6,R6,"d"))</f>
        <v>42795</v>
      </c>
      <c r="AA6" s="34">
        <f>IF(OR(S6="",T6="",Vente[[#This Row],[Frais]]=""),"",((W6-J6)+IF(P6="",0,P6))/J6)</f>
        <v>1.05</v>
      </c>
      <c r="AB6" s="70">
        <f>IF(OR(S6="",T6="",Vente[[#This Row],[Frais]]=""),"",(W6-J6)+IF(P6="",0,P6))</f>
        <v>21</v>
      </c>
      <c r="AC6" s="35"/>
      <c r="AD6"/>
      <c r="AE6" s="1">
        <f>IF(Portefeuille!B4=0,"",Portefeuille!B4)</f>
        <v>42370</v>
      </c>
    </row>
    <row r="7" spans="2:31" x14ac:dyDescent="0.2">
      <c r="F7" s="13">
        <v>1</v>
      </c>
      <c r="G7" s="14">
        <v>1</v>
      </c>
      <c r="H7" s="68">
        <v>0</v>
      </c>
      <c r="I7" s="65">
        <f>IF(OR(F7="",G7="",Achat[[#This Row],[Frais]]=""),"",J7/F7)</f>
        <v>1</v>
      </c>
      <c r="J7" s="17">
        <f>IF(OR(F7="",G7="",Achat[[#This Row],[Frais]]=""),"",IF(Achat[[#This Row],[Frais]]=0.0009,(F7*G7)+((F7*G7)*Achat[[#This Row],[Frais]]),(F7*G7)+Achat[[#This Row],[Frais]]))</f>
        <v>1</v>
      </c>
      <c r="K7" s="18"/>
      <c r="L7" s="19" t="str">
        <f>IF(OR(F7="",G7="",Achat[[#This Row],[Frais]]="",K7=""),"",I7-(I7*K7))</f>
        <v/>
      </c>
      <c r="M7"/>
      <c r="N7" s="13"/>
      <c r="P7" s="19" t="str">
        <f t="shared" si="0"/>
        <v/>
      </c>
      <c r="Q7"/>
      <c r="R7" s="11">
        <v>43223</v>
      </c>
      <c r="S7" s="13">
        <v>10</v>
      </c>
      <c r="T7" s="23">
        <v>10</v>
      </c>
      <c r="U7" s="16">
        <v>0</v>
      </c>
      <c r="V7" s="65">
        <f>IF(OR(S7="",T7="",Vente[[#This Row],[Frais]]=""),"",W7/S7)</f>
        <v>10</v>
      </c>
      <c r="W7" s="29">
        <f>IF(OR(S7="",T7="",Vente[[#This Row],[Frais]]=""),"",IF(Vente[[#This Row],[Frais]]=0.0009,(S7*T7)-((S7*T7)*Vente[[#This Row],[Frais]]),(S7*T7)-Vente[[#This Row],[Frais]]))</f>
        <v>100</v>
      </c>
      <c r="X7"/>
      <c r="Y7" s="85">
        <f>Vente[[#This Row],[Date]]</f>
        <v>43223</v>
      </c>
      <c r="Z7" s="32">
        <f>IF(OR(S7="",T7="",Vente[[#This Row],[Frais]]=""),"",DATEDIF(E7,R7,"d"))</f>
        <v>43223</v>
      </c>
      <c r="AA7" s="36">
        <f>IF(OR(S7="",T7="",Vente[[#This Row],[Frais]]=""),"",((W7-J7)+IF(P7="",0,P7))/J7)</f>
        <v>99</v>
      </c>
      <c r="AB7" s="37">
        <f>IF(OR(S7="",T7="",Vente[[#This Row],[Frais]]=""),"",(W7-J7)+IF(P7="",0,P7))</f>
        <v>99</v>
      </c>
      <c r="AC7" s="38"/>
      <c r="AD7"/>
      <c r="AE7" s="1">
        <f>IF(Portefeuille!B5=0,"",Portefeuille!B5)</f>
        <v>42464</v>
      </c>
    </row>
    <row r="8" spans="2:31" x14ac:dyDescent="0.2">
      <c r="F8" s="13">
        <v>10</v>
      </c>
      <c r="G8" s="14">
        <v>2</v>
      </c>
      <c r="H8" s="68">
        <v>0</v>
      </c>
      <c r="I8" s="66">
        <f>IF(OR(F8="",G8="",Achat[[#This Row],[Frais]]=""),"",J8/F8)</f>
        <v>2</v>
      </c>
      <c r="J8" s="17">
        <f>IF(OR(F8="",G8="",Achat[[#This Row],[Frais]]=""),"",IF(Achat[[#This Row],[Frais]]=0.0009,(F8*G8)+((F8*G8)*Achat[[#This Row],[Frais]]),(F8*G8)+Achat[[#This Row],[Frais]]))</f>
        <v>20</v>
      </c>
      <c r="K8" s="18"/>
      <c r="L8" s="19" t="str">
        <f>IF(OR(F8="",G8="",Achat[[#This Row],[Frais]]="",K8=""),"",I8-(I8*K8))</f>
        <v/>
      </c>
      <c r="M8"/>
      <c r="N8" s="13"/>
      <c r="P8" s="19" t="str">
        <f t="shared" si="0"/>
        <v/>
      </c>
      <c r="Q8"/>
      <c r="R8" s="11">
        <v>42464</v>
      </c>
      <c r="S8" s="13">
        <v>10</v>
      </c>
      <c r="T8" s="23">
        <v>1</v>
      </c>
      <c r="U8" s="16">
        <v>0</v>
      </c>
      <c r="V8" s="65">
        <f>IF(OR(S8="",T8="",Vente[[#This Row],[Frais]]=""),"",W8/S8)</f>
        <v>1</v>
      </c>
      <c r="W8" s="17">
        <f>IF(OR(S8="",T8="",Vente[[#This Row],[Frais]]=""),"",IF(Vente[[#This Row],[Frais]]=0.0009,(S8*T8)-((S8*T8)*Vente[[#This Row],[Frais]]),(S8*T8)-Vente[[#This Row],[Frais]]))</f>
        <v>10</v>
      </c>
      <c r="X8"/>
      <c r="Y8" s="85">
        <f>Vente[[#This Row],[Date]]</f>
        <v>42464</v>
      </c>
      <c r="Z8" s="32">
        <f>IF(OR(S8="",T8="",Vente[[#This Row],[Frais]]=""),"",DATEDIF(E8,R8,"d"))</f>
        <v>42464</v>
      </c>
      <c r="AA8" s="36">
        <f>IF(OR(S8="",T8="",Vente[[#This Row],[Frais]]=""),"",((W8-J8)+IF(P8="",0,P8))/J8)</f>
        <v>-0.5</v>
      </c>
      <c r="AB8" s="37">
        <f>IF(OR(S8="",T8="",Vente[[#This Row],[Frais]]=""),"",(W8-J8)+IF(P8="",0,P8))</f>
        <v>-10</v>
      </c>
      <c r="AC8" s="38"/>
      <c r="AD8"/>
      <c r="AE8" s="1">
        <f>IF(Portefeuille!B6=0,"",Portefeuille!B6)</f>
        <v>42860</v>
      </c>
    </row>
    <row r="9" spans="2:31" x14ac:dyDescent="0.2">
      <c r="H9" s="68"/>
      <c r="I9" s="65" t="str">
        <f>IF(OR(F9="",G9="",Achat[[#This Row],[Frais]]=""),"",J9/F9)</f>
        <v/>
      </c>
      <c r="J9" s="17" t="str">
        <f>IF(OR(F9="",G9="",Achat[[#This Row],[Frais]]=""),"",IF(Achat[[#This Row],[Frais]]=0.0009,(F9*G9)+((F9*G9)*Achat[[#This Row],[Frais]]),(F9*G9)+Achat[[#This Row],[Frais]]))</f>
        <v/>
      </c>
      <c r="K9" s="18"/>
      <c r="L9" s="19" t="str">
        <f>IF(OR(F9="",G9="",Achat[[#This Row],[Frais]]="",K9=""),"",I9-(I9*K9))</f>
        <v/>
      </c>
      <c r="M9"/>
      <c r="N9" s="13"/>
      <c r="P9" s="19" t="str">
        <f t="shared" si="0"/>
        <v/>
      </c>
      <c r="Q9"/>
      <c r="R9" s="11"/>
      <c r="S9" s="13"/>
      <c r="U9" s="16"/>
      <c r="V9" s="65" t="str">
        <f>IF(OR(S9="",T9="",Vente[[#This Row],[Frais]]=""),"",W9/S9)</f>
        <v/>
      </c>
      <c r="W9" s="17" t="str">
        <f>IF(OR(S9="",T9="",Vente[[#This Row],[Frais]]=""),"",IF(Vente[[#This Row],[Frais]]=0.0009,(S9*T9)-((S9*T9)*Vente[[#This Row],[Frais]]),(S9*T9)-Vente[[#This Row],[Frais]]))</f>
        <v/>
      </c>
      <c r="X9"/>
      <c r="Y9" s="85">
        <f>Vente[[#This Row],[Date]]</f>
        <v>0</v>
      </c>
      <c r="Z9" s="32" t="str">
        <f>IF(OR(S9="",T9="",Vente[[#This Row],[Frais]]=""),"",DATEDIF(E9,R9,"d"))</f>
        <v/>
      </c>
      <c r="AA9" s="36" t="str">
        <f>IF(OR(S9="",T9="",Vente[[#This Row],[Frais]]=""),"",((W9-J9)+IF(P9="",0,P9))/J9)</f>
        <v/>
      </c>
      <c r="AB9" s="37" t="str">
        <f>IF(OR(S9="",T9="",Vente[[#This Row],[Frais]]=""),"",(W9-J9)+IF(P9="",0,P9))</f>
        <v/>
      </c>
      <c r="AC9" s="38"/>
      <c r="AD9"/>
      <c r="AE9" s="1" t="str">
        <f>IF(Portefeuille!B7=0,"",Portefeuille!B7)</f>
        <v/>
      </c>
    </row>
    <row r="10" spans="2:31" x14ac:dyDescent="0.2">
      <c r="H10" s="68"/>
      <c r="I10" s="65" t="str">
        <f>IF(OR(F10="",G10="",Achat[[#This Row],[Frais]]=""),"",J10/F10)</f>
        <v/>
      </c>
      <c r="J10" s="17" t="str">
        <f>IF(OR(F10="",G10="",Achat[[#This Row],[Frais]]=""),"",IF(Achat[[#This Row],[Frais]]=0.0009,(F10*G10)+((F10*G10)*Achat[[#This Row],[Frais]]),(F10*G10)+Achat[[#This Row],[Frais]]))</f>
        <v/>
      </c>
      <c r="K10" s="18"/>
      <c r="L10" s="19" t="str">
        <f>IF(OR(F10="",G10="",Achat[[#This Row],[Frais]]="",K10=""),"",I10-(I10*K10))</f>
        <v/>
      </c>
      <c r="M10"/>
      <c r="N10" s="13"/>
      <c r="P10" s="19" t="str">
        <f t="shared" si="0"/>
        <v/>
      </c>
      <c r="Q10"/>
      <c r="R10" s="11"/>
      <c r="S10" s="13"/>
      <c r="U10" s="16"/>
      <c r="V10" s="65" t="str">
        <f>IF(OR(S10="",T10="",Vente[[#This Row],[Frais]]=""),"",W10/S10)</f>
        <v/>
      </c>
      <c r="W10" s="17" t="str">
        <f>IF(OR(S10="",T10="",Vente[[#This Row],[Frais]]=""),"",IF(Vente[[#This Row],[Frais]]=0.0009,(S10*T10)-((S10*T10)*Vente[[#This Row],[Frais]]),(S10*T10)-Vente[[#This Row],[Frais]]))</f>
        <v/>
      </c>
      <c r="X10"/>
      <c r="Y10" s="85">
        <f>Vente[[#This Row],[Date]]</f>
        <v>0</v>
      </c>
      <c r="Z10" s="32" t="str">
        <f>IF(OR(S10="",T10="",Vente[[#This Row],[Frais]]=""),"",DATEDIF(E10,R10,"d"))</f>
        <v/>
      </c>
      <c r="AA10" s="36" t="str">
        <f>IF(OR(S10="",T10="",Vente[[#This Row],[Frais]]=""),"",((W10-J10)+IF(P10="",0,P10))/J10)</f>
        <v/>
      </c>
      <c r="AB10" s="37" t="str">
        <f>IF(OR(S10="",T10="",Vente[[#This Row],[Frais]]=""),"",(W10-J10)+IF(P10="",0,P10))</f>
        <v/>
      </c>
      <c r="AC10" s="38"/>
      <c r="AD10"/>
      <c r="AE10" s="1" t="str">
        <f>IF(Portefeuille!B8=0,"",Portefeuille!B8)</f>
        <v/>
      </c>
    </row>
    <row r="11" spans="2:31" x14ac:dyDescent="0.2">
      <c r="H11" s="68"/>
      <c r="I11" s="65" t="str">
        <f>IF(OR(F11="",G11="",Achat[[#This Row],[Frais]]=""),"",J11/F11)</f>
        <v/>
      </c>
      <c r="J11" s="17" t="str">
        <f>IF(OR(F11="",G11="",Achat[[#This Row],[Frais]]=""),"",IF(Achat[[#This Row],[Frais]]=0.0009,(F11*G11)+((F11*G11)*Achat[[#This Row],[Frais]]),(F11*G11)+Achat[[#This Row],[Frais]]))</f>
        <v/>
      </c>
      <c r="K11" s="18"/>
      <c r="L11" s="19" t="str">
        <f>IF(OR(F11="",G11="",Achat[[#This Row],[Frais]]="",K11=""),"",I11-(I11*K11))</f>
        <v/>
      </c>
      <c r="M11"/>
      <c r="N11" s="13"/>
      <c r="P11" s="19" t="str">
        <f t="shared" si="0"/>
        <v/>
      </c>
      <c r="Q11"/>
      <c r="R11" s="11"/>
      <c r="S11" s="13"/>
      <c r="U11" s="16"/>
      <c r="V11" s="65" t="str">
        <f>IF(OR(S11="",T11="",Vente[[#This Row],[Frais]]=""),"",W11/S11)</f>
        <v/>
      </c>
      <c r="W11" s="17" t="str">
        <f>IF(OR(S11="",T11="",Vente[[#This Row],[Frais]]=""),"",IF(Vente[[#This Row],[Frais]]=0.0009,(S11*T11)-((S11*T11)*Vente[[#This Row],[Frais]]),(S11*T11)-Vente[[#This Row],[Frais]]))</f>
        <v/>
      </c>
      <c r="X11"/>
      <c r="Y11" s="85">
        <f>Vente[[#This Row],[Date]]</f>
        <v>0</v>
      </c>
      <c r="Z11" s="32" t="str">
        <f>IF(OR(S11="",T11="",Vente[[#This Row],[Frais]]=""),"",DATEDIF(E11,R11,"d"))</f>
        <v/>
      </c>
      <c r="AA11" s="36" t="str">
        <f>IF(OR(S11="",T11="",Vente[[#This Row],[Frais]]=""),"",((W11-J11)+IF(P11="",0,P11))/J11)</f>
        <v/>
      </c>
      <c r="AB11" s="37" t="str">
        <f>IF(OR(S11="",T11="",Vente[[#This Row],[Frais]]=""),"",(W11-J11)+IF(P11="",0,P11))</f>
        <v/>
      </c>
      <c r="AC11" s="38"/>
      <c r="AD11"/>
      <c r="AE11" s="1" t="str">
        <f>IF(Portefeuille!B9=0,"",Portefeuille!B9)</f>
        <v/>
      </c>
    </row>
    <row r="12" spans="2:31" x14ac:dyDescent="0.2">
      <c r="H12" s="68"/>
      <c r="I12" s="65" t="str">
        <f>IF(OR(F12="",G12="",Achat[[#This Row],[Frais]]=""),"",J12/F12)</f>
        <v/>
      </c>
      <c r="J12" s="17" t="str">
        <f>IF(OR(F12="",G12="",Achat[[#This Row],[Frais]]=""),"",IF(Achat[[#This Row],[Frais]]=0.0009,(F12*G12)+((F12*G12)*Achat[[#This Row],[Frais]]),(F12*G12)+Achat[[#This Row],[Frais]]))</f>
        <v/>
      </c>
      <c r="K12" s="18"/>
      <c r="L12" s="19" t="str">
        <f>IF(OR(F12="",G12="",Achat[[#This Row],[Frais]]="",K12=""),"",I12-(I12*K12))</f>
        <v/>
      </c>
      <c r="M12"/>
      <c r="N12" s="13"/>
      <c r="P12" s="19" t="str">
        <f t="shared" si="0"/>
        <v/>
      </c>
      <c r="Q12"/>
      <c r="R12" s="11"/>
      <c r="S12" s="13"/>
      <c r="U12" s="16"/>
      <c r="V12" s="65" t="str">
        <f>IF(OR(S12="",T12="",Vente[[#This Row],[Frais]]=""),"",W12/S12)</f>
        <v/>
      </c>
      <c r="W12" s="17" t="str">
        <f>IF(OR(S12="",T12="",Vente[[#This Row],[Frais]]=""),"",IF(Vente[[#This Row],[Frais]]=0.0009,(S12*T12)-((S12*T12)*Vente[[#This Row],[Frais]]),(S12*T12)-Vente[[#This Row],[Frais]]))</f>
        <v/>
      </c>
      <c r="X12"/>
      <c r="Y12" s="85">
        <f>Vente[[#This Row],[Date]]</f>
        <v>0</v>
      </c>
      <c r="Z12" s="32" t="str">
        <f>IF(OR(S12="",T12="",Vente[[#This Row],[Frais]]=""),"",DATEDIF(E12,R12,"d"))</f>
        <v/>
      </c>
      <c r="AA12" s="36" t="str">
        <f>IF(OR(S12="",T12="",Vente[[#This Row],[Frais]]=""),"",((W12-J12)+IF(P12="",0,P12))/J12)</f>
        <v/>
      </c>
      <c r="AB12" s="37" t="str">
        <f>IF(OR(S12="",T12="",Vente[[#This Row],[Frais]]=""),"",(W12-J12)+IF(P12="",0,P12))</f>
        <v/>
      </c>
      <c r="AC12" s="38"/>
      <c r="AD12"/>
      <c r="AE12" s="1" t="str">
        <f>IF(Portefeuille!B10=0,"",Portefeuille!B10)</f>
        <v/>
      </c>
    </row>
    <row r="13" spans="2:31" x14ac:dyDescent="0.2">
      <c r="H13" s="68"/>
      <c r="I13" s="65" t="str">
        <f>IF(OR(F13="",G13="",Achat[[#This Row],[Frais]]=""),"",J13/F13)</f>
        <v/>
      </c>
      <c r="J13" s="17" t="str">
        <f>IF(OR(F13="",G13="",Achat[[#This Row],[Frais]]=""),"",IF(Achat[[#This Row],[Frais]]=0.0009,(F13*G13)+((F13*G13)*Achat[[#This Row],[Frais]]),(F13*G13)+Achat[[#This Row],[Frais]]))</f>
        <v/>
      </c>
      <c r="K13" s="18"/>
      <c r="L13" s="19" t="str">
        <f>IF(OR(F13="",G13="",Achat[[#This Row],[Frais]]="",K13=""),"",I13-(I13*K13))</f>
        <v/>
      </c>
      <c r="M13"/>
      <c r="N13" s="13"/>
      <c r="P13" s="19" t="str">
        <f t="shared" si="0"/>
        <v/>
      </c>
      <c r="Q13"/>
      <c r="R13" s="11"/>
      <c r="S13" s="13"/>
      <c r="U13" s="16"/>
      <c r="V13" s="65" t="str">
        <f>IF(OR(S13="",T13="",Vente[[#This Row],[Frais]]=""),"",W13/S13)</f>
        <v/>
      </c>
      <c r="W13" s="17" t="str">
        <f>IF(OR(S13="",T13="",Vente[[#This Row],[Frais]]=""),"",IF(Vente[[#This Row],[Frais]]=0.0009,(S13*T13)-((S13*T13)*Vente[[#This Row],[Frais]]),(S13*T13)-Vente[[#This Row],[Frais]]))</f>
        <v/>
      </c>
      <c r="X13"/>
      <c r="Y13" s="85">
        <f>Vente[[#This Row],[Date]]</f>
        <v>0</v>
      </c>
      <c r="Z13" s="32" t="str">
        <f>IF(OR(S13="",T13="",Vente[[#This Row],[Frais]]=""),"",DATEDIF(E13,R13,"d"))</f>
        <v/>
      </c>
      <c r="AA13" s="36" t="str">
        <f>IF(OR(S13="",T13="",Vente[[#This Row],[Frais]]=""),"",((W13-J13)+IF(P13="",0,P13))/J13)</f>
        <v/>
      </c>
      <c r="AB13" s="37" t="str">
        <f>IF(OR(S13="",T13="",Vente[[#This Row],[Frais]]=""),"",(W13-J13)+IF(P13="",0,P13))</f>
        <v/>
      </c>
      <c r="AC13" s="38"/>
      <c r="AD13"/>
      <c r="AE13" s="1" t="str">
        <f>IF(Portefeuille!B11=0,"",Portefeuille!B11)</f>
        <v/>
      </c>
    </row>
    <row r="14" spans="2:31" x14ac:dyDescent="0.2">
      <c r="H14" s="68"/>
      <c r="I14" s="65" t="str">
        <f>IF(OR(F14="",G14="",Achat[[#This Row],[Frais]]=""),"",J14/F14)</f>
        <v/>
      </c>
      <c r="J14" s="17" t="str">
        <f>IF(OR(F14="",G14="",Achat[[#This Row],[Frais]]=""),"",IF(Achat[[#This Row],[Frais]]=0.0009,(F14*G14)+((F14*G14)*Achat[[#This Row],[Frais]]),(F14*G14)+Achat[[#This Row],[Frais]]))</f>
        <v/>
      </c>
      <c r="K14" s="18"/>
      <c r="L14" s="19" t="str">
        <f>IF(OR(F14="",G14="",Achat[[#This Row],[Frais]]="",K14=""),"",I14-(I14*K14))</f>
        <v/>
      </c>
      <c r="M14"/>
      <c r="N14" s="13"/>
      <c r="P14" s="19" t="str">
        <f t="shared" si="0"/>
        <v/>
      </c>
      <c r="Q14"/>
      <c r="R14" s="11"/>
      <c r="S14" s="13"/>
      <c r="U14" s="16"/>
      <c r="V14" s="65" t="str">
        <f>IF(OR(S14="",T14="",Vente[[#This Row],[Frais]]=""),"",W14/S14)</f>
        <v/>
      </c>
      <c r="W14" s="17" t="str">
        <f>IF(OR(S14="",T14="",Vente[[#This Row],[Frais]]=""),"",IF(Vente[[#This Row],[Frais]]=0.0009,(S14*T14)-((S14*T14)*Vente[[#This Row],[Frais]]),(S14*T14)-Vente[[#This Row],[Frais]]))</f>
        <v/>
      </c>
      <c r="X14"/>
      <c r="Y14" s="85">
        <f>Vente[[#This Row],[Date]]</f>
        <v>0</v>
      </c>
      <c r="Z14" s="32" t="str">
        <f>IF(OR(S14="",T14="",Vente[[#This Row],[Frais]]=""),"",DATEDIF(E14,R14,"d"))</f>
        <v/>
      </c>
      <c r="AA14" s="36" t="str">
        <f>IF(OR(S14="",T14="",Vente[[#This Row],[Frais]]=""),"",((W14-J14)+IF(P14="",0,P14))/J14)</f>
        <v/>
      </c>
      <c r="AB14" s="37" t="str">
        <f>IF(OR(S14="",T14="",Vente[[#This Row],[Frais]]=""),"",(W14-J14)+IF(P14="",0,P14))</f>
        <v/>
      </c>
      <c r="AC14" s="38"/>
      <c r="AD14"/>
      <c r="AE14" s="1" t="str">
        <f>IF(Portefeuille!B12=0,"",Portefeuille!B12)</f>
        <v/>
      </c>
    </row>
    <row r="15" spans="2:31" x14ac:dyDescent="0.2">
      <c r="H15" s="68"/>
      <c r="I15" s="65" t="str">
        <f>IF(OR(F15="",G15="",Achat[[#This Row],[Frais]]=""),"",J15/F15)</f>
        <v/>
      </c>
      <c r="J15" s="17" t="str">
        <f>IF(OR(F15="",G15="",Achat[[#This Row],[Frais]]=""),"",IF(Achat[[#This Row],[Frais]]=0.0009,(F15*G15)+((F15*G15)*Achat[[#This Row],[Frais]]),(F15*G15)+Achat[[#This Row],[Frais]]))</f>
        <v/>
      </c>
      <c r="K15" s="18"/>
      <c r="L15" s="19" t="str">
        <f>IF(OR(F15="",G15="",Achat[[#This Row],[Frais]]="",K15=""),"",I15-(I15*K15))</f>
        <v/>
      </c>
      <c r="M15"/>
      <c r="N15" s="13"/>
      <c r="P15" s="19" t="str">
        <f t="shared" si="0"/>
        <v/>
      </c>
      <c r="Q15"/>
      <c r="R15" s="11"/>
      <c r="S15" s="13"/>
      <c r="U15" s="16"/>
      <c r="V15" s="65" t="str">
        <f>IF(OR(S15="",T15="",Vente[[#This Row],[Frais]]=""),"",W15/S15)</f>
        <v/>
      </c>
      <c r="W15" s="17" t="str">
        <f>IF(OR(S15="",T15="",Vente[[#This Row],[Frais]]=""),"",IF(Vente[[#This Row],[Frais]]=0.0009,(S15*T15)-((S15*T15)*Vente[[#This Row],[Frais]]),(S15*T15)-Vente[[#This Row],[Frais]]))</f>
        <v/>
      </c>
      <c r="X15"/>
      <c r="Y15" s="85">
        <f>Vente[[#This Row],[Date]]</f>
        <v>0</v>
      </c>
      <c r="Z15" s="32" t="str">
        <f>IF(OR(S15="",T15="",Vente[[#This Row],[Frais]]=""),"",DATEDIF(E15,R15,"d"))</f>
        <v/>
      </c>
      <c r="AA15" s="36" t="str">
        <f>IF(OR(S15="",T15="",Vente[[#This Row],[Frais]]=""),"",((W15-J15)+IF(P15="",0,P15))/J15)</f>
        <v/>
      </c>
      <c r="AB15" s="37" t="str">
        <f>IF(OR(S15="",T15="",Vente[[#This Row],[Frais]]=""),"",(W15-J15)+IF(P15="",0,P15))</f>
        <v/>
      </c>
      <c r="AC15" s="38"/>
      <c r="AD15"/>
      <c r="AE15" s="1" t="str">
        <f>IF(Portefeuille!B13=0,"",Portefeuille!B13)</f>
        <v/>
      </c>
    </row>
    <row r="16" spans="2:31" x14ac:dyDescent="0.2">
      <c r="H16" s="68"/>
      <c r="I16" s="65" t="str">
        <f>IF(OR(F16="",G16="",Achat[[#This Row],[Frais]]=""),"",J16/F16)</f>
        <v/>
      </c>
      <c r="J16" s="17" t="str">
        <f>IF(OR(F16="",G16="",Achat[[#This Row],[Frais]]=""),"",IF(Achat[[#This Row],[Frais]]=0.0009,(F16*G16)+((F16*G16)*Achat[[#This Row],[Frais]]),(F16*G16)+Achat[[#This Row],[Frais]]))</f>
        <v/>
      </c>
      <c r="K16" s="18"/>
      <c r="L16" s="19" t="str">
        <f>IF(OR(F16="",G16="",Achat[[#This Row],[Frais]]="",K16=""),"",I16-(I16*K16))</f>
        <v/>
      </c>
      <c r="M16"/>
      <c r="N16" s="13"/>
      <c r="P16" s="19" t="str">
        <f t="shared" si="0"/>
        <v/>
      </c>
      <c r="Q16"/>
      <c r="R16" s="11"/>
      <c r="S16" s="13"/>
      <c r="U16" s="16"/>
      <c r="V16" s="65" t="str">
        <f>IF(OR(S16="",T16="",Vente[[#This Row],[Frais]]=""),"",W16/S16)</f>
        <v/>
      </c>
      <c r="W16" s="17" t="str">
        <f>IF(OR(S16="",T16="",Vente[[#This Row],[Frais]]=""),"",IF(Vente[[#This Row],[Frais]]=0.0009,(S16*T16)-((S16*T16)*Vente[[#This Row],[Frais]]),(S16*T16)-Vente[[#This Row],[Frais]]))</f>
        <v/>
      </c>
      <c r="X16"/>
      <c r="Y16" s="85">
        <f>Vente[[#This Row],[Date]]</f>
        <v>0</v>
      </c>
      <c r="Z16" s="32" t="str">
        <f>IF(OR(S16="",T16="",Vente[[#This Row],[Frais]]=""),"",DATEDIF(E16,R16,"d"))</f>
        <v/>
      </c>
      <c r="AA16" s="36" t="str">
        <f>IF(OR(S16="",T16="",Vente[[#This Row],[Frais]]=""),"",((W16-J16)+IF(P16="",0,P16))/J16)</f>
        <v/>
      </c>
      <c r="AB16" s="37" t="str">
        <f>IF(OR(S16="",T16="",Vente[[#This Row],[Frais]]=""),"",(W16-J16)+IF(P16="",0,P16))</f>
        <v/>
      </c>
      <c r="AC16" s="38"/>
      <c r="AD16"/>
      <c r="AE16" s="1" t="str">
        <f>IF(Portefeuille!B14=0,"",Portefeuille!B14)</f>
        <v/>
      </c>
    </row>
    <row r="17" spans="8:31" x14ac:dyDescent="0.2">
      <c r="H17" s="68"/>
      <c r="I17" s="65" t="str">
        <f>IF(OR(F17="",G17="",Achat[[#This Row],[Frais]]=""),"",J17/F17)</f>
        <v/>
      </c>
      <c r="J17" s="17" t="str">
        <f>IF(OR(F17="",G17="",Achat[[#This Row],[Frais]]=""),"",IF(Achat[[#This Row],[Frais]]=0.0009,(F17*G17)+((F17*G17)*Achat[[#This Row],[Frais]]),(F17*G17)+Achat[[#This Row],[Frais]]))</f>
        <v/>
      </c>
      <c r="K17" s="18"/>
      <c r="L17" s="19" t="str">
        <f>IF(OR(F17="",G17="",Achat[[#This Row],[Frais]]="",K17=""),"",I17-(I17*K17))</f>
        <v/>
      </c>
      <c r="M17"/>
      <c r="N17" s="13"/>
      <c r="P17" s="19" t="str">
        <f t="shared" si="0"/>
        <v/>
      </c>
      <c r="Q17"/>
      <c r="R17" s="11"/>
      <c r="S17" s="13"/>
      <c r="U17" s="16"/>
      <c r="V17" s="65" t="str">
        <f>IF(OR(S17="",T17="",Vente[[#This Row],[Frais]]=""),"",W17/S17)</f>
        <v/>
      </c>
      <c r="W17" s="17" t="str">
        <f>IF(OR(S17="",T17="",Vente[[#This Row],[Frais]]=""),"",IF(Vente[[#This Row],[Frais]]=0.0009,(S17*T17)-((S17*T17)*Vente[[#This Row],[Frais]]),(S17*T17)-Vente[[#This Row],[Frais]]))</f>
        <v/>
      </c>
      <c r="X17"/>
      <c r="Y17" s="85">
        <f>Vente[[#This Row],[Date]]</f>
        <v>0</v>
      </c>
      <c r="Z17" s="32" t="str">
        <f>IF(OR(S17="",T17="",Vente[[#This Row],[Frais]]=""),"",DATEDIF(E17,R17,"d"))</f>
        <v/>
      </c>
      <c r="AA17" s="36" t="str">
        <f>IF(OR(S17="",T17="",Vente[[#This Row],[Frais]]=""),"",((W17-J17)+IF(P17="",0,P17))/J17)</f>
        <v/>
      </c>
      <c r="AB17" s="37" t="str">
        <f>IF(OR(S17="",T17="",Vente[[#This Row],[Frais]]=""),"",(W17-J17)+IF(P17="",0,P17))</f>
        <v/>
      </c>
      <c r="AC17" s="38"/>
      <c r="AD17"/>
      <c r="AE17" s="1" t="str">
        <f>IF(Portefeuille!B15=0,"",Portefeuille!B15)</f>
        <v/>
      </c>
    </row>
    <row r="18" spans="8:31" x14ac:dyDescent="0.2">
      <c r="H18" s="68"/>
      <c r="I18" s="65" t="str">
        <f>IF(OR(F18="",G18="",Achat[[#This Row],[Frais]]=""),"",J18/F18)</f>
        <v/>
      </c>
      <c r="J18" s="17" t="str">
        <f>IF(OR(F18="",G18="",Achat[[#This Row],[Frais]]=""),"",IF(Achat[[#This Row],[Frais]]=0.0009,(F18*G18)+((F18*G18)*Achat[[#This Row],[Frais]]),(F18*G18)+Achat[[#This Row],[Frais]]))</f>
        <v/>
      </c>
      <c r="K18" s="18"/>
      <c r="L18" s="19" t="str">
        <f>IF(OR(F18="",G18="",Achat[[#This Row],[Frais]]="",K18=""),"",I18-(I18*K18))</f>
        <v/>
      </c>
      <c r="M18"/>
      <c r="N18" s="13"/>
      <c r="P18" s="19" t="str">
        <f t="shared" si="0"/>
        <v/>
      </c>
      <c r="Q18"/>
      <c r="R18" s="11"/>
      <c r="S18" s="13"/>
      <c r="U18" s="16"/>
      <c r="V18" s="65" t="str">
        <f>IF(OR(S18="",T18="",Vente[[#This Row],[Frais]]=""),"",W18/S18)</f>
        <v/>
      </c>
      <c r="W18" s="17" t="str">
        <f>IF(OR(S18="",T18="",Vente[[#This Row],[Frais]]=""),"",IF(Vente[[#This Row],[Frais]]=0.0009,(S18*T18)-((S18*T18)*Vente[[#This Row],[Frais]]),(S18*T18)-Vente[[#This Row],[Frais]]))</f>
        <v/>
      </c>
      <c r="X18"/>
      <c r="Y18" s="85">
        <f>Vente[[#This Row],[Date]]</f>
        <v>0</v>
      </c>
      <c r="Z18" s="32" t="str">
        <f>IF(OR(S18="",T18="",Vente[[#This Row],[Frais]]=""),"",DATEDIF(E18,R18,"d"))</f>
        <v/>
      </c>
      <c r="AA18" s="36" t="str">
        <f>IF(OR(S18="",T18="",Vente[[#This Row],[Frais]]=""),"",((W18-J18)+IF(P18="",0,P18))/J18)</f>
        <v/>
      </c>
      <c r="AB18" s="37" t="str">
        <f>IF(OR(S18="",T18="",Vente[[#This Row],[Frais]]=""),"",(W18-J18)+IF(P18="",0,P18))</f>
        <v/>
      </c>
      <c r="AC18" s="38"/>
      <c r="AD18"/>
      <c r="AE18" s="1" t="str">
        <f>IF(Portefeuille!B16=0,"",Portefeuille!B16)</f>
        <v/>
      </c>
    </row>
    <row r="19" spans="8:31" x14ac:dyDescent="0.2">
      <c r="H19" s="68"/>
      <c r="I19" s="65" t="str">
        <f>IF(OR(F19="",G19="",Achat[[#This Row],[Frais]]=""),"",J19/F19)</f>
        <v/>
      </c>
      <c r="J19" s="17" t="str">
        <f>IF(OR(F19="",G19="",Achat[[#This Row],[Frais]]=""),"",IF(Achat[[#This Row],[Frais]]=0.0009,(F19*G19)+((F19*G19)*Achat[[#This Row],[Frais]]),(F19*G19)+Achat[[#This Row],[Frais]]))</f>
        <v/>
      </c>
      <c r="K19" s="18"/>
      <c r="L19" s="19" t="str">
        <f>IF(OR(F19="",G19="",Achat[[#This Row],[Frais]]="",K19=""),"",I19-(I19*K19))</f>
        <v/>
      </c>
      <c r="M19"/>
      <c r="N19" s="13"/>
      <c r="P19" s="19" t="str">
        <f t="shared" si="0"/>
        <v/>
      </c>
      <c r="Q19"/>
      <c r="R19" s="11"/>
      <c r="S19" s="13"/>
      <c r="U19" s="16"/>
      <c r="V19" s="65" t="str">
        <f>IF(OR(S19="",T19="",Vente[[#This Row],[Frais]]=""),"",W19/S19)</f>
        <v/>
      </c>
      <c r="W19" s="17" t="str">
        <f>IF(OR(S19="",T19="",Vente[[#This Row],[Frais]]=""),"",IF(Vente[[#This Row],[Frais]]=0.0009,(S19*T19)-((S19*T19)*Vente[[#This Row],[Frais]]),(S19*T19)-Vente[[#This Row],[Frais]]))</f>
        <v/>
      </c>
      <c r="X19"/>
      <c r="Y19" s="85">
        <f>Vente[[#This Row],[Date]]</f>
        <v>0</v>
      </c>
      <c r="Z19" s="32" t="str">
        <f>IF(OR(S19="",T19="",Vente[[#This Row],[Frais]]=""),"",DATEDIF(E19,R19,"d"))</f>
        <v/>
      </c>
      <c r="AA19" s="36" t="str">
        <f>IF(OR(S19="",T19="",Vente[[#This Row],[Frais]]=""),"",((W19-J19)+IF(P19="",0,P19))/J19)</f>
        <v/>
      </c>
      <c r="AB19" s="37" t="str">
        <f>IF(OR(S19="",T19="",Vente[[#This Row],[Frais]]=""),"",(W19-J19)+IF(P19="",0,P19))</f>
        <v/>
      </c>
      <c r="AC19" s="38"/>
      <c r="AD19"/>
      <c r="AE19" s="1" t="str">
        <f>IF(Portefeuille!B17=0,"",Portefeuille!B17)</f>
        <v/>
      </c>
    </row>
    <row r="20" spans="8:31" x14ac:dyDescent="0.2">
      <c r="H20" s="68"/>
      <c r="I20" s="65" t="str">
        <f>IF(OR(F20="",G20="",Achat[[#This Row],[Frais]]=""),"",J20/F20)</f>
        <v/>
      </c>
      <c r="J20" s="17" t="str">
        <f>IF(OR(F20="",G20="",Achat[[#This Row],[Frais]]=""),"",IF(Achat[[#This Row],[Frais]]=0.0009,(F20*G20)+((F20*G20)*Achat[[#This Row],[Frais]]),(F20*G20)+Achat[[#This Row],[Frais]]))</f>
        <v/>
      </c>
      <c r="K20" s="18"/>
      <c r="L20" s="19" t="str">
        <f>IF(OR(F20="",G20="",Achat[[#This Row],[Frais]]="",K20=""),"",I20-(I20*K20))</f>
        <v/>
      </c>
      <c r="M20"/>
      <c r="N20" s="13"/>
      <c r="P20" s="19" t="str">
        <f t="shared" si="0"/>
        <v/>
      </c>
      <c r="Q20"/>
      <c r="R20" s="11"/>
      <c r="S20" s="13"/>
      <c r="U20" s="16"/>
      <c r="V20" s="65" t="str">
        <f>IF(OR(S20="",T20="",Vente[[#This Row],[Frais]]=""),"",W20/S20)</f>
        <v/>
      </c>
      <c r="W20" s="17" t="str">
        <f>IF(OR(S20="",T20="",Vente[[#This Row],[Frais]]=""),"",IF(Vente[[#This Row],[Frais]]=0.0009,(S20*T20)-((S20*T20)*Vente[[#This Row],[Frais]]),(S20*T20)-Vente[[#This Row],[Frais]]))</f>
        <v/>
      </c>
      <c r="X20"/>
      <c r="Y20" s="85">
        <f>Vente[[#This Row],[Date]]</f>
        <v>0</v>
      </c>
      <c r="Z20" s="32" t="str">
        <f>IF(OR(S20="",T20="",Vente[[#This Row],[Frais]]=""),"",DATEDIF(E20,R20,"d"))</f>
        <v/>
      </c>
      <c r="AA20" s="36" t="str">
        <f>IF(OR(S20="",T20="",Vente[[#This Row],[Frais]]=""),"",((W20-J20)+IF(P20="",0,P20))/J20)</f>
        <v/>
      </c>
      <c r="AB20" s="37" t="str">
        <f>IF(OR(S20="",T20="",Vente[[#This Row],[Frais]]=""),"",(W20-J20)+IF(P20="",0,P20))</f>
        <v/>
      </c>
      <c r="AC20" s="38"/>
      <c r="AD20"/>
      <c r="AE20" s="1" t="str">
        <f>IF(Portefeuille!B18=0,"",Portefeuille!B18)</f>
        <v/>
      </c>
    </row>
    <row r="21" spans="8:31" x14ac:dyDescent="0.2">
      <c r="H21" s="68"/>
      <c r="I21" s="65" t="str">
        <f>IF(OR(F21="",G21="",Achat[[#This Row],[Frais]]=""),"",J21/F21)</f>
        <v/>
      </c>
      <c r="J21" s="17" t="str">
        <f>IF(OR(F21="",G21="",Achat[[#This Row],[Frais]]=""),"",IF(Achat[[#This Row],[Frais]]=0.0009,(F21*G21)+((F21*G21)*Achat[[#This Row],[Frais]]),(F21*G21)+Achat[[#This Row],[Frais]]))</f>
        <v/>
      </c>
      <c r="K21" s="18"/>
      <c r="L21" s="19" t="str">
        <f>IF(OR(F21="",G21="",Achat[[#This Row],[Frais]]="",K21=""),"",I21-(I21*K21))</f>
        <v/>
      </c>
      <c r="M21"/>
      <c r="N21" s="13"/>
      <c r="P21" s="19" t="str">
        <f t="shared" si="0"/>
        <v/>
      </c>
      <c r="Q21"/>
      <c r="R21" s="11"/>
      <c r="S21" s="13"/>
      <c r="U21" s="16"/>
      <c r="V21" s="65" t="str">
        <f>IF(OR(S21="",T21="",Vente[[#This Row],[Frais]]=""),"",W21/S21)</f>
        <v/>
      </c>
      <c r="W21" s="17" t="str">
        <f>IF(OR(S21="",T21="",Vente[[#This Row],[Frais]]=""),"",IF(Vente[[#This Row],[Frais]]=0.0009,(S21*T21)-((S21*T21)*Vente[[#This Row],[Frais]]),(S21*T21)-Vente[[#This Row],[Frais]]))</f>
        <v/>
      </c>
      <c r="X21"/>
      <c r="Y21" s="85">
        <f>Vente[[#This Row],[Date]]</f>
        <v>0</v>
      </c>
      <c r="Z21" s="32" t="str">
        <f>IF(OR(S21="",T21="",Vente[[#This Row],[Frais]]=""),"",DATEDIF(E21,R21,"d"))</f>
        <v/>
      </c>
      <c r="AA21" s="36" t="str">
        <f>IF(OR(S21="",T21="",Vente[[#This Row],[Frais]]=""),"",((W21-J21)+IF(P21="",0,P21))/J21)</f>
        <v/>
      </c>
      <c r="AB21" s="37" t="str">
        <f>IF(OR(S21="",T21="",Vente[[#This Row],[Frais]]=""),"",(W21-J21)+IF(P21="",0,P21))</f>
        <v/>
      </c>
      <c r="AC21" s="38"/>
      <c r="AD21"/>
      <c r="AE21" s="1" t="str">
        <f>IF(Portefeuille!B19=0,"",Portefeuille!B19)</f>
        <v/>
      </c>
    </row>
    <row r="22" spans="8:31" x14ac:dyDescent="0.2">
      <c r="H22" s="68"/>
      <c r="I22" s="65" t="str">
        <f>IF(OR(F22="",G22="",Achat[[#This Row],[Frais]]=""),"",J22/F22)</f>
        <v/>
      </c>
      <c r="J22" s="17" t="str">
        <f>IF(OR(F22="",G22="",Achat[[#This Row],[Frais]]=""),"",IF(Achat[[#This Row],[Frais]]=0.0009,(F22*G22)+((F22*G22)*Achat[[#This Row],[Frais]]),(F22*G22)+Achat[[#This Row],[Frais]]))</f>
        <v/>
      </c>
      <c r="K22" s="18"/>
      <c r="L22" s="19" t="str">
        <f>IF(OR(F22="",G22="",Achat[[#This Row],[Frais]]="",K22=""),"",I22-(I22*K22))</f>
        <v/>
      </c>
      <c r="M22"/>
      <c r="N22" s="13"/>
      <c r="P22" s="19" t="str">
        <f t="shared" si="0"/>
        <v/>
      </c>
      <c r="Q22"/>
      <c r="R22" s="11"/>
      <c r="S22" s="13"/>
      <c r="U22" s="16"/>
      <c r="V22" s="65" t="str">
        <f>IF(OR(S22="",T22="",Vente[[#This Row],[Frais]]=""),"",W22/S22)</f>
        <v/>
      </c>
      <c r="W22" s="17" t="str">
        <f>IF(OR(S22="",T22="",Vente[[#This Row],[Frais]]=""),"",IF(Vente[[#This Row],[Frais]]=0.0009,(S22*T22)-((S22*T22)*Vente[[#This Row],[Frais]]),(S22*T22)-Vente[[#This Row],[Frais]]))</f>
        <v/>
      </c>
      <c r="X22"/>
      <c r="Y22" s="85">
        <f>Vente[[#This Row],[Date]]</f>
        <v>0</v>
      </c>
      <c r="Z22" s="32" t="str">
        <f>IF(OR(S22="",T22="",Vente[[#This Row],[Frais]]=""),"",DATEDIF(E22,R22,"d"))</f>
        <v/>
      </c>
      <c r="AA22" s="36" t="str">
        <f>IF(OR(S22="",T22="",Vente[[#This Row],[Frais]]=""),"",((W22-J22)+IF(P22="",0,P22))/J22)</f>
        <v/>
      </c>
      <c r="AB22" s="37" t="str">
        <f>IF(OR(S22="",T22="",Vente[[#This Row],[Frais]]=""),"",(W22-J22)+IF(P22="",0,P22))</f>
        <v/>
      </c>
      <c r="AC22" s="38"/>
      <c r="AD22"/>
      <c r="AE22" s="1" t="str">
        <f>IF(Portefeuille!B20=0,"",Portefeuille!B20)</f>
        <v/>
      </c>
    </row>
    <row r="23" spans="8:31" x14ac:dyDescent="0.2">
      <c r="H23" s="68"/>
      <c r="I23" s="65" t="str">
        <f>IF(OR(F23="",G23="",Achat[[#This Row],[Frais]]=""),"",J23/F23)</f>
        <v/>
      </c>
      <c r="J23" s="17" t="str">
        <f>IF(OR(F23="",G23="",Achat[[#This Row],[Frais]]=""),"",IF(Achat[[#This Row],[Frais]]=0.0009,(F23*G23)+((F23*G23)*Achat[[#This Row],[Frais]]),(F23*G23)+Achat[[#This Row],[Frais]]))</f>
        <v/>
      </c>
      <c r="K23" s="18"/>
      <c r="L23" s="19" t="str">
        <f>IF(OR(F23="",G23="",Achat[[#This Row],[Frais]]="",K23=""),"",I23-(I23*K23))</f>
        <v/>
      </c>
      <c r="M23"/>
      <c r="N23" s="13"/>
      <c r="P23" s="19" t="str">
        <f t="shared" si="0"/>
        <v/>
      </c>
      <c r="Q23"/>
      <c r="R23" s="11"/>
      <c r="S23" s="13"/>
      <c r="U23" s="16"/>
      <c r="V23" s="65" t="str">
        <f>IF(OR(S23="",T23="",Vente[[#This Row],[Frais]]=""),"",W23/S23)</f>
        <v/>
      </c>
      <c r="W23" s="17" t="str">
        <f>IF(OR(S23="",T23="",Vente[[#This Row],[Frais]]=""),"",IF(Vente[[#This Row],[Frais]]=0.0009,(S23*T23)-((S23*T23)*Vente[[#This Row],[Frais]]),(S23*T23)-Vente[[#This Row],[Frais]]))</f>
        <v/>
      </c>
      <c r="X23"/>
      <c r="Y23" s="85">
        <f>Vente[[#This Row],[Date]]</f>
        <v>0</v>
      </c>
      <c r="Z23" s="32" t="str">
        <f>IF(OR(S23="",T23="",Vente[[#This Row],[Frais]]=""),"",DATEDIF(E23,R23,"d"))</f>
        <v/>
      </c>
      <c r="AA23" s="36" t="str">
        <f>IF(OR(S23="",T23="",Vente[[#This Row],[Frais]]=""),"",((W23-J23)+IF(P23="",0,P23))/J23)</f>
        <v/>
      </c>
      <c r="AB23" s="37" t="str">
        <f>IF(OR(S23="",T23="",Vente[[#This Row],[Frais]]=""),"",(W23-J23)+IF(P23="",0,P23))</f>
        <v/>
      </c>
      <c r="AC23" s="38"/>
      <c r="AD23"/>
      <c r="AE23" s="1" t="str">
        <f>IF(Portefeuille!B21=0,"",Portefeuille!B21)</f>
        <v/>
      </c>
    </row>
    <row r="24" spans="8:31" x14ac:dyDescent="0.2">
      <c r="H24" s="68"/>
      <c r="I24" s="65" t="str">
        <f>IF(OR(F24="",G24="",Achat[[#This Row],[Frais]]=""),"",J24/F24)</f>
        <v/>
      </c>
      <c r="J24" s="17" t="str">
        <f>IF(OR(F24="",G24="",Achat[[#This Row],[Frais]]=""),"",IF(Achat[[#This Row],[Frais]]=0.0009,(F24*G24)+((F24*G24)*Achat[[#This Row],[Frais]]),(F24*G24)+Achat[[#This Row],[Frais]]))</f>
        <v/>
      </c>
      <c r="K24" s="18"/>
      <c r="L24" s="19" t="str">
        <f>IF(OR(F24="",G24="",Achat[[#This Row],[Frais]]="",K24=""),"",I24-(I24*K24))</f>
        <v/>
      </c>
      <c r="M24"/>
      <c r="N24" s="13"/>
      <c r="P24" s="19" t="str">
        <f t="shared" si="0"/>
        <v/>
      </c>
      <c r="Q24"/>
      <c r="R24" s="11"/>
      <c r="S24" s="13"/>
      <c r="U24" s="16"/>
      <c r="V24" s="65" t="str">
        <f>IF(OR(S24="",T24="",Vente[[#This Row],[Frais]]=""),"",W24/S24)</f>
        <v/>
      </c>
      <c r="W24" s="17" t="str">
        <f>IF(OR(S24="",T24="",Vente[[#This Row],[Frais]]=""),"",IF(Vente[[#This Row],[Frais]]=0.0009,(S24*T24)-((S24*T24)*Vente[[#This Row],[Frais]]),(S24*T24)-Vente[[#This Row],[Frais]]))</f>
        <v/>
      </c>
      <c r="X24"/>
      <c r="Y24" s="85">
        <f>Vente[[#This Row],[Date]]</f>
        <v>0</v>
      </c>
      <c r="Z24" s="32" t="str">
        <f>IF(OR(S24="",T24="",Vente[[#This Row],[Frais]]=""),"",DATEDIF(E24,R24,"d"))</f>
        <v/>
      </c>
      <c r="AA24" s="36" t="str">
        <f>IF(OR(S24="",T24="",Vente[[#This Row],[Frais]]=""),"",((W24-J24)+IF(P24="",0,P24))/J24)</f>
        <v/>
      </c>
      <c r="AB24" s="37" t="str">
        <f>IF(OR(S24="",T24="",Vente[[#This Row],[Frais]]=""),"",(W24-J24)+IF(P24="",0,P24))</f>
        <v/>
      </c>
      <c r="AC24" s="38"/>
      <c r="AD24"/>
      <c r="AE24" s="1" t="str">
        <f>IF(Portefeuille!B22=0,"",Portefeuille!B22)</f>
        <v/>
      </c>
    </row>
    <row r="25" spans="8:31" x14ac:dyDescent="0.2">
      <c r="H25" s="68"/>
      <c r="I25" s="65" t="str">
        <f>IF(OR(F25="",G25="",Achat[[#This Row],[Frais]]=""),"",J25/F25)</f>
        <v/>
      </c>
      <c r="J25" s="17" t="str">
        <f>IF(OR(F25="",G25="",Achat[[#This Row],[Frais]]=""),"",IF(Achat[[#This Row],[Frais]]=0.0009,(F25*G25)+((F25*G25)*Achat[[#This Row],[Frais]]),(F25*G25)+Achat[[#This Row],[Frais]]))</f>
        <v/>
      </c>
      <c r="K25" s="18"/>
      <c r="L25" s="19" t="str">
        <f>IF(OR(F25="",G25="",Achat[[#This Row],[Frais]]="",K25=""),"",I25-(I25*K25))</f>
        <v/>
      </c>
      <c r="M25"/>
      <c r="N25" s="13"/>
      <c r="P25" s="19" t="str">
        <f t="shared" si="0"/>
        <v/>
      </c>
      <c r="Q25"/>
      <c r="R25" s="11"/>
      <c r="S25" s="13"/>
      <c r="U25" s="16"/>
      <c r="V25" s="65" t="str">
        <f>IF(OR(S25="",T25="",Vente[[#This Row],[Frais]]=""),"",W25/S25)</f>
        <v/>
      </c>
      <c r="W25" s="17" t="str">
        <f>IF(OR(S25="",T25="",Vente[[#This Row],[Frais]]=""),"",IF(Vente[[#This Row],[Frais]]=0.0009,(S25*T25)-((S25*T25)*Vente[[#This Row],[Frais]]),(S25*T25)-Vente[[#This Row],[Frais]]))</f>
        <v/>
      </c>
      <c r="X25"/>
      <c r="Y25" s="85">
        <f>Vente[[#This Row],[Date]]</f>
        <v>0</v>
      </c>
      <c r="Z25" s="32" t="str">
        <f>IF(OR(S25="",T25="",Vente[[#This Row],[Frais]]=""),"",DATEDIF(E25,R25,"d"))</f>
        <v/>
      </c>
      <c r="AA25" s="36" t="str">
        <f>IF(OR(S25="",T25="",Vente[[#This Row],[Frais]]=""),"",((W25-J25)+IF(P25="",0,P25))/J25)</f>
        <v/>
      </c>
      <c r="AB25" s="37" t="str">
        <f>IF(OR(S25="",T25="",Vente[[#This Row],[Frais]]=""),"",(W25-J25)+IF(P25="",0,P25))</f>
        <v/>
      </c>
      <c r="AC25" s="38"/>
      <c r="AD25"/>
      <c r="AE25" s="1" t="str">
        <f>IF(Portefeuille!B23=0,"",Portefeuille!B23)</f>
        <v/>
      </c>
    </row>
    <row r="26" spans="8:31" x14ac:dyDescent="0.2">
      <c r="H26" s="68"/>
      <c r="I26" s="65" t="str">
        <f>IF(OR(F26="",G26="",Achat[[#This Row],[Frais]]=""),"",J26/F26)</f>
        <v/>
      </c>
      <c r="J26" s="17" t="str">
        <f>IF(OR(F26="",G26="",Achat[[#This Row],[Frais]]=""),"",IF(Achat[[#This Row],[Frais]]=0.0009,(F26*G26)+((F26*G26)*Achat[[#This Row],[Frais]]),(F26*G26)+Achat[[#This Row],[Frais]]))</f>
        <v/>
      </c>
      <c r="K26" s="18"/>
      <c r="L26" s="19" t="str">
        <f>IF(OR(F26="",G26="",Achat[[#This Row],[Frais]]="",K26=""),"",I26-(I26*K26))</f>
        <v/>
      </c>
      <c r="M26"/>
      <c r="N26" s="13"/>
      <c r="P26" s="19" t="str">
        <f t="shared" si="0"/>
        <v/>
      </c>
      <c r="Q26"/>
      <c r="R26" s="11"/>
      <c r="S26" s="13"/>
      <c r="U26" s="16"/>
      <c r="V26" s="65" t="str">
        <f>IF(OR(S26="",T26="",Vente[[#This Row],[Frais]]=""),"",W26/S26)</f>
        <v/>
      </c>
      <c r="W26" s="17" t="str">
        <f>IF(OR(S26="",T26="",Vente[[#This Row],[Frais]]=""),"",IF(Vente[[#This Row],[Frais]]=0.0009,(S26*T26)-((S26*T26)*Vente[[#This Row],[Frais]]),(S26*T26)-Vente[[#This Row],[Frais]]))</f>
        <v/>
      </c>
      <c r="X26"/>
      <c r="Y26" s="85">
        <f>Vente[[#This Row],[Date]]</f>
        <v>0</v>
      </c>
      <c r="Z26" s="32" t="str">
        <f>IF(OR(S26="",T26="",Vente[[#This Row],[Frais]]=""),"",DATEDIF(E26,R26,"d"))</f>
        <v/>
      </c>
      <c r="AA26" s="36" t="str">
        <f>IF(OR(S26="",T26="",Vente[[#This Row],[Frais]]=""),"",((W26-J26)+IF(P26="",0,P26))/J26)</f>
        <v/>
      </c>
      <c r="AB26" s="37" t="str">
        <f>IF(OR(S26="",T26="",Vente[[#This Row],[Frais]]=""),"",(W26-J26)+IF(P26="",0,P26))</f>
        <v/>
      </c>
      <c r="AC26" s="38"/>
      <c r="AD26"/>
      <c r="AE26" s="1" t="str">
        <f>IF(Portefeuille!B24=0,"",Portefeuille!B24)</f>
        <v/>
      </c>
    </row>
    <row r="27" spans="8:31" x14ac:dyDescent="0.2">
      <c r="H27" s="68"/>
      <c r="I27" s="65" t="str">
        <f>IF(OR(F27="",G27="",Achat[[#This Row],[Frais]]=""),"",J27/F27)</f>
        <v/>
      </c>
      <c r="J27" s="17" t="str">
        <f>IF(OR(F27="",G27="",Achat[[#This Row],[Frais]]=""),"",IF(Achat[[#This Row],[Frais]]=0.0009,(F27*G27)+((F27*G27)*Achat[[#This Row],[Frais]]),(F27*G27)+Achat[[#This Row],[Frais]]))</f>
        <v/>
      </c>
      <c r="K27" s="18"/>
      <c r="L27" s="19" t="str">
        <f>IF(OR(F27="",G27="",Achat[[#This Row],[Frais]]="",K27=""),"",I27-(I27*K27))</f>
        <v/>
      </c>
      <c r="M27"/>
      <c r="N27" s="13"/>
      <c r="P27" s="19" t="str">
        <f t="shared" si="0"/>
        <v/>
      </c>
      <c r="Q27"/>
      <c r="R27" s="11"/>
      <c r="S27" s="13"/>
      <c r="U27" s="16"/>
      <c r="V27" s="65" t="str">
        <f>IF(OR(S27="",T27="",Vente[[#This Row],[Frais]]=""),"",W27/S27)</f>
        <v/>
      </c>
      <c r="W27" s="17" t="str">
        <f>IF(OR(S27="",T27="",Vente[[#This Row],[Frais]]=""),"",IF(Vente[[#This Row],[Frais]]=0.0009,(S27*T27)-((S27*T27)*Vente[[#This Row],[Frais]]),(S27*T27)-Vente[[#This Row],[Frais]]))</f>
        <v/>
      </c>
      <c r="X27"/>
      <c r="Y27" s="85">
        <f>Vente[[#This Row],[Date]]</f>
        <v>0</v>
      </c>
      <c r="Z27" s="32" t="str">
        <f>IF(OR(S27="",T27="",Vente[[#This Row],[Frais]]=""),"",DATEDIF(E27,R27,"d"))</f>
        <v/>
      </c>
      <c r="AA27" s="36" t="str">
        <f>IF(OR(S27="",T27="",Vente[[#This Row],[Frais]]=""),"",((W27-J27)+IF(P27="",0,P27))/J27)</f>
        <v/>
      </c>
      <c r="AB27" s="37" t="str">
        <f>IF(OR(S27="",T27="",Vente[[#This Row],[Frais]]=""),"",(W27-J27)+IF(P27="",0,P27))</f>
        <v/>
      </c>
      <c r="AC27" s="38"/>
      <c r="AD27"/>
      <c r="AE27" s="1" t="str">
        <f>IF(Portefeuille!B25=0,"",Portefeuille!B25)</f>
        <v/>
      </c>
    </row>
    <row r="28" spans="8:31" x14ac:dyDescent="0.2">
      <c r="H28" s="68"/>
      <c r="I28" s="65" t="str">
        <f>IF(OR(F28="",G28="",Achat[[#This Row],[Frais]]=""),"",J28/F28)</f>
        <v/>
      </c>
      <c r="J28" s="17" t="str">
        <f>IF(OR(F28="",G28="",Achat[[#This Row],[Frais]]=""),"",IF(Achat[[#This Row],[Frais]]=0.0009,(F28*G28)+((F28*G28)*Achat[[#This Row],[Frais]]),(F28*G28)+Achat[[#This Row],[Frais]]))</f>
        <v/>
      </c>
      <c r="K28" s="18"/>
      <c r="L28" s="19" t="str">
        <f>IF(OR(F28="",G28="",Achat[[#This Row],[Frais]]="",K28=""),"",I28-(I28*K28))</f>
        <v/>
      </c>
      <c r="M28"/>
      <c r="N28" s="13"/>
      <c r="P28" s="19" t="str">
        <f t="shared" si="0"/>
        <v/>
      </c>
      <c r="Q28"/>
      <c r="R28" s="11"/>
      <c r="S28" s="13"/>
      <c r="U28" s="16"/>
      <c r="V28" s="65" t="str">
        <f>IF(OR(S28="",T28="",Vente[[#This Row],[Frais]]=""),"",W28/S28)</f>
        <v/>
      </c>
      <c r="W28" s="17" t="str">
        <f>IF(OR(S28="",T28="",Vente[[#This Row],[Frais]]=""),"",IF(Vente[[#This Row],[Frais]]=0.0009,(S28*T28)-((S28*T28)*Vente[[#This Row],[Frais]]),(S28*T28)-Vente[[#This Row],[Frais]]))</f>
        <v/>
      </c>
      <c r="X28"/>
      <c r="Y28" s="85">
        <f>Vente[[#This Row],[Date]]</f>
        <v>0</v>
      </c>
      <c r="Z28" s="32" t="str">
        <f>IF(OR(S28="",T28="",Vente[[#This Row],[Frais]]=""),"",DATEDIF(E28,R28,"d"))</f>
        <v/>
      </c>
      <c r="AA28" s="36" t="str">
        <f>IF(OR(S28="",T28="",Vente[[#This Row],[Frais]]=""),"",((W28-J28)+IF(P28="",0,P28))/J28)</f>
        <v/>
      </c>
      <c r="AB28" s="37" t="str">
        <f>IF(OR(S28="",T28="",Vente[[#This Row],[Frais]]=""),"",(W28-J28)+IF(P28="",0,P28))</f>
        <v/>
      </c>
      <c r="AC28" s="38"/>
      <c r="AD28"/>
      <c r="AE28" s="1" t="str">
        <f>IF(Portefeuille!B26=0,"",Portefeuille!B26)</f>
        <v/>
      </c>
    </row>
    <row r="29" spans="8:31" x14ac:dyDescent="0.2">
      <c r="H29" s="68"/>
      <c r="I29" s="65" t="str">
        <f>IF(OR(F29="",G29="",Achat[[#This Row],[Frais]]=""),"",J29/F29)</f>
        <v/>
      </c>
      <c r="J29" s="17" t="str">
        <f>IF(OR(F29="",G29="",Achat[[#This Row],[Frais]]=""),"",IF(Achat[[#This Row],[Frais]]=0.0009,(F29*G29)+((F29*G29)*Achat[[#This Row],[Frais]]),(F29*G29)+Achat[[#This Row],[Frais]]))</f>
        <v/>
      </c>
      <c r="K29" s="18"/>
      <c r="L29" s="19" t="str">
        <f>IF(OR(F29="",G29="",Achat[[#This Row],[Frais]]="",K29=""),"",I29-(I29*K29))</f>
        <v/>
      </c>
      <c r="M29"/>
      <c r="N29" s="13"/>
      <c r="P29" s="19" t="str">
        <f t="shared" si="0"/>
        <v/>
      </c>
      <c r="Q29"/>
      <c r="R29" s="11"/>
      <c r="S29" s="13"/>
      <c r="U29" s="16"/>
      <c r="V29" s="65" t="str">
        <f>IF(OR(S29="",T29="",Vente[[#This Row],[Frais]]=""),"",W29/S29)</f>
        <v/>
      </c>
      <c r="W29" s="17" t="str">
        <f>IF(OR(S29="",T29="",Vente[[#This Row],[Frais]]=""),"",IF(Vente[[#This Row],[Frais]]=0.0009,(S29*T29)-((S29*T29)*Vente[[#This Row],[Frais]]),(S29*T29)-Vente[[#This Row],[Frais]]))</f>
        <v/>
      </c>
      <c r="X29"/>
      <c r="Y29" s="85">
        <f>Vente[[#This Row],[Date]]</f>
        <v>0</v>
      </c>
      <c r="Z29" s="32" t="str">
        <f>IF(OR(S29="",T29="",Vente[[#This Row],[Frais]]=""),"",DATEDIF(E29,R29,"d"))</f>
        <v/>
      </c>
      <c r="AA29" s="36" t="str">
        <f>IF(OR(S29="",T29="",Vente[[#This Row],[Frais]]=""),"",((W29-J29)+IF(P29="",0,P29))/J29)</f>
        <v/>
      </c>
      <c r="AB29" s="37" t="str">
        <f>IF(OR(S29="",T29="",Vente[[#This Row],[Frais]]=""),"",(W29-J29)+IF(P29="",0,P29))</f>
        <v/>
      </c>
      <c r="AC29" s="38"/>
      <c r="AD29"/>
      <c r="AE29" s="1" t="str">
        <f>IF(Portefeuille!B27=0,"",Portefeuille!B27)</f>
        <v/>
      </c>
    </row>
    <row r="30" spans="8:31" x14ac:dyDescent="0.2">
      <c r="H30" s="68"/>
      <c r="I30" s="65" t="str">
        <f>IF(OR(F30="",G30="",Achat[[#This Row],[Frais]]=""),"",J30/F30)</f>
        <v/>
      </c>
      <c r="J30" s="17" t="str">
        <f>IF(OR(F30="",G30="",Achat[[#This Row],[Frais]]=""),"",IF(Achat[[#This Row],[Frais]]=0.0009,(F30*G30)+((F30*G30)*Achat[[#This Row],[Frais]]),(F30*G30)+Achat[[#This Row],[Frais]]))</f>
        <v/>
      </c>
      <c r="K30" s="18"/>
      <c r="L30" s="19" t="str">
        <f>IF(OR(F30="",G30="",Achat[[#This Row],[Frais]]="",K30=""),"",I30-(I30*K30))</f>
        <v/>
      </c>
      <c r="M30"/>
      <c r="N30" s="13"/>
      <c r="P30" s="19" t="str">
        <f t="shared" si="0"/>
        <v/>
      </c>
      <c r="Q30"/>
      <c r="R30" s="11"/>
      <c r="S30" s="13"/>
      <c r="U30" s="16"/>
      <c r="V30" s="65" t="str">
        <f>IF(OR(S30="",T30="",Vente[[#This Row],[Frais]]=""),"",W30/S30)</f>
        <v/>
      </c>
      <c r="W30" s="17" t="str">
        <f>IF(OR(S30="",T30="",Vente[[#This Row],[Frais]]=""),"",IF(Vente[[#This Row],[Frais]]=0.0009,(S30*T30)-((S30*T30)*Vente[[#This Row],[Frais]]),(S30*T30)-Vente[[#This Row],[Frais]]))</f>
        <v/>
      </c>
      <c r="X30"/>
      <c r="Y30" s="85">
        <f>Vente[[#This Row],[Date]]</f>
        <v>0</v>
      </c>
      <c r="Z30" s="32" t="str">
        <f>IF(OR(S30="",T30="",Vente[[#This Row],[Frais]]=""),"",DATEDIF(E30,R30,"d"))</f>
        <v/>
      </c>
      <c r="AA30" s="36" t="str">
        <f>IF(OR(S30="",T30="",Vente[[#This Row],[Frais]]=""),"",((W30-J30)+IF(P30="",0,P30))/J30)</f>
        <v/>
      </c>
      <c r="AB30" s="37" t="str">
        <f>IF(OR(S30="",T30="",Vente[[#This Row],[Frais]]=""),"",(W30-J30)+IF(P30="",0,P30))</f>
        <v/>
      </c>
      <c r="AC30" s="38"/>
      <c r="AD30"/>
      <c r="AE30" s="1" t="str">
        <f>IF(Portefeuille!B28=0,"",Portefeuille!B28)</f>
        <v/>
      </c>
    </row>
    <row r="31" spans="8:31" x14ac:dyDescent="0.2">
      <c r="H31" s="68"/>
      <c r="I31" s="65" t="str">
        <f>IF(OR(F31="",G31="",Achat[[#This Row],[Frais]]=""),"",J31/F31)</f>
        <v/>
      </c>
      <c r="J31" s="17" t="str">
        <f>IF(OR(F31="",G31="",Achat[[#This Row],[Frais]]=""),"",IF(Achat[[#This Row],[Frais]]=0.0009,(F31*G31)+((F31*G31)*Achat[[#This Row],[Frais]]),(F31*G31)+Achat[[#This Row],[Frais]]))</f>
        <v/>
      </c>
      <c r="K31" s="18"/>
      <c r="L31" s="19" t="str">
        <f>IF(OR(F31="",G31="",Achat[[#This Row],[Frais]]="",K31=""),"",I31-(I31*K31))</f>
        <v/>
      </c>
      <c r="M31"/>
      <c r="N31" s="13"/>
      <c r="P31" s="19" t="str">
        <f t="shared" si="0"/>
        <v/>
      </c>
      <c r="Q31"/>
      <c r="R31" s="11"/>
      <c r="S31" s="13"/>
      <c r="U31" s="16"/>
      <c r="V31" s="65" t="str">
        <f>IF(OR(S31="",T31="",Vente[[#This Row],[Frais]]=""),"",W31/S31)</f>
        <v/>
      </c>
      <c r="W31" s="17" t="str">
        <f>IF(OR(S31="",T31="",Vente[[#This Row],[Frais]]=""),"",IF(Vente[[#This Row],[Frais]]=0.0009,(S31*T31)-((S31*T31)*Vente[[#This Row],[Frais]]),(S31*T31)-Vente[[#This Row],[Frais]]))</f>
        <v/>
      </c>
      <c r="X31"/>
      <c r="Y31" s="85">
        <f>Vente[[#This Row],[Date]]</f>
        <v>0</v>
      </c>
      <c r="Z31" s="32" t="str">
        <f>IF(OR(S31="",T31="",Vente[[#This Row],[Frais]]=""),"",DATEDIF(E31,R31,"d"))</f>
        <v/>
      </c>
      <c r="AA31" s="36" t="str">
        <f>IF(OR(S31="",T31="",Vente[[#This Row],[Frais]]=""),"",((W31-J31)+IF(P31="",0,P31))/J31)</f>
        <v/>
      </c>
      <c r="AB31" s="37" t="str">
        <f>IF(OR(S31="",T31="",Vente[[#This Row],[Frais]]=""),"",(W31-J31)+IF(P31="",0,P31))</f>
        <v/>
      </c>
      <c r="AC31" s="38"/>
      <c r="AD31"/>
      <c r="AE31" s="1" t="str">
        <f>IF(Portefeuille!B29=0,"",Portefeuille!B29)</f>
        <v/>
      </c>
    </row>
    <row r="32" spans="8:31" x14ac:dyDescent="0.2">
      <c r="H32" s="68"/>
      <c r="I32" s="65" t="str">
        <f>IF(OR(F32="",G32="",Achat[[#This Row],[Frais]]=""),"",J32/F32)</f>
        <v/>
      </c>
      <c r="J32" s="17" t="str">
        <f>IF(OR(F32="",G32="",Achat[[#This Row],[Frais]]=""),"",IF(Achat[[#This Row],[Frais]]=0.0009,(F32*G32)+((F32*G32)*Achat[[#This Row],[Frais]]),(F32*G32)+Achat[[#This Row],[Frais]]))</f>
        <v/>
      </c>
      <c r="K32" s="18"/>
      <c r="L32" s="19" t="str">
        <f>IF(OR(F32="",G32="",Achat[[#This Row],[Frais]]="",K32=""),"",I32-(I32*K32))</f>
        <v/>
      </c>
      <c r="M32"/>
      <c r="N32" s="13"/>
      <c r="P32" s="19" t="str">
        <f t="shared" si="0"/>
        <v/>
      </c>
      <c r="Q32"/>
      <c r="R32" s="11"/>
      <c r="S32" s="13"/>
      <c r="U32" s="16"/>
      <c r="V32" s="65" t="str">
        <f>IF(OR(S32="",T32="",Vente[[#This Row],[Frais]]=""),"",W32/S32)</f>
        <v/>
      </c>
      <c r="W32" s="17" t="str">
        <f>IF(OR(S32="",T32="",Vente[[#This Row],[Frais]]=""),"",IF(Vente[[#This Row],[Frais]]=0.0009,(S32*T32)-((S32*T32)*Vente[[#This Row],[Frais]]),(S32*T32)-Vente[[#This Row],[Frais]]))</f>
        <v/>
      </c>
      <c r="X32"/>
      <c r="Y32" s="85">
        <f>Vente[[#This Row],[Date]]</f>
        <v>0</v>
      </c>
      <c r="Z32" s="32" t="str">
        <f>IF(OR(S32="",T32="",Vente[[#This Row],[Frais]]=""),"",DATEDIF(E32,R32,"d"))</f>
        <v/>
      </c>
      <c r="AA32" s="36" t="str">
        <f>IF(OR(S32="",T32="",Vente[[#This Row],[Frais]]=""),"",((W32-J32)+IF(P32="",0,P32))/J32)</f>
        <v/>
      </c>
      <c r="AB32" s="37" t="str">
        <f>IF(OR(S32="",T32="",Vente[[#This Row],[Frais]]=""),"",(W32-J32)+IF(P32="",0,P32))</f>
        <v/>
      </c>
      <c r="AC32" s="38"/>
      <c r="AD32"/>
      <c r="AE32" s="1" t="str">
        <f>IF(Portefeuille!B30=0,"",Portefeuille!B30)</f>
        <v/>
      </c>
    </row>
    <row r="33" spans="8:31" x14ac:dyDescent="0.2">
      <c r="H33" s="68"/>
      <c r="I33" s="65" t="str">
        <f>IF(OR(F33="",G33="",Achat[[#This Row],[Frais]]=""),"",J33/F33)</f>
        <v/>
      </c>
      <c r="J33" s="17" t="str">
        <f>IF(OR(F33="",G33="",Achat[[#This Row],[Frais]]=""),"",IF(Achat[[#This Row],[Frais]]=0.0009,(F33*G33)+((F33*G33)*Achat[[#This Row],[Frais]]),(F33*G33)+Achat[[#This Row],[Frais]]))</f>
        <v/>
      </c>
      <c r="K33" s="18"/>
      <c r="L33" s="19" t="str">
        <f>IF(OR(F33="",G33="",Achat[[#This Row],[Frais]]="",K33=""),"",I33-(I33*K33))</f>
        <v/>
      </c>
      <c r="M33"/>
      <c r="N33" s="13"/>
      <c r="P33" s="19" t="str">
        <f t="shared" si="0"/>
        <v/>
      </c>
      <c r="Q33"/>
      <c r="R33" s="11"/>
      <c r="S33" s="13"/>
      <c r="U33" s="16"/>
      <c r="V33" s="65" t="str">
        <f>IF(OR(S33="",T33="",Vente[[#This Row],[Frais]]=""),"",W33/S33)</f>
        <v/>
      </c>
      <c r="W33" s="17" t="str">
        <f>IF(OR(S33="",T33="",Vente[[#This Row],[Frais]]=""),"",IF(Vente[[#This Row],[Frais]]=0.0009,(S33*T33)-((S33*T33)*Vente[[#This Row],[Frais]]),(S33*T33)-Vente[[#This Row],[Frais]]))</f>
        <v/>
      </c>
      <c r="X33"/>
      <c r="Y33" s="85">
        <f>Vente[[#This Row],[Date]]</f>
        <v>0</v>
      </c>
      <c r="Z33" s="32" t="str">
        <f>IF(OR(S33="",T33="",Vente[[#This Row],[Frais]]=""),"",DATEDIF(E33,R33,"d"))</f>
        <v/>
      </c>
      <c r="AA33" s="36" t="str">
        <f>IF(OR(S33="",T33="",Vente[[#This Row],[Frais]]=""),"",((W33-J33)+IF(P33="",0,P33))/J33)</f>
        <v/>
      </c>
      <c r="AB33" s="37" t="str">
        <f>IF(OR(S33="",T33="",Vente[[#This Row],[Frais]]=""),"",(W33-J33)+IF(P33="",0,P33))</f>
        <v/>
      </c>
      <c r="AC33" s="38"/>
      <c r="AD33"/>
      <c r="AE33" s="1" t="str">
        <f>IF(Portefeuille!B31=0,"",Portefeuille!B31)</f>
        <v/>
      </c>
    </row>
    <row r="34" spans="8:31" x14ac:dyDescent="0.2">
      <c r="H34" s="68"/>
      <c r="I34" s="65" t="str">
        <f>IF(OR(F34="",G34="",Achat[[#This Row],[Frais]]=""),"",J34/F34)</f>
        <v/>
      </c>
      <c r="J34" s="17" t="str">
        <f>IF(OR(F34="",G34="",Achat[[#This Row],[Frais]]=""),"",IF(Achat[[#This Row],[Frais]]=0.0009,(F34*G34)+((F34*G34)*Achat[[#This Row],[Frais]]),(F34*G34)+Achat[[#This Row],[Frais]]))</f>
        <v/>
      </c>
      <c r="K34" s="18"/>
      <c r="L34" s="19" t="str">
        <f>IF(OR(F34="",G34="",Achat[[#This Row],[Frais]]="",K34=""),"",I34-(I34*K34))</f>
        <v/>
      </c>
      <c r="M34"/>
      <c r="N34" s="13"/>
      <c r="P34" s="19" t="str">
        <f t="shared" si="0"/>
        <v/>
      </c>
      <c r="Q34"/>
      <c r="R34" s="11"/>
      <c r="S34" s="13"/>
      <c r="U34" s="16"/>
      <c r="V34" s="65" t="str">
        <f>IF(OR(S34="",T34="",Vente[[#This Row],[Frais]]=""),"",W34/S34)</f>
        <v/>
      </c>
      <c r="W34" s="17" t="str">
        <f>IF(OR(S34="",T34="",Vente[[#This Row],[Frais]]=""),"",IF(Vente[[#This Row],[Frais]]=0.0009,(S34*T34)-((S34*T34)*Vente[[#This Row],[Frais]]),(S34*T34)-Vente[[#This Row],[Frais]]))</f>
        <v/>
      </c>
      <c r="X34"/>
      <c r="Y34" s="85">
        <f>Vente[[#This Row],[Date]]</f>
        <v>0</v>
      </c>
      <c r="Z34" s="32" t="str">
        <f>IF(OR(S34="",T34="",Vente[[#This Row],[Frais]]=""),"",DATEDIF(E34,R34,"d"))</f>
        <v/>
      </c>
      <c r="AA34" s="36" t="str">
        <f>IF(OR(S34="",T34="",Vente[[#This Row],[Frais]]=""),"",((W34-J34)+IF(P34="",0,P34))/J34)</f>
        <v/>
      </c>
      <c r="AB34" s="37" t="str">
        <f>IF(OR(S34="",T34="",Vente[[#This Row],[Frais]]=""),"",(W34-J34)+IF(P34="",0,P34))</f>
        <v/>
      </c>
      <c r="AC34" s="38"/>
      <c r="AD34"/>
      <c r="AE34" s="1" t="str">
        <f>IF(Portefeuille!B32=0,"",Portefeuille!B32)</f>
        <v/>
      </c>
    </row>
    <row r="35" spans="8:31" x14ac:dyDescent="0.2">
      <c r="H35" s="68"/>
      <c r="I35" s="65" t="str">
        <f>IF(OR(F35="",G35="",Achat[[#This Row],[Frais]]=""),"",J35/F35)</f>
        <v/>
      </c>
      <c r="J35" s="17" t="str">
        <f>IF(OR(F35="",G35="",Achat[[#This Row],[Frais]]=""),"",IF(Achat[[#This Row],[Frais]]=0.0009,(F35*G35)+((F35*G35)*Achat[[#This Row],[Frais]]),(F35*G35)+Achat[[#This Row],[Frais]]))</f>
        <v/>
      </c>
      <c r="K35" s="18"/>
      <c r="L35" s="19" t="str">
        <f>IF(OR(F35="",G35="",Achat[[#This Row],[Frais]]="",K35=""),"",I35-(I35*K35))</f>
        <v/>
      </c>
      <c r="M35"/>
      <c r="N35" s="13"/>
      <c r="P35" s="19" t="str">
        <f t="shared" si="0"/>
        <v/>
      </c>
      <c r="Q35"/>
      <c r="R35" s="11"/>
      <c r="S35" s="13"/>
      <c r="U35" s="16"/>
      <c r="V35" s="65" t="str">
        <f>IF(OR(S35="",T35="",Vente[[#This Row],[Frais]]=""),"",W35/S35)</f>
        <v/>
      </c>
      <c r="W35" s="17" t="str">
        <f>IF(OR(S35="",T35="",Vente[[#This Row],[Frais]]=""),"",IF(Vente[[#This Row],[Frais]]=0.0009,(S35*T35)-((S35*T35)*Vente[[#This Row],[Frais]]),(S35*T35)-Vente[[#This Row],[Frais]]))</f>
        <v/>
      </c>
      <c r="X35"/>
      <c r="Y35" s="85">
        <f>Vente[[#This Row],[Date]]</f>
        <v>0</v>
      </c>
      <c r="Z35" s="32" t="str">
        <f>IF(OR(S35="",T35="",Vente[[#This Row],[Frais]]=""),"",DATEDIF(E35,R35,"d"))</f>
        <v/>
      </c>
      <c r="AA35" s="36" t="str">
        <f>IF(OR(S35="",T35="",Vente[[#This Row],[Frais]]=""),"",((W35-J35)+IF(P35="",0,P35))/J35)</f>
        <v/>
      </c>
      <c r="AB35" s="37" t="str">
        <f>IF(OR(S35="",T35="",Vente[[#This Row],[Frais]]=""),"",(W35-J35)+IF(P35="",0,P35))</f>
        <v/>
      </c>
      <c r="AC35" s="38"/>
      <c r="AD35"/>
      <c r="AE35" s="1" t="str">
        <f>IF(Portefeuille!B33=0,"",Portefeuille!B33)</f>
        <v/>
      </c>
    </row>
    <row r="36" spans="8:31" x14ac:dyDescent="0.2">
      <c r="H36" s="68"/>
      <c r="I36" s="65" t="str">
        <f>IF(OR(F36="",G36="",Achat[[#This Row],[Frais]]=""),"",J36/F36)</f>
        <v/>
      </c>
      <c r="J36" s="17" t="str">
        <f>IF(OR(F36="",G36="",Achat[[#This Row],[Frais]]=""),"",IF(Achat[[#This Row],[Frais]]=0.0009,(F36*G36)+((F36*G36)*Achat[[#This Row],[Frais]]),(F36*G36)+Achat[[#This Row],[Frais]]))</f>
        <v/>
      </c>
      <c r="K36" s="18"/>
      <c r="L36" s="19" t="str">
        <f>IF(OR(F36="",G36="",Achat[[#This Row],[Frais]]="",K36=""),"",I36-(I36*K36))</f>
        <v/>
      </c>
      <c r="M36"/>
      <c r="N36" s="13"/>
      <c r="P36" s="19" t="str">
        <f t="shared" si="0"/>
        <v/>
      </c>
      <c r="Q36"/>
      <c r="R36" s="11"/>
      <c r="S36" s="13"/>
      <c r="U36" s="16"/>
      <c r="V36" s="65" t="str">
        <f>IF(OR(S36="",T36="",Vente[[#This Row],[Frais]]=""),"",W36/S36)</f>
        <v/>
      </c>
      <c r="W36" s="17" t="str">
        <f>IF(OR(S36="",T36="",Vente[[#This Row],[Frais]]=""),"",IF(Vente[[#This Row],[Frais]]=0.0009,(S36*T36)-((S36*T36)*Vente[[#This Row],[Frais]]),(S36*T36)-Vente[[#This Row],[Frais]]))</f>
        <v/>
      </c>
      <c r="X36"/>
      <c r="Y36" s="85">
        <f>Vente[[#This Row],[Date]]</f>
        <v>0</v>
      </c>
      <c r="Z36" s="32" t="str">
        <f>IF(OR(S36="",T36="",Vente[[#This Row],[Frais]]=""),"",DATEDIF(E36,R36,"d"))</f>
        <v/>
      </c>
      <c r="AA36" s="36" t="str">
        <f>IF(OR(S36="",T36="",Vente[[#This Row],[Frais]]=""),"",((W36-J36)+IF(P36="",0,P36))/J36)</f>
        <v/>
      </c>
      <c r="AB36" s="37" t="str">
        <f>IF(OR(S36="",T36="",Vente[[#This Row],[Frais]]=""),"",(W36-J36)+IF(P36="",0,P36))</f>
        <v/>
      </c>
      <c r="AC36" s="38"/>
      <c r="AD36"/>
      <c r="AE36" s="1" t="str">
        <f>IF(Portefeuille!B34=0,"",Portefeuille!B34)</f>
        <v/>
      </c>
    </row>
    <row r="37" spans="8:31" x14ac:dyDescent="0.2">
      <c r="H37" s="68"/>
      <c r="I37" s="65" t="str">
        <f>IF(OR(F37="",G37="",Achat[[#This Row],[Frais]]=""),"",J37/F37)</f>
        <v/>
      </c>
      <c r="J37" s="17" t="str">
        <f>IF(OR(F37="",G37="",Achat[[#This Row],[Frais]]=""),"",IF(Achat[[#This Row],[Frais]]=0.0009,(F37*G37)+((F37*G37)*Achat[[#This Row],[Frais]]),(F37*G37)+Achat[[#This Row],[Frais]]))</f>
        <v/>
      </c>
      <c r="K37" s="18"/>
      <c r="L37" s="19" t="str">
        <f>IF(OR(F37="",G37="",Achat[[#This Row],[Frais]]="",K37=""),"",I37-(I37*K37))</f>
        <v/>
      </c>
      <c r="M37"/>
      <c r="N37" s="13"/>
      <c r="P37" s="19" t="str">
        <f t="shared" si="0"/>
        <v/>
      </c>
      <c r="Q37"/>
      <c r="R37" s="11"/>
      <c r="S37" s="13"/>
      <c r="U37" s="16"/>
      <c r="V37" s="65" t="str">
        <f>IF(OR(S37="",T37="",Vente[[#This Row],[Frais]]=""),"",W37/S37)</f>
        <v/>
      </c>
      <c r="W37" s="17" t="str">
        <f>IF(OR(S37="",T37="",Vente[[#This Row],[Frais]]=""),"",IF(Vente[[#This Row],[Frais]]=0.0009,(S37*T37)-((S37*T37)*Vente[[#This Row],[Frais]]),(S37*T37)-Vente[[#This Row],[Frais]]))</f>
        <v/>
      </c>
      <c r="X37"/>
      <c r="Y37" s="85">
        <f>Vente[[#This Row],[Date]]</f>
        <v>0</v>
      </c>
      <c r="Z37" s="32" t="str">
        <f>IF(OR(S37="",T37="",Vente[[#This Row],[Frais]]=""),"",DATEDIF(E37,R37,"d"))</f>
        <v/>
      </c>
      <c r="AA37" s="36" t="str">
        <f>IF(OR(S37="",T37="",Vente[[#This Row],[Frais]]=""),"",((W37-J37)+IF(P37="",0,P37))/J37)</f>
        <v/>
      </c>
      <c r="AB37" s="37" t="str">
        <f>IF(OR(S37="",T37="",Vente[[#This Row],[Frais]]=""),"",(W37-J37)+IF(P37="",0,P37))</f>
        <v/>
      </c>
      <c r="AC37" s="38"/>
      <c r="AD37"/>
      <c r="AE37" s="1" t="str">
        <f>IF(Portefeuille!B35=0,"",Portefeuille!B35)</f>
        <v/>
      </c>
    </row>
    <row r="38" spans="8:31" x14ac:dyDescent="0.2">
      <c r="H38" s="68"/>
      <c r="I38" s="65" t="str">
        <f>IF(OR(F38="",G38="",Achat[[#This Row],[Frais]]=""),"",J38/F38)</f>
        <v/>
      </c>
      <c r="J38" s="17" t="str">
        <f>IF(OR(F38="",G38="",Achat[[#This Row],[Frais]]=""),"",IF(Achat[[#This Row],[Frais]]=0.0009,(F38*G38)+((F38*G38)*Achat[[#This Row],[Frais]]),(F38*G38)+Achat[[#This Row],[Frais]]))</f>
        <v/>
      </c>
      <c r="K38" s="18"/>
      <c r="L38" s="19" t="str">
        <f>IF(OR(F38="",G38="",Achat[[#This Row],[Frais]]="",K38=""),"",I38-(I38*K38))</f>
        <v/>
      </c>
      <c r="M38"/>
      <c r="N38" s="13"/>
      <c r="P38" s="19" t="str">
        <f t="shared" si="0"/>
        <v/>
      </c>
      <c r="Q38"/>
      <c r="R38" s="11"/>
      <c r="S38" s="13"/>
      <c r="U38" s="16"/>
      <c r="V38" s="65" t="str">
        <f>IF(OR(S38="",T38="",Vente[[#This Row],[Frais]]=""),"",W38/S38)</f>
        <v/>
      </c>
      <c r="W38" s="17" t="str">
        <f>IF(OR(S38="",T38="",Vente[[#This Row],[Frais]]=""),"",IF(Vente[[#This Row],[Frais]]=0.0009,(S38*T38)-((S38*T38)*Vente[[#This Row],[Frais]]),(S38*T38)-Vente[[#This Row],[Frais]]))</f>
        <v/>
      </c>
      <c r="X38"/>
      <c r="Y38" s="85">
        <f>Vente[[#This Row],[Date]]</f>
        <v>0</v>
      </c>
      <c r="Z38" s="32" t="str">
        <f>IF(OR(S38="",T38="",Vente[[#This Row],[Frais]]=""),"",DATEDIF(E38,R38,"d"))</f>
        <v/>
      </c>
      <c r="AA38" s="36" t="str">
        <f>IF(OR(S38="",T38="",Vente[[#This Row],[Frais]]=""),"",((W38-J38)+IF(P38="",0,P38))/J38)</f>
        <v/>
      </c>
      <c r="AB38" s="37" t="str">
        <f>IF(OR(S38="",T38="",Vente[[#This Row],[Frais]]=""),"",(W38-J38)+IF(P38="",0,P38))</f>
        <v/>
      </c>
      <c r="AC38" s="38"/>
      <c r="AD38"/>
      <c r="AE38" s="1" t="str">
        <f>IF(Portefeuille!B36=0,"",Portefeuille!B36)</f>
        <v/>
      </c>
    </row>
    <row r="39" spans="8:31" x14ac:dyDescent="0.2">
      <c r="H39" s="68"/>
      <c r="I39" s="65" t="str">
        <f>IF(OR(F39="",G39="",Achat[[#This Row],[Frais]]=""),"",J39/F39)</f>
        <v/>
      </c>
      <c r="J39" s="17" t="str">
        <f>IF(OR(F39="",G39="",Achat[[#This Row],[Frais]]=""),"",IF(Achat[[#This Row],[Frais]]=0.0009,(F39*G39)+((F39*G39)*Achat[[#This Row],[Frais]]),(F39*G39)+Achat[[#This Row],[Frais]]))</f>
        <v/>
      </c>
      <c r="K39" s="18"/>
      <c r="L39" s="19" t="str">
        <f>IF(OR(F39="",G39="",Achat[[#This Row],[Frais]]="",K39=""),"",I39-(I39*K39))</f>
        <v/>
      </c>
      <c r="M39"/>
      <c r="N39" s="13"/>
      <c r="P39" s="19" t="str">
        <f t="shared" si="0"/>
        <v/>
      </c>
      <c r="Q39"/>
      <c r="R39" s="11"/>
      <c r="S39" s="13"/>
      <c r="U39" s="16"/>
      <c r="V39" s="65" t="str">
        <f>IF(OR(S39="",T39="",Vente[[#This Row],[Frais]]=""),"",W39/S39)</f>
        <v/>
      </c>
      <c r="W39" s="17" t="str">
        <f>IF(OR(S39="",T39="",Vente[[#This Row],[Frais]]=""),"",IF(Vente[[#This Row],[Frais]]=0.0009,(S39*T39)-((S39*T39)*Vente[[#This Row],[Frais]]),(S39*T39)-Vente[[#This Row],[Frais]]))</f>
        <v/>
      </c>
      <c r="X39"/>
      <c r="Y39" s="85">
        <f>Vente[[#This Row],[Date]]</f>
        <v>0</v>
      </c>
      <c r="Z39" s="32" t="str">
        <f>IF(OR(S39="",T39="",Vente[[#This Row],[Frais]]=""),"",DATEDIF(E39,R39,"d"))</f>
        <v/>
      </c>
      <c r="AA39" s="36" t="str">
        <f>IF(OR(S39="",T39="",Vente[[#This Row],[Frais]]=""),"",((W39-J39)+IF(P39="",0,P39))/J39)</f>
        <v/>
      </c>
      <c r="AB39" s="37" t="str">
        <f>IF(OR(S39="",T39="",Vente[[#This Row],[Frais]]=""),"",(W39-J39)+IF(P39="",0,P39))</f>
        <v/>
      </c>
      <c r="AC39" s="38"/>
      <c r="AD39"/>
      <c r="AE39" s="1" t="str">
        <f>IF(Portefeuille!B37=0,"",Portefeuille!B37)</f>
        <v/>
      </c>
    </row>
    <row r="40" spans="8:31" x14ac:dyDescent="0.2">
      <c r="H40" s="68"/>
      <c r="I40" s="65" t="str">
        <f>IF(OR(F40="",G40="",Achat[[#This Row],[Frais]]=""),"",J40/F40)</f>
        <v/>
      </c>
      <c r="J40" s="17" t="str">
        <f>IF(OR(F40="",G40="",Achat[[#This Row],[Frais]]=""),"",IF(Achat[[#This Row],[Frais]]=0.0009,(F40*G40)+((F40*G40)*Achat[[#This Row],[Frais]]),(F40*G40)+Achat[[#This Row],[Frais]]))</f>
        <v/>
      </c>
      <c r="K40" s="18"/>
      <c r="L40" s="19" t="str">
        <f>IF(OR(F40="",G40="",Achat[[#This Row],[Frais]]="",K40=""),"",I40-(I40*K40))</f>
        <v/>
      </c>
      <c r="M40"/>
      <c r="N40" s="13"/>
      <c r="P40" s="19" t="str">
        <f t="shared" si="0"/>
        <v/>
      </c>
      <c r="Q40"/>
      <c r="R40" s="11"/>
      <c r="S40" s="13"/>
      <c r="U40" s="16"/>
      <c r="V40" s="65" t="str">
        <f>IF(OR(S40="",T40="",Vente[[#This Row],[Frais]]=""),"",W40/S40)</f>
        <v/>
      </c>
      <c r="W40" s="17" t="str">
        <f>IF(OR(S40="",T40="",Vente[[#This Row],[Frais]]=""),"",IF(Vente[[#This Row],[Frais]]=0.0009,(S40*T40)-((S40*T40)*Vente[[#This Row],[Frais]]),(S40*T40)-Vente[[#This Row],[Frais]]))</f>
        <v/>
      </c>
      <c r="X40"/>
      <c r="Y40" s="85">
        <f>Vente[[#This Row],[Date]]</f>
        <v>0</v>
      </c>
      <c r="Z40" s="32" t="str">
        <f>IF(OR(S40="",T40="",Vente[[#This Row],[Frais]]=""),"",DATEDIF(E40,R40,"d"))</f>
        <v/>
      </c>
      <c r="AA40" s="36" t="str">
        <f>IF(OR(S40="",T40="",Vente[[#This Row],[Frais]]=""),"",((W40-J40)+IF(P40="",0,P40))/J40)</f>
        <v/>
      </c>
      <c r="AB40" s="37" t="str">
        <f>IF(OR(S40="",T40="",Vente[[#This Row],[Frais]]=""),"",(W40-J40)+IF(P40="",0,P40))</f>
        <v/>
      </c>
      <c r="AC40" s="38"/>
      <c r="AD40"/>
      <c r="AE40" s="1" t="str">
        <f>IF(Portefeuille!B38=0,"",Portefeuille!B38)</f>
        <v/>
      </c>
    </row>
    <row r="41" spans="8:31" x14ac:dyDescent="0.2">
      <c r="H41" s="68"/>
      <c r="I41" s="65" t="str">
        <f>IF(OR(F41="",G41="",Achat[[#This Row],[Frais]]=""),"",J41/F41)</f>
        <v/>
      </c>
      <c r="J41" s="17" t="str">
        <f>IF(OR(F41="",G41="",Achat[[#This Row],[Frais]]=""),"",IF(Achat[[#This Row],[Frais]]=0.0009,(F41*G41)+((F41*G41)*Achat[[#This Row],[Frais]]),(F41*G41)+Achat[[#This Row],[Frais]]))</f>
        <v/>
      </c>
      <c r="K41" s="18"/>
      <c r="L41" s="19" t="str">
        <f>IF(OR(F41="",G41="",Achat[[#This Row],[Frais]]="",K41=""),"",I41-(I41*K41))</f>
        <v/>
      </c>
      <c r="M41"/>
      <c r="N41" s="13"/>
      <c r="P41" s="19" t="str">
        <f t="shared" si="0"/>
        <v/>
      </c>
      <c r="Q41"/>
      <c r="R41" s="11"/>
      <c r="S41" s="13"/>
      <c r="U41" s="16"/>
      <c r="V41" s="65" t="str">
        <f>IF(OR(S41="",T41="",Vente[[#This Row],[Frais]]=""),"",W41/S41)</f>
        <v/>
      </c>
      <c r="W41" s="17" t="str">
        <f>IF(OR(S41="",T41="",Vente[[#This Row],[Frais]]=""),"",IF(Vente[[#This Row],[Frais]]=0.0009,(S41*T41)-((S41*T41)*Vente[[#This Row],[Frais]]),(S41*T41)-Vente[[#This Row],[Frais]]))</f>
        <v/>
      </c>
      <c r="X41"/>
      <c r="Y41" s="85">
        <f>Vente[[#This Row],[Date]]</f>
        <v>0</v>
      </c>
      <c r="Z41" s="32" t="str">
        <f>IF(OR(S41="",T41="",Vente[[#This Row],[Frais]]=""),"",DATEDIF(E41,R41,"d"))</f>
        <v/>
      </c>
      <c r="AA41" s="36" t="str">
        <f>IF(OR(S41="",T41="",Vente[[#This Row],[Frais]]=""),"",((W41-J41)+IF(P41="",0,P41))/J41)</f>
        <v/>
      </c>
      <c r="AB41" s="37" t="str">
        <f>IF(OR(S41="",T41="",Vente[[#This Row],[Frais]]=""),"",(W41-J41)+IF(P41="",0,P41))</f>
        <v/>
      </c>
      <c r="AC41" s="38"/>
      <c r="AD41"/>
      <c r="AE41" s="1"/>
    </row>
    <row r="42" spans="8:31" x14ac:dyDescent="0.2">
      <c r="H42" s="68"/>
      <c r="I42" s="65" t="str">
        <f>IF(OR(F42="",G42="",Achat[[#This Row],[Frais]]=""),"",J42/F42)</f>
        <v/>
      </c>
      <c r="J42" s="17" t="str">
        <f>IF(OR(F42="",G42="",Achat[[#This Row],[Frais]]=""),"",IF(Achat[[#This Row],[Frais]]=0.0009,(F42*G42)+((F42*G42)*Achat[[#This Row],[Frais]]),(F42*G42)+Achat[[#This Row],[Frais]]))</f>
        <v/>
      </c>
      <c r="K42" s="18"/>
      <c r="L42" s="19" t="str">
        <f>IF(OR(F42="",G42="",Achat[[#This Row],[Frais]]="",K42=""),"",I42-(I42*K42))</f>
        <v/>
      </c>
      <c r="M42"/>
      <c r="N42" s="13"/>
      <c r="P42" s="19" t="str">
        <f t="shared" si="0"/>
        <v/>
      </c>
      <c r="Q42"/>
      <c r="R42" s="11"/>
      <c r="S42" s="13"/>
      <c r="U42" s="16"/>
      <c r="V42" s="65" t="str">
        <f>IF(OR(S42="",T42="",Vente[[#This Row],[Frais]]=""),"",W42/S42)</f>
        <v/>
      </c>
      <c r="W42" s="17" t="str">
        <f>IF(OR(S42="",T42="",Vente[[#This Row],[Frais]]=""),"",IF(Vente[[#This Row],[Frais]]=0.0009,(S42*T42)-((S42*T42)*Vente[[#This Row],[Frais]]),(S42*T42)-Vente[[#This Row],[Frais]]))</f>
        <v/>
      </c>
      <c r="X42"/>
      <c r="Y42" s="85">
        <f>Vente[[#This Row],[Date]]</f>
        <v>0</v>
      </c>
      <c r="Z42" s="32" t="str">
        <f>IF(OR(S42="",T42="",Vente[[#This Row],[Frais]]=""),"",DATEDIF(E42,R42,"d"))</f>
        <v/>
      </c>
      <c r="AA42" s="36" t="str">
        <f>IF(OR(S42="",T42="",Vente[[#This Row],[Frais]]=""),"",((W42-J42)+IF(P42="",0,P42))/J42)</f>
        <v/>
      </c>
      <c r="AB42" s="37" t="str">
        <f>IF(OR(S42="",T42="",Vente[[#This Row],[Frais]]=""),"",(W42-J42)+IF(P42="",0,P42))</f>
        <v/>
      </c>
      <c r="AC42" s="38"/>
      <c r="AD42"/>
      <c r="AE42" s="1"/>
    </row>
    <row r="43" spans="8:31" x14ac:dyDescent="0.2">
      <c r="H43" s="68"/>
      <c r="I43" s="65" t="str">
        <f>IF(OR(F43="",G43="",Achat[[#This Row],[Frais]]=""),"",J43/F43)</f>
        <v/>
      </c>
      <c r="J43" s="17" t="str">
        <f>IF(OR(F43="",G43="",Achat[[#This Row],[Frais]]=""),"",IF(Achat[[#This Row],[Frais]]=0.0009,(F43*G43)+((F43*G43)*Achat[[#This Row],[Frais]]),(F43*G43)+Achat[[#This Row],[Frais]]))</f>
        <v/>
      </c>
      <c r="K43" s="18"/>
      <c r="L43" s="19" t="str">
        <f>IF(OR(F43="",G43="",Achat[[#This Row],[Frais]]="",K43=""),"",I43-(I43*K43))</f>
        <v/>
      </c>
      <c r="M43"/>
      <c r="N43" s="13"/>
      <c r="P43" s="19" t="str">
        <f t="shared" si="0"/>
        <v/>
      </c>
      <c r="Q43"/>
      <c r="R43" s="11"/>
      <c r="S43" s="13"/>
      <c r="U43" s="16"/>
      <c r="V43" s="65" t="str">
        <f>IF(OR(S43="",T43="",Vente[[#This Row],[Frais]]=""),"",W43/S43)</f>
        <v/>
      </c>
      <c r="W43" s="17" t="str">
        <f>IF(OR(S43="",T43="",Vente[[#This Row],[Frais]]=""),"",IF(Vente[[#This Row],[Frais]]=0.0009,(S43*T43)-((S43*T43)*Vente[[#This Row],[Frais]]),(S43*T43)-Vente[[#This Row],[Frais]]))</f>
        <v/>
      </c>
      <c r="X43"/>
      <c r="Y43" s="85">
        <f>Vente[[#This Row],[Date]]</f>
        <v>0</v>
      </c>
      <c r="Z43" s="32" t="str">
        <f>IF(OR(S43="",T43="",Vente[[#This Row],[Frais]]=""),"",DATEDIF(E43,R43,"d"))</f>
        <v/>
      </c>
      <c r="AA43" s="36" t="str">
        <f>IF(OR(S43="",T43="",Vente[[#This Row],[Frais]]=""),"",((W43-J43)+IF(P43="",0,P43))/J43)</f>
        <v/>
      </c>
      <c r="AB43" s="37" t="str">
        <f>IF(OR(S43="",T43="",Vente[[#This Row],[Frais]]=""),"",(W43-J43)+IF(P43="",0,P43))</f>
        <v/>
      </c>
      <c r="AC43" s="38"/>
      <c r="AD43"/>
      <c r="AE43" s="1"/>
    </row>
    <row r="44" spans="8:31" x14ac:dyDescent="0.2">
      <c r="H44" s="68"/>
      <c r="I44" s="65" t="str">
        <f>IF(OR(F44="",G44="",Achat[[#This Row],[Frais]]=""),"",J44/F44)</f>
        <v/>
      </c>
      <c r="J44" s="17" t="str">
        <f>IF(OR(F44="",G44="",Achat[[#This Row],[Frais]]=""),"",IF(Achat[[#This Row],[Frais]]=0.0009,(F44*G44)+((F44*G44)*Achat[[#This Row],[Frais]]),(F44*G44)+Achat[[#This Row],[Frais]]))</f>
        <v/>
      </c>
      <c r="K44" s="18"/>
      <c r="L44" s="19" t="str">
        <f>IF(OR(F44="",G44="",Achat[[#This Row],[Frais]]="",K44=""),"",I44-(I44*K44))</f>
        <v/>
      </c>
      <c r="M44"/>
      <c r="N44" s="13"/>
      <c r="P44" s="19" t="str">
        <f t="shared" si="0"/>
        <v/>
      </c>
      <c r="Q44"/>
      <c r="R44" s="11"/>
      <c r="S44" s="13"/>
      <c r="U44" s="16"/>
      <c r="V44" s="65" t="str">
        <f>IF(OR(S44="",T44="",Vente[[#This Row],[Frais]]=""),"",W44/S44)</f>
        <v/>
      </c>
      <c r="W44" s="17" t="str">
        <f>IF(OR(S44="",T44="",Vente[[#This Row],[Frais]]=""),"",IF(Vente[[#This Row],[Frais]]=0.0009,(S44*T44)-((S44*T44)*Vente[[#This Row],[Frais]]),(S44*T44)-Vente[[#This Row],[Frais]]))</f>
        <v/>
      </c>
      <c r="X44"/>
      <c r="Y44" s="85">
        <f>Vente[[#This Row],[Date]]</f>
        <v>0</v>
      </c>
      <c r="Z44" s="32" t="str">
        <f>IF(OR(S44="",T44="",Vente[[#This Row],[Frais]]=""),"",DATEDIF(E44,R44,"d"))</f>
        <v/>
      </c>
      <c r="AA44" s="36" t="str">
        <f>IF(OR(S44="",T44="",Vente[[#This Row],[Frais]]=""),"",((W44-J44)+IF(P44="",0,P44))/J44)</f>
        <v/>
      </c>
      <c r="AB44" s="37" t="str">
        <f>IF(OR(S44="",T44="",Vente[[#This Row],[Frais]]=""),"",(W44-J44)+IF(P44="",0,P44))</f>
        <v/>
      </c>
      <c r="AC44" s="38"/>
      <c r="AD44"/>
      <c r="AE44" s="1"/>
    </row>
    <row r="45" spans="8:31" ht="17" thickBot="1" x14ac:dyDescent="0.25">
      <c r="H45" s="69"/>
      <c r="I45" s="67" t="str">
        <f>IF(OR(F45="",G45="",Achat[[#This Row],[Frais]]=""),"",J45/F45)</f>
        <v/>
      </c>
      <c r="J45" s="21" t="str">
        <f>IF(OR(F45="",G45="",Achat[[#This Row],[Frais]]=""),"",IF(Achat[[#This Row],[Frais]]=0.0009,(F45*G45)+((F45*G45)*Achat[[#This Row],[Frais]]),(F45*G45)+Achat[[#This Row],[Frais]]))</f>
        <v/>
      </c>
      <c r="K45" s="18"/>
      <c r="L45" s="22" t="str">
        <f>IF(OR(F45="",G45="",Achat[[#This Row],[Frais]]="",K45=""),"",I45-(I45*K45))</f>
        <v/>
      </c>
      <c r="M45"/>
      <c r="N45" s="13"/>
      <c r="P45" s="22" t="str">
        <f t="shared" si="0"/>
        <v/>
      </c>
      <c r="Q45"/>
      <c r="R45" s="11"/>
      <c r="S45" s="13"/>
      <c r="U45" s="20"/>
      <c r="V45" s="67" t="str">
        <f>IF(OR(S45="",T45="",Vente[[#This Row],[Frais]]=""),"",W45/S45)</f>
        <v/>
      </c>
      <c r="W45" s="21" t="str">
        <f>IF(OR(S45="",T45="",Vente[[#This Row],[Frais]]=""),"",IF(Vente[[#This Row],[Frais]]=0.0009,(S45*T45)-((S45*T45)*Vente[[#This Row],[Frais]]),(S45*T45)-Vente[[#This Row],[Frais]]))</f>
        <v/>
      </c>
      <c r="X45"/>
      <c r="Y45" s="85">
        <f>Vente[[#This Row],[Date]]</f>
        <v>0</v>
      </c>
      <c r="Z45" s="33" t="str">
        <f>IF(OR(S45="",T45="",Vente[[#This Row],[Frais]]=""),"",DATEDIF(E45,R45,"d"))</f>
        <v/>
      </c>
      <c r="AA45" s="39" t="str">
        <f>IF(OR(S45="",T45="",Vente[[#This Row],[Frais]]=""),"",((W45-J45)+IF(P45="",0,P45))/J45)</f>
        <v/>
      </c>
      <c r="AB45" s="40" t="str">
        <f>IF(OR(S45="",T45="",Vente[[#This Row],[Frais]]=""),"",(W45-J45)+IF(P45="",0,P45))</f>
        <v/>
      </c>
      <c r="AC45" s="41"/>
      <c r="AD45"/>
      <c r="AE45" s="1"/>
    </row>
  </sheetData>
  <conditionalFormatting sqref="AA6:AC45">
    <cfRule type="cellIs" dxfId="13" priority="7" operator="greaterThan">
      <formula>0</formula>
    </cfRule>
    <cfRule type="cellIs" dxfId="12" priority="8" operator="equal">
      <formula>0</formula>
    </cfRule>
    <cfRule type="cellIs" dxfId="11" priority="9" operator="lessThan">
      <formula>0</formula>
    </cfRule>
  </conditionalFormatting>
  <conditionalFormatting sqref="AA6:AC6 AA8:AC8 AA10:AC10 AA12:AC12 AA14:AC14 AA16:AC16 AA18:AC18 AA20:AC20 AA22:AC22 AA24:AC24 AA26:AC26 AA28:AC28 AA30:AC30">
    <cfRule type="cellIs" dxfId="10" priority="4" operator="greaterThan">
      <formula>0</formula>
    </cfRule>
    <cfRule type="cellIs" dxfId="9" priority="5" operator="equal">
      <formula>0</formula>
    </cfRule>
    <cfRule type="cellIs" dxfId="8" priority="6" operator="lessThan">
      <formula>0</formula>
    </cfRule>
  </conditionalFormatting>
  <conditionalFormatting sqref="H6:J45 L6:L45 P6:P45 U6:W45 Y6:Z45">
    <cfRule type="expression" dxfId="7" priority="11">
      <formula>MOD(ROW(),2)=0</formula>
    </cfRule>
  </conditionalFormatting>
  <conditionalFormatting sqref="AA32:AC32 AA34:AC34 AA36:AC36 AA38:AC38 AA40:AC40 AA42:AC42 AA44:AC44">
    <cfRule type="cellIs" dxfId="6" priority="1" operator="greaterThan">
      <formula>0</formula>
    </cfRule>
    <cfRule type="cellIs" dxfId="5" priority="2" operator="equal">
      <formula>0</formula>
    </cfRule>
    <cfRule type="cellIs" dxfId="4" priority="3" operator="lessThan">
      <formula>0</formula>
    </cfRule>
  </conditionalFormatting>
  <dataValidations count="2">
    <dataValidation type="list" allowBlank="1" showInputMessage="1" showErrorMessage="1" sqref="B6:B45">
      <formula1>INDIRECT("Transaction[Type]")</formula1>
    </dataValidation>
    <dataValidation type="list" allowBlank="1" showInputMessage="1" showErrorMessage="1" sqref="H6:H45 U6:U45">
      <formula1>INDIRECT("Frais[Frais]")</formula1>
    </dataValidation>
  </dataValidations>
  <pageMargins left="0.7" right="0.7" top="0.75" bottom="0.75" header="0.3" footer="0.3"/>
  <pageSetup paperSize="9" orientation="portrait" horizontalDpi="0" verticalDpi="0"/>
  <tableParts count="7">
    <tablePart r:id="rId1"/>
    <tablePart r:id="rId2"/>
    <tablePart r:id="rId3"/>
    <tablePart r:id="rId4"/>
    <tablePart r:id="rId5"/>
    <tablePart r:id="rId6"/>
    <tablePart r:id="rId7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5" id="{79BC590F-DFD0-5F4C-8063-DFDE0432169A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3Arrows" iconId="0"/>
              <x14:cfIcon iconSet="NoIcons" iconId="0"/>
              <x14:cfIcon iconSet="3Arrows" iconId="2"/>
            </x14:iconSet>
          </x14:cfRule>
          <xm:sqref>AA6:AC45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39"/>
  <sheetViews>
    <sheetView workbookViewId="0">
      <selection activeCell="C7" sqref="C7"/>
    </sheetView>
  </sheetViews>
  <sheetFormatPr baseColWidth="10" defaultRowHeight="16" x14ac:dyDescent="0.2"/>
  <cols>
    <col min="2" max="2" width="10.6640625" style="11" customWidth="1"/>
    <col min="3" max="3" width="11.6640625" style="71" customWidth="1"/>
    <col min="5" max="5" width="13.33203125" style="75" customWidth="1"/>
    <col min="6" max="6" width="13.33203125" customWidth="1"/>
  </cols>
  <sheetData>
    <row r="2" spans="2:6" ht="19" x14ac:dyDescent="0.25">
      <c r="B2" s="47" t="s">
        <v>31</v>
      </c>
      <c r="C2" s="72"/>
      <c r="E2" s="76" t="s">
        <v>19</v>
      </c>
      <c r="F2" s="77"/>
    </row>
    <row r="3" spans="2:6" x14ac:dyDescent="0.2">
      <c r="B3" s="10" t="s">
        <v>2</v>
      </c>
      <c r="C3" s="12" t="s">
        <v>6</v>
      </c>
      <c r="E3" s="75" t="s">
        <v>33</v>
      </c>
      <c r="F3" s="4">
        <f>Virement[[#Totals],[Montant]]</f>
        <v>3100</v>
      </c>
    </row>
    <row r="4" spans="2:6" x14ac:dyDescent="0.2">
      <c r="B4" s="11">
        <v>42370</v>
      </c>
      <c r="C4" s="71">
        <v>100</v>
      </c>
      <c r="E4" s="75" t="s">
        <v>34</v>
      </c>
      <c r="F4" s="4">
        <f>Virement[[#Totals],[Montant]]-SUM(Achat[Montant])+SUM(Vente[Montant])+SUM(Dividende[Montant])</f>
        <v>3210</v>
      </c>
    </row>
    <row r="5" spans="2:6" x14ac:dyDescent="0.2">
      <c r="B5" s="11">
        <v>42464</v>
      </c>
      <c r="C5" s="71">
        <v>1000</v>
      </c>
      <c r="E5" s="75" t="s">
        <v>35</v>
      </c>
      <c r="F5" s="4">
        <f>SUM(Achat[Montant])-(SUM(Vente[Montant])-(SUM(Performance[Gain/Perte])-SUMIFS(Dividende[Montant],Vente[Cours],"&lt;&gt;")))</f>
        <v>0</v>
      </c>
    </row>
    <row r="6" spans="2:6" x14ac:dyDescent="0.2">
      <c r="B6" s="11">
        <v>42860</v>
      </c>
      <c r="C6" s="71">
        <v>2000</v>
      </c>
      <c r="E6" s="78" t="s">
        <v>36</v>
      </c>
      <c r="F6" s="79">
        <f>SUM(F4:F5)</f>
        <v>3210</v>
      </c>
    </row>
    <row r="39" spans="2:3" x14ac:dyDescent="0.2">
      <c r="B39" s="73" t="s">
        <v>32</v>
      </c>
      <c r="C39" s="74">
        <f>SUBTOTAL(109,Virement[Montant])</f>
        <v>3100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42"/>
  <sheetViews>
    <sheetView tabSelected="1" workbookViewId="0">
      <selection activeCell="G12" sqref="G12"/>
    </sheetView>
  </sheetViews>
  <sheetFormatPr baseColWidth="10" defaultRowHeight="16" x14ac:dyDescent="0.2"/>
  <cols>
    <col min="2" max="2" width="10.83203125" style="11"/>
    <col min="4" max="4" width="11.5" customWidth="1"/>
  </cols>
  <sheetData>
    <row r="2" spans="2:5" x14ac:dyDescent="0.2">
      <c r="B2" s="11" t="s">
        <v>2</v>
      </c>
      <c r="C2" t="s">
        <v>37</v>
      </c>
      <c r="D2" t="s">
        <v>31</v>
      </c>
      <c r="E2" t="s">
        <v>38</v>
      </c>
    </row>
    <row r="3" spans="2:5" x14ac:dyDescent="0.2">
      <c r="B3" s="11">
        <f>IFERROR(SMALL((Vente[Date],VirementCalcul[Date]),ROW(A1)),"")</f>
        <v>42370</v>
      </c>
      <c r="C3" t="str">
        <f>IFERROR(INDEX(Performance[Gain/Perte],MATCH(B3,Performance[Date],0)),"")</f>
        <v/>
      </c>
      <c r="D3">
        <f>IFERROR(INDEX(Virement[Montant],MATCH(B3,Virement[Date],0)),"")</f>
        <v>100</v>
      </c>
      <c r="E3" s="81">
        <f t="shared" ref="E3:E42" si="0">IF(AND(C3="",D3=""),"",SUM(C3,D3,E2))</f>
        <v>100</v>
      </c>
    </row>
    <row r="4" spans="2:5" x14ac:dyDescent="0.2">
      <c r="B4" s="87">
        <f>IFERROR(SMALL((Vente[Date],VirementCalcul[Date]),ROW(A2)),"")</f>
        <v>42464</v>
      </c>
      <c r="C4">
        <f>IFERROR(INDEX(Performance[Gain/Perte],MATCH(B4,Performance[Date],0)),"")</f>
        <v>-10</v>
      </c>
      <c r="D4">
        <f>IFERROR(INDEX(Virement[Montant],MATCH(B4,Virement[Date],0)),"")</f>
        <v>1000</v>
      </c>
      <c r="E4" s="81">
        <f t="shared" si="0"/>
        <v>1090</v>
      </c>
    </row>
    <row r="5" spans="2:5" x14ac:dyDescent="0.2">
      <c r="B5" s="87">
        <f>IFERROR(SMALL((Vente[Date],VirementCalcul[Date]),ROW(A3)),"")</f>
        <v>42464</v>
      </c>
      <c r="C5">
        <f>IFERROR(INDEX(Performance[Gain/Perte],MATCH(B5,Performance[Date],0)),"")</f>
        <v>-10</v>
      </c>
      <c r="D5">
        <f>IFERROR(INDEX(Virement[Montant],MATCH(B5,Virement[Date],0)),"")</f>
        <v>1000</v>
      </c>
      <c r="E5" s="81">
        <f t="shared" si="0"/>
        <v>2080</v>
      </c>
    </row>
    <row r="6" spans="2:5" x14ac:dyDescent="0.2">
      <c r="B6" s="11">
        <f>IFERROR(SMALL((Vente[Date],VirementCalcul[Date]),ROW(A4)),"")</f>
        <v>42795</v>
      </c>
      <c r="C6">
        <f>IFERROR(INDEX(Performance[Gain/Perte],MATCH(B6,Performance[Date],0)),"")</f>
        <v>21</v>
      </c>
      <c r="D6" t="str">
        <f>IFERROR(INDEX(Virement[Montant],MATCH(B6,Virement[Date],0)),"")</f>
        <v/>
      </c>
      <c r="E6" s="81">
        <f t="shared" si="0"/>
        <v>2101</v>
      </c>
    </row>
    <row r="7" spans="2:5" x14ac:dyDescent="0.2">
      <c r="B7" s="11">
        <f>IFERROR(SMALL((Vente[Date],VirementCalcul[Date]),ROW(A5)),"")</f>
        <v>42860</v>
      </c>
      <c r="C7" t="str">
        <f>IFERROR(INDEX(Performance[Gain/Perte],MATCH(B7,Performance[Date],0)),"")</f>
        <v/>
      </c>
      <c r="D7">
        <f>IFERROR(INDEX(Virement[Montant],MATCH(B7,Virement[Date],0)),"")</f>
        <v>2000</v>
      </c>
      <c r="E7" s="81">
        <f t="shared" si="0"/>
        <v>4101</v>
      </c>
    </row>
    <row r="8" spans="2:5" x14ac:dyDescent="0.2">
      <c r="B8" s="11">
        <f>IFERROR(SMALL((Vente[Date],VirementCalcul[Date]),ROW(A6)),"")</f>
        <v>43223</v>
      </c>
      <c r="C8">
        <f>IFERROR(INDEX(Performance[Gain/Perte],MATCH(B8,Performance[Date],0)),"")</f>
        <v>99</v>
      </c>
      <c r="D8" t="str">
        <f>IFERROR(INDEX(Virement[Montant],MATCH(B8,Virement[Date],0)),"")</f>
        <v/>
      </c>
      <c r="E8" s="81">
        <f t="shared" si="0"/>
        <v>4200</v>
      </c>
    </row>
    <row r="9" spans="2:5" x14ac:dyDescent="0.2">
      <c r="B9" s="11" t="str">
        <f>IFERROR(SMALL((Vente[Date],VirementCalcul[Date]),ROW(A7)),"")</f>
        <v/>
      </c>
      <c r="C9" t="str">
        <f>IFERROR(INDEX(Performance[Gain/Perte],MATCH(B9,Performance[Date],0)),"")</f>
        <v/>
      </c>
      <c r="D9" t="str">
        <f>IFERROR(INDEX(Virement[Montant],MATCH(B9,Virement[Date],0)),"")</f>
        <v/>
      </c>
      <c r="E9" s="81" t="str">
        <f t="shared" si="0"/>
        <v/>
      </c>
    </row>
    <row r="10" spans="2:5" x14ac:dyDescent="0.2">
      <c r="B10" s="11" t="str">
        <f>IFERROR(SMALL((Vente[Date],VirementCalcul[Date]),ROW(A8)),"")</f>
        <v/>
      </c>
      <c r="C10" t="str">
        <f>IFERROR(INDEX(Performance[Gain/Perte],MATCH(B10,Performance[Date],0)),"")</f>
        <v/>
      </c>
      <c r="D10" t="str">
        <f>IFERROR(INDEX(Virement[Montant],MATCH(B10,Virement[Date],0)),"")</f>
        <v/>
      </c>
      <c r="E10" s="81" t="str">
        <f t="shared" si="0"/>
        <v/>
      </c>
    </row>
    <row r="11" spans="2:5" x14ac:dyDescent="0.2">
      <c r="B11" s="11" t="str">
        <f>IFERROR(SMALL((Vente[Date],VirementCalcul[Date]),ROW(A9)),"")</f>
        <v/>
      </c>
      <c r="C11" t="str">
        <f>IFERROR(INDEX(Performance[Gain/Perte],MATCH(B11,Performance[Date],0)),"")</f>
        <v/>
      </c>
      <c r="D11" t="str">
        <f>IFERROR(INDEX(Virement[Montant],MATCH(B11,Virement[Date],0)),"")</f>
        <v/>
      </c>
      <c r="E11" s="81" t="str">
        <f t="shared" si="0"/>
        <v/>
      </c>
    </row>
    <row r="12" spans="2:5" x14ac:dyDescent="0.2">
      <c r="B12" s="11" t="str">
        <f>IFERROR(SMALL((Vente[Date],VirementCalcul[Date]),ROW(A10)),"")</f>
        <v/>
      </c>
      <c r="C12" t="str">
        <f>IFERROR(INDEX(Performance[Gain/Perte],MATCH(B12,Performance[Date],0)),"")</f>
        <v/>
      </c>
      <c r="D12" t="str">
        <f>IFERROR(INDEX(Virement[Montant],MATCH(B12,Virement[Date],0)),"")</f>
        <v/>
      </c>
      <c r="E12" s="81" t="str">
        <f t="shared" si="0"/>
        <v/>
      </c>
    </row>
    <row r="13" spans="2:5" x14ac:dyDescent="0.2">
      <c r="B13" s="11" t="str">
        <f>IFERROR(SMALL((Vente[Date],VirementCalcul[Date]),ROW(A11)),"")</f>
        <v/>
      </c>
      <c r="C13" t="str">
        <f>IFERROR(INDEX(Performance[Gain/Perte],MATCH(B13,Performance[Date],0)),"")</f>
        <v/>
      </c>
      <c r="D13" t="str">
        <f>IFERROR(INDEX(Virement[Montant],MATCH(B13,Virement[Date],0)),"")</f>
        <v/>
      </c>
      <c r="E13" s="81" t="str">
        <f t="shared" si="0"/>
        <v/>
      </c>
    </row>
    <row r="14" spans="2:5" x14ac:dyDescent="0.2">
      <c r="B14" s="11" t="str">
        <f>IFERROR(SMALL((Vente[Date],VirementCalcul[Date]),ROW(A12)),"")</f>
        <v/>
      </c>
      <c r="C14" t="str">
        <f>IFERROR(INDEX(Performance[Gain/Perte],MATCH(B14,Performance[Date],0)),"")</f>
        <v/>
      </c>
      <c r="D14" t="str">
        <f>IFERROR(INDEX(Virement[Montant],MATCH(B14,Virement[Date],0)),"")</f>
        <v/>
      </c>
      <c r="E14" s="81" t="str">
        <f t="shared" si="0"/>
        <v/>
      </c>
    </row>
    <row r="15" spans="2:5" x14ac:dyDescent="0.2">
      <c r="B15" s="11" t="str">
        <f>IFERROR(SMALL((Vente[Date],VirementCalcul[Date]),ROW(A13)),"")</f>
        <v/>
      </c>
      <c r="C15" t="str">
        <f>IFERROR(INDEX(Performance[Gain/Perte],MATCH(B15,Performance[Date],0)),"")</f>
        <v/>
      </c>
      <c r="D15" t="str">
        <f>IFERROR(INDEX(Virement[Montant],MATCH(B15,Virement[Date],0)),"")</f>
        <v/>
      </c>
      <c r="E15" s="81" t="str">
        <f t="shared" si="0"/>
        <v/>
      </c>
    </row>
    <row r="16" spans="2:5" x14ac:dyDescent="0.2">
      <c r="B16" s="11" t="str">
        <f>IFERROR(SMALL((Vente[Date],VirementCalcul[Date]),ROW(A14)),"")</f>
        <v/>
      </c>
      <c r="C16" t="str">
        <f>IFERROR(INDEX(Performance[Gain/Perte],MATCH(B16,Performance[Date],0)),"")</f>
        <v/>
      </c>
      <c r="D16" t="str">
        <f>IFERROR(INDEX(Virement[Montant],MATCH(B16,Virement[Date],0)),"")</f>
        <v/>
      </c>
      <c r="E16" s="81" t="str">
        <f t="shared" si="0"/>
        <v/>
      </c>
    </row>
    <row r="17" spans="2:5" x14ac:dyDescent="0.2">
      <c r="B17" s="11" t="str">
        <f>IFERROR(SMALL((Vente[Date],VirementCalcul[Date]),ROW(A15)),"")</f>
        <v/>
      </c>
      <c r="C17" t="str">
        <f>IFERROR(INDEX(Performance[Gain/Perte],MATCH(B17,Performance[Date],0)),"")</f>
        <v/>
      </c>
      <c r="D17" t="str">
        <f>IFERROR(INDEX(Virement[Montant],MATCH(B17,Virement[Date],0)),"")</f>
        <v/>
      </c>
      <c r="E17" s="81" t="str">
        <f t="shared" si="0"/>
        <v/>
      </c>
    </row>
    <row r="18" spans="2:5" x14ac:dyDescent="0.2">
      <c r="B18" s="11" t="str">
        <f>IFERROR(SMALL((Vente[Date],VirementCalcul[Date]),ROW(A16)),"")</f>
        <v/>
      </c>
      <c r="C18" t="str">
        <f>IFERROR(INDEX(Performance[Gain/Perte],MATCH(B18,Performance[Date],0)),"")</f>
        <v/>
      </c>
      <c r="D18" t="str">
        <f>IFERROR(INDEX(Virement[Montant],MATCH(B18,Virement[Date],0)),"")</f>
        <v/>
      </c>
      <c r="E18" s="81" t="str">
        <f t="shared" si="0"/>
        <v/>
      </c>
    </row>
    <row r="19" spans="2:5" x14ac:dyDescent="0.2">
      <c r="B19" s="11" t="str">
        <f>IFERROR(SMALL((Vente[Date],VirementCalcul[Date]),ROW(A17)),"")</f>
        <v/>
      </c>
      <c r="C19" t="str">
        <f>IFERROR(INDEX(Performance[Gain/Perte],MATCH(B19,Performance[Date],0)),"")</f>
        <v/>
      </c>
      <c r="D19" t="str">
        <f>IFERROR(INDEX(Virement[Montant],MATCH(B19,Virement[Date],0)),"")</f>
        <v/>
      </c>
      <c r="E19" s="81" t="str">
        <f t="shared" si="0"/>
        <v/>
      </c>
    </row>
    <row r="20" spans="2:5" x14ac:dyDescent="0.2">
      <c r="B20" s="11" t="str">
        <f>IFERROR(SMALL((Vente[Date],VirementCalcul[Date]),ROW(A18)),"")</f>
        <v/>
      </c>
      <c r="C20" t="str">
        <f>IFERROR(INDEX(Performance[Gain/Perte],MATCH(B20,Performance[Date],0)),"")</f>
        <v/>
      </c>
      <c r="D20" t="str">
        <f>IFERROR(INDEX(Virement[Montant],MATCH(B20,Virement[Date],0)),"")</f>
        <v/>
      </c>
      <c r="E20" s="81" t="str">
        <f t="shared" si="0"/>
        <v/>
      </c>
    </row>
    <row r="21" spans="2:5" x14ac:dyDescent="0.2">
      <c r="B21" s="11" t="str">
        <f>IFERROR(SMALL((Vente[Date],VirementCalcul[Date]),ROW(A19)),"")</f>
        <v/>
      </c>
      <c r="C21" t="str">
        <f>IFERROR(INDEX(Performance[Gain/Perte],MATCH(B21,Performance[Date],0)),"")</f>
        <v/>
      </c>
      <c r="D21" t="str">
        <f>IFERROR(INDEX(Virement[Montant],MATCH(B21,Virement[Date],0)),"")</f>
        <v/>
      </c>
      <c r="E21" s="81" t="str">
        <f t="shared" si="0"/>
        <v/>
      </c>
    </row>
    <row r="22" spans="2:5" x14ac:dyDescent="0.2">
      <c r="B22" s="11" t="str">
        <f>IFERROR(SMALL((Vente[Date],VirementCalcul[Date]),ROW(A20)),"")</f>
        <v/>
      </c>
      <c r="C22" t="str">
        <f>IFERROR(INDEX(Performance[Gain/Perte],MATCH(B22,Performance[Date],0)),"")</f>
        <v/>
      </c>
      <c r="D22" t="str">
        <f>IFERROR(INDEX(Virement[Montant],MATCH(B22,Virement[Date],0)),"")</f>
        <v/>
      </c>
      <c r="E22" s="81" t="str">
        <f t="shared" si="0"/>
        <v/>
      </c>
    </row>
    <row r="23" spans="2:5" x14ac:dyDescent="0.2">
      <c r="B23" s="11" t="str">
        <f>IFERROR(SMALL((Vente[Date],VirementCalcul[Date]),ROW(A21)),"")</f>
        <v/>
      </c>
      <c r="C23" t="str">
        <f>IFERROR(INDEX(Performance[Gain/Perte],MATCH(B23,Performance[Date],0)),"")</f>
        <v/>
      </c>
      <c r="D23" t="str">
        <f>IFERROR(INDEX(Virement[Montant],MATCH(B23,Virement[Date],0)),"")</f>
        <v/>
      </c>
      <c r="E23" s="81" t="str">
        <f t="shared" si="0"/>
        <v/>
      </c>
    </row>
    <row r="24" spans="2:5" x14ac:dyDescent="0.2">
      <c r="B24" s="11" t="str">
        <f>IFERROR(SMALL((Vente[Date],VirementCalcul[Date]),ROW(A22)),"")</f>
        <v/>
      </c>
      <c r="C24" t="str">
        <f>IFERROR(INDEX(Performance[Gain/Perte],MATCH(B24,Performance[Date],0)),"")</f>
        <v/>
      </c>
      <c r="D24" t="str">
        <f>IFERROR(INDEX(Virement[Montant],MATCH(B24,Virement[Date],0)),"")</f>
        <v/>
      </c>
      <c r="E24" s="81" t="str">
        <f t="shared" si="0"/>
        <v/>
      </c>
    </row>
    <row r="25" spans="2:5" x14ac:dyDescent="0.2">
      <c r="B25" s="11" t="str">
        <f>IFERROR(SMALL((Vente[Date],VirementCalcul[Date]),ROW(A23)),"")</f>
        <v/>
      </c>
      <c r="C25" t="str">
        <f>IFERROR(INDEX(Performance[Gain/Perte],MATCH(B25,Performance[Date],0)),"")</f>
        <v/>
      </c>
      <c r="D25" t="str">
        <f>IFERROR(INDEX(Virement[Montant],MATCH(B25,Virement[Date],0)),"")</f>
        <v/>
      </c>
      <c r="E25" s="81" t="str">
        <f t="shared" si="0"/>
        <v/>
      </c>
    </row>
    <row r="26" spans="2:5" x14ac:dyDescent="0.2">
      <c r="B26" s="11" t="str">
        <f>IFERROR(SMALL((Vente[Date],VirementCalcul[Date]),ROW(A24)),"")</f>
        <v/>
      </c>
      <c r="C26" t="str">
        <f>IFERROR(INDEX(Performance[Gain/Perte],MATCH(B26,Performance[Date],0)),"")</f>
        <v/>
      </c>
      <c r="D26" t="str">
        <f>IFERROR(INDEX(Virement[Montant],MATCH(B26,Virement[Date],0)),"")</f>
        <v/>
      </c>
      <c r="E26" s="81" t="str">
        <f t="shared" si="0"/>
        <v/>
      </c>
    </row>
    <row r="27" spans="2:5" x14ac:dyDescent="0.2">
      <c r="B27" s="11" t="str">
        <f>IFERROR(SMALL((Vente[Date],VirementCalcul[Date]),ROW(A25)),"")</f>
        <v/>
      </c>
      <c r="C27" t="str">
        <f>IFERROR(INDEX(Performance[Gain/Perte],MATCH(B27,Performance[Date],0)),"")</f>
        <v/>
      </c>
      <c r="D27" t="str">
        <f>IFERROR(INDEX(Virement[Montant],MATCH(B27,Virement[Date],0)),"")</f>
        <v/>
      </c>
      <c r="E27" s="81" t="str">
        <f t="shared" si="0"/>
        <v/>
      </c>
    </row>
    <row r="28" spans="2:5" x14ac:dyDescent="0.2">
      <c r="B28" s="11" t="str">
        <f>IFERROR(SMALL((Vente[Date],VirementCalcul[Date]),ROW(A26)),"")</f>
        <v/>
      </c>
      <c r="C28" t="str">
        <f>IFERROR(INDEX(Performance[Gain/Perte],MATCH(B28,Performance[Date],0)),"")</f>
        <v/>
      </c>
      <c r="D28" t="str">
        <f>IFERROR(INDEX(Virement[Montant],MATCH(B28,Virement[Date],0)),"")</f>
        <v/>
      </c>
      <c r="E28" s="81" t="str">
        <f t="shared" si="0"/>
        <v/>
      </c>
    </row>
    <row r="29" spans="2:5" x14ac:dyDescent="0.2">
      <c r="B29" s="11" t="str">
        <f>IFERROR(SMALL((Vente[Date],VirementCalcul[Date]),ROW(A27)),"")</f>
        <v/>
      </c>
      <c r="C29" t="str">
        <f>IFERROR(INDEX(Performance[Gain/Perte],MATCH(B29,Performance[Date],0)),"")</f>
        <v/>
      </c>
      <c r="D29" t="str">
        <f>IFERROR(INDEX(Virement[Montant],MATCH(B29,Virement[Date],0)),"")</f>
        <v/>
      </c>
      <c r="E29" s="81" t="str">
        <f t="shared" si="0"/>
        <v/>
      </c>
    </row>
    <row r="30" spans="2:5" x14ac:dyDescent="0.2">
      <c r="B30" s="11" t="str">
        <f>IFERROR(SMALL((Vente[Date],VirementCalcul[Date]),ROW(A28)),"")</f>
        <v/>
      </c>
      <c r="C30" t="str">
        <f>IFERROR(INDEX(Performance[Gain/Perte],MATCH(B30,Performance[Date],0)),"")</f>
        <v/>
      </c>
      <c r="D30" t="str">
        <f>IFERROR(INDEX(Virement[Montant],MATCH(B30,Virement[Date],0)),"")</f>
        <v/>
      </c>
      <c r="E30" s="81" t="str">
        <f t="shared" si="0"/>
        <v/>
      </c>
    </row>
    <row r="31" spans="2:5" x14ac:dyDescent="0.2">
      <c r="B31" s="11" t="str">
        <f>IFERROR(SMALL((Vente[Date],VirementCalcul[Date]),ROW(A29)),"")</f>
        <v/>
      </c>
      <c r="C31" t="str">
        <f>IFERROR(INDEX(Performance[Gain/Perte],MATCH(B31,Performance[Date],0)),"")</f>
        <v/>
      </c>
      <c r="D31" t="str">
        <f>IFERROR(INDEX(Virement[Montant],MATCH(B31,Virement[Date],0)),"")</f>
        <v/>
      </c>
      <c r="E31" s="81" t="str">
        <f t="shared" si="0"/>
        <v/>
      </c>
    </row>
    <row r="32" spans="2:5" x14ac:dyDescent="0.2">
      <c r="B32" s="11" t="str">
        <f>IFERROR(SMALL((Vente[Date],VirementCalcul[Date]),ROW(A30)),"")</f>
        <v/>
      </c>
      <c r="C32" t="str">
        <f>IFERROR(INDEX(Performance[Gain/Perte],MATCH(B32,Performance[Date],0)),"")</f>
        <v/>
      </c>
      <c r="D32" t="str">
        <f>IFERROR(INDEX(Virement[Montant],MATCH(B32,Virement[Date],0)),"")</f>
        <v/>
      </c>
      <c r="E32" s="81" t="str">
        <f t="shared" si="0"/>
        <v/>
      </c>
    </row>
    <row r="33" spans="2:5" x14ac:dyDescent="0.2">
      <c r="B33" s="11" t="str">
        <f>IFERROR(SMALL((Vente[Date],VirementCalcul[Date]),ROW(A31)),"")</f>
        <v/>
      </c>
      <c r="C33" t="str">
        <f>IFERROR(INDEX(Performance[Gain/Perte],MATCH(B33,Performance[Date],0)),"")</f>
        <v/>
      </c>
      <c r="D33" t="str">
        <f>IFERROR(INDEX(Virement[Montant],MATCH(B33,Virement[Date],0)),"")</f>
        <v/>
      </c>
      <c r="E33" s="81" t="str">
        <f t="shared" si="0"/>
        <v/>
      </c>
    </row>
    <row r="34" spans="2:5" x14ac:dyDescent="0.2">
      <c r="B34" s="11" t="str">
        <f>IFERROR(SMALL((Vente[Date],VirementCalcul[Date]),ROW(A32)),"")</f>
        <v/>
      </c>
      <c r="C34" t="str">
        <f>IFERROR(INDEX(Performance[Gain/Perte],MATCH(B34,Performance[Date],0)),"")</f>
        <v/>
      </c>
      <c r="D34" t="str">
        <f>IFERROR(INDEX(Virement[Montant],MATCH(B34,Virement[Date],0)),"")</f>
        <v/>
      </c>
      <c r="E34" s="81" t="str">
        <f t="shared" si="0"/>
        <v/>
      </c>
    </row>
    <row r="35" spans="2:5" x14ac:dyDescent="0.2">
      <c r="B35" s="11" t="str">
        <f>IFERROR(SMALL((Vente[Date],VirementCalcul[Date]),ROW(A33)),"")</f>
        <v/>
      </c>
      <c r="C35" t="str">
        <f>IFERROR(INDEX(Performance[Gain/Perte],MATCH(B35,Performance[Date],0)),"")</f>
        <v/>
      </c>
      <c r="D35" t="str">
        <f>IFERROR(INDEX(Virement[Montant],MATCH(B35,Virement[Date],0)),"")</f>
        <v/>
      </c>
      <c r="E35" s="81" t="str">
        <f t="shared" si="0"/>
        <v/>
      </c>
    </row>
    <row r="36" spans="2:5" x14ac:dyDescent="0.2">
      <c r="B36" s="11" t="str">
        <f>IFERROR(SMALL((Vente[Date],VirementCalcul[Date]),ROW(A34)),"")</f>
        <v/>
      </c>
      <c r="C36" t="str">
        <f>IFERROR(INDEX(Performance[Gain/Perte],MATCH(B36,Performance[Date],0)),"")</f>
        <v/>
      </c>
      <c r="D36" t="str">
        <f>IFERROR(INDEX(Virement[Montant],MATCH(B36,Virement[Date],0)),"")</f>
        <v/>
      </c>
      <c r="E36" s="81" t="str">
        <f t="shared" si="0"/>
        <v/>
      </c>
    </row>
    <row r="37" spans="2:5" x14ac:dyDescent="0.2">
      <c r="B37" s="11" t="str">
        <f>IFERROR(SMALL((Vente[Date],VirementCalcul[Date]),ROW(A35)),"")</f>
        <v/>
      </c>
      <c r="C37" t="str">
        <f>IFERROR(INDEX(Performance[Gain/Perte],MATCH(B37,Performance[Date],0)),"")</f>
        <v/>
      </c>
      <c r="D37" t="str">
        <f>IFERROR(INDEX(Virement[Montant],MATCH(B37,Virement[Date],0)),"")</f>
        <v/>
      </c>
      <c r="E37" s="81" t="str">
        <f t="shared" si="0"/>
        <v/>
      </c>
    </row>
    <row r="38" spans="2:5" x14ac:dyDescent="0.2">
      <c r="B38" s="11" t="str">
        <f>IFERROR(SMALL((Vente[Date],VirementCalcul[Date]),ROW(A36)),"")</f>
        <v/>
      </c>
      <c r="C38" t="str">
        <f>IFERROR(INDEX(Performance[Gain/Perte],MATCH(B38,Performance[Date],0)),"")</f>
        <v/>
      </c>
      <c r="D38" t="str">
        <f>IFERROR(INDEX(Virement[Montant],MATCH(B38,Virement[Date],0)),"")</f>
        <v/>
      </c>
      <c r="E38" s="81" t="str">
        <f t="shared" si="0"/>
        <v/>
      </c>
    </row>
    <row r="39" spans="2:5" x14ac:dyDescent="0.2">
      <c r="B39" s="11" t="str">
        <f>IFERROR(SMALL((Vente[Date],VirementCalcul[Date]),ROW(A37)),"")</f>
        <v/>
      </c>
      <c r="C39" t="str">
        <f>IFERROR(INDEX(Performance[Gain/Perte],MATCH(B39,Performance[Date],0)),"")</f>
        <v/>
      </c>
      <c r="D39" t="str">
        <f>IFERROR(INDEX(Virement[Montant],MATCH(B39,Virement[Date],0)),"")</f>
        <v/>
      </c>
      <c r="E39" s="81" t="str">
        <f t="shared" si="0"/>
        <v/>
      </c>
    </row>
    <row r="40" spans="2:5" x14ac:dyDescent="0.2">
      <c r="B40" s="11" t="str">
        <f>IFERROR(SMALL((Vente[Date],VirementCalcul[Date]),ROW(A38)),"")</f>
        <v/>
      </c>
      <c r="C40" t="str">
        <f>IFERROR(INDEX(Performance[Gain/Perte],MATCH(B40,Performance[Date],0)),"")</f>
        <v/>
      </c>
      <c r="D40" t="str">
        <f>IFERROR(INDEX(Virement[Montant],MATCH(B40,Virement[Date],0)),"")</f>
        <v/>
      </c>
      <c r="E40" s="81" t="str">
        <f t="shared" si="0"/>
        <v/>
      </c>
    </row>
    <row r="41" spans="2:5" x14ac:dyDescent="0.2">
      <c r="B41" s="11" t="str">
        <f>IFERROR(SMALL((Vente[Date],VirementCalcul[Date]),ROW(A39)),"")</f>
        <v/>
      </c>
      <c r="C41" t="str">
        <f>IFERROR(INDEX(Performance[Gain/Perte],MATCH(B41,Performance[Date],0)),"")</f>
        <v/>
      </c>
      <c r="D41" t="str">
        <f>IFERROR(INDEX(Virement[Montant],MATCH(B41,Virement[Date],0)),"")</f>
        <v/>
      </c>
      <c r="E41" s="81" t="str">
        <f t="shared" si="0"/>
        <v/>
      </c>
    </row>
    <row r="42" spans="2:5" x14ac:dyDescent="0.2">
      <c r="B42" s="11" t="str">
        <f>IFERROR(SMALL((Vente[Date],VirementCalcul[Date]),ROW(A40)),"")</f>
        <v/>
      </c>
      <c r="C42" t="str">
        <f>IFERROR(INDEX(Performance[Gain/Perte],MATCH(B42,Performance[Date],0)),"")</f>
        <v/>
      </c>
      <c r="D42" t="str">
        <f>IFERROR(INDEX(Virement[Montant],MATCH(B42,Virement[Date],0)),"")</f>
        <v/>
      </c>
      <c r="E42" s="81" t="str">
        <f t="shared" si="0"/>
        <v/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7"/>
  <sheetViews>
    <sheetView workbookViewId="0">
      <selection activeCell="F4" sqref="F4"/>
    </sheetView>
  </sheetViews>
  <sheetFormatPr baseColWidth="10" defaultRowHeight="16" x14ac:dyDescent="0.2"/>
  <cols>
    <col min="2" max="2" width="13.33203125" style="44" customWidth="1"/>
    <col min="3" max="3" width="7.6640625" style="6" customWidth="1"/>
    <col min="5" max="5" width="25.5" bestFit="1" customWidth="1"/>
  </cols>
  <sheetData>
    <row r="2" spans="2:6" x14ac:dyDescent="0.2">
      <c r="B2" s="44" t="s">
        <v>21</v>
      </c>
      <c r="C2" s="6" t="s">
        <v>0</v>
      </c>
      <c r="E2" t="s">
        <v>30</v>
      </c>
      <c r="F2" s="6" t="s">
        <v>20</v>
      </c>
    </row>
    <row r="3" spans="2:6" x14ac:dyDescent="0.2">
      <c r="B3" s="44" t="s">
        <v>22</v>
      </c>
      <c r="C3" s="6" t="s">
        <v>24</v>
      </c>
      <c r="E3" t="s">
        <v>25</v>
      </c>
      <c r="F3" s="4">
        <v>0</v>
      </c>
    </row>
    <row r="4" spans="2:6" x14ac:dyDescent="0.2">
      <c r="B4" s="44" t="s">
        <v>23</v>
      </c>
      <c r="C4" s="6" t="s">
        <v>23</v>
      </c>
      <c r="E4" t="s">
        <v>26</v>
      </c>
      <c r="F4" s="4">
        <v>1.9</v>
      </c>
    </row>
    <row r="5" spans="2:6" x14ac:dyDescent="0.2">
      <c r="E5" t="s">
        <v>27</v>
      </c>
      <c r="F5" s="4">
        <v>2.9</v>
      </c>
    </row>
    <row r="6" spans="2:6" x14ac:dyDescent="0.2">
      <c r="E6" t="s">
        <v>28</v>
      </c>
      <c r="F6" s="4">
        <v>3.8</v>
      </c>
    </row>
    <row r="7" spans="2:6" x14ac:dyDescent="0.2">
      <c r="E7" t="s">
        <v>29</v>
      </c>
      <c r="F7" s="3">
        <v>8.9999999999999998E-4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Positions</vt:lpstr>
      <vt:lpstr>Portefeuille</vt:lpstr>
      <vt:lpstr>Calcul</vt:lpstr>
      <vt:lpstr>Ressources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2017-10-16T08:35:29Z</dcterms:created>
  <dcterms:modified xsi:type="dcterms:W3CDTF">2017-10-18T19:01:24Z</dcterms:modified>
</cp:coreProperties>
</file>