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116" windowHeight="9552"/>
  </bookViews>
  <sheets>
    <sheet name="Feuil1" sheetId="2" r:id="rId1"/>
    <sheet name="Feuil3" sheetId="3" r:id="rId2"/>
  </sheets>
  <calcPr calcId="145621"/>
</workbook>
</file>

<file path=xl/calcChain.xml><?xml version="1.0" encoding="utf-8"?>
<calcChain xmlns="http://schemas.openxmlformats.org/spreadsheetml/2006/main">
  <c r="F22" i="2" l="1"/>
  <c r="H21" i="2"/>
  <c r="H20" i="2"/>
  <c r="H19" i="2"/>
  <c r="F20" i="2"/>
  <c r="F19" i="2"/>
  <c r="C14" i="3"/>
  <c r="H14" i="3" s="1"/>
  <c r="G13" i="3"/>
  <c r="F13" i="3"/>
  <c r="E13" i="3"/>
  <c r="C13" i="3"/>
  <c r="H13" i="3" s="1"/>
  <c r="G12" i="3"/>
  <c r="F12" i="3"/>
  <c r="C12" i="3"/>
  <c r="E12" i="3" s="1"/>
  <c r="G11" i="3"/>
  <c r="C11" i="3"/>
  <c r="F11" i="3" s="1"/>
  <c r="C10" i="3"/>
  <c r="G10" i="3" s="1"/>
  <c r="G9" i="3"/>
  <c r="F9" i="3"/>
  <c r="E9" i="3"/>
  <c r="C9" i="3"/>
  <c r="H9" i="3" s="1"/>
  <c r="G8" i="3"/>
  <c r="F8" i="3"/>
  <c r="C8" i="3"/>
  <c r="E8" i="3" s="1"/>
  <c r="G7" i="3"/>
  <c r="C7" i="3"/>
  <c r="F7" i="3" s="1"/>
  <c r="C6" i="3"/>
  <c r="G6" i="3" s="1"/>
  <c r="G5" i="3"/>
  <c r="F5" i="3"/>
  <c r="E5" i="3"/>
  <c r="C5" i="3"/>
  <c r="H5" i="3" s="1"/>
  <c r="H6" i="3" l="1"/>
  <c r="H10" i="3"/>
  <c r="E6" i="3"/>
  <c r="H7" i="3"/>
  <c r="E10" i="3"/>
  <c r="H11" i="3"/>
  <c r="E14" i="3"/>
  <c r="F6" i="3"/>
  <c r="E7" i="3"/>
  <c r="H8" i="3"/>
  <c r="F10" i="3"/>
  <c r="E11" i="3"/>
  <c r="H12" i="3"/>
  <c r="F14" i="3"/>
  <c r="G14" i="3"/>
  <c r="B12" i="2" l="1"/>
  <c r="J5" i="2"/>
  <c r="I5" i="2"/>
  <c r="I3" i="2"/>
  <c r="I4" i="2"/>
  <c r="K26" i="2" l="1"/>
  <c r="F25" i="2"/>
  <c r="F24" i="2"/>
  <c r="K24" i="2" s="1"/>
  <c r="K23" i="2"/>
  <c r="K22" i="2"/>
  <c r="K21" i="2"/>
  <c r="F21" i="2"/>
  <c r="K20" i="2" l="1"/>
  <c r="K19" i="2"/>
  <c r="K25" i="2"/>
  <c r="I6" i="2" l="1"/>
</calcChain>
</file>

<file path=xl/sharedStrings.xml><?xml version="1.0" encoding="utf-8"?>
<sst xmlns="http://schemas.openxmlformats.org/spreadsheetml/2006/main" count="92" uniqueCount="74">
  <si>
    <t>Yvroud</t>
  </si>
  <si>
    <t>€</t>
  </si>
  <si>
    <t>€/ml</t>
  </si>
  <si>
    <t>Adhésif</t>
  </si>
  <si>
    <t>3m</t>
  </si>
  <si>
    <t>Emballage (flasque carton)</t>
  </si>
  <si>
    <t>MO complémentaire emballage</t>
  </si>
  <si>
    <t>m</t>
  </si>
  <si>
    <t>ATP</t>
  </si>
  <si>
    <t>Amortissement</t>
  </si>
  <si>
    <t>m/h</t>
  </si>
  <si>
    <t>PR extrusion (M.0)</t>
  </si>
  <si>
    <t>kg/m</t>
  </si>
  <si>
    <t>qté</t>
  </si>
  <si>
    <t>kg</t>
  </si>
  <si>
    <t>Prix unitaire (€)</t>
  </si>
  <si>
    <t>PR Total</t>
  </si>
  <si>
    <t>% PR</t>
  </si>
  <si>
    <t>PR unitaire</t>
  </si>
  <si>
    <t>Tesa</t>
  </si>
  <si>
    <t>montage tps standard (sur OF 0 '</t>
  </si>
  <si>
    <t>temps total extrusion</t>
  </si>
  <si>
    <t>TOTAL M² utilisé</t>
  </si>
  <si>
    <t>poids total compound EP157</t>
  </si>
  <si>
    <t>LOHMANN</t>
  </si>
  <si>
    <t>3M</t>
  </si>
  <si>
    <t>TESA</t>
  </si>
  <si>
    <t>transport</t>
  </si>
  <si>
    <t>PR SCV6426 (prix 2017)</t>
  </si>
  <si>
    <t xml:space="preserve">Palette </t>
  </si>
  <si>
    <t xml:space="preserve">Transport </t>
  </si>
  <si>
    <t xml:space="preserve">Adhésif </t>
  </si>
  <si>
    <t>BV</t>
  </si>
  <si>
    <t>AMUT 3</t>
  </si>
  <si>
    <t>Poids</t>
  </si>
  <si>
    <t>Largeur jt</t>
  </si>
  <si>
    <t>Vitesse</t>
  </si>
  <si>
    <t>XX</t>
  </si>
  <si>
    <t>XD</t>
  </si>
  <si>
    <t>XC</t>
  </si>
  <si>
    <t>CLIENT</t>
  </si>
  <si>
    <t>PROJET</t>
  </si>
  <si>
    <t>PRODUIT</t>
  </si>
  <si>
    <t>FLEXILODICE</t>
  </si>
  <si>
    <t>DIMENSIONS</t>
  </si>
  <si>
    <t>Largeur</t>
  </si>
  <si>
    <t>Epaisseur</t>
  </si>
  <si>
    <t>en mm</t>
  </si>
  <si>
    <t>QUANTITE</t>
  </si>
  <si>
    <t>LONGUEUR ROULEAU</t>
  </si>
  <si>
    <t>ODP N°</t>
  </si>
  <si>
    <t>Kg</t>
  </si>
  <si>
    <t>NOMBRE DE ROULEAUX</t>
  </si>
  <si>
    <t>TYPE DE MACHINE</t>
  </si>
  <si>
    <t>VITESSE</t>
  </si>
  <si>
    <t>KG</t>
  </si>
  <si>
    <t>Qté</t>
  </si>
  <si>
    <t>Dpt livraison</t>
  </si>
  <si>
    <t>m²</t>
  </si>
  <si>
    <t>Lohmann</t>
  </si>
  <si>
    <t>Palette</t>
  </si>
  <si>
    <t>Largeur joint</t>
  </si>
  <si>
    <t>Hauteur rouleau</t>
  </si>
  <si>
    <t>Hauteur utile palette</t>
  </si>
  <si>
    <t>1200 * 800</t>
  </si>
  <si>
    <t>600 * 800</t>
  </si>
  <si>
    <t>1100 * 1100</t>
  </si>
  <si>
    <t>1200 * 1200</t>
  </si>
  <si>
    <t>Choisir en C22 le type d'adhésif. Ensuite le calcul doit aller rechercher le prix (qui sera en D22) selon la largeur du joint en B6</t>
  </si>
  <si>
    <t>Nbre rouleau par palette</t>
  </si>
  <si>
    <t>600*800</t>
  </si>
  <si>
    <t>1200 * 800 agglo</t>
  </si>
  <si>
    <t>2ème cas. Selon le choix en C25, allez chercher en feuil 3 l'info selon le quantitatif en B58 avec ARRONDI.sup et résultat en F25</t>
  </si>
  <si>
    <t>Exemple dans ce cas. Je peux mettre 52 rouleaux sur une palette. Il me faut donc 2 palettes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</si>
</sst>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5" formatCode="0.0%"/>
    <numFmt numFmtId="167" formatCode="0.000"/>
    <numFmt numFmtId="168" formatCode="_-* #,##0.000\ _€_-;\-* #,##0.000\ _€_-;_-* &quot;-&quot;??\ _€_-;_-@_-"/>
    <numFmt numFmtId="169" formatCode="#,##0.0000"/>
    <numFmt numFmtId="170" formatCode="#,##0.000"/>
  </numFmts>
  <fonts count="1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color indexed="10"/>
      <name val="Arial"/>
      <family val="2"/>
    </font>
    <font>
      <b/>
      <sz val="10"/>
      <name val="Arial"/>
      <family val="2"/>
    </font>
    <font>
      <b/>
      <sz val="10"/>
      <color indexed="10"/>
      <name val="Arial"/>
      <family val="2"/>
    </font>
    <font>
      <i/>
      <sz val="10"/>
      <color indexed="56"/>
      <name val="Arial"/>
      <family val="2"/>
    </font>
    <font>
      <i/>
      <sz val="10"/>
      <color indexed="12"/>
      <name val="Arial"/>
      <family val="2"/>
    </font>
    <font>
      <i/>
      <sz val="10"/>
      <color rgb="FFFF0000"/>
      <name val="Arial"/>
      <family val="2"/>
    </font>
    <font>
      <sz val="10"/>
      <color indexed="10"/>
      <name val="Arial"/>
      <family val="2"/>
    </font>
    <font>
      <b/>
      <sz val="8"/>
      <name val="Arial"/>
      <family val="2"/>
    </font>
    <font>
      <b/>
      <sz val="8"/>
      <color rgb="FF111111"/>
      <name val="Calibri"/>
      <family val="2"/>
    </font>
    <font>
      <sz val="10"/>
      <color rgb="FFFF0000"/>
      <name val="Arial"/>
      <family val="2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73">
    <xf numFmtId="0" fontId="0" fillId="0" borderId="0" xfId="0"/>
    <xf numFmtId="0" fontId="1" fillId="0" borderId="0" xfId="3" applyProtection="1">
      <protection locked="0"/>
    </xf>
    <xf numFmtId="0" fontId="1" fillId="0" borderId="0" xfId="3" applyAlignment="1" applyProtection="1">
      <alignment horizontal="center"/>
      <protection locked="0"/>
    </xf>
    <xf numFmtId="0" fontId="1" fillId="0" borderId="0" xfId="3" applyFill="1" applyProtection="1">
      <protection locked="0"/>
    </xf>
    <xf numFmtId="0" fontId="1" fillId="0" borderId="3" xfId="3" applyBorder="1" applyProtection="1">
      <protection locked="0"/>
    </xf>
    <xf numFmtId="0" fontId="3" fillId="0" borderId="0" xfId="3" applyFont="1" applyProtection="1">
      <protection locked="0"/>
    </xf>
    <xf numFmtId="0" fontId="1" fillId="2" borderId="0" xfId="3" applyFill="1" applyProtection="1">
      <protection locked="0"/>
    </xf>
    <xf numFmtId="0" fontId="1" fillId="3" borderId="0" xfId="3" applyFill="1" applyAlignment="1" applyProtection="1">
      <alignment horizontal="center"/>
      <protection locked="0"/>
    </xf>
    <xf numFmtId="0" fontId="3" fillId="2" borderId="0" xfId="3" applyFont="1" applyFill="1" applyProtection="1">
      <protection locked="0"/>
    </xf>
    <xf numFmtId="4" fontId="1" fillId="4" borderId="7" xfId="3" applyNumberFormat="1" applyFill="1" applyBorder="1" applyProtection="1"/>
    <xf numFmtId="165" fontId="1" fillId="4" borderId="7" xfId="2" applyNumberFormat="1" applyFill="1" applyBorder="1" applyProtection="1"/>
    <xf numFmtId="167" fontId="1" fillId="4" borderId="7" xfId="3" applyNumberFormat="1" applyFill="1" applyBorder="1" applyAlignment="1" applyProtection="1">
      <alignment horizontal="center"/>
    </xf>
    <xf numFmtId="0" fontId="1" fillId="4" borderId="7" xfId="3" applyFill="1" applyBorder="1" applyProtection="1">
      <protection locked="0"/>
    </xf>
    <xf numFmtId="4" fontId="1" fillId="4" borderId="7" xfId="3" applyNumberFormat="1" applyFill="1" applyBorder="1" applyAlignment="1" applyProtection="1">
      <alignment horizontal="center"/>
    </xf>
    <xf numFmtId="1" fontId="5" fillId="4" borderId="7" xfId="3" applyNumberFormat="1" applyFont="1" applyFill="1" applyBorder="1" applyAlignment="1" applyProtection="1">
      <alignment horizontal="left" indent="1"/>
      <protection locked="0"/>
    </xf>
    <xf numFmtId="0" fontId="1" fillId="4" borderId="4" xfId="3" applyFont="1" applyFill="1" applyBorder="1" applyProtection="1">
      <protection locked="0"/>
    </xf>
    <xf numFmtId="0" fontId="1" fillId="4" borderId="7" xfId="3" applyFill="1" applyBorder="1" applyAlignment="1" applyProtection="1">
      <alignment horizontal="center"/>
    </xf>
    <xf numFmtId="0" fontId="1" fillId="4" borderId="4" xfId="3" applyFill="1" applyBorder="1" applyProtection="1">
      <protection locked="0"/>
    </xf>
    <xf numFmtId="0" fontId="6" fillId="4" borderId="4" xfId="3" applyFont="1" applyFill="1" applyBorder="1" applyProtection="1">
      <protection locked="0"/>
    </xf>
    <xf numFmtId="0" fontId="1" fillId="0" borderId="0" xfId="3" applyFill="1" applyAlignment="1" applyProtection="1">
      <alignment horizontal="center"/>
      <protection locked="0"/>
    </xf>
    <xf numFmtId="0" fontId="7" fillId="4" borderId="4" xfId="3" applyFont="1" applyFill="1" applyBorder="1" applyProtection="1">
      <protection locked="0"/>
    </xf>
    <xf numFmtId="168" fontId="1" fillId="3" borderId="0" xfId="1" applyNumberFormat="1" applyFont="1" applyFill="1" applyProtection="1">
      <protection locked="0"/>
    </xf>
    <xf numFmtId="169" fontId="1" fillId="4" borderId="7" xfId="3" applyNumberFormat="1" applyFont="1" applyFill="1" applyBorder="1" applyAlignment="1" applyProtection="1">
      <alignment horizontal="center"/>
    </xf>
    <xf numFmtId="4" fontId="1" fillId="4" borderId="7" xfId="3" applyNumberFormat="1" applyFont="1" applyFill="1" applyBorder="1" applyAlignment="1" applyProtection="1">
      <alignment horizontal="center"/>
    </xf>
    <xf numFmtId="0" fontId="8" fillId="4" borderId="7" xfId="3" applyFont="1" applyFill="1" applyBorder="1" applyProtection="1">
      <protection locked="0"/>
    </xf>
    <xf numFmtId="170" fontId="8" fillId="4" borderId="7" xfId="3" applyNumberFormat="1" applyFont="1" applyFill="1" applyBorder="1" applyAlignment="1" applyProtection="1">
      <alignment horizontal="center"/>
    </xf>
    <xf numFmtId="0" fontId="8" fillId="4" borderId="7" xfId="3" applyFont="1" applyFill="1" applyBorder="1" applyAlignment="1" applyProtection="1">
      <alignment horizontal="left"/>
      <protection locked="0"/>
    </xf>
    <xf numFmtId="2" fontId="4" fillId="4" borderId="7" xfId="3" applyNumberFormat="1" applyFont="1" applyFill="1" applyBorder="1" applyAlignment="1" applyProtection="1">
      <alignment horizontal="center"/>
    </xf>
    <xf numFmtId="0" fontId="2" fillId="4" borderId="4" xfId="3" applyFont="1" applyFill="1" applyBorder="1" applyProtection="1">
      <protection locked="0"/>
    </xf>
    <xf numFmtId="168" fontId="1" fillId="3" borderId="0" xfId="1" applyNumberFormat="1" applyFont="1" applyFill="1" applyAlignment="1" applyProtection="1">
      <alignment horizontal="center"/>
      <protection locked="0"/>
    </xf>
    <xf numFmtId="4" fontId="1" fillId="0" borderId="5" xfId="3" applyNumberFormat="1" applyBorder="1" applyAlignment="1" applyProtection="1">
      <alignment horizontal="center"/>
      <protection locked="0"/>
    </xf>
    <xf numFmtId="0" fontId="1" fillId="0" borderId="5" xfId="3" applyBorder="1" applyAlignment="1" applyProtection="1">
      <alignment horizontal="center"/>
      <protection locked="0"/>
    </xf>
    <xf numFmtId="0" fontId="1" fillId="0" borderId="6" xfId="3" applyBorder="1" applyAlignment="1" applyProtection="1">
      <alignment horizontal="center"/>
      <protection locked="0"/>
    </xf>
    <xf numFmtId="4" fontId="1" fillId="0" borderId="8" xfId="3" applyNumberFormat="1" applyBorder="1" applyProtection="1">
      <protection locked="0"/>
    </xf>
    <xf numFmtId="0" fontId="1" fillId="0" borderId="8" xfId="3" applyBorder="1" applyProtection="1">
      <protection locked="0"/>
    </xf>
    <xf numFmtId="0" fontId="1" fillId="0" borderId="8" xfId="3" applyBorder="1" applyAlignment="1" applyProtection="1">
      <alignment horizontal="center"/>
      <protection locked="0"/>
    </xf>
    <xf numFmtId="0" fontId="1" fillId="0" borderId="8" xfId="3" quotePrefix="1" applyBorder="1" applyProtection="1">
      <protection locked="0"/>
    </xf>
    <xf numFmtId="0" fontId="9" fillId="0" borderId="0" xfId="3" applyFont="1" applyProtection="1">
      <protection locked="0"/>
    </xf>
    <xf numFmtId="0" fontId="10" fillId="0" borderId="0" xfId="3" applyFont="1" applyProtection="1">
      <protection locked="0"/>
    </xf>
    <xf numFmtId="0" fontId="11" fillId="0" borderId="0" xfId="3" applyFont="1" applyFill="1" applyAlignment="1" applyProtection="1">
      <alignment horizontal="center"/>
      <protection locked="0"/>
    </xf>
    <xf numFmtId="0" fontId="1" fillId="5" borderId="0" xfId="3" applyFill="1" applyProtection="1">
      <protection locked="0"/>
    </xf>
    <xf numFmtId="0" fontId="1" fillId="5" borderId="0" xfId="3" applyFill="1" applyAlignment="1" applyProtection="1">
      <alignment horizontal="center"/>
      <protection locked="0"/>
    </xf>
    <xf numFmtId="0" fontId="1" fillId="7" borderId="0" xfId="3" applyFill="1" applyProtection="1">
      <protection locked="0"/>
    </xf>
    <xf numFmtId="0" fontId="3" fillId="7" borderId="0" xfId="3" applyFont="1" applyFill="1" applyProtection="1">
      <protection locked="0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1" fillId="4" borderId="7" xfId="3" applyFont="1" applyFill="1" applyBorder="1" applyAlignment="1" applyProtection="1">
      <alignment horizontal="center"/>
    </xf>
    <xf numFmtId="1" fontId="1" fillId="4" borderId="7" xfId="3" applyNumberFormat="1" applyFill="1" applyBorder="1" applyAlignment="1" applyProtection="1">
      <alignment horizontal="center"/>
      <protection locked="0"/>
    </xf>
    <xf numFmtId="0" fontId="0" fillId="6" borderId="0" xfId="0" applyFill="1"/>
    <xf numFmtId="0" fontId="0" fillId="0" borderId="0" xfId="0" applyFill="1" applyAlignment="1">
      <alignment horizontal="center"/>
    </xf>
    <xf numFmtId="0" fontId="1" fillId="3" borderId="9" xfId="3" applyFill="1" applyBorder="1" applyProtection="1">
      <protection locked="0"/>
    </xf>
    <xf numFmtId="0" fontId="1" fillId="3" borderId="9" xfId="3" applyFill="1" applyBorder="1" applyAlignment="1" applyProtection="1">
      <alignment horizontal="center"/>
      <protection locked="0"/>
    </xf>
    <xf numFmtId="0" fontId="0" fillId="3" borderId="0" xfId="0" applyFill="1"/>
    <xf numFmtId="0" fontId="0" fillId="3" borderId="0" xfId="0" applyFill="1" applyAlignment="1">
      <alignment horizontal="right"/>
    </xf>
    <xf numFmtId="0" fontId="0" fillId="3" borderId="0" xfId="0" applyFill="1" applyAlignment="1">
      <alignment horizontal="center"/>
    </xf>
    <xf numFmtId="0" fontId="12" fillId="0" borderId="0" xfId="0" applyFont="1" applyAlignment="1">
      <alignment horizontal="center"/>
    </xf>
    <xf numFmtId="0" fontId="1" fillId="8" borderId="7" xfId="3" applyFill="1" applyBorder="1" applyProtection="1">
      <protection locked="0"/>
    </xf>
    <xf numFmtId="0" fontId="12" fillId="8" borderId="0" xfId="0" applyFont="1" applyFill="1" applyAlignment="1">
      <alignment horizontal="center"/>
    </xf>
    <xf numFmtId="0" fontId="0" fillId="8" borderId="0" xfId="0" applyFill="1"/>
    <xf numFmtId="0" fontId="0" fillId="8" borderId="0" xfId="0" applyFill="1" applyAlignment="1">
      <alignment horizontal="center"/>
    </xf>
    <xf numFmtId="0" fontId="3" fillId="2" borderId="0" xfId="3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" fillId="0" borderId="8" xfId="3" applyBorder="1" applyAlignment="1" applyProtection="1">
      <alignment horizontal="center" vertical="center"/>
      <protection locked="0"/>
    </xf>
    <xf numFmtId="0" fontId="1" fillId="0" borderId="5" xfId="3" applyBorder="1" applyAlignment="1" applyProtection="1">
      <alignment horizontal="center" vertical="center"/>
      <protection locked="0"/>
    </xf>
    <xf numFmtId="0" fontId="1" fillId="3" borderId="2" xfId="3" applyFill="1" applyBorder="1" applyAlignment="1" applyProtection="1">
      <alignment horizontal="center"/>
      <protection locked="0"/>
    </xf>
    <xf numFmtId="0" fontId="1" fillId="3" borderId="1" xfId="3" applyFill="1" applyBorder="1" applyAlignment="1" applyProtection="1">
      <alignment horizontal="center"/>
      <protection locked="0"/>
    </xf>
    <xf numFmtId="0" fontId="12" fillId="3" borderId="0" xfId="0" applyFont="1" applyFill="1" applyAlignment="1">
      <alignment horizontal="center" vertical="center"/>
    </xf>
    <xf numFmtId="0" fontId="0" fillId="6" borderId="0" xfId="0" applyFill="1" applyAlignment="1">
      <alignment horizontal="center"/>
    </xf>
    <xf numFmtId="0" fontId="1" fillId="3" borderId="4" xfId="3" applyFill="1" applyBorder="1" applyAlignment="1" applyProtection="1">
      <alignment horizontal="center"/>
      <protection locked="0"/>
    </xf>
    <xf numFmtId="0" fontId="1" fillId="3" borderId="0" xfId="3" applyFill="1" applyBorder="1" applyAlignment="1" applyProtection="1">
      <alignment horizontal="center"/>
      <protection locked="0"/>
    </xf>
    <xf numFmtId="0" fontId="1" fillId="3" borderId="4" xfId="3" applyFont="1" applyFill="1" applyBorder="1" applyAlignment="1" applyProtection="1">
      <alignment horizontal="center"/>
      <protection locked="0"/>
    </xf>
    <xf numFmtId="0" fontId="1" fillId="3" borderId="0" xfId="3" applyFont="1" applyFill="1" applyBorder="1" applyAlignment="1" applyProtection="1">
      <alignment horizontal="center"/>
      <protection locked="0"/>
    </xf>
    <xf numFmtId="0" fontId="0" fillId="9" borderId="0" xfId="0" applyFill="1" applyAlignment="1">
      <alignment horizontal="center"/>
    </xf>
  </cellXfs>
  <cellStyles count="4">
    <cellStyle name="Milliers" xfId="1" builtinId="3"/>
    <cellStyle name="Normal" xfId="0" builtinId="0"/>
    <cellStyle name="Normal 2" xfId="3"/>
    <cellStyle name="Pourcentage" xfId="2" builtinId="5"/>
  </cellStyles>
  <dxfs count="0"/>
  <tableStyles count="0" defaultTableStyle="TableStyleMedium2" defaultPivotStyle="PivotStyleLight16"/>
  <colors>
    <mruColors>
      <color rgb="FF8DB4E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32"/>
  <sheetViews>
    <sheetView tabSelected="1" workbookViewId="0">
      <selection activeCell="M17" sqref="M17"/>
    </sheetView>
  </sheetViews>
  <sheetFormatPr baseColWidth="10" defaultRowHeight="14.4" x14ac:dyDescent="0.3"/>
  <cols>
    <col min="1" max="1" width="30.33203125" customWidth="1"/>
    <col min="2" max="2" width="14" customWidth="1"/>
    <col min="4" max="4" width="13.5546875" customWidth="1"/>
    <col min="7" max="7" width="9.6640625" customWidth="1"/>
    <col min="8" max="8" width="17.44140625" customWidth="1"/>
    <col min="18" max="18" width="11.5546875" style="44"/>
    <col min="23" max="23" width="2" customWidth="1"/>
    <col min="25" max="25" width="1.6640625" customWidth="1"/>
    <col min="27" max="27" width="2.33203125" customWidth="1"/>
    <col min="30" max="30" width="2.33203125" customWidth="1"/>
    <col min="31" max="31" width="15" customWidth="1"/>
  </cols>
  <sheetData>
    <row r="1" spans="1:35" x14ac:dyDescent="0.3">
      <c r="A1" t="s">
        <v>40</v>
      </c>
      <c r="B1" s="67"/>
      <c r="C1" s="67"/>
      <c r="D1" s="67"/>
      <c r="G1" s="45" t="s">
        <v>50</v>
      </c>
      <c r="H1" s="67"/>
      <c r="I1" s="67"/>
    </row>
    <row r="2" spans="1:35" x14ac:dyDescent="0.3">
      <c r="A2" t="s">
        <v>41</v>
      </c>
      <c r="B2" s="67"/>
      <c r="C2" s="67"/>
      <c r="D2" s="67"/>
      <c r="G2" s="53" t="s">
        <v>34</v>
      </c>
      <c r="H2" s="52">
        <v>3.4</v>
      </c>
      <c r="I2" s="52" t="s">
        <v>51</v>
      </c>
      <c r="J2" s="52"/>
      <c r="O2" s="7" t="s">
        <v>3</v>
      </c>
      <c r="P2" s="7" t="s">
        <v>59</v>
      </c>
      <c r="Q2" s="7" t="s">
        <v>3</v>
      </c>
      <c r="R2" s="7" t="s">
        <v>4</v>
      </c>
      <c r="S2" s="7" t="s">
        <v>3</v>
      </c>
      <c r="T2" s="7" t="s">
        <v>8</v>
      </c>
      <c r="U2" s="41" t="s">
        <v>3</v>
      </c>
      <c r="V2" s="40" t="s">
        <v>19</v>
      </c>
      <c r="X2" s="37" t="s">
        <v>8</v>
      </c>
      <c r="Y2" s="1"/>
      <c r="Z2" s="2" t="s">
        <v>0</v>
      </c>
      <c r="AA2" s="1"/>
      <c r="AB2" s="60" t="s">
        <v>27</v>
      </c>
      <c r="AC2" s="60"/>
      <c r="AD2" s="1"/>
      <c r="AE2" s="1"/>
      <c r="AF2" s="1"/>
      <c r="AG2" s="42"/>
      <c r="AH2" s="1"/>
      <c r="AI2" s="1" t="s">
        <v>36</v>
      </c>
    </row>
    <row r="3" spans="1:35" x14ac:dyDescent="0.3">
      <c r="G3" s="50" t="s">
        <v>23</v>
      </c>
      <c r="H3" s="51"/>
      <c r="I3" s="52">
        <f>H2*I4</f>
        <v>493</v>
      </c>
      <c r="J3" s="52" t="s">
        <v>14</v>
      </c>
      <c r="O3" s="7">
        <v>8</v>
      </c>
      <c r="P3" s="52">
        <v>3.1E-2</v>
      </c>
      <c r="Q3" s="7">
        <v>8</v>
      </c>
      <c r="R3" s="7">
        <v>4.2000000000000003E-2</v>
      </c>
      <c r="S3" s="7">
        <v>8</v>
      </c>
      <c r="T3" s="21">
        <v>2.512E-2</v>
      </c>
      <c r="U3" s="40">
        <v>6</v>
      </c>
      <c r="V3" s="40">
        <v>2.5000000000000001E-2</v>
      </c>
      <c r="X3" s="37" t="s">
        <v>26</v>
      </c>
      <c r="Y3" s="1"/>
      <c r="Z3" s="2" t="s">
        <v>32</v>
      </c>
      <c r="AA3" s="1"/>
      <c r="AB3" s="6"/>
      <c r="AC3" s="6"/>
      <c r="AD3" s="1"/>
      <c r="AE3" s="1"/>
      <c r="AF3" s="1" t="s">
        <v>34</v>
      </c>
      <c r="AG3" s="42"/>
      <c r="AH3" s="1" t="s">
        <v>35</v>
      </c>
      <c r="AI3" s="1" t="s">
        <v>0</v>
      </c>
    </row>
    <row r="4" spans="1:35" x14ac:dyDescent="0.3">
      <c r="A4" t="s">
        <v>42</v>
      </c>
      <c r="B4" s="61" t="s">
        <v>43</v>
      </c>
      <c r="C4" s="61"/>
      <c r="D4" s="61"/>
      <c r="G4" s="64" t="s">
        <v>22</v>
      </c>
      <c r="H4" s="65"/>
      <c r="I4" s="53">
        <f>(B6/1000)*B8</f>
        <v>145</v>
      </c>
      <c r="J4" s="52" t="s">
        <v>58</v>
      </c>
      <c r="O4" s="7">
        <v>12</v>
      </c>
      <c r="P4" s="52">
        <v>4.3999999999999997E-2</v>
      </c>
      <c r="Q4" s="7">
        <v>12</v>
      </c>
      <c r="R4" s="7">
        <v>6.0999999999999999E-2</v>
      </c>
      <c r="S4" s="7">
        <v>9</v>
      </c>
      <c r="T4" s="29">
        <v>2.826E-2</v>
      </c>
      <c r="U4" s="41">
        <v>8</v>
      </c>
      <c r="V4" s="40">
        <v>3.4000000000000002E-2</v>
      </c>
      <c r="X4" s="38" t="s">
        <v>25</v>
      </c>
      <c r="Y4" s="1"/>
      <c r="Z4" s="2" t="s">
        <v>33</v>
      </c>
      <c r="AA4" s="1"/>
      <c r="AB4" s="6"/>
      <c r="AC4" s="6"/>
      <c r="AD4" s="1"/>
      <c r="AE4" s="44" t="s">
        <v>71</v>
      </c>
      <c r="AF4" s="1">
        <v>21</v>
      </c>
      <c r="AG4" s="42"/>
      <c r="AH4" s="1">
        <v>6</v>
      </c>
      <c r="AI4" s="1"/>
    </row>
    <row r="5" spans="1:35" x14ac:dyDescent="0.3">
      <c r="B5" s="44" t="s">
        <v>45</v>
      </c>
      <c r="C5" s="44" t="s">
        <v>46</v>
      </c>
      <c r="D5" s="49"/>
      <c r="G5" s="68" t="s">
        <v>21</v>
      </c>
      <c r="H5" s="69"/>
      <c r="I5" s="54">
        <f>ROUNDUP(B8/B15/60,0)</f>
        <v>9</v>
      </c>
      <c r="J5" s="66">
        <f>I5+I6</f>
        <v>11</v>
      </c>
      <c r="O5" s="7">
        <v>15</v>
      </c>
      <c r="P5" s="52">
        <v>5.7000000000000002E-2</v>
      </c>
      <c r="Q5" s="7">
        <v>15</v>
      </c>
      <c r="R5" s="7">
        <v>6.9000000000000006E-2</v>
      </c>
      <c r="S5" s="7">
        <v>12</v>
      </c>
      <c r="T5" s="21">
        <v>3.7679999999999998E-2</v>
      </c>
      <c r="U5" s="41">
        <v>9</v>
      </c>
      <c r="V5" s="40">
        <v>3.7999999999999999E-2</v>
      </c>
      <c r="X5" s="37" t="s">
        <v>24</v>
      </c>
      <c r="Y5" s="1"/>
      <c r="Z5" s="2" t="s">
        <v>37</v>
      </c>
      <c r="AA5" s="1"/>
      <c r="AB5" s="6"/>
      <c r="AC5" s="6"/>
      <c r="AD5" s="1"/>
      <c r="AE5" s="2" t="s">
        <v>70</v>
      </c>
      <c r="AF5" s="1">
        <v>9.5</v>
      </c>
      <c r="AG5" s="42"/>
      <c r="AH5" s="1">
        <v>7</v>
      </c>
      <c r="AI5" s="1"/>
    </row>
    <row r="6" spans="1:35" x14ac:dyDescent="0.3">
      <c r="A6" t="s">
        <v>44</v>
      </c>
      <c r="B6" s="58">
        <v>25</v>
      </c>
      <c r="C6" s="48">
        <v>2</v>
      </c>
      <c r="D6" t="s">
        <v>47</v>
      </c>
      <c r="G6" s="70" t="s">
        <v>20</v>
      </c>
      <c r="H6" s="71"/>
      <c r="I6" s="54">
        <f>ROUNDUP(I5/8,0)</f>
        <v>2</v>
      </c>
      <c r="J6" s="66"/>
      <c r="O6" s="7">
        <v>19</v>
      </c>
      <c r="P6" s="52">
        <v>7.1999999999999995E-2</v>
      </c>
      <c r="Q6" s="7">
        <v>19</v>
      </c>
      <c r="R6" s="7">
        <v>8.4000000000000005E-2</v>
      </c>
      <c r="S6" s="7">
        <v>15</v>
      </c>
      <c r="T6" s="21">
        <v>4.7100000000000003E-2</v>
      </c>
      <c r="U6" s="41">
        <v>12</v>
      </c>
      <c r="V6" s="40">
        <v>5.0999999999999997E-2</v>
      </c>
      <c r="X6" s="1"/>
      <c r="Y6" s="1"/>
      <c r="Z6" s="2" t="s">
        <v>38</v>
      </c>
      <c r="AA6" s="1"/>
      <c r="AB6" s="6"/>
      <c r="AC6" s="6"/>
      <c r="AD6" s="1"/>
      <c r="AE6" s="44" t="s">
        <v>66</v>
      </c>
      <c r="AF6" s="1">
        <v>10</v>
      </c>
      <c r="AG6" s="42"/>
      <c r="AH6" s="1">
        <v>8</v>
      </c>
      <c r="AI6" s="1"/>
    </row>
    <row r="7" spans="1:35" x14ac:dyDescent="0.3">
      <c r="O7" s="7">
        <v>25</v>
      </c>
      <c r="P7" s="52">
        <v>9.5000000000000001E-2</v>
      </c>
      <c r="Q7" s="7">
        <v>25</v>
      </c>
      <c r="R7" s="7">
        <v>0.107</v>
      </c>
      <c r="S7" s="7">
        <v>19</v>
      </c>
      <c r="T7" s="21">
        <v>5.9659999999999998E-2</v>
      </c>
      <c r="U7" s="41">
        <v>15</v>
      </c>
      <c r="V7" s="40">
        <v>6.3E-2</v>
      </c>
      <c r="X7" s="1"/>
      <c r="Y7" s="1"/>
      <c r="Z7" s="2" t="s">
        <v>39</v>
      </c>
      <c r="AA7" s="1"/>
      <c r="AB7" s="6"/>
      <c r="AC7" s="6"/>
      <c r="AD7" s="1"/>
      <c r="AE7" s="55" t="s">
        <v>67</v>
      </c>
      <c r="AF7" s="1"/>
      <c r="AG7" s="42"/>
      <c r="AH7" s="1">
        <v>9</v>
      </c>
      <c r="AI7" s="1"/>
    </row>
    <row r="8" spans="1:35" x14ac:dyDescent="0.3">
      <c r="A8" t="s">
        <v>48</v>
      </c>
      <c r="B8" s="48">
        <v>5800</v>
      </c>
      <c r="C8" t="s">
        <v>7</v>
      </c>
      <c r="G8" s="61" t="s">
        <v>57</v>
      </c>
      <c r="H8" s="61"/>
      <c r="I8" s="48"/>
      <c r="O8" s="7">
        <v>30</v>
      </c>
      <c r="P8" s="52">
        <v>0.109</v>
      </c>
      <c r="Q8" s="7">
        <v>30</v>
      </c>
      <c r="R8" s="7">
        <v>0.13600000000000001</v>
      </c>
      <c r="S8" s="7">
        <v>25</v>
      </c>
      <c r="T8" s="21">
        <v>7.85E-2</v>
      </c>
      <c r="U8" s="41">
        <v>19</v>
      </c>
      <c r="V8" s="40">
        <v>0.08</v>
      </c>
      <c r="W8" s="2"/>
      <c r="X8" s="1"/>
      <c r="Y8" s="1"/>
      <c r="Z8" s="1"/>
      <c r="AA8" s="1"/>
      <c r="AB8" s="6"/>
      <c r="AC8" s="6"/>
      <c r="AD8" s="1"/>
      <c r="AE8" s="1"/>
      <c r="AF8" s="1"/>
      <c r="AG8" s="42"/>
      <c r="AH8" s="1">
        <v>10</v>
      </c>
      <c r="AI8" s="1"/>
    </row>
    <row r="9" spans="1:35" x14ac:dyDescent="0.3">
      <c r="O9" s="7">
        <v>38</v>
      </c>
      <c r="P9" s="52">
        <v>0.13800000000000001</v>
      </c>
      <c r="Q9" s="7">
        <v>38</v>
      </c>
      <c r="R9" s="7">
        <v>0.17599999999999999</v>
      </c>
      <c r="U9" s="41">
        <v>25</v>
      </c>
      <c r="V9" s="40">
        <v>0.105</v>
      </c>
      <c r="W9" s="2"/>
      <c r="X9" s="1"/>
      <c r="Y9" s="1"/>
      <c r="Z9" s="1"/>
      <c r="AA9" s="1"/>
      <c r="AB9" s="6"/>
      <c r="AC9" s="6"/>
      <c r="AD9" s="1"/>
      <c r="AE9" s="1"/>
      <c r="AF9" s="1"/>
      <c r="AG9" s="42"/>
      <c r="AH9" s="1"/>
      <c r="AI9" s="1"/>
    </row>
    <row r="10" spans="1:35" x14ac:dyDescent="0.3">
      <c r="A10" t="s">
        <v>49</v>
      </c>
      <c r="B10" s="48">
        <v>100</v>
      </c>
      <c r="C10" t="s">
        <v>7</v>
      </c>
      <c r="O10" s="7">
        <v>50</v>
      </c>
      <c r="P10" s="52">
        <v>0.182</v>
      </c>
      <c r="Q10" s="7">
        <v>50</v>
      </c>
      <c r="R10" s="7">
        <v>0.182</v>
      </c>
      <c r="U10" s="41">
        <v>28</v>
      </c>
      <c r="V10" s="40">
        <v>0.13</v>
      </c>
      <c r="W10" s="2"/>
      <c r="X10" s="1"/>
      <c r="Y10" s="1"/>
      <c r="Z10" s="1"/>
      <c r="AA10" s="1"/>
      <c r="AB10" s="6"/>
      <c r="AC10" s="6"/>
      <c r="AD10" s="1"/>
      <c r="AE10" s="1"/>
      <c r="AF10" s="1"/>
      <c r="AG10" s="42"/>
      <c r="AH10" s="1"/>
      <c r="AI10" s="1"/>
    </row>
    <row r="11" spans="1:35" x14ac:dyDescent="0.3">
      <c r="U11" s="41">
        <v>50</v>
      </c>
      <c r="V11" s="40">
        <v>0.26100000000000001</v>
      </c>
      <c r="Y11" s="1"/>
      <c r="AA11" s="1"/>
      <c r="AB11" s="6"/>
      <c r="AC11" s="6"/>
      <c r="AD11" s="1"/>
      <c r="AE11" s="1"/>
      <c r="AF11" s="1"/>
      <c r="AG11" s="42"/>
      <c r="AH11" s="1"/>
      <c r="AI11" s="1"/>
    </row>
    <row r="12" spans="1:35" x14ac:dyDescent="0.3">
      <c r="A12" t="s">
        <v>52</v>
      </c>
      <c r="B12" s="44">
        <f>B8/B10</f>
        <v>58</v>
      </c>
      <c r="U12" s="40"/>
      <c r="V12" s="40"/>
      <c r="Y12" s="1"/>
      <c r="AA12" s="1"/>
      <c r="AB12" s="6"/>
      <c r="AC12" s="6"/>
      <c r="AD12" s="1"/>
      <c r="AE12" s="1"/>
      <c r="AF12" s="1"/>
      <c r="AG12" s="42"/>
      <c r="AH12" s="1"/>
      <c r="AI12" s="1"/>
    </row>
    <row r="13" spans="1:35" x14ac:dyDescent="0.3">
      <c r="Y13" s="1"/>
      <c r="AA13" s="1"/>
      <c r="AB13" s="6"/>
      <c r="AC13" s="6"/>
      <c r="AD13" s="1"/>
      <c r="AE13" s="1"/>
      <c r="AF13" s="1"/>
      <c r="AG13" s="42"/>
      <c r="AH13" s="1"/>
      <c r="AI13" s="1"/>
    </row>
    <row r="14" spans="1:35" x14ac:dyDescent="0.3">
      <c r="A14" t="s">
        <v>53</v>
      </c>
      <c r="B14" s="57" t="s">
        <v>32</v>
      </c>
      <c r="Y14" s="1"/>
      <c r="AA14" s="1"/>
      <c r="AB14" s="6"/>
      <c r="AC14" s="6"/>
      <c r="AD14" s="1"/>
      <c r="AE14" s="1"/>
      <c r="AF14" s="1"/>
      <c r="AG14" s="42"/>
      <c r="AH14" s="1"/>
      <c r="AI14" s="1" t="s">
        <v>32</v>
      </c>
    </row>
    <row r="15" spans="1:35" x14ac:dyDescent="0.3">
      <c r="A15" t="s">
        <v>54</v>
      </c>
      <c r="B15">
        <v>12</v>
      </c>
      <c r="Y15" s="1"/>
      <c r="AA15" s="1"/>
      <c r="AB15" s="6"/>
      <c r="AC15" s="6"/>
      <c r="AD15" s="1"/>
      <c r="AE15" s="1"/>
      <c r="AF15" s="1"/>
      <c r="AG15" s="42"/>
      <c r="AH15" s="1">
        <v>12</v>
      </c>
      <c r="AI15" s="1"/>
    </row>
    <row r="16" spans="1:35" x14ac:dyDescent="0.3">
      <c r="Y16" s="1"/>
      <c r="AA16" s="1"/>
      <c r="AB16" s="6"/>
      <c r="AC16" s="6"/>
      <c r="AD16" s="1"/>
      <c r="AE16" s="1"/>
      <c r="AF16" s="1"/>
      <c r="AG16" s="42"/>
      <c r="AH16" s="1">
        <v>14</v>
      </c>
      <c r="AI16" s="1"/>
    </row>
    <row r="17" spans="1:35" x14ac:dyDescent="0.3">
      <c r="A17" s="4"/>
      <c r="B17" s="4"/>
      <c r="C17" s="36"/>
      <c r="D17" s="62" t="s">
        <v>15</v>
      </c>
      <c r="E17" s="62" t="s">
        <v>55</v>
      </c>
      <c r="F17" s="62" t="s">
        <v>56</v>
      </c>
      <c r="G17" s="62"/>
      <c r="H17" s="35" t="s">
        <v>18</v>
      </c>
      <c r="I17" s="34" t="s">
        <v>17</v>
      </c>
      <c r="J17" s="33"/>
      <c r="K17" s="33" t="s">
        <v>16</v>
      </c>
      <c r="Y17" s="1"/>
      <c r="AA17" s="1"/>
      <c r="AB17" s="6"/>
      <c r="AC17" s="6"/>
      <c r="AD17" s="1"/>
      <c r="AE17" s="1"/>
      <c r="AF17" s="1"/>
      <c r="AG17" s="42"/>
      <c r="AH17" s="1">
        <v>15</v>
      </c>
      <c r="AI17" s="1"/>
    </row>
    <row r="18" spans="1:35" x14ac:dyDescent="0.3">
      <c r="A18" s="32"/>
      <c r="B18" s="32"/>
      <c r="C18" s="31"/>
      <c r="D18" s="63"/>
      <c r="E18" s="63"/>
      <c r="F18" s="63"/>
      <c r="G18" s="63"/>
      <c r="H18" s="31" t="s">
        <v>2</v>
      </c>
      <c r="I18" s="31"/>
      <c r="J18" s="30" t="s">
        <v>13</v>
      </c>
      <c r="K18" s="30" t="s">
        <v>1</v>
      </c>
      <c r="T18" s="55"/>
      <c r="W18" s="19"/>
      <c r="X18" s="3"/>
      <c r="Y18" s="1"/>
      <c r="AA18" s="1"/>
      <c r="AB18" s="6"/>
      <c r="AC18" s="6"/>
      <c r="AD18" s="1"/>
      <c r="AE18" s="1"/>
      <c r="AF18" s="1"/>
      <c r="AG18" s="42"/>
      <c r="AH18" s="1"/>
      <c r="AI18" s="1"/>
    </row>
    <row r="19" spans="1:35" x14ac:dyDescent="0.3">
      <c r="A19" s="28" t="s">
        <v>28</v>
      </c>
      <c r="B19" s="28"/>
      <c r="C19" s="12"/>
      <c r="D19" s="27">
        <v>2.23</v>
      </c>
      <c r="E19" s="26"/>
      <c r="F19" s="25">
        <f>I3/B8</f>
        <v>8.5000000000000006E-2</v>
      </c>
      <c r="G19" s="24" t="s">
        <v>12</v>
      </c>
      <c r="H19" s="11">
        <f>D19*F19</f>
        <v>0.18955000000000002</v>
      </c>
      <c r="I19" s="10"/>
      <c r="J19" s="9"/>
      <c r="K19" s="9">
        <f>+H19*J19</f>
        <v>0</v>
      </c>
      <c r="W19" s="2"/>
      <c r="X19" s="1"/>
      <c r="Y19" s="1"/>
      <c r="AA19" s="1"/>
      <c r="AB19" s="6"/>
      <c r="AC19" s="6"/>
      <c r="AD19" s="1"/>
      <c r="AE19" s="1"/>
      <c r="AF19" s="1"/>
      <c r="AG19" s="42"/>
      <c r="AH19" s="1"/>
      <c r="AI19" s="1"/>
    </row>
    <row r="20" spans="1:35" x14ac:dyDescent="0.3">
      <c r="A20" s="17" t="s">
        <v>11</v>
      </c>
      <c r="B20" s="17"/>
      <c r="C20" s="12"/>
      <c r="D20" s="16">
        <v>33.54</v>
      </c>
      <c r="E20" s="12"/>
      <c r="F20" s="23">
        <f>B8/J5</f>
        <v>527.27272727272725</v>
      </c>
      <c r="G20" s="12" t="s">
        <v>10</v>
      </c>
      <c r="H20" s="11">
        <f>D20/F20</f>
        <v>6.3610344827586207E-2</v>
      </c>
      <c r="I20" s="10"/>
      <c r="J20" s="9"/>
      <c r="K20" s="9">
        <f>+H20*J20</f>
        <v>0</v>
      </c>
      <c r="W20" s="2"/>
      <c r="X20" s="1"/>
      <c r="Y20" s="1"/>
      <c r="AA20" s="1"/>
      <c r="AB20" s="6"/>
      <c r="AC20" s="6"/>
      <c r="AD20" s="1"/>
      <c r="AE20" s="1"/>
      <c r="AF20" s="1"/>
      <c r="AG20" s="42"/>
      <c r="AH20" s="1"/>
      <c r="AI20" s="1"/>
    </row>
    <row r="21" spans="1:35" x14ac:dyDescent="0.3">
      <c r="A21" s="17" t="s">
        <v>9</v>
      </c>
      <c r="B21" s="17"/>
      <c r="C21" s="12"/>
      <c r="D21" s="16">
        <v>1.7299999999999999E-2</v>
      </c>
      <c r="E21" s="12"/>
      <c r="F21" s="22">
        <f>D21</f>
        <v>1.7299999999999999E-2</v>
      </c>
      <c r="G21" s="12"/>
      <c r="H21" s="11">
        <f>D21</f>
        <v>1.7299999999999999E-2</v>
      </c>
      <c r="I21" s="10"/>
      <c r="J21" s="9"/>
      <c r="K21" s="9">
        <f>+H21*J21</f>
        <v>0</v>
      </c>
      <c r="W21" s="2"/>
      <c r="X21" s="1"/>
      <c r="Y21" s="1"/>
      <c r="AA21" s="1"/>
      <c r="AB21" s="8"/>
      <c r="AC21" s="8"/>
      <c r="AD21" s="1"/>
      <c r="AE21" s="1"/>
      <c r="AF21" s="1"/>
      <c r="AG21" s="42"/>
      <c r="AH21" s="1"/>
      <c r="AI21" s="1"/>
    </row>
    <row r="22" spans="1:35" x14ac:dyDescent="0.3">
      <c r="A22" s="20" t="s">
        <v>31</v>
      </c>
      <c r="B22" s="20"/>
      <c r="C22" s="56" t="s">
        <v>8</v>
      </c>
      <c r="D22" s="46"/>
      <c r="E22" s="12"/>
      <c r="F22" s="13">
        <f>B8*1.03</f>
        <v>5974</v>
      </c>
      <c r="G22" s="12" t="s">
        <v>7</v>
      </c>
      <c r="H22" s="11"/>
      <c r="I22" s="10"/>
      <c r="J22" s="9"/>
      <c r="K22" s="9">
        <f>+D22*F22</f>
        <v>0</v>
      </c>
      <c r="W22" s="2"/>
      <c r="X22" s="1"/>
      <c r="Y22" s="1"/>
      <c r="Z22" s="1"/>
      <c r="AA22" s="1"/>
      <c r="AB22" s="8"/>
      <c r="AC22" s="8"/>
      <c r="AD22" s="1"/>
      <c r="AE22" s="1"/>
      <c r="AF22" s="1"/>
      <c r="AG22" s="42"/>
      <c r="AH22" s="1"/>
      <c r="AI22" s="1"/>
    </row>
    <row r="23" spans="1:35" x14ac:dyDescent="0.3">
      <c r="A23" s="18" t="s">
        <v>6</v>
      </c>
      <c r="B23" s="18"/>
      <c r="C23" s="12"/>
      <c r="D23" s="16">
        <v>18.28</v>
      </c>
      <c r="E23" s="12"/>
      <c r="F23" s="13">
        <v>0.25</v>
      </c>
      <c r="G23" s="12"/>
      <c r="H23" s="11"/>
      <c r="I23" s="10"/>
      <c r="J23" s="9"/>
      <c r="K23" s="9">
        <f>+D23*F23</f>
        <v>4.57</v>
      </c>
      <c r="Y23" s="5"/>
      <c r="Z23" s="39"/>
      <c r="AA23" s="5"/>
      <c r="AB23" s="8"/>
      <c r="AC23" s="8"/>
      <c r="AD23" s="5"/>
      <c r="AE23" s="5"/>
      <c r="AF23" s="5"/>
      <c r="AG23" s="43"/>
      <c r="AH23" s="5"/>
      <c r="AI23" s="1" t="s">
        <v>33</v>
      </c>
    </row>
    <row r="24" spans="1:35" x14ac:dyDescent="0.3">
      <c r="A24" s="17" t="s">
        <v>5</v>
      </c>
      <c r="B24" s="17"/>
      <c r="C24" s="12"/>
      <c r="D24" s="16">
        <v>0.38</v>
      </c>
      <c r="E24" s="12"/>
      <c r="F24" s="13">
        <f>D11/100*2</f>
        <v>0</v>
      </c>
      <c r="G24" s="12"/>
      <c r="H24" s="11"/>
      <c r="I24" s="10"/>
      <c r="J24" s="9"/>
      <c r="K24" s="9">
        <f>+D24*F24</f>
        <v>0</v>
      </c>
      <c r="Y24" s="5"/>
      <c r="Z24" s="39"/>
      <c r="AA24" s="5"/>
      <c r="AB24" s="8"/>
      <c r="AC24" s="8"/>
      <c r="AD24" s="5"/>
      <c r="AE24" s="5"/>
      <c r="AF24" s="5"/>
      <c r="AG24" s="43"/>
      <c r="AH24" s="5"/>
      <c r="AI24" s="5"/>
    </row>
    <row r="25" spans="1:35" x14ac:dyDescent="0.3">
      <c r="A25" s="15" t="s">
        <v>29</v>
      </c>
      <c r="B25" s="15"/>
      <c r="C25" s="56" t="s">
        <v>71</v>
      </c>
      <c r="D25" s="16">
        <v>9.5</v>
      </c>
      <c r="E25" s="12"/>
      <c r="F25" s="13">
        <f>ROUNDUP(D14/70,0)</f>
        <v>0</v>
      </c>
      <c r="G25" s="12"/>
      <c r="H25" s="11"/>
      <c r="I25" s="10"/>
      <c r="J25" s="9"/>
      <c r="K25" s="9">
        <f>+D25*F25</f>
        <v>0</v>
      </c>
      <c r="Y25" s="5"/>
      <c r="Z25" s="39"/>
      <c r="AA25" s="5"/>
      <c r="AB25" s="8"/>
      <c r="AC25" s="8"/>
      <c r="AD25" s="5"/>
      <c r="AE25" s="5"/>
      <c r="AF25" s="5"/>
      <c r="AG25" s="43"/>
      <c r="AH25" s="5"/>
      <c r="AI25" s="5"/>
    </row>
    <row r="26" spans="1:35" x14ac:dyDescent="0.3">
      <c r="A26" s="15" t="s">
        <v>30</v>
      </c>
      <c r="B26" s="15"/>
      <c r="C26" s="12"/>
      <c r="D26" s="47">
        <v>150</v>
      </c>
      <c r="E26" s="14"/>
      <c r="F26" s="13">
        <v>1</v>
      </c>
      <c r="G26" s="12"/>
      <c r="H26" s="11"/>
      <c r="I26" s="10"/>
      <c r="J26" s="9"/>
      <c r="K26" s="9">
        <f>+D26*F26</f>
        <v>150</v>
      </c>
      <c r="Y26" s="5"/>
      <c r="Z26" s="39"/>
      <c r="AA26" s="5"/>
      <c r="AB26" s="8"/>
      <c r="AC26" s="8"/>
      <c r="AD26" s="5"/>
      <c r="AE26" s="5"/>
      <c r="AF26" s="5"/>
      <c r="AG26" s="43"/>
      <c r="AH26" s="5"/>
      <c r="AI26" s="5"/>
    </row>
    <row r="27" spans="1:35" x14ac:dyDescent="0.3">
      <c r="Y27" s="5"/>
      <c r="Z27" s="39"/>
      <c r="AA27" s="5"/>
      <c r="AB27" s="8"/>
      <c r="AC27" s="8"/>
      <c r="AD27" s="5"/>
      <c r="AE27" s="5"/>
      <c r="AF27" s="5"/>
      <c r="AG27" s="43"/>
      <c r="AH27" s="5"/>
      <c r="AI27" s="5"/>
    </row>
    <row r="28" spans="1:35" x14ac:dyDescent="0.3">
      <c r="Y28" s="5"/>
      <c r="Z28" s="39"/>
      <c r="AA28" s="5"/>
      <c r="AB28" s="6"/>
      <c r="AC28" s="6"/>
      <c r="AD28" s="5"/>
      <c r="AE28" s="5"/>
      <c r="AF28" s="5"/>
      <c r="AG28" s="43"/>
      <c r="AH28" s="5"/>
      <c r="AI28" s="5"/>
    </row>
    <row r="29" spans="1:35" x14ac:dyDescent="0.3">
      <c r="A29" s="61" t="s">
        <v>68</v>
      </c>
      <c r="B29" s="61"/>
      <c r="C29" s="61"/>
      <c r="D29" s="61"/>
      <c r="E29" s="61"/>
      <c r="F29" s="61"/>
      <c r="G29" s="61"/>
      <c r="H29" s="61"/>
      <c r="I29" s="61"/>
      <c r="J29" s="61"/>
      <c r="K29" s="61"/>
      <c r="Y29" s="5"/>
      <c r="Z29" s="39"/>
      <c r="AA29" s="5"/>
      <c r="AB29" s="6"/>
      <c r="AC29" s="6"/>
      <c r="AD29" s="5"/>
      <c r="AE29" s="5"/>
      <c r="AF29" s="5"/>
      <c r="AG29" s="43"/>
      <c r="AH29" s="5"/>
      <c r="AI29" s="5"/>
    </row>
    <row r="30" spans="1:35" x14ac:dyDescent="0.3">
      <c r="A30" s="61"/>
      <c r="B30" s="61"/>
      <c r="C30" s="61"/>
      <c r="D30" s="61"/>
      <c r="E30" s="61"/>
      <c r="F30" s="61"/>
      <c r="G30" s="61"/>
      <c r="H30" s="61"/>
      <c r="I30" s="61"/>
      <c r="J30" s="61"/>
      <c r="W30" s="2"/>
      <c r="X30" s="1"/>
      <c r="Y30" s="1"/>
      <c r="Z30" s="1"/>
      <c r="AA30" s="1"/>
      <c r="AB30" s="1"/>
      <c r="AC30" s="1"/>
      <c r="AD30" s="1"/>
      <c r="AE30" s="1"/>
      <c r="AF30" s="1"/>
      <c r="AG30" s="42"/>
      <c r="AH30" s="1"/>
      <c r="AI30" s="1"/>
    </row>
    <row r="31" spans="1:35" x14ac:dyDescent="0.3">
      <c r="A31" s="61" t="s">
        <v>72</v>
      </c>
      <c r="B31" s="61"/>
      <c r="C31" s="61"/>
      <c r="D31" s="61"/>
      <c r="E31" s="61"/>
      <c r="F31" s="61"/>
      <c r="G31" s="61"/>
      <c r="H31" s="61"/>
      <c r="I31" s="61"/>
      <c r="J31" s="61"/>
      <c r="W31" s="2"/>
      <c r="X31" s="1"/>
      <c r="Y31" s="1"/>
      <c r="Z31" s="1"/>
      <c r="AA31" s="1"/>
      <c r="AB31" s="1"/>
      <c r="AC31" s="1"/>
      <c r="AD31" s="1"/>
      <c r="AE31" s="1"/>
      <c r="AF31" s="1"/>
      <c r="AG31" s="42"/>
      <c r="AH31" s="1"/>
      <c r="AI31" s="1"/>
    </row>
    <row r="32" spans="1:35" x14ac:dyDescent="0.3">
      <c r="A32" s="61" t="s">
        <v>73</v>
      </c>
      <c r="B32" s="61"/>
      <c r="C32" s="61"/>
      <c r="D32" s="61"/>
      <c r="E32" s="61"/>
      <c r="F32" s="61"/>
      <c r="G32" s="61"/>
      <c r="H32" s="61"/>
      <c r="I32" s="61"/>
      <c r="J32" s="61"/>
      <c r="K32" s="61"/>
      <c r="W32" s="2"/>
      <c r="X32" s="1"/>
      <c r="Y32" s="1"/>
      <c r="Z32" s="1"/>
      <c r="AA32" s="1"/>
      <c r="AB32" s="1"/>
      <c r="AC32" s="1"/>
      <c r="AD32" s="1"/>
      <c r="AE32" s="1"/>
      <c r="AF32" s="1"/>
      <c r="AG32" s="42"/>
      <c r="AH32" s="1"/>
      <c r="AI32" s="1"/>
    </row>
  </sheetData>
  <mergeCells count="18">
    <mergeCell ref="B1:D1"/>
    <mergeCell ref="B2:D2"/>
    <mergeCell ref="H1:I1"/>
    <mergeCell ref="G5:H5"/>
    <mergeCell ref="G6:H6"/>
    <mergeCell ref="AB2:AC2"/>
    <mergeCell ref="G8:H8"/>
    <mergeCell ref="G4:H4"/>
    <mergeCell ref="J5:J6"/>
    <mergeCell ref="B4:D4"/>
    <mergeCell ref="A29:K29"/>
    <mergeCell ref="A30:J30"/>
    <mergeCell ref="A31:J31"/>
    <mergeCell ref="A32:K32"/>
    <mergeCell ref="D17:D18"/>
    <mergeCell ref="E17:E18"/>
    <mergeCell ref="F17:F18"/>
    <mergeCell ref="G17:G18"/>
  </mergeCells>
  <dataValidations count="3">
    <dataValidation type="list" allowBlank="1" showInputMessage="1" showErrorMessage="1" sqref="C22">
      <formula1>$X$2:$X$5</formula1>
    </dataValidation>
    <dataValidation type="list" allowBlank="1" showInputMessage="1" showErrorMessage="1" sqref="B14">
      <formula1>$Z$2:$Z$7</formula1>
    </dataValidation>
    <dataValidation type="list" allowBlank="1" showInputMessage="1" showErrorMessage="1" sqref="C25">
      <formula1>$AE$4:$AE$6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H14"/>
  <sheetViews>
    <sheetView workbookViewId="0">
      <selection activeCell="E4" sqref="E4:H4"/>
    </sheetView>
  </sheetViews>
  <sheetFormatPr baseColWidth="10" defaultRowHeight="14.4" x14ac:dyDescent="0.3"/>
  <cols>
    <col min="3" max="3" width="20.33203125" customWidth="1"/>
    <col min="4" max="4" width="18.5546875" customWidth="1"/>
  </cols>
  <sheetData>
    <row r="2" spans="2:8" x14ac:dyDescent="0.3">
      <c r="E2" s="72" t="s">
        <v>69</v>
      </c>
      <c r="F2" s="72"/>
      <c r="G2" s="72"/>
      <c r="H2" s="72"/>
    </row>
    <row r="3" spans="2:8" x14ac:dyDescent="0.3">
      <c r="B3" s="44"/>
      <c r="C3" s="44"/>
      <c r="D3" s="44"/>
      <c r="E3" s="44" t="s">
        <v>60</v>
      </c>
      <c r="F3" s="44" t="s">
        <v>60</v>
      </c>
      <c r="G3" s="44" t="s">
        <v>60</v>
      </c>
      <c r="H3" s="44" t="s">
        <v>60</v>
      </c>
    </row>
    <row r="4" spans="2:8" x14ac:dyDescent="0.3">
      <c r="B4" s="55" t="s">
        <v>61</v>
      </c>
      <c r="C4" s="55" t="s">
        <v>62</v>
      </c>
      <c r="D4" s="55" t="s">
        <v>63</v>
      </c>
      <c r="E4" s="44" t="s">
        <v>64</v>
      </c>
      <c r="F4" s="55" t="s">
        <v>65</v>
      </c>
      <c r="G4" s="44" t="s">
        <v>66</v>
      </c>
      <c r="H4" s="55" t="s">
        <v>67</v>
      </c>
    </row>
    <row r="5" spans="2:8" x14ac:dyDescent="0.3">
      <c r="B5" s="44">
        <v>8</v>
      </c>
      <c r="C5" s="44">
        <f>(B5+10)</f>
        <v>18</v>
      </c>
      <c r="D5" s="44">
        <v>850</v>
      </c>
      <c r="E5" s="44">
        <f>EVEN(ROUNDUP(D5/C5,0))*2</f>
        <v>96</v>
      </c>
      <c r="F5" s="44">
        <f>EVEN(ROUNDUP(D5/C5,0))</f>
        <v>48</v>
      </c>
      <c r="G5" s="44">
        <f>EVEN(ROUNDUP(D5/C5,0))</f>
        <v>48</v>
      </c>
      <c r="H5" s="44">
        <f>EVEN(ROUNDUP(D5/C5,0))</f>
        <v>48</v>
      </c>
    </row>
    <row r="6" spans="2:8" x14ac:dyDescent="0.3">
      <c r="B6" s="44">
        <v>10</v>
      </c>
      <c r="C6" s="44">
        <f t="shared" ref="C6:C14" si="0">(B6+10)</f>
        <v>20</v>
      </c>
      <c r="D6" s="44">
        <v>850</v>
      </c>
      <c r="E6" s="44">
        <f t="shared" ref="E6:E14" si="1">EVEN(ROUNDUP(D6/C6,0))*2</f>
        <v>88</v>
      </c>
      <c r="F6" s="44">
        <f t="shared" ref="F6:F14" si="2">EVEN(ROUNDUP(D6/C6,0))</f>
        <v>44</v>
      </c>
      <c r="G6" s="44">
        <f t="shared" ref="G6:G14" si="3">EVEN(ROUNDUP(D6/C6,0))</f>
        <v>44</v>
      </c>
      <c r="H6" s="44">
        <f t="shared" ref="H6:H14" si="4">EVEN(ROUNDUP(D6/C6,0))</f>
        <v>44</v>
      </c>
    </row>
    <row r="7" spans="2:8" x14ac:dyDescent="0.3">
      <c r="B7" s="44">
        <v>12</v>
      </c>
      <c r="C7" s="44">
        <f t="shared" si="0"/>
        <v>22</v>
      </c>
      <c r="D7" s="44">
        <v>850</v>
      </c>
      <c r="E7" s="44">
        <f t="shared" si="1"/>
        <v>80</v>
      </c>
      <c r="F7" s="44">
        <f t="shared" si="2"/>
        <v>40</v>
      </c>
      <c r="G7" s="44">
        <f t="shared" si="3"/>
        <v>40</v>
      </c>
      <c r="H7" s="44">
        <f t="shared" si="4"/>
        <v>40</v>
      </c>
    </row>
    <row r="8" spans="2:8" x14ac:dyDescent="0.3">
      <c r="B8" s="44">
        <v>15</v>
      </c>
      <c r="C8" s="44">
        <f t="shared" si="0"/>
        <v>25</v>
      </c>
      <c r="D8" s="44">
        <v>850</v>
      </c>
      <c r="E8" s="44">
        <f t="shared" si="1"/>
        <v>68</v>
      </c>
      <c r="F8" s="44">
        <f t="shared" si="2"/>
        <v>34</v>
      </c>
      <c r="G8" s="44">
        <f t="shared" si="3"/>
        <v>34</v>
      </c>
      <c r="H8" s="44">
        <f t="shared" si="4"/>
        <v>34</v>
      </c>
    </row>
    <row r="9" spans="2:8" x14ac:dyDescent="0.3">
      <c r="B9" s="44">
        <v>20</v>
      </c>
      <c r="C9" s="44">
        <f t="shared" si="0"/>
        <v>30</v>
      </c>
      <c r="D9" s="44">
        <v>850</v>
      </c>
      <c r="E9" s="44">
        <f t="shared" si="1"/>
        <v>60</v>
      </c>
      <c r="F9" s="44">
        <f t="shared" si="2"/>
        <v>30</v>
      </c>
      <c r="G9" s="44">
        <f t="shared" si="3"/>
        <v>30</v>
      </c>
      <c r="H9" s="44">
        <f t="shared" si="4"/>
        <v>30</v>
      </c>
    </row>
    <row r="10" spans="2:8" x14ac:dyDescent="0.3">
      <c r="B10" s="59">
        <v>25</v>
      </c>
      <c r="C10" s="44">
        <f t="shared" si="0"/>
        <v>35</v>
      </c>
      <c r="D10" s="44">
        <v>850</v>
      </c>
      <c r="E10" s="59">
        <f t="shared" si="1"/>
        <v>52</v>
      </c>
      <c r="F10" s="44">
        <f t="shared" si="2"/>
        <v>26</v>
      </c>
      <c r="G10" s="44">
        <f t="shared" si="3"/>
        <v>26</v>
      </c>
      <c r="H10" s="44">
        <f t="shared" si="4"/>
        <v>26</v>
      </c>
    </row>
    <row r="11" spans="2:8" x14ac:dyDescent="0.3">
      <c r="B11" s="44">
        <v>30</v>
      </c>
      <c r="C11" s="44">
        <f t="shared" si="0"/>
        <v>40</v>
      </c>
      <c r="D11" s="44">
        <v>850</v>
      </c>
      <c r="E11" s="44">
        <f t="shared" si="1"/>
        <v>44</v>
      </c>
      <c r="F11" s="44">
        <f t="shared" si="2"/>
        <v>22</v>
      </c>
      <c r="G11" s="44">
        <f t="shared" si="3"/>
        <v>22</v>
      </c>
      <c r="H11" s="44">
        <f t="shared" si="4"/>
        <v>22</v>
      </c>
    </row>
    <row r="12" spans="2:8" x14ac:dyDescent="0.3">
      <c r="B12" s="44">
        <v>40</v>
      </c>
      <c r="C12" s="44">
        <f t="shared" si="0"/>
        <v>50</v>
      </c>
      <c r="D12" s="44">
        <v>850</v>
      </c>
      <c r="E12" s="44">
        <f t="shared" si="1"/>
        <v>36</v>
      </c>
      <c r="F12" s="44">
        <f t="shared" si="2"/>
        <v>18</v>
      </c>
      <c r="G12" s="44">
        <f t="shared" si="3"/>
        <v>18</v>
      </c>
      <c r="H12" s="44">
        <f t="shared" si="4"/>
        <v>18</v>
      </c>
    </row>
    <row r="13" spans="2:8" x14ac:dyDescent="0.3">
      <c r="B13" s="44">
        <v>50</v>
      </c>
      <c r="C13" s="44">
        <f t="shared" si="0"/>
        <v>60</v>
      </c>
      <c r="D13" s="44">
        <v>850</v>
      </c>
      <c r="E13" s="44">
        <f t="shared" si="1"/>
        <v>32</v>
      </c>
      <c r="F13" s="44">
        <f t="shared" si="2"/>
        <v>16</v>
      </c>
      <c r="G13" s="44">
        <f t="shared" si="3"/>
        <v>16</v>
      </c>
      <c r="H13" s="44">
        <f t="shared" si="4"/>
        <v>16</v>
      </c>
    </row>
    <row r="14" spans="2:8" x14ac:dyDescent="0.3">
      <c r="B14" s="44">
        <v>60</v>
      </c>
      <c r="C14" s="44">
        <f t="shared" si="0"/>
        <v>70</v>
      </c>
      <c r="D14" s="44">
        <v>850</v>
      </c>
      <c r="E14" s="44">
        <f t="shared" si="1"/>
        <v>28</v>
      </c>
      <c r="F14" s="44">
        <f t="shared" si="2"/>
        <v>14</v>
      </c>
      <c r="G14" s="44">
        <f t="shared" si="3"/>
        <v>14</v>
      </c>
      <c r="H14" s="44">
        <f t="shared" si="4"/>
        <v>14</v>
      </c>
    </row>
  </sheetData>
  <mergeCells count="1">
    <mergeCell ref="E2:H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Feuil3</vt:lpstr>
    </vt:vector>
  </TitlesOfParts>
  <Company>ODICE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CHAUVIN Fabrice</dc:creator>
  <cp:lastModifiedBy>CHAUVIN Fabrice</cp:lastModifiedBy>
  <dcterms:created xsi:type="dcterms:W3CDTF">2017-10-10T07:53:09Z</dcterms:created>
  <dcterms:modified xsi:type="dcterms:W3CDTF">2017-10-13T12:10:54Z</dcterms:modified>
</cp:coreProperties>
</file>