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255" yWindow="90" windowWidth="14400" windowHeight="11595" tabRatio="833"/>
  </bookViews>
  <sheets>
    <sheet name="bon de livraison" sheetId="33" r:id="rId1"/>
    <sheet name="magasins" sheetId="32" r:id="rId2"/>
    <sheet name="prix" sheetId="34" r:id="rId3"/>
    <sheet name="produits" sheetId="41" r:id="rId4"/>
    <sheet name="Feuil1" sheetId="42" r:id="rId5"/>
  </sheets>
  <definedNames>
    <definedName name="_xlnm._FilterDatabase" localSheetId="0" hidden="1">'bon de livraison'!$A$10:$H$61</definedName>
    <definedName name="adresse1">magasins!$D:$D</definedName>
    <definedName name="adresse2">magasins!$E:$E</definedName>
    <definedName name="adresse3">magasins!$F:$F</definedName>
    <definedName name="_xlnm.Criteria" localSheetId="0">'bon de livraison'!$O$1:$O$2</definedName>
    <definedName name="ifls">magasins!$I:$I</definedName>
    <definedName name="magasin">magasins!$A:$A</definedName>
    <definedName name="net">magasins!$C:$C</definedName>
    <definedName name="numero">magasins!$H:$H</definedName>
    <definedName name="produits">produits!$A:$A</definedName>
    <definedName name="remise">magasins!$G:$G</definedName>
    <definedName name="tarif">magasins!$B:$B</definedName>
    <definedName name="_xlnm.Print_Area" localSheetId="0">'bon de livraison'!$A$1:$J$68</definedName>
  </definedNames>
  <calcPr calcId="125725"/>
</workbook>
</file>

<file path=xl/calcChain.xml><?xml version="1.0" encoding="utf-8"?>
<calcChain xmlns="http://schemas.openxmlformats.org/spreadsheetml/2006/main">
  <c r="O2" i="33"/>
  <c r="B3"/>
  <c r="A4" l="1"/>
  <c r="H59"/>
  <c r="H58"/>
  <c r="H57"/>
  <c r="H56"/>
  <c r="H55"/>
  <c r="I55"/>
  <c r="B2"/>
  <c r="G11" s="1"/>
  <c r="G31"/>
  <c r="B6"/>
  <c r="I57"/>
  <c r="I58"/>
  <c r="I59"/>
  <c r="I56"/>
  <c r="F51"/>
  <c r="G51"/>
  <c r="H51"/>
  <c r="G5"/>
  <c r="H53"/>
  <c r="H52"/>
  <c r="H50"/>
  <c r="G53"/>
  <c r="G52"/>
  <c r="G50"/>
  <c r="D36"/>
  <c r="F8"/>
  <c r="I8" s="1"/>
  <c r="A8"/>
  <c r="L14" s="1"/>
  <c r="M14" s="1"/>
  <c r="B7"/>
  <c r="G7"/>
  <c r="B61"/>
  <c r="L15" l="1"/>
  <c r="M15" s="1"/>
  <c r="P2"/>
  <c r="F61"/>
  <c r="G45"/>
  <c r="G12"/>
  <c r="G14"/>
  <c r="G16"/>
  <c r="G18"/>
  <c r="G20"/>
  <c r="G22"/>
  <c r="G24"/>
  <c r="G27"/>
  <c r="G29"/>
  <c r="G36"/>
  <c r="G38"/>
  <c r="G40"/>
  <c r="G42"/>
  <c r="G44"/>
  <c r="G13"/>
  <c r="G15"/>
  <c r="G17"/>
  <c r="G19"/>
  <c r="G21"/>
  <c r="G23"/>
  <c r="G25"/>
  <c r="G28"/>
  <c r="G37"/>
  <c r="G39"/>
  <c r="G41"/>
  <c r="G43"/>
  <c r="J51"/>
  <c r="J9"/>
  <c r="G5" i="34" s="1"/>
  <c r="L46" i="33"/>
  <c r="F50"/>
  <c r="M5" i="34" l="1"/>
  <c r="D45" i="33"/>
  <c r="D44"/>
  <c r="D43"/>
  <c r="D42"/>
  <c r="D41"/>
  <c r="D40"/>
  <c r="D39"/>
  <c r="D38"/>
  <c r="D37"/>
  <c r="D35"/>
  <c r="D34"/>
  <c r="D33"/>
  <c r="D32"/>
  <c r="D31"/>
  <c r="F53"/>
  <c r="F52"/>
  <c r="H48"/>
  <c r="J48" s="1"/>
  <c r="G48"/>
  <c r="H47"/>
  <c r="G47"/>
  <c r="L80" s="1"/>
  <c r="G33"/>
  <c r="G35"/>
  <c r="G32"/>
  <c r="G34"/>
  <c r="D65" l="1"/>
  <c r="H36"/>
  <c r="H44"/>
  <c r="H42"/>
  <c r="H40"/>
  <c r="H38"/>
  <c r="H35"/>
  <c r="H33"/>
  <c r="H31"/>
  <c r="H27"/>
  <c r="H24"/>
  <c r="H22"/>
  <c r="H20"/>
  <c r="H18"/>
  <c r="H16"/>
  <c r="H14"/>
  <c r="H12"/>
  <c r="H29"/>
  <c r="H45"/>
  <c r="H43"/>
  <c r="H41"/>
  <c r="H39"/>
  <c r="H37"/>
  <c r="H34"/>
  <c r="H32"/>
  <c r="H28"/>
  <c r="H25"/>
  <c r="H23"/>
  <c r="H21"/>
  <c r="H17"/>
  <c r="H15"/>
  <c r="H13"/>
  <c r="F64"/>
  <c r="J47"/>
  <c r="L73"/>
  <c r="H11" l="1"/>
  <c r="J11" s="1"/>
  <c r="J15"/>
  <c r="J23"/>
  <c r="J28"/>
  <c r="J39"/>
  <c r="J29"/>
  <c r="J12"/>
  <c r="J16"/>
  <c r="J20"/>
  <c r="J24"/>
  <c r="J36"/>
  <c r="J13"/>
  <c r="J17"/>
  <c r="J21"/>
  <c r="J25"/>
  <c r="J37"/>
  <c r="J14"/>
  <c r="J22"/>
  <c r="J27"/>
  <c r="H19"/>
  <c r="J19" s="1"/>
  <c r="J33"/>
  <c r="J35"/>
  <c r="J31"/>
  <c r="J32"/>
  <c r="J34"/>
  <c r="J40" l="1"/>
  <c r="J42"/>
  <c r="J38"/>
  <c r="J18"/>
  <c r="J43" l="1"/>
  <c r="J45"/>
  <c r="J41" l="1"/>
  <c r="J44"/>
  <c r="L77" l="1"/>
  <c r="D64" s="1"/>
  <c r="D66" s="1"/>
  <c r="D67" s="1"/>
  <c r="D68" s="1"/>
  <c r="J53" l="1"/>
  <c r="J50"/>
  <c r="J52"/>
  <c r="F65" l="1"/>
  <c r="F66" s="1"/>
</calcChain>
</file>

<file path=xl/comments1.xml><?xml version="1.0" encoding="utf-8"?>
<comments xmlns="http://schemas.openxmlformats.org/spreadsheetml/2006/main">
  <authors>
    <author>+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 xml:space="preserve">ne pas toucher a la cellule 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ne pas toucher a la cellule</t>
        </r>
      </text>
    </comment>
  </commentList>
</comments>
</file>

<file path=xl/sharedStrings.xml><?xml version="1.0" encoding="utf-8"?>
<sst xmlns="http://schemas.openxmlformats.org/spreadsheetml/2006/main" count="1355" uniqueCount="1220">
  <si>
    <t xml:space="preserve">ZYRAX                                  </t>
  </si>
  <si>
    <t xml:space="preserve">M: </t>
  </si>
  <si>
    <t xml:space="preserve">ADRESSE:  </t>
  </si>
  <si>
    <t xml:space="preserve">CODE POSTAL: </t>
  </si>
  <si>
    <t>QUANTIES</t>
  </si>
  <si>
    <t xml:space="preserve">             DESIGNATION</t>
  </si>
  <si>
    <t>POIDS</t>
  </si>
  <si>
    <t>Caves fromagères des Pyrénées atlantiques</t>
  </si>
  <si>
    <t>Gencod</t>
  </si>
  <si>
    <t>VILLE</t>
  </si>
  <si>
    <t>Brebis lait cru</t>
  </si>
  <si>
    <t>Trois lait</t>
  </si>
  <si>
    <t xml:space="preserve">Brebis nature  </t>
  </si>
  <si>
    <t>Brebis nature 0,600 kg</t>
  </si>
  <si>
    <t>Brebis au bleu</t>
  </si>
  <si>
    <t xml:space="preserve">Chevre nature  </t>
  </si>
  <si>
    <t>Chevre nature 0,600 kg</t>
  </si>
  <si>
    <t>Chevre au bleu</t>
  </si>
  <si>
    <t>Vache au piment</t>
  </si>
  <si>
    <t>Vache au poivre</t>
  </si>
  <si>
    <t>Brebis vache</t>
  </si>
  <si>
    <t>Brebis chevre</t>
  </si>
  <si>
    <t>Tomme de vache fume au feu de bois</t>
  </si>
  <si>
    <t>Tomme de vache ail &amp; fine herbes</t>
  </si>
  <si>
    <t>Tomme de vache au fenugrec</t>
  </si>
  <si>
    <t>Confiture de cerises noires 100 g</t>
  </si>
  <si>
    <t>Raclette de brebis</t>
  </si>
  <si>
    <t>Raclette ail &amp; fine herbes</t>
  </si>
  <si>
    <t>Raclette au fenugrec</t>
  </si>
  <si>
    <t>Raclette fume au feu de bois</t>
  </si>
  <si>
    <t>Raclette au piment</t>
  </si>
  <si>
    <t>SV Pur brebis affine</t>
  </si>
  <si>
    <t>SV Pur vache au piment</t>
  </si>
  <si>
    <t>SV Pur vache au poivre</t>
  </si>
  <si>
    <t>SV Pur vache fume au feu de bois</t>
  </si>
  <si>
    <t>SV Pur vache ail &amp; fine herbes</t>
  </si>
  <si>
    <t>SV Pur vache au fenugrec</t>
  </si>
  <si>
    <t>SV Vache &amp; brebis</t>
  </si>
  <si>
    <t>SV Brebis &amp; chevre</t>
  </si>
  <si>
    <t>Raclette au poivre</t>
  </si>
  <si>
    <t>Brebis au piment</t>
  </si>
  <si>
    <t>SV 1/2 Tommette de brebis 0,600 kg</t>
  </si>
  <si>
    <t>Vache thermisè</t>
  </si>
  <si>
    <t>carrefour auch</t>
  </si>
  <si>
    <t>guyenne et gascogne</t>
  </si>
  <si>
    <t>hyper u gujan mestras</t>
  </si>
  <si>
    <t>intermarche andernos</t>
  </si>
  <si>
    <t>intermarche artigues</t>
  </si>
  <si>
    <t>intermarche beautiran</t>
  </si>
  <si>
    <t>intermarche cauneille</t>
  </si>
  <si>
    <t>intermarche condom</t>
  </si>
  <si>
    <t>intermarche coutras</t>
  </si>
  <si>
    <t>intermarche garlin</t>
  </si>
  <si>
    <t>intermarche le passage</t>
  </si>
  <si>
    <t>intermarche lectour</t>
  </si>
  <si>
    <t>intermarche marambat</t>
  </si>
  <si>
    <t>intermarche parentis</t>
  </si>
  <si>
    <t>intermarche tartas</t>
  </si>
  <si>
    <t>leclerc biscarosse</t>
  </si>
  <si>
    <t>leclerc bruges</t>
  </si>
  <si>
    <t>leclerc langon</t>
  </si>
  <si>
    <t>leclerc lesparre</t>
  </si>
  <si>
    <t>leclerc libourne</t>
  </si>
  <si>
    <t>leclerc pau</t>
  </si>
  <si>
    <t>leclerc pian medoc</t>
  </si>
  <si>
    <t>leclerc st eulalie</t>
  </si>
  <si>
    <t>lycee ramiro arrue</t>
  </si>
  <si>
    <t>promocash bordeaux</t>
  </si>
  <si>
    <t>super u biscarrosse</t>
  </si>
  <si>
    <t>super u camblanes</t>
  </si>
  <si>
    <t>super u cavignac</t>
  </si>
  <si>
    <t>super u fargues</t>
  </si>
  <si>
    <t>super u galgon</t>
  </si>
  <si>
    <t>super u podensac</t>
  </si>
  <si>
    <t xml:space="preserve">super u st serin sur l'isle </t>
  </si>
  <si>
    <t>carrefour narbonne</t>
  </si>
  <si>
    <t>hyper u ales</t>
  </si>
  <si>
    <t>hyper u le cres</t>
  </si>
  <si>
    <t>hyper u pertuis</t>
  </si>
  <si>
    <t>intermarche apt</t>
  </si>
  <si>
    <t>intermarche balma</t>
  </si>
  <si>
    <t>intermarche castanet</t>
  </si>
  <si>
    <t>intermarche castelnau le lez</t>
  </si>
  <si>
    <t>intermarche cugnaux</t>
  </si>
  <si>
    <t>intermarche foix</t>
  </si>
  <si>
    <t>intermarche gignac</t>
  </si>
  <si>
    <t>intermarche lignan sur orb</t>
  </si>
  <si>
    <t>intermarche mallemort</t>
  </si>
  <si>
    <t>intermarche meze</t>
  </si>
  <si>
    <t>intermarche moustajon</t>
  </si>
  <si>
    <t>intermarche pollestre</t>
  </si>
  <si>
    <t>intermarche sigean</t>
  </si>
  <si>
    <t>intermarche st lizier tlse</t>
  </si>
  <si>
    <t>leclerc ales</t>
  </si>
  <si>
    <t>leclerc gaillac</t>
  </si>
  <si>
    <t>leclerc limoux</t>
  </si>
  <si>
    <t>leclerc narbonne</t>
  </si>
  <si>
    <t>leclerc perpignan</t>
  </si>
  <si>
    <t>leclerc roques sur garonne</t>
  </si>
  <si>
    <t>leclerc rouffiac</t>
  </si>
  <si>
    <t>leclerc st orens</t>
  </si>
  <si>
    <t>leclerc villemur sur tarn</t>
  </si>
  <si>
    <t>super u castelnau lez</t>
  </si>
  <si>
    <t>super u colomiers</t>
  </si>
  <si>
    <t>super u le vigan</t>
  </si>
  <si>
    <t>super u olemps</t>
  </si>
  <si>
    <t>super u puyvert</t>
  </si>
  <si>
    <t>super u trebes</t>
  </si>
  <si>
    <t>hyper u montmorillon</t>
  </si>
  <si>
    <t>intermarche barbezieux</t>
  </si>
  <si>
    <t>intermarche chalais</t>
  </si>
  <si>
    <t>intermarche chancelade</t>
  </si>
  <si>
    <t>intermarche cognac</t>
  </si>
  <si>
    <t>intermarche jarnac</t>
  </si>
  <si>
    <t>intermarche lalinde</t>
  </si>
  <si>
    <t>intermarche marennes</t>
  </si>
  <si>
    <t>intermarche montendre</t>
  </si>
  <si>
    <t>intermarche niort</t>
  </si>
  <si>
    <t>intermarche roumaziere</t>
  </si>
  <si>
    <t>intermarche royan</t>
  </si>
  <si>
    <t>intermarche st jean d'angely</t>
  </si>
  <si>
    <t>intermarche villereal</t>
  </si>
  <si>
    <t>leclerc angouleme</t>
  </si>
  <si>
    <t>leclerc barbezieux</t>
  </si>
  <si>
    <t>leclerc bressuire</t>
  </si>
  <si>
    <t>leclerc cholet</t>
  </si>
  <si>
    <t>leclerc issoudun</t>
  </si>
  <si>
    <t>leclerc la roche sur yon</t>
  </si>
  <si>
    <t>leclerc limoges</t>
  </si>
  <si>
    <t>leclerc parthenay</t>
  </si>
  <si>
    <t>leclerc pineuilh</t>
  </si>
  <si>
    <t>leclerc poitier</t>
  </si>
  <si>
    <t>leclerc riberac</t>
  </si>
  <si>
    <t>leclerc royan</t>
  </si>
  <si>
    <t>leclerc sainte foy la gande</t>
  </si>
  <si>
    <t>leclerc trelissac</t>
  </si>
  <si>
    <t>lycee laure gatet</t>
  </si>
  <si>
    <t>promocash bergerac</t>
  </si>
  <si>
    <t>super u chabanais</t>
  </si>
  <si>
    <t>super u gemozac</t>
  </si>
  <si>
    <t>super u mirambeau</t>
  </si>
  <si>
    <t>super u mussidan</t>
  </si>
  <si>
    <t>super u pouzauges</t>
  </si>
  <si>
    <t>super u st ciers sur gironde</t>
  </si>
  <si>
    <t>super u thouars</t>
  </si>
  <si>
    <t>intermarche draguignan</t>
  </si>
  <si>
    <t>super u pegomas</t>
  </si>
  <si>
    <t>super u pontcharra</t>
  </si>
  <si>
    <t>super u grasse</t>
  </si>
  <si>
    <t>intermarche digne les bains</t>
  </si>
  <si>
    <t>leclerc le luc</t>
  </si>
  <si>
    <t>super u ruoms</t>
  </si>
  <si>
    <t>super u beauvoisin</t>
  </si>
  <si>
    <t>super u combourg</t>
  </si>
  <si>
    <t>super u liffre</t>
  </si>
  <si>
    <t>super u mer</t>
  </si>
  <si>
    <t>leclerc coutances</t>
  </si>
  <si>
    <t>leclerc noidan-les-vesoul</t>
  </si>
  <si>
    <t xml:space="preserve">route de  Toulouse </t>
  </si>
  <si>
    <t>AUCH</t>
  </si>
  <si>
    <t xml:space="preserve">all Jacques Duclos </t>
  </si>
  <si>
    <t>BOULAZAC</t>
  </si>
  <si>
    <t xml:space="preserve">7 r Gaston Phoebus </t>
  </si>
  <si>
    <t>DAX</t>
  </si>
  <si>
    <t>CAHORS</t>
  </si>
  <si>
    <t xml:space="preserve">route de  Nantes  </t>
  </si>
  <si>
    <t>LA ROCHE SUR YON</t>
  </si>
  <si>
    <t xml:space="preserve">14 r Georges Briquet  </t>
  </si>
  <si>
    <t>LIMOGES</t>
  </si>
  <si>
    <t xml:space="preserve">760 av Mar Juin  </t>
  </si>
  <si>
    <t>MONT DE MARSAN</t>
  </si>
  <si>
    <t xml:space="preserve">avenue de la  Mer route de Gruissan </t>
  </si>
  <si>
    <t>NARBONNE</t>
  </si>
  <si>
    <t>SAINTES</t>
  </si>
  <si>
    <t xml:space="preserve">80 cours Marechal  Leclerc </t>
  </si>
  <si>
    <t xml:space="preserve">20 zi Jalday </t>
  </si>
  <si>
    <t>SAINT JEAN DE LUZ</t>
  </si>
  <si>
    <t>SAINT JUNIEN</t>
  </si>
  <si>
    <t>FMCD</t>
  </si>
  <si>
    <t>-</t>
  </si>
  <si>
    <t>hyper u villefranche de rouergue</t>
  </si>
  <si>
    <t>intermarche ales les allemandes</t>
  </si>
  <si>
    <t xml:space="preserve">intermarche beguey </t>
  </si>
  <si>
    <t>intermarche bruz</t>
  </si>
  <si>
    <t>intermarche gauchy</t>
  </si>
  <si>
    <t>intermarche plaisance du touch</t>
  </si>
  <si>
    <t>intermarche pont a mousson</t>
  </si>
  <si>
    <t>intermarche toulouse fronton</t>
  </si>
  <si>
    <t>leclerc urrugne</t>
  </si>
  <si>
    <t>super u st suplice et cameyrac</t>
  </si>
  <si>
    <t xml:space="preserve">route de toulouse </t>
  </si>
  <si>
    <t xml:space="preserve">quartier Marracq 22 chem Arancette  </t>
  </si>
  <si>
    <t>BAYONNE</t>
  </si>
  <si>
    <t xml:space="preserve">1 Malbrought </t>
  </si>
  <si>
    <t xml:space="preserve">BAZAS </t>
  </si>
  <si>
    <t>rue Guy Petit</t>
  </si>
  <si>
    <t>BIARRITZ</t>
  </si>
  <si>
    <t xml:space="preserve">172 rue Jules Ferry </t>
  </si>
  <si>
    <t xml:space="preserve">BORDEAUX </t>
  </si>
  <si>
    <t xml:space="preserve">5 place de la  Résistance </t>
  </si>
  <si>
    <t>CERET</t>
  </si>
  <si>
    <t xml:space="preserve">avenue de l' Entre Deux Mers </t>
  </si>
  <si>
    <t xml:space="preserve">CREON </t>
  </si>
  <si>
    <t xml:space="preserve">135 avenue  Roque </t>
  </si>
  <si>
    <t>CREYSSE</t>
  </si>
  <si>
    <t xml:space="preserve">rue  Paul Lahargou </t>
  </si>
  <si>
    <t xml:space="preserve">route de Lectoure </t>
  </si>
  <si>
    <t>FLEURANCE</t>
  </si>
  <si>
    <t xml:space="preserve">20 avenue des Allées  </t>
  </si>
  <si>
    <t>HENDAYE</t>
  </si>
  <si>
    <t xml:space="preserve">10 rue  Irandatz </t>
  </si>
  <si>
    <t xml:space="preserve">25 rue Ollé Laprune </t>
  </si>
  <si>
    <t>JURANCON</t>
  </si>
  <si>
    <t xml:space="preserve">230 avenue Marensin </t>
  </si>
  <si>
    <t>LEON</t>
  </si>
  <si>
    <t xml:space="preserve">36 boulevard Pyrénées </t>
  </si>
  <si>
    <t>MAULEON SOULE</t>
  </si>
  <si>
    <t xml:space="preserve">avenue du Nord </t>
  </si>
  <si>
    <t xml:space="preserve">MONTREJEAU </t>
  </si>
  <si>
    <t xml:space="preserve">lot 4 Chemins </t>
  </si>
  <si>
    <t xml:space="preserve">NAY </t>
  </si>
  <si>
    <t xml:space="preserve">431 rue du Château  </t>
  </si>
  <si>
    <t>PEYREHORADE</t>
  </si>
  <si>
    <t xml:space="preserve">6 route du  Commandant Pinson </t>
  </si>
  <si>
    <t xml:space="preserve">PRIGONRIEUX </t>
  </si>
  <si>
    <t xml:space="preserve">Village </t>
  </si>
  <si>
    <t>SAVIGNAC LES ORMEAUX</t>
  </si>
  <si>
    <t xml:space="preserve">8 boulevard du Canigou </t>
  </si>
  <si>
    <t>SAINT ESTEVE</t>
  </si>
  <si>
    <t xml:space="preserve">route du Barcarès  </t>
  </si>
  <si>
    <t>SAINT LAURENT DE LA SALANQUE</t>
  </si>
  <si>
    <t xml:space="preserve">4 chemin Jupiter </t>
  </si>
  <si>
    <t>SAINT PIERRE D'IRUBE</t>
  </si>
  <si>
    <t xml:space="preserve">1 avenue de la Côte Vermeille </t>
  </si>
  <si>
    <t>THUIR</t>
  </si>
  <si>
    <t xml:space="preserve">avenue Hountète </t>
  </si>
  <si>
    <t>VIC FEZENSAC</t>
  </si>
  <si>
    <t xml:space="preserve">11 boulevard Auguste Comte </t>
  </si>
  <si>
    <t>BERGERAC</t>
  </si>
  <si>
    <t xml:space="preserve">ZI route nationale 10 </t>
  </si>
  <si>
    <t>LABENNE</t>
  </si>
  <si>
    <t xml:space="preserve">Rocade Sud avenue Olivier de Serres  </t>
  </si>
  <si>
    <t>ALES</t>
  </si>
  <si>
    <t xml:space="preserve">centre commercial Grand Large  </t>
  </si>
  <si>
    <t>GUJAN MESTRAS</t>
  </si>
  <si>
    <t xml:space="preserve">avenue de Provence </t>
  </si>
  <si>
    <t>MONTMORILLON</t>
  </si>
  <si>
    <t xml:space="preserve">boulevard des Jardins  </t>
  </si>
  <si>
    <t>PERTUIS</t>
  </si>
  <si>
    <t xml:space="preserve">avenue de Toulouse </t>
  </si>
  <si>
    <t>VILLEFRANCHE DE ROUERGUE</t>
  </si>
  <si>
    <t xml:space="preserve">2 rue Bertin Lalande </t>
  </si>
  <si>
    <t xml:space="preserve">ANDERNOS LES BAINS </t>
  </si>
  <si>
    <t xml:space="preserve">368 avenue de la Libération </t>
  </si>
  <si>
    <t xml:space="preserve">APT </t>
  </si>
  <si>
    <t xml:space="preserve">avenue Guyenne  </t>
  </si>
  <si>
    <t>ARTIGUES PRES BORDEAUX</t>
  </si>
  <si>
    <t xml:space="preserve">31 avenue des Arènes  </t>
  </si>
  <si>
    <t>BALMA</t>
  </si>
  <si>
    <t xml:space="preserve">1 zone artisanale Calens  </t>
  </si>
  <si>
    <t>BEAUTIRAN</t>
  </si>
  <si>
    <t xml:space="preserve">2 centre commercial Clos du Pin </t>
  </si>
  <si>
    <t xml:space="preserve">BEGUEY </t>
  </si>
  <si>
    <t xml:space="preserve">avenue d'Ouessant  </t>
  </si>
  <si>
    <t>BRUZ</t>
  </si>
  <si>
    <t xml:space="preserve">Rabaudy </t>
  </si>
  <si>
    <t xml:space="preserve">CASTANET TOLOSAN </t>
  </si>
  <si>
    <t xml:space="preserve">Herreyre Route de  Bordeaux </t>
  </si>
  <si>
    <t xml:space="preserve">AVENSAN </t>
  </si>
  <si>
    <t xml:space="preserve">rue de la Tude  </t>
  </si>
  <si>
    <t>CHALAIS</t>
  </si>
  <si>
    <t xml:space="preserve">20 avenue de Saintes </t>
  </si>
  <si>
    <t>COGNAC</t>
  </si>
  <si>
    <t xml:space="preserve">5 rue Bouquets </t>
  </si>
  <si>
    <t>COUTRAS</t>
  </si>
  <si>
    <t xml:space="preserve">34 rue Vimona  </t>
  </si>
  <si>
    <t>CUGNAUX</t>
  </si>
  <si>
    <t xml:space="preserve">8 avenue du 8 Mai 1945  </t>
  </si>
  <si>
    <t>DIGNE LES BAINS</t>
  </si>
  <si>
    <t xml:space="preserve">rue Auguste Delaune  </t>
  </si>
  <si>
    <t>GAUCHY</t>
  </si>
  <si>
    <t xml:space="preserve">GIGNAC </t>
  </si>
  <si>
    <t xml:space="preserve">21 avenue de l' Europe </t>
  </si>
  <si>
    <t xml:space="preserve">JARNAC </t>
  </si>
  <si>
    <t xml:space="preserve">Port Lalinde  </t>
  </si>
  <si>
    <t>LALINDE</t>
  </si>
  <si>
    <t xml:space="preserve">30 chemin Ferro Lebres  </t>
  </si>
  <si>
    <t>TOULOUSE</t>
  </si>
  <si>
    <t xml:space="preserve">La Ville  </t>
  </si>
  <si>
    <t>LE PASSAGE</t>
  </si>
  <si>
    <t xml:space="preserve">4 avenue Jacques Descamps </t>
  </si>
  <si>
    <t>LECTOURE</t>
  </si>
  <si>
    <t xml:space="preserve">avenue de Craponne  </t>
  </si>
  <si>
    <t>MALLEMORT</t>
  </si>
  <si>
    <t xml:space="preserve">A Tiret  </t>
  </si>
  <si>
    <t>MARAMBAT</t>
  </si>
  <si>
    <t xml:space="preserve">zone artisanale Grossines </t>
  </si>
  <si>
    <t>MARENNES</t>
  </si>
  <si>
    <t xml:space="preserve">avenue du Génral De Gaulle  </t>
  </si>
  <si>
    <t>MEZE</t>
  </si>
  <si>
    <t xml:space="preserve">boulebard Saintonge </t>
  </si>
  <si>
    <t>MONTENDRE</t>
  </si>
  <si>
    <t xml:space="preserve">Les Trètes  </t>
  </si>
  <si>
    <t>MOUSTAJON</t>
  </si>
  <si>
    <t xml:space="preserve">5 rue Jules Ferry </t>
  </si>
  <si>
    <t>NIORT</t>
  </si>
  <si>
    <t xml:space="preserve">avenue Henri Guillaumet </t>
  </si>
  <si>
    <t xml:space="preserve">PARENTIS EN BORN </t>
  </si>
  <si>
    <t xml:space="preserve">2 rue Pierre Loti </t>
  </si>
  <si>
    <t xml:space="preserve">PLAISANCE DU TOUCH </t>
  </si>
  <si>
    <t xml:space="preserve">parc Activités La Dévèze </t>
  </si>
  <si>
    <t xml:space="preserve">POLLESTRES </t>
  </si>
  <si>
    <t xml:space="preserve">175 allees Pierre Brossolette </t>
  </si>
  <si>
    <t>PONT A MOUSSON</t>
  </si>
  <si>
    <t xml:space="preserve">5 rue Louis Braille  </t>
  </si>
  <si>
    <t>RAMONVILLE SAINT AGNE</t>
  </si>
  <si>
    <t xml:space="preserve">122 r Nationale </t>
  </si>
  <si>
    <t xml:space="preserve">ROUMAZIERES </t>
  </si>
  <si>
    <t>ROYAN</t>
  </si>
  <si>
    <t xml:space="preserve">rue Antoine Parmentier </t>
  </si>
  <si>
    <t xml:space="preserve">SAINT QUENTIN </t>
  </si>
  <si>
    <t xml:space="preserve">153 rue de Mulhouse  </t>
  </si>
  <si>
    <t>SAINT QUENTIN</t>
  </si>
  <si>
    <t xml:space="preserve">zone artisanale La Peyrou </t>
  </si>
  <si>
    <t xml:space="preserve">SIGEAN </t>
  </si>
  <si>
    <t xml:space="preserve">rue Alexandre Dumas </t>
  </si>
  <si>
    <t>SAINT JEAN D'ANGELY</t>
  </si>
  <si>
    <t xml:space="preserve">route de Toulouse </t>
  </si>
  <si>
    <t>SAINT LIZIER</t>
  </si>
  <si>
    <t xml:space="preserve">129 rue Victor Hugo </t>
  </si>
  <si>
    <t>TARTAS</t>
  </si>
  <si>
    <t xml:space="preserve">138 avenue du Fronton  </t>
  </si>
  <si>
    <t xml:space="preserve">route Castillonnès </t>
  </si>
  <si>
    <t>VILLEREAL</t>
  </si>
  <si>
    <t xml:space="preserve">quartier Zac Rieu  </t>
  </si>
  <si>
    <t xml:space="preserve">31 rue Lunesse </t>
  </si>
  <si>
    <t xml:space="preserve">ANGOULEME </t>
  </si>
  <si>
    <t xml:space="preserve">La Cavaille route Bordeaux  </t>
  </si>
  <si>
    <t xml:space="preserve">101 avenue Pasteur </t>
  </si>
  <si>
    <t xml:space="preserve">809 avenue Laouadie </t>
  </si>
  <si>
    <t xml:space="preserve">BISCARROSSE </t>
  </si>
  <si>
    <t xml:space="preserve">quartier Bellefeuille 13 rue des Joncs </t>
  </si>
  <si>
    <t xml:space="preserve">BRESSUIRE </t>
  </si>
  <si>
    <t xml:space="preserve">427 route du Médoc </t>
  </si>
  <si>
    <t xml:space="preserve">BRUGES </t>
  </si>
  <si>
    <t xml:space="preserve">SAINT MAGNE DE CASTILLON </t>
  </si>
  <si>
    <t xml:space="preserve">1 avenue du Marechal Koénig </t>
  </si>
  <si>
    <t>CHOLET</t>
  </si>
  <si>
    <t xml:space="preserve">route Carentan </t>
  </si>
  <si>
    <t xml:space="preserve">COUTANCES </t>
  </si>
  <si>
    <t>GAILLAC</t>
  </si>
  <si>
    <t xml:space="preserve">rue de la Limoise </t>
  </si>
  <si>
    <t>ISSOUDUN</t>
  </si>
  <si>
    <t xml:space="preserve">rue Duchesne de Denant  </t>
  </si>
  <si>
    <t xml:space="preserve">Moléon </t>
  </si>
  <si>
    <t xml:space="preserve">LANGON </t>
  </si>
  <si>
    <t xml:space="preserve">La Retrache av Pierre Mendès France  </t>
  </si>
  <si>
    <t>LE LUC</t>
  </si>
  <si>
    <t xml:space="preserve">1 zac Belloc  </t>
  </si>
  <si>
    <t>LESPARRE MEDOC</t>
  </si>
  <si>
    <t xml:space="preserve">23 avenue de la Roudet  </t>
  </si>
  <si>
    <t>LIBOURNE</t>
  </si>
  <si>
    <t xml:space="preserve">2 rue Henri Giffard </t>
  </si>
  <si>
    <t xml:space="preserve">route de Carcassonne </t>
  </si>
  <si>
    <t>LIMOUX</t>
  </si>
  <si>
    <t xml:space="preserve">voie Elysiques  </t>
  </si>
  <si>
    <t xml:space="preserve">rue Léonard de Vinci </t>
  </si>
  <si>
    <t>PARTHENAY</t>
  </si>
  <si>
    <t xml:space="preserve">avenue Louis Sallenave </t>
  </si>
  <si>
    <t>PAU</t>
  </si>
  <si>
    <t xml:space="preserve">67 avenue Victor Dalbiez </t>
  </si>
  <si>
    <t>PERPIGNAN</t>
  </si>
  <si>
    <t xml:space="preserve">route de Pauillac </t>
  </si>
  <si>
    <t xml:space="preserve">LE PIAN MEDOC </t>
  </si>
  <si>
    <t xml:space="preserve">19 route de Bergerac </t>
  </si>
  <si>
    <t xml:space="preserve">PINEUILH </t>
  </si>
  <si>
    <t xml:space="preserve">93 route Gençay  </t>
  </si>
  <si>
    <t>POITIERS</t>
  </si>
  <si>
    <t xml:space="preserve">zi Chaumes </t>
  </si>
  <si>
    <t>RIBERAC</t>
  </si>
  <si>
    <t xml:space="preserve">3 alleés Fraixinet </t>
  </si>
  <si>
    <t>ROQUES SUR GARONNE</t>
  </si>
  <si>
    <t xml:space="preserve">route Albi </t>
  </si>
  <si>
    <t>ROUFFIAC TOLOSAN</t>
  </si>
  <si>
    <t xml:space="preserve">2 rue Antoine de Lavoisier  </t>
  </si>
  <si>
    <t xml:space="preserve">rue Etang au Diable  </t>
  </si>
  <si>
    <t>SAINT GREGOIRE</t>
  </si>
  <si>
    <t xml:space="preserve">34 av Descartes </t>
  </si>
  <si>
    <t xml:space="preserve">113 av Bordeaux </t>
  </si>
  <si>
    <t xml:space="preserve">PORT SAINTE FOY ET PONCHAPT </t>
  </si>
  <si>
    <t>SAINT MEDARD EN JALLES</t>
  </si>
  <si>
    <t xml:space="preserve">centre cial Grand Tour av Aquitaine </t>
  </si>
  <si>
    <t xml:space="preserve">SAINTE EULALIE </t>
  </si>
  <si>
    <t xml:space="preserve">14 alleès Champs Pinsons </t>
  </si>
  <si>
    <t xml:space="preserve">SAINT ORENS DE GAMEVILLE </t>
  </si>
  <si>
    <t xml:space="preserve">centre commercial La Feuilleraie  </t>
  </si>
  <si>
    <t>TRÉLISSAC</t>
  </si>
  <si>
    <t xml:space="preserve">RN 10 Centre Commercial Argia   </t>
  </si>
  <si>
    <t>URRUGNE</t>
  </si>
  <si>
    <t xml:space="preserve">31 rue Pierre Marchet  </t>
  </si>
  <si>
    <t>VILLEMUR SUR TARN</t>
  </si>
  <si>
    <t xml:space="preserve">25 avenue Georges Pompidou </t>
  </si>
  <si>
    <t xml:space="preserve">PERIGUEUX </t>
  </si>
  <si>
    <t xml:space="preserve">Vallade </t>
  </si>
  <si>
    <t xml:space="preserve">BERGERAC </t>
  </si>
  <si>
    <t xml:space="preserve">14 rue Carle Vernet </t>
  </si>
  <si>
    <t>BORDEAUX</t>
  </si>
  <si>
    <t xml:space="preserve">ONET LE CHÂTEAU </t>
  </si>
  <si>
    <t xml:space="preserve">536 avenue Marechal Lyautey </t>
  </si>
  <si>
    <t xml:space="preserve">4 route de Morillon </t>
  </si>
  <si>
    <t xml:space="preserve">CAMBLANES ET MEYNAC </t>
  </si>
  <si>
    <t xml:space="preserve">753 route Pompignane </t>
  </si>
  <si>
    <t xml:space="preserve">CASTELNAU LE LEZ </t>
  </si>
  <si>
    <t xml:space="preserve">Moulin du Bouchaud  </t>
  </si>
  <si>
    <t>CHABANAIS</t>
  </si>
  <si>
    <t xml:space="preserve">route de Blanzac </t>
  </si>
  <si>
    <t xml:space="preserve">CHATEAUNEUF SUR CHARENTE </t>
  </si>
  <si>
    <t xml:space="preserve">7 avenue des Erables </t>
  </si>
  <si>
    <t xml:space="preserve">COMBOURG </t>
  </si>
  <si>
    <t xml:space="preserve">1 centre cial Val Laurence  </t>
  </si>
  <si>
    <t>FARGUES SAINT HILAIRE</t>
  </si>
  <si>
    <t xml:space="preserve">29 Rigole Est  </t>
  </si>
  <si>
    <t>GALGON</t>
  </si>
  <si>
    <t xml:space="preserve">za Pied Sec  </t>
  </si>
  <si>
    <t>GÉMOZAC</t>
  </si>
  <si>
    <t xml:space="preserve">28 route Valbonne </t>
  </si>
  <si>
    <t>GRASSE</t>
  </si>
  <si>
    <t xml:space="preserve">place de la Gare </t>
  </si>
  <si>
    <t xml:space="preserve">LE VIGAN </t>
  </si>
  <si>
    <t xml:space="preserve">avenue Vert Galant </t>
  </si>
  <si>
    <t>LIFFRE</t>
  </si>
  <si>
    <t xml:space="preserve">53 route Nationale  </t>
  </si>
  <si>
    <t>MER</t>
  </si>
  <si>
    <t xml:space="preserve">109 avenue de la République </t>
  </si>
  <si>
    <t>MIRAMBEAU</t>
  </si>
  <si>
    <t xml:space="preserve">rue du 11 Juin 1944  </t>
  </si>
  <si>
    <t>SAINT MEDARD DE MUSSIDAN</t>
  </si>
  <si>
    <t xml:space="preserve">Le Lachet </t>
  </si>
  <si>
    <t xml:space="preserve">OLEMPS </t>
  </si>
  <si>
    <t xml:space="preserve">87 route Fènerie </t>
  </si>
  <si>
    <t xml:space="preserve">PEGOMAS </t>
  </si>
  <si>
    <t xml:space="preserve">77 Bis cours Marechal Foch  </t>
  </si>
  <si>
    <t>PODENSAC</t>
  </si>
  <si>
    <t xml:space="preserve">avenue de la Gare  </t>
  </si>
  <si>
    <t>PONTCHARRA</t>
  </si>
  <si>
    <t xml:space="preserve">La Grande Fournière  </t>
  </si>
  <si>
    <t>POUZAUGES</t>
  </si>
  <si>
    <t xml:space="preserve">chemin départemental 973 </t>
  </si>
  <si>
    <t>PUYVERT</t>
  </si>
  <si>
    <t xml:space="preserve">Arzallier </t>
  </si>
  <si>
    <t xml:space="preserve">RUOMS </t>
  </si>
  <si>
    <t xml:space="preserve">6 avenue Pierre Mendès  </t>
  </si>
  <si>
    <t>SAINT CIERS SUR GIRONDE</t>
  </si>
  <si>
    <t xml:space="preserve">12 route Bordeaux </t>
  </si>
  <si>
    <t>SAINT SEURIN SUR L'ISLE</t>
  </si>
  <si>
    <t xml:space="preserve">17 place Maucaillou  </t>
  </si>
  <si>
    <t>SAINT SULPICE ET CAMEYRAC</t>
  </si>
  <si>
    <t xml:space="preserve">route Puyraveau </t>
  </si>
  <si>
    <t>THOUARS</t>
  </si>
  <si>
    <t xml:space="preserve">RN 113 rond point de l'Europe </t>
  </si>
  <si>
    <t>TRÈBES</t>
  </si>
  <si>
    <t xml:space="preserve">ZAE le landry </t>
  </si>
  <si>
    <t>super u castres</t>
  </si>
  <si>
    <t>avenue georges pompidou ZAC de la prade</t>
  </si>
  <si>
    <t>CASTRES</t>
  </si>
  <si>
    <t>Espace St Marc 2 rond point du bowling</t>
  </si>
  <si>
    <t>Hyper frais 12 SAS sovia</t>
  </si>
  <si>
    <t xml:space="preserve">route de nantes </t>
  </si>
  <si>
    <t>PUILBOREAU BEAULIEUX</t>
  </si>
  <si>
    <t xml:space="preserve">chemin de monestie route de merville </t>
  </si>
  <si>
    <t>AUSSONNE</t>
  </si>
  <si>
    <t xml:space="preserve">zi avenue jacques albert </t>
  </si>
  <si>
    <t>ELNE</t>
  </si>
  <si>
    <t xml:space="preserve">route Lafrançaise </t>
  </si>
  <si>
    <t>MOISSAC</t>
  </si>
  <si>
    <t xml:space="preserve">6 rue clauduis rougenet  </t>
  </si>
  <si>
    <t xml:space="preserve">route nationale 113 </t>
  </si>
  <si>
    <t>LE CRESS</t>
  </si>
  <si>
    <t xml:space="preserve">avenue de l'europe </t>
  </si>
  <si>
    <t>BARBEZIEUX</t>
  </si>
  <si>
    <t xml:space="preserve">route d'eymet </t>
  </si>
  <si>
    <t xml:space="preserve">ZA clos aube rouge </t>
  </si>
  <si>
    <t xml:space="preserve">ZAE de montaury </t>
  </si>
  <si>
    <t>LIGNAN SUR OB</t>
  </si>
  <si>
    <t xml:space="preserve">SA les croise rue du centre </t>
  </si>
  <si>
    <t>COLOMIERS CEDEX</t>
  </si>
  <si>
    <t xml:space="preserve">plaine de laregle </t>
  </si>
  <si>
    <t>CAUNEILLE</t>
  </si>
  <si>
    <t xml:space="preserve">rue bonne maison </t>
  </si>
  <si>
    <t>CONDOM</t>
  </si>
  <si>
    <t xml:space="preserve">avenue georges phefans  </t>
  </si>
  <si>
    <t>GARLIN</t>
  </si>
  <si>
    <t>le bourg</t>
  </si>
  <si>
    <t>CAVIGNAC</t>
  </si>
  <si>
    <t xml:space="preserve">9 bis du commandant foucau </t>
  </si>
  <si>
    <t xml:space="preserve">rue albert olivier </t>
  </si>
  <si>
    <t xml:space="preserve"> NOIDAN LES VESOUL</t>
  </si>
  <si>
    <t xml:space="preserve">Zone industrielle de la baronie </t>
  </si>
  <si>
    <t>PONT DE BEAUVOISIN</t>
  </si>
  <si>
    <t xml:space="preserve">Z,A du petit four </t>
  </si>
  <si>
    <t>SAINT LAURENT DES EAUX</t>
  </si>
  <si>
    <t>Centrale system U Carquefou</t>
  </si>
  <si>
    <t>Centrale system U Raussan Plaintel</t>
  </si>
  <si>
    <t>Centrale system U savigny en veron</t>
  </si>
  <si>
    <t xml:space="preserve">System U ouest Z.I la belle etoile </t>
  </si>
  <si>
    <t>CARQUEFOU</t>
  </si>
  <si>
    <t xml:space="preserve">System U ouest Z.A du raussan </t>
  </si>
  <si>
    <t>PLAINTEL</t>
  </si>
  <si>
    <t>SAVIGNY EN VERON</t>
  </si>
  <si>
    <t>Couturier J luc</t>
  </si>
  <si>
    <t>super U blain</t>
  </si>
  <si>
    <t xml:space="preserve">route de lissac </t>
  </si>
  <si>
    <t>BLAIN</t>
  </si>
  <si>
    <t>intermarche brive</t>
  </si>
  <si>
    <t>chemin du pilou</t>
  </si>
  <si>
    <t>BRIVE</t>
  </si>
  <si>
    <t xml:space="preserve">4 rue Rodolphe Caillaux  </t>
  </si>
  <si>
    <t>ST JEAN DE LUZ</t>
  </si>
  <si>
    <t xml:space="preserve">198 avenue des Frères Lumière  </t>
  </si>
  <si>
    <t>Abeville</t>
  </si>
  <si>
    <t xml:space="preserve">74 a rue de l'abrevoir </t>
  </si>
  <si>
    <t>boulevard pierre mendes France</t>
  </si>
  <si>
    <t>leclerc montauban aussonne</t>
  </si>
  <si>
    <t xml:space="preserve">sas audis 445 route du nord </t>
  </si>
  <si>
    <t>MONTAUBAN</t>
  </si>
  <si>
    <t>route de tonneins</t>
  </si>
  <si>
    <t>MARMANDE</t>
  </si>
  <si>
    <t>intermarche la reole</t>
  </si>
  <si>
    <t>route nationale 113 ZI frimon</t>
  </si>
  <si>
    <t>LA REOLE</t>
  </si>
  <si>
    <t>intermarche aiguillon</t>
  </si>
  <si>
    <t>rue anatole France</t>
  </si>
  <si>
    <t>AIGUILLON</t>
  </si>
  <si>
    <t>intermarche estancarbon</t>
  </si>
  <si>
    <t>route nationale 117</t>
  </si>
  <si>
    <t>ESTANCARBON</t>
  </si>
  <si>
    <t>41/43 avenue de lombez</t>
  </si>
  <si>
    <t>186 avenue de la liberation</t>
  </si>
  <si>
    <t>LE MANS</t>
  </si>
  <si>
    <t xml:space="preserve">205 rue de fougeres </t>
  </si>
  <si>
    <t>RENNES</t>
  </si>
  <si>
    <t>rue henri letort</t>
  </si>
  <si>
    <t>SAINT MEEN LE GRAND</t>
  </si>
  <si>
    <t>superette independante P,Riffault</t>
  </si>
  <si>
    <t xml:space="preserve">13 rue nationale </t>
  </si>
  <si>
    <t>PELAN LE GRAND</t>
  </si>
  <si>
    <t>super u la suze sur sarthe</t>
  </si>
  <si>
    <t>les trenetieres</t>
  </si>
  <si>
    <t>LA SUZE SUR SARTHE</t>
  </si>
  <si>
    <t>super u plelan le grand</t>
  </si>
  <si>
    <t>vallee du gast</t>
  </si>
  <si>
    <t>PLELAND LE GRAND</t>
  </si>
  <si>
    <t>super u bain de bretagne</t>
  </si>
  <si>
    <t>ZA château gaillard</t>
  </si>
  <si>
    <t>BAIN DE BRETAGNE</t>
  </si>
  <si>
    <t>21 rue de brest</t>
  </si>
  <si>
    <t>promocash laval</t>
  </si>
  <si>
    <t>zone des bozeeq rue de berlin</t>
  </si>
  <si>
    <t>LAVAL</t>
  </si>
  <si>
    <t>12 place du gros chene</t>
  </si>
  <si>
    <t>super u tinténiac</t>
  </si>
  <si>
    <t>rue papegault</t>
  </si>
  <si>
    <t>TINTENIAC</t>
  </si>
  <si>
    <t>super u romillé</t>
  </si>
  <si>
    <t>2 rue de broceliande</t>
  </si>
  <si>
    <t>ROMIE</t>
  </si>
  <si>
    <t>rue theodore botrel</t>
  </si>
  <si>
    <t>SAINT MALO</t>
  </si>
  <si>
    <t>super u josselin</t>
  </si>
  <si>
    <t>rue de l'ecusson</t>
  </si>
  <si>
    <t>JOSSELIN</t>
  </si>
  <si>
    <t xml:space="preserve">route de pau </t>
  </si>
  <si>
    <t>SAINT SEVER</t>
  </si>
  <si>
    <t>super u auray</t>
  </si>
  <si>
    <t>porte oceane</t>
  </si>
  <si>
    <t>AURAY</t>
  </si>
  <si>
    <t xml:space="preserve">154 avenue bollée </t>
  </si>
  <si>
    <t>super u bruz</t>
  </si>
  <si>
    <t>12 place de bretagne</t>
  </si>
  <si>
    <t>super u ploué sur rance</t>
  </si>
  <si>
    <t>ZA les landes</t>
  </si>
  <si>
    <t>PLOUE SUR RANCE</t>
  </si>
  <si>
    <t>super u thouare sur loire</t>
  </si>
  <si>
    <t>rue de la manoue</t>
  </si>
  <si>
    <t>THOUARE SUR LOIRE</t>
  </si>
  <si>
    <t>super u changé</t>
  </si>
  <si>
    <t>le grand pins</t>
  </si>
  <si>
    <t>CHANGE</t>
  </si>
  <si>
    <t>team ouest</t>
  </si>
  <si>
    <t>route de paris</t>
  </si>
  <si>
    <t>NOYAL SUR VILAINE</t>
  </si>
  <si>
    <t>lieu dit "argileyre" route de sore</t>
  </si>
  <si>
    <t>SAINT SYMPHORIEN</t>
  </si>
  <si>
    <t>super u plancoët</t>
  </si>
  <si>
    <t>rue du connetable de clisson</t>
  </si>
  <si>
    <t>PLANCOËT</t>
  </si>
  <si>
    <t xml:space="preserve">DATE:  </t>
  </si>
  <si>
    <t>Confiture de cerises noires 30 g</t>
  </si>
  <si>
    <t>Confiture de cerises noires pot de 3 kg</t>
  </si>
  <si>
    <t>Designation</t>
  </si>
  <si>
    <t>Fromages</t>
  </si>
  <si>
    <t>Confitures</t>
  </si>
  <si>
    <t>Prix/tarif</t>
  </si>
  <si>
    <r>
      <t xml:space="preserve">R/F </t>
    </r>
    <r>
      <rPr>
        <sz val="10"/>
        <color indexed="8"/>
        <rFont val="Wingdings"/>
        <charset val="2"/>
      </rPr>
      <t>ð</t>
    </r>
  </si>
  <si>
    <t>SV Pur vache thermisè</t>
  </si>
  <si>
    <t>super u melesse</t>
  </si>
  <si>
    <t>zone artisanale la metairie</t>
  </si>
  <si>
    <t>MELESSE</t>
  </si>
  <si>
    <t>La Croix route nationale 109</t>
  </si>
  <si>
    <t>1 impasse elsa triolet</t>
  </si>
  <si>
    <t>OIGNIES</t>
  </si>
  <si>
    <t>super u noyal chatillon sur seiche</t>
  </si>
  <si>
    <t>rue des potiers</t>
  </si>
  <si>
    <t>NOYAL CHATILLON SUR SEICHE</t>
  </si>
  <si>
    <t>client magasin</t>
  </si>
  <si>
    <t>super u pays de montfort</t>
  </si>
  <si>
    <t>launay quero</t>
  </si>
  <si>
    <t>BRETEIL</t>
  </si>
  <si>
    <t>intermarche toulouse lardenne</t>
  </si>
  <si>
    <t>super u tonnay sur charente</t>
  </si>
  <si>
    <t>ZAC la varenne</t>
  </si>
  <si>
    <t>TONNAY SUR CHARENTE</t>
  </si>
  <si>
    <t>intermarche redon</t>
  </si>
  <si>
    <t>REDON</t>
  </si>
  <si>
    <t>2 chemin rouges</t>
  </si>
  <si>
    <t>intermarche monteils</t>
  </si>
  <si>
    <t>MONTEILS</t>
  </si>
  <si>
    <t>super u st georges sur loire</t>
  </si>
  <si>
    <t>zac les fougeres</t>
  </si>
  <si>
    <t>SAINT GEORGES SUR LOIRE</t>
  </si>
  <si>
    <t>super u Mamers</t>
  </si>
  <si>
    <t>route de belleme</t>
  </si>
  <si>
    <t>MAMERS</t>
  </si>
  <si>
    <t>super u doué la fontaine</t>
  </si>
  <si>
    <t>boulevard du docteur lioet</t>
  </si>
  <si>
    <t>DOUE LA FONTAINE</t>
  </si>
  <si>
    <t>leclerc angers</t>
  </si>
  <si>
    <t>boulevard albert camus</t>
  </si>
  <si>
    <t>ANGERS</t>
  </si>
  <si>
    <t>26 avenue geruzet</t>
  </si>
  <si>
    <t>BAGNERE DE BIGORRE</t>
  </si>
  <si>
    <t>intermarche ancenins</t>
  </si>
  <si>
    <t>rue audigane</t>
  </si>
  <si>
    <t>ANCENIS</t>
  </si>
  <si>
    <t>hyper u vitré</t>
  </si>
  <si>
    <t>21 rue de redon</t>
  </si>
  <si>
    <t>VITRE</t>
  </si>
  <si>
    <t>super u l'arbresle</t>
  </si>
  <si>
    <t>ZI les martinets</t>
  </si>
  <si>
    <t>L'ARBRESLE</t>
  </si>
  <si>
    <t>les grans bauches</t>
  </si>
  <si>
    <t>ZI de la sacristine</t>
  </si>
  <si>
    <t>intermarche nerac</t>
  </si>
  <si>
    <t>z.i. labarre route de lavardac</t>
  </si>
  <si>
    <t>NERAC</t>
  </si>
  <si>
    <t>intermarche rennes longchamps</t>
  </si>
  <si>
    <t>rue moran lebesque</t>
  </si>
  <si>
    <t>noiseline du perigord</t>
  </si>
  <si>
    <t>chez carrier le bourg</t>
  </si>
  <si>
    <t>LA ROQUE GAJAC</t>
  </si>
  <si>
    <t>super u mazé</t>
  </si>
  <si>
    <t>5 rue principale</t>
  </si>
  <si>
    <t>MAZE</t>
  </si>
  <si>
    <t>leclerc allones</t>
  </si>
  <si>
    <t>route de la suze sur sarthe</t>
  </si>
  <si>
    <t>ALLONES</t>
  </si>
  <si>
    <t>centre cial Cap Nord 6 r Louis Guillou</t>
  </si>
  <si>
    <t>super u eysines</t>
  </si>
  <si>
    <t>325 route du taillan</t>
  </si>
  <si>
    <t>EYSINES</t>
  </si>
  <si>
    <t>avenue jean jaures</t>
  </si>
  <si>
    <t>VILLENEUVE DE MARSAN</t>
  </si>
  <si>
    <t>intermarche menton</t>
  </si>
  <si>
    <t>45 avenue saint roman</t>
  </si>
  <si>
    <t>MENTON</t>
  </si>
  <si>
    <t>intermarche matha</t>
  </si>
  <si>
    <t>36 rue marc jeanjean</t>
  </si>
  <si>
    <t>MATHA</t>
  </si>
  <si>
    <t>super u les essarts</t>
  </si>
  <si>
    <t>rond point les chaumettes</t>
  </si>
  <si>
    <t>LES ESSARTS</t>
  </si>
  <si>
    <t>leclerc autun</t>
  </si>
  <si>
    <t>36 rue de la croix blanche</t>
  </si>
  <si>
    <t>AUTUN</t>
  </si>
  <si>
    <t>hyper u chateaugiron</t>
  </si>
  <si>
    <t xml:space="preserve">les grands chenes </t>
  </si>
  <si>
    <t>CHATEAUGIRON</t>
  </si>
  <si>
    <t xml:space="preserve">place des grands hommes </t>
  </si>
  <si>
    <t>leclerc olonne sur mer</t>
  </si>
  <si>
    <t>avenue francois mitterand</t>
  </si>
  <si>
    <t>OLONNE SUR MER</t>
  </si>
  <si>
    <t>super u lubersac</t>
  </si>
  <si>
    <t>route de pompadour</t>
  </si>
  <si>
    <t>LUBERSAC</t>
  </si>
  <si>
    <t>1942 route de rion</t>
  </si>
  <si>
    <t>BEGAAR</t>
  </si>
  <si>
    <t xml:space="preserve">pey du prat </t>
  </si>
  <si>
    <t>GREZILLAC</t>
  </si>
  <si>
    <t>route de rennes</t>
  </si>
  <si>
    <t>LECOUSSE</t>
  </si>
  <si>
    <t>super u uzerche</t>
  </si>
  <si>
    <t>route de limoges</t>
  </si>
  <si>
    <t>UZERCHE</t>
  </si>
  <si>
    <t>intermarche angouleme</t>
  </si>
  <si>
    <t>ma campagne 1 bd jean moulin</t>
  </si>
  <si>
    <t>leclerc coutras</t>
  </si>
  <si>
    <t>1 rue francois mitterand</t>
  </si>
  <si>
    <t xml:space="preserve">leclerc castillon </t>
  </si>
  <si>
    <t>2 chemin perrin</t>
  </si>
  <si>
    <t>36 boulevard du colonnel bailet</t>
  </si>
  <si>
    <t>107 rue de l'etrade</t>
  </si>
  <si>
    <t>ARVERT</t>
  </si>
  <si>
    <t>4 chemin de l'ormeaux</t>
  </si>
  <si>
    <t xml:space="preserve">COLOMIERS </t>
  </si>
  <si>
    <t>rue du château la fond</t>
  </si>
  <si>
    <t>LA ROCHELLE</t>
  </si>
  <si>
    <t>route de balestre</t>
  </si>
  <si>
    <t>MIMIZAN</t>
  </si>
  <si>
    <t>avenue nelson mandela</t>
  </si>
  <si>
    <t>68 avenue du marechal juin</t>
  </si>
  <si>
    <t>ST GEORGES DE DIDONNE</t>
  </si>
  <si>
    <t>intermarche champniers</t>
  </si>
  <si>
    <t>route d'argis les plantes neuves</t>
  </si>
  <si>
    <t>CHAMPNIERS</t>
  </si>
  <si>
    <t>centre commercial route de neu</t>
  </si>
  <si>
    <t>VIERZON</t>
  </si>
  <si>
    <t>4 rue gay lussac</t>
  </si>
  <si>
    <t>CABESTANY</t>
  </si>
  <si>
    <t>super u nontron</t>
  </si>
  <si>
    <t xml:space="preserve">26 avenue jules ferry </t>
  </si>
  <si>
    <t>NONTRON</t>
  </si>
  <si>
    <t>130 avenue francis tonner</t>
  </si>
  <si>
    <t>CANNES</t>
  </si>
  <si>
    <t>traiteur saint uniac Mr LEBAS</t>
  </si>
  <si>
    <t>zone artisanale le bois durand</t>
  </si>
  <si>
    <t>SAINT UNIAC</t>
  </si>
  <si>
    <t>carrefour market muzillac</t>
  </si>
  <si>
    <t>ZAC toulan</t>
  </si>
  <si>
    <t>AMBON</t>
  </si>
  <si>
    <t>carrefour market lourdes</t>
  </si>
  <si>
    <t>11 rue lucien pourxet</t>
  </si>
  <si>
    <t>LOURDES</t>
  </si>
  <si>
    <t>intermarche lamballe</t>
  </si>
  <si>
    <t>avenue clemenceau</t>
  </si>
  <si>
    <t>LAMBALLE</t>
  </si>
  <si>
    <t>leclerc lescure d'albigeois</t>
  </si>
  <si>
    <t>route de carmaux</t>
  </si>
  <si>
    <t>LESCURE D'ALBIGEOIS</t>
  </si>
  <si>
    <t>intermarche aixe sur vienne</t>
  </si>
  <si>
    <t>avenue jeanne picheneau</t>
  </si>
  <si>
    <t>AIXE SUR VIENNE</t>
  </si>
  <si>
    <t>RN 202 quartier saint isidore</t>
  </si>
  <si>
    <t>NICE</t>
  </si>
  <si>
    <t>super u lavardac</t>
  </si>
  <si>
    <t>route de mézin</t>
  </si>
  <si>
    <t>LAVARDAC</t>
  </si>
  <si>
    <t>intermarche tulle</t>
  </si>
  <si>
    <t>quai contensouza</t>
  </si>
  <si>
    <t>TULLE</t>
  </si>
  <si>
    <t>grandes bauches</t>
  </si>
  <si>
    <t>entrepot de crassat</t>
  </si>
  <si>
    <t>CONDAT SUR VIENNE</t>
  </si>
  <si>
    <t>camp de saint ustre</t>
  </si>
  <si>
    <t>INGRANDES</t>
  </si>
  <si>
    <t>leclerc cogolin</t>
  </si>
  <si>
    <t>av Sigismond Coulet</t>
  </si>
  <si>
    <t>COGOLIN</t>
  </si>
  <si>
    <t>super u longué jumelles</t>
  </si>
  <si>
    <t>route de saumur</t>
  </si>
  <si>
    <t>LONGUE JUMELLES</t>
  </si>
  <si>
    <t>leclerc tonneins</t>
  </si>
  <si>
    <t>TONNEINS</t>
  </si>
  <si>
    <t>hyper u chantonnay</t>
  </si>
  <si>
    <t>45 avenue georges clemenceau</t>
  </si>
  <si>
    <t>CHANTONNAY</t>
  </si>
  <si>
    <t>leclerc le cannet</t>
  </si>
  <si>
    <t>46 avenue franklin roosvelt</t>
  </si>
  <si>
    <t>le cannet rocheville</t>
  </si>
  <si>
    <t>carrefour market gujan mestras</t>
  </si>
  <si>
    <t xml:space="preserve">25 cours de la republique </t>
  </si>
  <si>
    <t xml:space="preserve">1 avenue du general leclerc </t>
  </si>
  <si>
    <t>SAINT PIERRE D4OLERON</t>
  </si>
  <si>
    <t>9 chemin du bigau</t>
  </si>
  <si>
    <t>SAINT REMI DE PROVENCE</t>
  </si>
  <si>
    <t>20 rue jean baptiste corot</t>
  </si>
  <si>
    <t>SAINT YRIEIX</t>
  </si>
  <si>
    <t>boulevard pasteur</t>
  </si>
  <si>
    <t>la tremblade</t>
  </si>
  <si>
    <t>super u joué les tours</t>
  </si>
  <si>
    <t>boulevard bretonniére</t>
  </si>
  <si>
    <t>JOUE LES TOURS</t>
  </si>
  <si>
    <t>super u binic</t>
  </si>
  <si>
    <t>espace commercial les pres catalans</t>
  </si>
  <si>
    <t>BINIC</t>
  </si>
  <si>
    <t>route de perigueux</t>
  </si>
  <si>
    <t>SAINT MARTIAL D'ALBAREDE</t>
  </si>
  <si>
    <t>74, Rue de Thoiras</t>
  </si>
  <si>
    <t>RIVEDOUX PLAGE</t>
  </si>
  <si>
    <t>hyper u yffiniac</t>
  </si>
  <si>
    <t>centre commercial de la baie rue Penthiervres</t>
  </si>
  <si>
    <t>YFFINIAC</t>
  </si>
  <si>
    <t>super u luynes</t>
  </si>
  <si>
    <t>le chapelet</t>
  </si>
  <si>
    <t>LUYNES</t>
  </si>
  <si>
    <t>les saveurs du pays</t>
  </si>
  <si>
    <t>29 rue de la colombette</t>
  </si>
  <si>
    <t>leclerc carcassonne</t>
  </si>
  <si>
    <t>zone alibert route nationale 113</t>
  </si>
  <si>
    <t>CARCASSONNE</t>
  </si>
  <si>
    <t>leclerc lourdes</t>
  </si>
  <si>
    <t>5 avenue francois abadie</t>
  </si>
  <si>
    <t>super u seillac</t>
  </si>
  <si>
    <t>avenue jean vinatier</t>
  </si>
  <si>
    <t>SEILHAC</t>
  </si>
  <si>
    <t>super u bonnetable</t>
  </si>
  <si>
    <t>avenue du 8 mai 1945</t>
  </si>
  <si>
    <t>BONNETABLE</t>
  </si>
  <si>
    <t>leclerc plerin</t>
  </si>
  <si>
    <t>Centre commercial</t>
  </si>
  <si>
    <t>PLERIN</t>
  </si>
  <si>
    <t>super u bazas</t>
  </si>
  <si>
    <t>super u montrabe</t>
  </si>
  <si>
    <t>chemin de saint jean</t>
  </si>
  <si>
    <t>montrabe</t>
  </si>
  <si>
    <t>leclerc le mans</t>
  </si>
  <si>
    <t>route de bonnetable</t>
  </si>
  <si>
    <t>super u arnage</t>
  </si>
  <si>
    <t>C.C rive sud boulevard pierre lefaucheux</t>
  </si>
  <si>
    <t>ARNAGE</t>
  </si>
  <si>
    <t>284 avenue bollé</t>
  </si>
  <si>
    <t>route d'orthez</t>
  </si>
  <si>
    <t>SALIES DE BEARN</t>
  </si>
  <si>
    <t>chemin des matelots</t>
  </si>
  <si>
    <t>intermarche la destrousse</t>
  </si>
  <si>
    <t>LA DESTROUSSE</t>
  </si>
  <si>
    <t>carrefour market mimizan</t>
  </si>
  <si>
    <t>carrefour market colomiers</t>
  </si>
  <si>
    <t>carrefour market marmande</t>
  </si>
  <si>
    <t>carrefour market toulouse cite de l'hers</t>
  </si>
  <si>
    <t>super u limoges labussiere</t>
  </si>
  <si>
    <t>avenue emile labussiere</t>
  </si>
  <si>
    <t>intermarche boen</t>
  </si>
  <si>
    <t>zone artisanale giraud</t>
  </si>
  <si>
    <t>BOEN</t>
  </si>
  <si>
    <t>super u marans</t>
  </si>
  <si>
    <t>MARANS</t>
  </si>
  <si>
    <t>leclerc le sequestre</t>
  </si>
  <si>
    <t>ALBI</t>
  </si>
  <si>
    <t>super u st georges les baillargeaux</t>
  </si>
  <si>
    <t>Brebis nature 10 kg</t>
  </si>
  <si>
    <t>Vache thermisé 10 kg</t>
  </si>
  <si>
    <r>
      <t xml:space="preserve">TOTAL colis </t>
    </r>
    <r>
      <rPr>
        <i/>
        <sz val="10"/>
        <color indexed="8"/>
        <rFont val="Wingdings 3"/>
        <family val="1"/>
        <charset val="2"/>
      </rPr>
      <t>]</t>
    </r>
  </si>
  <si>
    <r>
      <t xml:space="preserve">TOTAL poids </t>
    </r>
    <r>
      <rPr>
        <i/>
        <sz val="10"/>
        <color indexed="8"/>
        <rFont val="Wingdings 3"/>
        <family val="1"/>
        <charset val="2"/>
      </rPr>
      <t>]</t>
    </r>
  </si>
  <si>
    <t>vache thermisé 10 kg</t>
  </si>
  <si>
    <t>Brerbis au fenugrec</t>
  </si>
  <si>
    <t>carrefour cahors guyenne &amp; gascogne</t>
  </si>
  <si>
    <t>carrefour dax guyenne &amp; gascogne</t>
  </si>
  <si>
    <t>carrefour la roche sur yon coop atlatlantiques</t>
  </si>
  <si>
    <t>carrefour la rochelle coop atlatantiques</t>
  </si>
  <si>
    <t>carrefour limoges coop atlatlantiques</t>
  </si>
  <si>
    <t>carrefour market dax guyenne &amp; gascogne</t>
  </si>
  <si>
    <t>carrefour market montrejeau guyenne &amp; gascogne</t>
  </si>
  <si>
    <t>carrefour market royan coop atlantiques</t>
  </si>
  <si>
    <t>carrefour market st sever</t>
  </si>
  <si>
    <t>carrefour market villeneuve de marsan guyenne &amp; gascogne</t>
  </si>
  <si>
    <t>carrefour mt de marsan guyenne &amp; gascogne</t>
  </si>
  <si>
    <t>carrefour saintes coop atlantiques</t>
  </si>
  <si>
    <t>carrefour st jean de luz guyenne &amp; gascogne</t>
  </si>
  <si>
    <t>carrefour st junien coop atlantiques</t>
  </si>
  <si>
    <t>carrefour vierzon coop atlantique</t>
  </si>
  <si>
    <t>rue nicolas gargot</t>
  </si>
  <si>
    <t>AYTRE</t>
  </si>
  <si>
    <t>CLOSQUINET Damien</t>
  </si>
  <si>
    <t>3 rue de saulnay</t>
  </si>
  <si>
    <t>NOTRE DAME DE RIEZ</t>
  </si>
  <si>
    <t>college cassignol</t>
  </si>
  <si>
    <t>62 rue laroche</t>
  </si>
  <si>
    <t>bordeaux</t>
  </si>
  <si>
    <t>entrepôt coop atlantique saintes</t>
  </si>
  <si>
    <t>forner christophe</t>
  </si>
  <si>
    <t>livraison FMCD</t>
  </si>
  <si>
    <t>forner johatan</t>
  </si>
  <si>
    <t>GAUDRY</t>
  </si>
  <si>
    <t>44 route de la machine</t>
  </si>
  <si>
    <t>SAINT LEGER LES VIGNES</t>
  </si>
  <si>
    <t>hyper u Murs erigne</t>
  </si>
  <si>
    <t>CC rives sud rue valentin ormeaux</t>
  </si>
  <si>
    <t>MURS</t>
  </si>
  <si>
    <t>intermarche argentre du plessis</t>
  </si>
  <si>
    <t>8 rue des sports</t>
  </si>
  <si>
    <t>ARGENTRE DU PLESSIS</t>
  </si>
  <si>
    <t>intermarche billiere</t>
  </si>
  <si>
    <t xml:space="preserve">78 route de bayonne </t>
  </si>
  <si>
    <t>BILLIERE</t>
  </si>
  <si>
    <t>intermarche cabestany</t>
  </si>
  <si>
    <t>intermarche gannat</t>
  </si>
  <si>
    <t>18 avenue des portes occitanes</t>
  </si>
  <si>
    <t>GANNAT</t>
  </si>
  <si>
    <t>intermarche la roche chalais</t>
  </si>
  <si>
    <t>59 bis avenue d'aquitaine</t>
  </si>
  <si>
    <t>LA ROCHE CHALAIS</t>
  </si>
  <si>
    <t>intermarche la rochelle</t>
  </si>
  <si>
    <t>ZAC de montevert avenue du mas loge</t>
  </si>
  <si>
    <t>intermarche panazol</t>
  </si>
  <si>
    <t xml:space="preserve">rue jean Zay </t>
  </si>
  <si>
    <t>PANAZOL</t>
  </si>
  <si>
    <t>intermarche peipin</t>
  </si>
  <si>
    <t xml:space="preserve">c.c. les portes de provence rn 85 </t>
  </si>
  <si>
    <t>PEIPIN</t>
  </si>
  <si>
    <t>intermarche ramonville</t>
  </si>
  <si>
    <t>intermarche rodez</t>
  </si>
  <si>
    <t>avenue de bamberg</t>
  </si>
  <si>
    <t>RODEZ</t>
  </si>
  <si>
    <t xml:space="preserve">intermarche st malo </t>
  </si>
  <si>
    <t>intermarche st pee sur nivelle</t>
  </si>
  <si>
    <t>ZA lizardia</t>
  </si>
  <si>
    <t>SAINT PEE SUR NIVELLE</t>
  </si>
  <si>
    <t>intermarche st quentin fradic</t>
  </si>
  <si>
    <t>intermarche st quentin sodival</t>
  </si>
  <si>
    <t>intermarche st symphorien</t>
  </si>
  <si>
    <t>la table basque</t>
  </si>
  <si>
    <t>37 avenue des minimes</t>
  </si>
  <si>
    <t>leclerc bergerac bercadis</t>
  </si>
  <si>
    <t>leclerc bergerac pasteur</t>
  </si>
  <si>
    <t>leclerc la seyne sur mer</t>
  </si>
  <si>
    <t>quartier lery</t>
  </si>
  <si>
    <t>LA SEYNE SUR MER</t>
  </si>
  <si>
    <t>leclerc lamballe</t>
  </si>
  <si>
    <t>66 rue mouexigne</t>
  </si>
  <si>
    <t>CC les portes d'albi</t>
  </si>
  <si>
    <t>leclerc lecousse fougeres</t>
  </si>
  <si>
    <t>leclerc nice saint isidore</t>
  </si>
  <si>
    <t>leclerc niort trente ormeaux</t>
  </si>
  <si>
    <t>leclerc perigueux</t>
  </si>
  <si>
    <t>rue clos chassing</t>
  </si>
  <si>
    <t>leclerc perpignan polygone</t>
  </si>
  <si>
    <t>avenue du languedoc bp 19917</t>
  </si>
  <si>
    <t>leclerc ruffec</t>
  </si>
  <si>
    <t>route d'aigre le clos geay</t>
  </si>
  <si>
    <t>RUFFEC</t>
  </si>
  <si>
    <t>leclerc st astier</t>
  </si>
  <si>
    <t>18 avenue de lattre de tassigny</t>
  </si>
  <si>
    <t>SAINT ASTIER</t>
  </si>
  <si>
    <t>leclerc st gregoire</t>
  </si>
  <si>
    <t>leclerc st jean d'angely</t>
  </si>
  <si>
    <t>leclerc st medard en jalles</t>
  </si>
  <si>
    <t>lefevre</t>
  </si>
  <si>
    <t>LOJEWSKI</t>
  </si>
  <si>
    <t>lycee albert camus</t>
  </si>
  <si>
    <t xml:space="preserve">avenue pierre angot </t>
  </si>
  <si>
    <t>MOUREENX</t>
  </si>
  <si>
    <t>lycee saint exupery</t>
  </si>
  <si>
    <t>route palais</t>
  </si>
  <si>
    <t xml:space="preserve">MORENO Marc </t>
  </si>
  <si>
    <t>nanard le savoyard</t>
  </si>
  <si>
    <t xml:space="preserve">15 ruelle boitout </t>
  </si>
  <si>
    <t>SASSENAY</t>
  </si>
  <si>
    <t>naulleau vincent</t>
  </si>
  <si>
    <t>ROPERT xavier</t>
  </si>
  <si>
    <t>5 B rue de la grosse planche</t>
  </si>
  <si>
    <t>SAINT SAUVEUR D'ARNES</t>
  </si>
  <si>
    <t>SCHMITZ</t>
  </si>
  <si>
    <t>soret sebastien</t>
  </si>
  <si>
    <t>130 avenue de la rive</t>
  </si>
  <si>
    <t>AMPHION LES BAINS</t>
  </si>
  <si>
    <t>suchot lionel</t>
  </si>
  <si>
    <t>a quai gregoire gaillard zone des vaugliettes</t>
  </si>
  <si>
    <t>SENS</t>
  </si>
  <si>
    <t>super u belberaud</t>
  </si>
  <si>
    <t xml:space="preserve">ZA de la balme </t>
  </si>
  <si>
    <t>BELBERAUD</t>
  </si>
  <si>
    <t>super u chateauneuf</t>
  </si>
  <si>
    <t>super u claouey</t>
  </si>
  <si>
    <t>avenue des halles</t>
  </si>
  <si>
    <t>CLAOUEY</t>
  </si>
  <si>
    <t>super u fonbeauzard</t>
  </si>
  <si>
    <t>121 route de bessiere</t>
  </si>
  <si>
    <t>FONBEAUZARD</t>
  </si>
  <si>
    <t>super u le mans bollée</t>
  </si>
  <si>
    <t>super u le mans liberation</t>
  </si>
  <si>
    <t>1 boulevard d'aligre</t>
  </si>
  <si>
    <t>super u nexon</t>
  </si>
  <si>
    <t>route de la meyze</t>
  </si>
  <si>
    <t>NEXON</t>
  </si>
  <si>
    <t>super u parentis</t>
  </si>
  <si>
    <t>606 avenue brémontier</t>
  </si>
  <si>
    <t>super u rennes brest</t>
  </si>
  <si>
    <t>super u rennes fougeres</t>
  </si>
  <si>
    <t>super u rennes gros chenes</t>
  </si>
  <si>
    <t>super u rouillac</t>
  </si>
  <si>
    <t>route de genac</t>
  </si>
  <si>
    <t>ROUILLAC</t>
  </si>
  <si>
    <t>super u soual</t>
  </si>
  <si>
    <t>ZA de la prade</t>
  </si>
  <si>
    <t>SOUAL</t>
  </si>
  <si>
    <t>super u st baethelemy</t>
  </si>
  <si>
    <t>CC cœur de ville</t>
  </si>
  <si>
    <t>SAINT BARTHELEMY</t>
  </si>
  <si>
    <t>route des champs grain</t>
  </si>
  <si>
    <t>ST GEORGES LES BAILLARGEAUX</t>
  </si>
  <si>
    <t>super u st laurent des eaux</t>
  </si>
  <si>
    <t>super u st meèn le grand</t>
  </si>
  <si>
    <t>super u vertou</t>
  </si>
  <si>
    <t>boulevard de l'europe</t>
  </si>
  <si>
    <t>VERTOU</t>
  </si>
  <si>
    <t>TUEUR aux saveurs des montagne</t>
  </si>
  <si>
    <t>verneau partricia</t>
  </si>
  <si>
    <t>13 route des evois</t>
  </si>
  <si>
    <t>RESTIGNE</t>
  </si>
  <si>
    <t>vincent severine</t>
  </si>
  <si>
    <t>6 rue de la mairie</t>
  </si>
  <si>
    <t>CHADENAC</t>
  </si>
  <si>
    <t>brebis nature 10 kg</t>
  </si>
  <si>
    <t>Vache  10 kg</t>
  </si>
  <si>
    <r>
      <t xml:space="preserve">R/F </t>
    </r>
    <r>
      <rPr>
        <i/>
        <sz val="10"/>
        <color indexed="8"/>
        <rFont val="Wingdings"/>
        <charset val="2"/>
      </rPr>
      <t>ð</t>
    </r>
  </si>
  <si>
    <t xml:space="preserve">Vache thermisé  </t>
  </si>
  <si>
    <t>Trois lais</t>
  </si>
  <si>
    <t>Brebis nature</t>
  </si>
  <si>
    <t>Brebis nature 0.600 kg</t>
  </si>
  <si>
    <t xml:space="preserve">Brebis au bleu </t>
  </si>
  <si>
    <t>Brebis piment</t>
  </si>
  <si>
    <t>Brebis fenugrec</t>
  </si>
  <si>
    <t>Chevre nature 0.600 kg</t>
  </si>
  <si>
    <t xml:space="preserve">Chevre au bleu  </t>
  </si>
  <si>
    <t>Vache piment</t>
  </si>
  <si>
    <t>Tomme de vache fumé au feu de bois</t>
  </si>
  <si>
    <t>Tomme de vache ail &amp; fines herbes</t>
  </si>
  <si>
    <t>Confiture de cerises noires 100 gr</t>
  </si>
  <si>
    <t>Confiture de cerises noires 30 gr</t>
  </si>
  <si>
    <t>montant remisé</t>
  </si>
  <si>
    <t>Montant promo</t>
  </si>
  <si>
    <t>Montant marché</t>
  </si>
  <si>
    <t>Les Fromages d'Harmony Mme dardeau</t>
  </si>
  <si>
    <t>Demontier damien</t>
  </si>
  <si>
    <t>152 rue du mas de roue</t>
  </si>
  <si>
    <t>BAILLARGUES</t>
  </si>
  <si>
    <t>carrefour market ille sur têt</t>
  </si>
  <si>
    <t>Ccle riberal</t>
  </si>
  <si>
    <t>ILLE SUR TET</t>
  </si>
  <si>
    <t>route de saint alvere</t>
  </si>
  <si>
    <t>intermarche bergerac eymet</t>
  </si>
  <si>
    <t>intermarche bergerac saint alvere</t>
  </si>
  <si>
    <t>intermarche st medard</t>
  </si>
  <si>
    <t>route de lacanau</t>
  </si>
  <si>
    <t>Prix 
promo</t>
  </si>
  <si>
    <t>Prix
marché</t>
  </si>
  <si>
    <t>Prix
couturier</t>
  </si>
  <si>
    <t>Prix 
noiseline</t>
  </si>
  <si>
    <t>Prix 
coop</t>
  </si>
  <si>
    <t>R/F
couturier</t>
  </si>
  <si>
    <r>
      <t xml:space="preserve">HT </t>
    </r>
    <r>
      <rPr>
        <i/>
        <sz val="10"/>
        <rFont val="Wingdings 3"/>
        <family val="1"/>
        <charset val="2"/>
      </rPr>
      <t>]</t>
    </r>
  </si>
  <si>
    <r>
      <t xml:space="preserve">TVA </t>
    </r>
    <r>
      <rPr>
        <i/>
        <sz val="10"/>
        <rFont val="Wingdings 3"/>
        <family val="1"/>
        <charset val="2"/>
      </rPr>
      <t>]</t>
    </r>
  </si>
  <si>
    <r>
      <t xml:space="preserve">TTC </t>
    </r>
    <r>
      <rPr>
        <i/>
        <sz val="10"/>
        <rFont val="Wingdings 3"/>
        <family val="1"/>
        <charset val="2"/>
      </rPr>
      <t>]</t>
    </r>
  </si>
  <si>
    <r>
      <t>Total TVA</t>
    </r>
    <r>
      <rPr>
        <sz val="10"/>
        <color theme="1"/>
        <rFont val="Wingdings 3"/>
        <family val="1"/>
        <charset val="2"/>
      </rPr>
      <t>c</t>
    </r>
  </si>
  <si>
    <t>carrefour market barbezieux coop atlantiques</t>
  </si>
  <si>
    <t>carrefour market salies de bearn guyenne &amp; gascogne</t>
  </si>
  <si>
    <t xml:space="preserve">System U ouest Z.A les champs fleury </t>
  </si>
  <si>
    <t>intermarche cannes la bocca</t>
  </si>
  <si>
    <t>intermarche castelnau avensan</t>
  </si>
  <si>
    <t>intermarche le mans bollé</t>
  </si>
  <si>
    <t>intermarche limoges</t>
  </si>
  <si>
    <r>
      <t>Total HT</t>
    </r>
    <r>
      <rPr>
        <sz val="10"/>
        <color indexed="8"/>
        <rFont val="Wingdings 3"/>
        <family val="1"/>
        <charset val="2"/>
      </rPr>
      <t>c</t>
    </r>
  </si>
  <si>
    <r>
      <t>Remise</t>
    </r>
    <r>
      <rPr>
        <sz val="10"/>
        <color theme="1"/>
        <rFont val="Wingdings 3"/>
        <family val="1"/>
        <charset val="2"/>
      </rPr>
      <t>c</t>
    </r>
  </si>
  <si>
    <r>
      <t>Net HT</t>
    </r>
    <r>
      <rPr>
        <sz val="10"/>
        <color theme="1"/>
        <rFont val="Wingdings 3"/>
        <family val="1"/>
        <charset val="2"/>
      </rPr>
      <t>c</t>
    </r>
  </si>
  <si>
    <r>
      <t>TTC</t>
    </r>
    <r>
      <rPr>
        <sz val="10"/>
        <rFont val="Wingdings 3"/>
        <family val="1"/>
        <charset val="2"/>
      </rPr>
      <t>c</t>
    </r>
  </si>
  <si>
    <t>restaurant la maison de pays</t>
  </si>
  <si>
    <t>aire de repos de la briande</t>
  </si>
  <si>
    <t>olivier leclerc</t>
  </si>
  <si>
    <t>Maison VOISINE</t>
  </si>
  <si>
    <t>2 rue castelnau d'auros</t>
  </si>
  <si>
    <t>AUROS</t>
  </si>
  <si>
    <t>RESTIVEAU michel</t>
  </si>
  <si>
    <t>LUNEL</t>
  </si>
  <si>
    <t>274 chemin du tym ( a quai TFE vendargues)</t>
  </si>
  <si>
    <t>centrale condat sur vienne</t>
  </si>
  <si>
    <t>centrale ingrandes</t>
  </si>
  <si>
    <t>centrale saintes</t>
  </si>
  <si>
    <t>auchan</t>
  </si>
  <si>
    <t>coop</t>
  </si>
  <si>
    <t>guyenne</t>
  </si>
  <si>
    <t>centrale</t>
  </si>
  <si>
    <r>
      <t xml:space="preserve">carrefour boulazac coop atlantiques </t>
    </r>
    <r>
      <rPr>
        <sz val="8"/>
        <color theme="0"/>
        <rFont val="Arial"/>
        <family val="2"/>
      </rPr>
      <t>numero</t>
    </r>
  </si>
  <si>
    <t>NUMERO DE COMMANDE</t>
  </si>
  <si>
    <t>NUMERO IFLS</t>
  </si>
  <si>
    <t>route de bordeaux</t>
  </si>
  <si>
    <t>LA COURONNE</t>
  </si>
  <si>
    <t>Numero
de lot</t>
  </si>
  <si>
    <t xml:space="preserve">raclette poivre </t>
  </si>
  <si>
    <t>raclette afh</t>
  </si>
  <si>
    <t>raclette fenugrec</t>
  </si>
  <si>
    <t>raclette fumé</t>
  </si>
  <si>
    <t>raclette piment</t>
  </si>
  <si>
    <t>SV pur brebis</t>
  </si>
  <si>
    <t>SV pur vache</t>
  </si>
  <si>
    <t xml:space="preserve">SV pur vache piment </t>
  </si>
  <si>
    <t>SV pur vache au poivre</t>
  </si>
  <si>
    <t>SV pur vache fumé au feu de bois</t>
  </si>
  <si>
    <t>SV pur vache AFH</t>
  </si>
  <si>
    <t>SV pur vache fenugrec</t>
  </si>
  <si>
    <t>SV brebis 0.600 kg</t>
  </si>
  <si>
    <t>SV vache &amp; brebis</t>
  </si>
  <si>
    <t>SV brebis &amp; chevre</t>
  </si>
  <si>
    <t>confiture 30 g</t>
  </si>
  <si>
    <t>confiture 3 kg</t>
  </si>
  <si>
    <t>SALOMON gerard</t>
  </si>
  <si>
    <t>les moises</t>
  </si>
  <si>
    <t>HABERE POCHE</t>
  </si>
  <si>
    <t>le marcheprimeur</t>
  </si>
  <si>
    <t>2 avenue de la cote d'argent</t>
  </si>
  <si>
    <t>MARCHEPRIME</t>
  </si>
  <si>
    <t>avenue d'Espagne</t>
  </si>
  <si>
    <t>TOTARO veronique</t>
  </si>
  <si>
    <t xml:space="preserve">quartier erketa </t>
  </si>
  <si>
    <t>AYHERRE</t>
  </si>
  <si>
    <t>confiture de piquillos au piment d'espelette</t>
  </si>
  <si>
    <t>confiture de piquillos au piment d'espelette 100 g</t>
  </si>
  <si>
    <t>confiture cerises noires 100 g</t>
  </si>
  <si>
    <t>Confiture de piquillos au piment d'espelette</t>
  </si>
  <si>
    <t>leclerc ibos</t>
  </si>
  <si>
    <t>CC le meridien route de pau</t>
  </si>
  <si>
    <t>IBOS</t>
  </si>
  <si>
    <t>leclerc aussonne</t>
  </si>
  <si>
    <t>445 route du nord</t>
  </si>
  <si>
    <t>carrefour market arvert coop atlantique</t>
  </si>
  <si>
    <t>carrefour market aussonne</t>
  </si>
  <si>
    <t>carrefour market aytré</t>
  </si>
  <si>
    <t>carrefour market bagnere de bigorre</t>
  </si>
  <si>
    <t>carrefour market bayonne marracq</t>
  </si>
  <si>
    <t>carrefour market bergerac guyenne &amp; gascogne</t>
  </si>
  <si>
    <t>carrefour market biarritz</t>
  </si>
  <si>
    <t>carrefour market branne</t>
  </si>
  <si>
    <t>carrefour market bx cauderans</t>
  </si>
  <si>
    <t>carrefour market ceret</t>
  </si>
  <si>
    <t>carrefour market creon</t>
  </si>
  <si>
    <t>carrefour market creysse</t>
  </si>
  <si>
    <t>carrefour market elne</t>
  </si>
  <si>
    <t>carrefour market fleurance</t>
  </si>
  <si>
    <t>carrefour market hendaye altis</t>
  </si>
  <si>
    <t>carrefour market hendaye guyenne et gascogne</t>
  </si>
  <si>
    <t>carrefour market jurancon</t>
  </si>
  <si>
    <t>carrefour market la tremblade coop atlantiques</t>
  </si>
  <si>
    <t>carrefour market leon</t>
  </si>
  <si>
    <t>carrefour market mauleon soule</t>
  </si>
  <si>
    <t>carrefour market moissac</t>
  </si>
  <si>
    <t>carrefour market nay</t>
  </si>
  <si>
    <t>carrefour market peyrehorade guyenne &amp; gascogne</t>
  </si>
  <si>
    <t>carrefour market prigonrieux</t>
  </si>
  <si>
    <t>carrefour market savignac les ormeaux</t>
  </si>
  <si>
    <t>carrefour market st esteve</t>
  </si>
  <si>
    <t>carrefour market st georges de didonne coop atlantique</t>
  </si>
  <si>
    <t>carrefour market st laurent la salanque</t>
  </si>
  <si>
    <t>carrefour market st martial d'albaréde coop atlantiques</t>
  </si>
  <si>
    <t>carrefour market st pierre d'irube  guyenne &amp; gascongne</t>
  </si>
  <si>
    <t>carrefour market st pierre d'oleron coop atlantiques</t>
  </si>
  <si>
    <t>carrefour market thuir</t>
  </si>
  <si>
    <t>carrefour market toulouse mirail</t>
  </si>
  <si>
    <t>carrefour market vic fezensac</t>
  </si>
  <si>
    <t>leclerc blagnac</t>
  </si>
  <si>
    <t xml:space="preserve">2 allée emile zola ZAC du grand noble </t>
  </si>
  <si>
    <t>BLAGNAC</t>
  </si>
  <si>
    <t>leclerc amilly montargis</t>
  </si>
  <si>
    <t>1094 avenue d'antibe</t>
  </si>
  <si>
    <t>AMILLY</t>
  </si>
  <si>
    <t>58 rue vercors</t>
  </si>
  <si>
    <t>FONTAINE LE COMTE</t>
  </si>
  <si>
    <t>super u cestas</t>
  </si>
  <si>
    <t>chemin pujau</t>
  </si>
  <si>
    <t>CESTAS</t>
  </si>
  <si>
    <t>super u buxerolles</t>
  </si>
  <si>
    <t>10 rue de la charletterie</t>
  </si>
  <si>
    <t>BUXEROLLES</t>
  </si>
  <si>
    <t>tarif
2011</t>
  </si>
  <si>
    <t>tarif
2008</t>
  </si>
  <si>
    <r>
      <t xml:space="preserve">R/F </t>
    </r>
    <r>
      <rPr>
        <sz val="10"/>
        <color theme="1"/>
        <rFont val="Wingdings 3"/>
        <family val="1"/>
        <charset val="2"/>
      </rPr>
      <t>[</t>
    </r>
  </si>
  <si>
    <t>TARIF 2011</t>
  </si>
  <si>
    <t>TARIF 2008</t>
  </si>
  <si>
    <r>
      <rPr>
        <b/>
        <i/>
        <sz val="9"/>
        <color theme="1"/>
        <rFont val="Wingdings"/>
        <charset val="2"/>
      </rPr>
      <t>ò</t>
    </r>
    <r>
      <rPr>
        <b/>
        <i/>
        <sz val="9"/>
        <color theme="1"/>
        <rFont val="Calibri"/>
        <family val="2"/>
        <scheme val="minor"/>
      </rPr>
      <t xml:space="preserve"> Prix net net </t>
    </r>
    <r>
      <rPr>
        <b/>
        <i/>
        <sz val="9"/>
        <color theme="1"/>
        <rFont val="Wingdings"/>
        <charset val="2"/>
      </rPr>
      <t>ò</t>
    </r>
  </si>
  <si>
    <t>Auchan angouleme (N° 044)</t>
  </si>
  <si>
    <t>Auchan biganos (N° 139)</t>
  </si>
  <si>
    <t>71 rue des fonderies</t>
  </si>
  <si>
    <t>BIGANOS</t>
  </si>
  <si>
    <t>Auchan meriadeck (N°029)</t>
  </si>
  <si>
    <t>CC meriadeck rue robert lateulade</t>
  </si>
  <si>
    <t>Auchan perpignan (N° 020)</t>
  </si>
  <si>
    <t>Auchan poitier sud (N° 143)</t>
  </si>
  <si>
    <t>Auchan toulouse (N° 070)</t>
  </si>
  <si>
    <t>chemin de gabardie</t>
  </si>
  <si>
    <t>carrefour market bx grand hommes</t>
  </si>
  <si>
    <t>carrefour market st leonard de noblat</t>
  </si>
  <si>
    <t>8 avenue jean moulin</t>
  </si>
  <si>
    <t>ST LEONARD DE NOBLAT</t>
  </si>
  <si>
    <t>carrefour market villeneuve les beziers</t>
  </si>
  <si>
    <t>ZAE pôle mediterannée</t>
  </si>
  <si>
    <t>VILLENEUVE LES BEZIERS</t>
  </si>
  <si>
    <t>intermarche st nizier</t>
  </si>
  <si>
    <t>route de roanne "pont de tigny"</t>
  </si>
  <si>
    <t>SAINT NIZIER</t>
  </si>
  <si>
    <t>lalliard christophe</t>
  </si>
  <si>
    <t>568 route de toisingnes</t>
  </si>
  <si>
    <t>ST PIERRE EN FAUCIGNY</t>
  </si>
  <si>
    <t>leclerc bois d'arcy</t>
  </si>
  <si>
    <t>11 avenue jean jaures</t>
  </si>
  <si>
    <t>BOIS D'ARCY</t>
  </si>
  <si>
    <t>leclerc brive</t>
  </si>
  <si>
    <t>86 avenue du president kennedy</t>
  </si>
  <si>
    <t>BRIVE LA GAILLARDE</t>
  </si>
  <si>
    <t>leclerc damarie les lys</t>
  </si>
  <si>
    <t>544 avenue andre ampere ZAC champlys</t>
  </si>
  <si>
    <t>DAMARIE LES LYS</t>
  </si>
  <si>
    <t>leclerc nantes "grand orvault</t>
  </si>
  <si>
    <t>1 rue de la conraie</t>
  </si>
  <si>
    <t>ORVAULT</t>
  </si>
  <si>
    <t>leclerc outreau</t>
  </si>
  <si>
    <t>Bd industriel de la liane</t>
  </si>
  <si>
    <t>OUTREAU</t>
  </si>
  <si>
    <t>leclerc talence</t>
  </si>
  <si>
    <t>9 rue pacaris</t>
  </si>
  <si>
    <t>TALENCE</t>
  </si>
  <si>
    <t>CC val lumiere 5 rue JY cousteau</t>
  </si>
  <si>
    <t>VAUX SUR MER</t>
  </si>
</sst>
</file>

<file path=xl/styles.xml><?xml version="1.0" encoding="utf-8"?>
<styleSheet xmlns="http://schemas.openxmlformats.org/spreadsheetml/2006/main">
  <numFmts count="8">
    <numFmt numFmtId="164" formatCode="_(&quot;€&quot;* #,##0.00_);_(&quot;€&quot;* \(#,##0.00\);_(&quot;€&quot;* &quot;-&quot;??_);_(@_)"/>
    <numFmt numFmtId="165" formatCode="0.000"/>
    <numFmt numFmtId="166" formatCode="#,##0.00\ &quot;€&quot;"/>
    <numFmt numFmtId="167" formatCode="#,##0.00\ [$€-40C]"/>
    <numFmt numFmtId="168" formatCode="00000"/>
    <numFmt numFmtId="169" formatCode="[$-40C]d\ mmmm\ yyyy;@"/>
    <numFmt numFmtId="170" formatCode="dddd\ dd\ mmmm\ yyyy"/>
    <numFmt numFmtId="171" formatCode="00000000"/>
  </numFmts>
  <fonts count="46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Wingdings"/>
      <charset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</font>
    <font>
      <i/>
      <sz val="10"/>
      <color indexed="8"/>
      <name val="Calibri"/>
      <family val="2"/>
    </font>
    <font>
      <i/>
      <sz val="10"/>
      <color indexed="8"/>
      <name val="Wingdings 3"/>
      <family val="1"/>
      <charset val="2"/>
    </font>
    <font>
      <b/>
      <i/>
      <sz val="9"/>
      <color indexed="8"/>
      <name val="Calibri"/>
      <family val="2"/>
    </font>
    <font>
      <i/>
      <sz val="10"/>
      <color indexed="8"/>
      <name val="Wingdings"/>
      <charset val="2"/>
    </font>
    <font>
      <sz val="8"/>
      <name val="Tahoma"/>
      <family val="2"/>
    </font>
    <font>
      <b/>
      <i/>
      <sz val="16"/>
      <color indexed="17"/>
      <name val="Times New Roman"/>
      <family val="1"/>
    </font>
    <font>
      <u/>
      <sz val="10"/>
      <color theme="10"/>
      <name val="Calibri"/>
      <family val="2"/>
    </font>
    <font>
      <sz val="8"/>
      <color theme="1"/>
      <name val="Arial"/>
      <family val="2"/>
    </font>
    <font>
      <sz val="10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18"/>
      <color indexed="8"/>
      <name val="Calibri"/>
      <family val="2"/>
    </font>
    <font>
      <b/>
      <i/>
      <sz val="28"/>
      <name val="Calibri"/>
      <family val="2"/>
      <scheme val="minor"/>
    </font>
    <font>
      <i/>
      <sz val="1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0"/>
      <name val="Calibri"/>
      <family val="2"/>
    </font>
    <font>
      <b/>
      <i/>
      <sz val="28"/>
      <color theme="0"/>
      <name val="Calibri"/>
      <family val="2"/>
      <scheme val="minor"/>
    </font>
    <font>
      <b/>
      <i/>
      <sz val="12"/>
      <color indexed="10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20"/>
      <color indexed="17"/>
      <name val="Magda"/>
      <family val="2"/>
    </font>
    <font>
      <i/>
      <sz val="10"/>
      <name val="Calibri"/>
      <family val="2"/>
      <scheme val="minor"/>
    </font>
    <font>
      <b/>
      <i/>
      <sz val="11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i/>
      <sz val="10"/>
      <name val="Calibri"/>
      <family val="2"/>
    </font>
    <font>
      <i/>
      <sz val="10"/>
      <name val="Wingdings 3"/>
      <family val="1"/>
      <charset val="2"/>
    </font>
    <font>
      <sz val="10"/>
      <color theme="1"/>
      <name val="Wingdings 3"/>
      <family val="1"/>
      <charset val="2"/>
    </font>
    <font>
      <sz val="10"/>
      <name val="Wingdings 3"/>
      <family val="1"/>
      <charset val="2"/>
    </font>
    <font>
      <sz val="10"/>
      <color indexed="8"/>
      <name val="Wingdings 3"/>
      <family val="1"/>
      <charset val="2"/>
    </font>
    <font>
      <sz val="8"/>
      <color theme="0"/>
      <name val="Arial"/>
      <family val="2"/>
    </font>
    <font>
      <sz val="18"/>
      <color theme="0"/>
      <name val="Calibri"/>
      <family val="2"/>
    </font>
    <font>
      <b/>
      <i/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9"/>
      <color theme="1"/>
      <name val="Wingdings"/>
      <charset val="2"/>
    </font>
    <font>
      <i/>
      <sz val="16"/>
      <color indexed="8"/>
      <name val="Calibri"/>
      <family val="2"/>
    </font>
    <font>
      <sz val="11"/>
      <color theme="0"/>
      <name val="Calibri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271">
    <xf numFmtId="0" fontId="0" fillId="0" borderId="0" xfId="0"/>
    <xf numFmtId="0" fontId="0" fillId="0" borderId="0" xfId="0" applyProtection="1"/>
    <xf numFmtId="0" fontId="14" fillId="0" borderId="0" xfId="0" applyFont="1" applyAlignment="1">
      <alignment horizontal="center"/>
    </xf>
    <xf numFmtId="168" fontId="14" fillId="0" borderId="0" xfId="0" applyNumberFormat="1" applyFont="1" applyAlignment="1">
      <alignment horizontal="center"/>
    </xf>
    <xf numFmtId="0" fontId="14" fillId="0" borderId="0" xfId="0" applyFont="1"/>
    <xf numFmtId="0" fontId="14" fillId="0" borderId="0" xfId="0" applyFont="1" applyAlignment="1" applyProtection="1">
      <protection locked="0"/>
    </xf>
    <xf numFmtId="0" fontId="0" fillId="0" borderId="0" xfId="0" applyAlignment="1">
      <alignment horizontal="center"/>
    </xf>
    <xf numFmtId="166" fontId="0" fillId="0" borderId="2" xfId="0" applyNumberFormat="1" applyBorder="1" applyAlignment="1">
      <alignment horizontal="center"/>
    </xf>
    <xf numFmtId="0" fontId="0" fillId="0" borderId="0" xfId="0" applyFont="1" applyProtection="1"/>
    <xf numFmtId="0" fontId="1" fillId="0" borderId="0" xfId="0" applyFont="1" applyAlignment="1" applyProtection="1">
      <alignment vertical="center"/>
    </xf>
    <xf numFmtId="0" fontId="1" fillId="0" borderId="5" xfId="0" applyFont="1" applyBorder="1" applyAlignment="1" applyProtection="1"/>
    <xf numFmtId="0" fontId="0" fillId="0" borderId="0" xfId="0" applyBorder="1" applyAlignment="1">
      <alignment horizontal="center"/>
    </xf>
    <xf numFmtId="0" fontId="15" fillId="0" borderId="0" xfId="0" applyFont="1" applyProtection="1"/>
    <xf numFmtId="0" fontId="15" fillId="0" borderId="0" xfId="0" applyFont="1" applyBorder="1" applyProtection="1"/>
    <xf numFmtId="0" fontId="0" fillId="0" borderId="0" xfId="0" applyFill="1" applyProtection="1"/>
    <xf numFmtId="0" fontId="2" fillId="0" borderId="0" xfId="0" applyFont="1" applyFill="1" applyProtection="1"/>
    <xf numFmtId="0" fontId="2" fillId="0" borderId="10" xfId="0" applyFont="1" applyFill="1" applyBorder="1" applyAlignment="1" applyProtection="1">
      <alignment horizontal="center"/>
    </xf>
    <xf numFmtId="2" fontId="2" fillId="0" borderId="8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12" fillId="0" borderId="4" xfId="0" applyFont="1" applyFill="1" applyBorder="1" applyProtection="1"/>
    <xf numFmtId="0" fontId="2" fillId="0" borderId="11" xfId="0" applyFont="1" applyFill="1" applyBorder="1" applyAlignment="1" applyProtection="1">
      <alignment horizontal="center"/>
    </xf>
    <xf numFmtId="2" fontId="2" fillId="0" borderId="7" xfId="0" applyNumberFormat="1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7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center" vertical="center"/>
    </xf>
    <xf numFmtId="167" fontId="7" fillId="0" borderId="2" xfId="0" applyNumberFormat="1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  <protection locked="0"/>
    </xf>
    <xf numFmtId="165" fontId="7" fillId="0" borderId="5" xfId="0" applyNumberFormat="1" applyFont="1" applyFill="1" applyBorder="1" applyAlignment="1" applyProtection="1">
      <alignment horizontal="center"/>
      <protection locked="0"/>
    </xf>
    <xf numFmtId="0" fontId="7" fillId="0" borderId="2" xfId="0" applyFont="1" applyFill="1" applyBorder="1" applyAlignment="1" applyProtection="1">
      <alignment horizontal="left"/>
    </xf>
    <xf numFmtId="165" fontId="7" fillId="0" borderId="2" xfId="0" applyNumberFormat="1" applyFont="1" applyFill="1" applyBorder="1" applyAlignment="1" applyProtection="1">
      <alignment horizontal="center"/>
      <protection locked="0"/>
    </xf>
    <xf numFmtId="1" fontId="7" fillId="0" borderId="2" xfId="0" applyNumberFormat="1" applyFont="1" applyFill="1" applyBorder="1" applyAlignment="1" applyProtection="1">
      <alignment horizontal="left"/>
    </xf>
    <xf numFmtId="0" fontId="7" fillId="0" borderId="2" xfId="0" applyFont="1" applyFill="1" applyBorder="1" applyAlignment="1" applyProtection="1">
      <alignment horizontal="center"/>
    </xf>
    <xf numFmtId="1" fontId="7" fillId="0" borderId="2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Protection="1"/>
    <xf numFmtId="165" fontId="7" fillId="0" borderId="2" xfId="0" applyNumberFormat="1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right"/>
    </xf>
    <xf numFmtId="165" fontId="7" fillId="0" borderId="0" xfId="0" applyNumberFormat="1" applyFont="1" applyFill="1" applyBorder="1" applyAlignment="1" applyProtection="1">
      <alignment horizontal="center"/>
    </xf>
    <xf numFmtId="0" fontId="16" fillId="0" borderId="0" xfId="0" applyFont="1" applyFill="1" applyBorder="1" applyProtection="1"/>
    <xf numFmtId="0" fontId="7" fillId="0" borderId="0" xfId="0" applyFont="1" applyFill="1" applyAlignment="1" applyProtection="1">
      <alignment horizontal="right"/>
    </xf>
    <xf numFmtId="0" fontId="16" fillId="0" borderId="0" xfId="0" applyFont="1" applyFill="1" applyProtection="1"/>
    <xf numFmtId="0" fontId="7" fillId="0" borderId="2" xfId="0" applyFont="1" applyFill="1" applyBorder="1" applyAlignment="1" applyProtection="1">
      <alignment horizontal="center" vertical="center"/>
    </xf>
    <xf numFmtId="1" fontId="7" fillId="0" borderId="5" xfId="0" applyNumberFormat="1" applyFont="1" applyFill="1" applyBorder="1" applyAlignment="1" applyProtection="1">
      <alignment horizontal="right"/>
    </xf>
    <xf numFmtId="1" fontId="7" fillId="0" borderId="0" xfId="0" applyNumberFormat="1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left"/>
      <protection locked="0"/>
    </xf>
    <xf numFmtId="0" fontId="16" fillId="0" borderId="0" xfId="0" applyFont="1" applyFill="1" applyBorder="1" applyAlignment="1" applyProtection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Fill="1" applyBorder="1" applyAlignment="1" applyProtection="1">
      <alignment horizontal="left"/>
    </xf>
    <xf numFmtId="0" fontId="7" fillId="0" borderId="0" xfId="0" applyFont="1" applyFill="1" applyBorder="1" applyAlignment="1" applyProtection="1">
      <alignment horizontal="center"/>
      <protection locked="0"/>
    </xf>
    <xf numFmtId="0" fontId="16" fillId="0" borderId="0" xfId="0" applyFont="1" applyFill="1" applyBorder="1" applyAlignment="1" applyProtection="1">
      <alignment horizontal="left"/>
      <protection locked="0"/>
    </xf>
    <xf numFmtId="165" fontId="7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22" fillId="0" borderId="0" xfId="0" applyFont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Alignment="1"/>
    <xf numFmtId="0" fontId="23" fillId="0" borderId="0" xfId="0" applyFont="1" applyAlignment="1">
      <alignment horizontal="center" vertical="center" wrapText="1"/>
    </xf>
    <xf numFmtId="1" fontId="7" fillId="0" borderId="2" xfId="0" applyNumberFormat="1" applyFont="1" applyFill="1" applyBorder="1" applyAlignment="1" applyProtection="1">
      <alignment horizontal="center" vertical="center"/>
    </xf>
    <xf numFmtId="0" fontId="16" fillId="0" borderId="0" xfId="0" applyFont="1" applyProtection="1"/>
    <xf numFmtId="0" fontId="25" fillId="0" borderId="0" xfId="0" applyFont="1" applyProtection="1"/>
    <xf numFmtId="0" fontId="26" fillId="0" borderId="6" xfId="0" applyFont="1" applyFill="1" applyBorder="1" applyProtection="1"/>
    <xf numFmtId="0" fontId="13" fillId="5" borderId="0" xfId="2" applyFill="1" applyAlignment="1" applyProtection="1"/>
    <xf numFmtId="0" fontId="27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 wrapText="1"/>
    </xf>
    <xf numFmtId="0" fontId="32" fillId="0" borderId="0" xfId="0" applyFont="1" applyFill="1" applyBorder="1" applyAlignment="1" applyProtection="1">
      <alignment horizontal="center"/>
    </xf>
    <xf numFmtId="0" fontId="27" fillId="0" borderId="0" xfId="0" applyFont="1" applyFill="1" applyBorder="1" applyAlignment="1" applyProtection="1">
      <alignment horizontal="center"/>
    </xf>
    <xf numFmtId="0" fontId="27" fillId="0" borderId="0" xfId="0" applyFont="1" applyFill="1" applyBorder="1" applyAlignment="1" applyProtection="1">
      <alignment horizontal="right"/>
    </xf>
    <xf numFmtId="0" fontId="27" fillId="0" borderId="0" xfId="0" applyFont="1" applyFill="1" applyBorder="1" applyProtection="1"/>
    <xf numFmtId="0" fontId="16" fillId="0" borderId="0" xfId="0" applyFont="1" applyFill="1" applyAlignment="1" applyProtection="1">
      <alignment horizontal="right"/>
    </xf>
    <xf numFmtId="166" fontId="27" fillId="0" borderId="0" xfId="0" applyNumberFormat="1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left"/>
    </xf>
    <xf numFmtId="165" fontId="7" fillId="0" borderId="0" xfId="0" applyNumberFormat="1" applyFont="1" applyFill="1" applyBorder="1" applyAlignment="1" applyProtection="1">
      <alignment horizontal="left"/>
    </xf>
    <xf numFmtId="166" fontId="7" fillId="0" borderId="0" xfId="0" applyNumberFormat="1" applyFont="1" applyFill="1" applyBorder="1" applyAlignment="1" applyProtection="1">
      <alignment horizontal="left"/>
    </xf>
    <xf numFmtId="167" fontId="7" fillId="0" borderId="0" xfId="0" applyNumberFormat="1" applyFont="1" applyFill="1" applyBorder="1" applyAlignment="1" applyProtection="1">
      <alignment horizontal="left"/>
    </xf>
    <xf numFmtId="167" fontId="16" fillId="0" borderId="0" xfId="0" applyNumberFormat="1" applyFont="1" applyFill="1" applyBorder="1" applyAlignment="1" applyProtection="1">
      <alignment horizontal="left"/>
    </xf>
    <xf numFmtId="0" fontId="38" fillId="0" borderId="0" xfId="0" applyFont="1" applyAlignment="1" applyProtection="1"/>
    <xf numFmtId="169" fontId="22" fillId="0" borderId="0" xfId="0" applyNumberFormat="1" applyFont="1" applyAlignment="1" applyProtection="1">
      <alignment horizontal="left" vertical="center"/>
    </xf>
    <xf numFmtId="0" fontId="22" fillId="0" borderId="0" xfId="0" applyFont="1" applyAlignment="1" applyProtection="1">
      <alignment horizontal="left" vertical="center"/>
    </xf>
    <xf numFmtId="0" fontId="15" fillId="0" borderId="0" xfId="0" applyFont="1" applyBorder="1" applyAlignment="1" applyProtection="1">
      <alignment horizontal="center"/>
    </xf>
    <xf numFmtId="0" fontId="22" fillId="0" borderId="0" xfId="0" applyFont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/>
    </xf>
    <xf numFmtId="166" fontId="15" fillId="0" borderId="0" xfId="0" applyNumberFormat="1" applyFont="1" applyBorder="1" applyAlignment="1" applyProtection="1">
      <alignment horizontal="center"/>
    </xf>
    <xf numFmtId="167" fontId="15" fillId="0" borderId="0" xfId="0" applyNumberFormat="1" applyFont="1" applyBorder="1" applyAlignment="1" applyProtection="1">
      <alignment horizontal="center"/>
    </xf>
    <xf numFmtId="171" fontId="7" fillId="0" borderId="2" xfId="0" applyNumberFormat="1" applyFont="1" applyFill="1" applyBorder="1" applyAlignment="1" applyProtection="1">
      <alignment horizontal="center"/>
      <protection locked="0"/>
    </xf>
    <xf numFmtId="171" fontId="7" fillId="0" borderId="2" xfId="0" applyNumberFormat="1" applyFont="1" applyFill="1" applyBorder="1" applyAlignment="1" applyProtection="1">
      <alignment horizontal="center" wrapText="1"/>
    </xf>
    <xf numFmtId="171" fontId="7" fillId="0" borderId="2" xfId="0" applyNumberFormat="1" applyFont="1" applyFill="1" applyBorder="1" applyAlignment="1" applyProtection="1">
      <alignment horizontal="center"/>
    </xf>
    <xf numFmtId="0" fontId="1" fillId="0" borderId="14" xfId="0" applyFont="1" applyBorder="1" applyAlignment="1" applyProtection="1"/>
    <xf numFmtId="0" fontId="1" fillId="0" borderId="5" xfId="0" applyFont="1" applyBorder="1" applyAlignment="1" applyProtection="1"/>
    <xf numFmtId="0" fontId="1" fillId="0" borderId="2" xfId="0" applyFont="1" applyBorder="1" applyAlignment="1" applyProtection="1"/>
    <xf numFmtId="0" fontId="1" fillId="0" borderId="4" xfId="0" applyFont="1" applyBorder="1" applyAlignment="1" applyProtection="1"/>
    <xf numFmtId="0" fontId="1" fillId="0" borderId="6" xfId="0" applyFont="1" applyBorder="1" applyAlignment="1" applyProtection="1"/>
    <xf numFmtId="0" fontId="1" fillId="0" borderId="2" xfId="0" applyFont="1" applyFill="1" applyBorder="1" applyAlignment="1" applyProtection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7" borderId="16" xfId="0" applyFill="1" applyBorder="1"/>
    <xf numFmtId="0" fontId="0" fillId="7" borderId="0" xfId="0" applyFill="1" applyBorder="1"/>
    <xf numFmtId="0" fontId="0" fillId="7" borderId="18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wrapText="1"/>
    </xf>
    <xf numFmtId="1" fontId="0" fillId="7" borderId="2" xfId="0" applyNumberFormat="1" applyFill="1" applyBorder="1" applyAlignment="1">
      <alignment horizontal="center" vertical="center" wrapText="1"/>
    </xf>
    <xf numFmtId="0" fontId="0" fillId="7" borderId="18" xfId="0" applyFill="1" applyBorder="1"/>
    <xf numFmtId="0" fontId="0" fillId="7" borderId="2" xfId="0" applyFill="1" applyBorder="1"/>
    <xf numFmtId="0" fontId="0" fillId="7" borderId="17" xfId="0" applyFill="1" applyBorder="1"/>
    <xf numFmtId="166" fontId="1" fillId="7" borderId="18" xfId="0" applyNumberFormat="1" applyFont="1" applyFill="1" applyBorder="1" applyAlignment="1" applyProtection="1">
      <alignment horizontal="center"/>
    </xf>
    <xf numFmtId="166" fontId="1" fillId="7" borderId="0" xfId="0" applyNumberFormat="1" applyFont="1" applyFill="1" applyBorder="1" applyAlignment="1" applyProtection="1">
      <alignment horizontal="center"/>
    </xf>
    <xf numFmtId="166" fontId="1" fillId="7" borderId="2" xfId="0" applyNumberFormat="1" applyFont="1" applyFill="1" applyBorder="1" applyAlignment="1" applyProtection="1">
      <alignment horizontal="center"/>
    </xf>
    <xf numFmtId="166" fontId="0" fillId="7" borderId="19" xfId="0" applyNumberFormat="1" applyFill="1" applyBorder="1"/>
    <xf numFmtId="166" fontId="0" fillId="7" borderId="18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6" fontId="0" fillId="7" borderId="20" xfId="0" applyNumberFormat="1" applyFill="1" applyBorder="1" applyAlignment="1">
      <alignment horizontal="center"/>
    </xf>
    <xf numFmtId="166" fontId="0" fillId="7" borderId="21" xfId="0" applyNumberFormat="1" applyFill="1" applyBorder="1" applyAlignment="1">
      <alignment horizontal="center"/>
    </xf>
    <xf numFmtId="166" fontId="0" fillId="7" borderId="32" xfId="0" applyNumberFormat="1" applyFill="1" applyBorder="1" applyAlignment="1">
      <alignment horizontal="center"/>
    </xf>
    <xf numFmtId="0" fontId="0" fillId="7" borderId="21" xfId="0" applyFill="1" applyBorder="1"/>
    <xf numFmtId="0" fontId="0" fillId="7" borderId="22" xfId="0" applyFill="1" applyBorder="1"/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6" borderId="0" xfId="0" applyFill="1" applyBorder="1" applyAlignment="1">
      <alignment horizontal="right"/>
    </xf>
    <xf numFmtId="1" fontId="0" fillId="6" borderId="2" xfId="0" applyNumberFormat="1" applyFill="1" applyBorder="1" applyAlignment="1">
      <alignment horizontal="center" vertical="center"/>
    </xf>
    <xf numFmtId="1" fontId="0" fillId="6" borderId="0" xfId="0" applyNumberFormat="1" applyFill="1" applyBorder="1" applyAlignment="1">
      <alignment horizontal="center"/>
    </xf>
    <xf numFmtId="0" fontId="0" fillId="6" borderId="16" xfId="0" applyFill="1" applyBorder="1"/>
    <xf numFmtId="0" fontId="0" fillId="6" borderId="17" xfId="0" applyFill="1" applyBorder="1" applyAlignment="1">
      <alignment horizontal="center"/>
    </xf>
    <xf numFmtId="0" fontId="0" fillId="6" borderId="17" xfId="0" applyFill="1" applyBorder="1"/>
    <xf numFmtId="166" fontId="1" fillId="6" borderId="18" xfId="0" applyNumberFormat="1" applyFont="1" applyFill="1" applyBorder="1" applyAlignment="1" applyProtection="1">
      <alignment horizontal="center"/>
    </xf>
    <xf numFmtId="166" fontId="0" fillId="6" borderId="2" xfId="0" applyNumberFormat="1" applyFill="1" applyBorder="1" applyAlignment="1">
      <alignment horizontal="center"/>
    </xf>
    <xf numFmtId="166" fontId="0" fillId="6" borderId="0" xfId="0" applyNumberFormat="1" applyFill="1" applyBorder="1" applyAlignment="1">
      <alignment horizontal="center"/>
    </xf>
    <xf numFmtId="166" fontId="0" fillId="6" borderId="19" xfId="0" applyNumberFormat="1" applyFill="1" applyBorder="1" applyAlignment="1">
      <alignment horizontal="center"/>
    </xf>
    <xf numFmtId="166" fontId="0" fillId="6" borderId="18" xfId="0" applyNumberForma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166" fontId="0" fillId="6" borderId="20" xfId="0" applyNumberFormat="1" applyFill="1" applyBorder="1" applyAlignment="1">
      <alignment horizontal="center"/>
    </xf>
    <xf numFmtId="0" fontId="0" fillId="6" borderId="21" xfId="0" applyFill="1" applyBorder="1"/>
    <xf numFmtId="0" fontId="0" fillId="6" borderId="32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166" fontId="0" fillId="6" borderId="25" xfId="0" applyNumberFormat="1" applyFill="1" applyBorder="1" applyAlignment="1">
      <alignment horizontal="center"/>
    </xf>
    <xf numFmtId="0" fontId="9" fillId="0" borderId="5" xfId="0" applyFont="1" applyFill="1" applyBorder="1" applyAlignment="1" applyProtection="1">
      <alignment horizontal="center" vertical="center"/>
    </xf>
    <xf numFmtId="0" fontId="17" fillId="0" borderId="13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center" vertical="center"/>
    </xf>
    <xf numFmtId="0" fontId="7" fillId="3" borderId="13" xfId="0" applyFont="1" applyFill="1" applyBorder="1" applyAlignment="1" applyProtection="1">
      <alignment horizontal="left"/>
    </xf>
    <xf numFmtId="0" fontId="16" fillId="3" borderId="13" xfId="0" applyFont="1" applyFill="1" applyBorder="1" applyAlignment="1" applyProtection="1"/>
    <xf numFmtId="0" fontId="16" fillId="3" borderId="9" xfId="0" applyFont="1" applyFill="1" applyBorder="1" applyAlignment="1" applyProtection="1"/>
    <xf numFmtId="1" fontId="7" fillId="4" borderId="5" xfId="0" applyNumberFormat="1" applyFont="1" applyFill="1" applyBorder="1" applyAlignment="1" applyProtection="1">
      <alignment horizontal="left"/>
    </xf>
    <xf numFmtId="0" fontId="0" fillId="4" borderId="13" xfId="0" applyFill="1" applyBorder="1" applyAlignment="1"/>
    <xf numFmtId="0" fontId="0" fillId="4" borderId="9" xfId="0" applyFill="1" applyBorder="1" applyAlignment="1"/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7" fillId="3" borderId="5" xfId="0" applyFont="1" applyFill="1" applyBorder="1" applyAlignment="1" applyProtection="1">
      <alignment horizontal="left"/>
    </xf>
    <xf numFmtId="0" fontId="0" fillId="3" borderId="13" xfId="0" applyFill="1" applyBorder="1" applyAlignment="1"/>
    <xf numFmtId="0" fontId="0" fillId="3" borderId="9" xfId="0" applyFill="1" applyBorder="1" applyAlignment="1"/>
    <xf numFmtId="0" fontId="16" fillId="0" borderId="0" xfId="0" applyFont="1" applyFill="1" applyAlignment="1" applyProtection="1">
      <alignment horizontal="right"/>
    </xf>
    <xf numFmtId="0" fontId="27" fillId="0" borderId="0" xfId="0" applyFont="1" applyFill="1" applyBorder="1" applyAlignment="1" applyProtection="1">
      <alignment horizontal="right"/>
    </xf>
    <xf numFmtId="0" fontId="7" fillId="0" borderId="0" xfId="0" applyFont="1" applyFill="1" applyAlignment="1" applyProtection="1">
      <alignment horizontal="left" vertical="center"/>
    </xf>
    <xf numFmtId="0" fontId="17" fillId="0" borderId="13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/>
      <protection locked="0"/>
    </xf>
    <xf numFmtId="167" fontId="7" fillId="0" borderId="2" xfId="0" applyNumberFormat="1" applyFont="1" applyFill="1" applyBorder="1" applyAlignment="1" applyProtection="1">
      <alignment horizontal="center"/>
      <protection hidden="1"/>
    </xf>
    <xf numFmtId="1" fontId="7" fillId="0" borderId="13" xfId="0" applyNumberFormat="1" applyFont="1" applyFill="1" applyBorder="1" applyAlignment="1" applyProtection="1">
      <alignment horizontal="left"/>
    </xf>
    <xf numFmtId="0" fontId="44" fillId="0" borderId="0" xfId="0" applyFont="1" applyFill="1" applyAlignment="1" applyProtection="1">
      <alignment horizontal="center"/>
    </xf>
    <xf numFmtId="0" fontId="45" fillId="0" borderId="0" xfId="0" applyFont="1" applyProtection="1"/>
    <xf numFmtId="49" fontId="15" fillId="0" borderId="0" xfId="0" applyNumberFormat="1" applyFont="1" applyProtection="1"/>
    <xf numFmtId="0" fontId="4" fillId="0" borderId="0" xfId="0" applyFont="1"/>
    <xf numFmtId="0" fontId="14" fillId="0" borderId="2" xfId="0" applyFont="1" applyBorder="1" applyAlignment="1" applyProtection="1">
      <protection locked="0"/>
    </xf>
    <xf numFmtId="0" fontId="14" fillId="0" borderId="2" xfId="0" applyFont="1" applyBorder="1" applyAlignment="1" applyProtection="1">
      <alignment horizontal="center"/>
      <protection locked="0"/>
    </xf>
    <xf numFmtId="0" fontId="14" fillId="0" borderId="2" xfId="0" applyFont="1" applyBorder="1" applyAlignment="1">
      <alignment horizontal="center"/>
    </xf>
    <xf numFmtId="168" fontId="14" fillId="0" borderId="2" xfId="0" applyNumberFormat="1" applyFont="1" applyBorder="1" applyAlignment="1">
      <alignment horizontal="center"/>
    </xf>
    <xf numFmtId="0" fontId="14" fillId="0" borderId="2" xfId="0" applyFont="1" applyBorder="1"/>
    <xf numFmtId="0" fontId="4" fillId="0" borderId="2" xfId="0" applyFont="1" applyBorder="1" applyAlignment="1" applyProtection="1">
      <protection locked="0"/>
    </xf>
    <xf numFmtId="0" fontId="4" fillId="0" borderId="2" xfId="0" applyFont="1" applyBorder="1" applyAlignment="1">
      <alignment horizontal="center"/>
    </xf>
    <xf numFmtId="168" fontId="4" fillId="0" borderId="2" xfId="0" applyNumberFormat="1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 applyProtection="1">
      <alignment horizontal="center"/>
      <protection locked="0"/>
    </xf>
    <xf numFmtId="0" fontId="4" fillId="0" borderId="2" xfId="3" applyFont="1" applyBorder="1" applyAlignment="1" applyProtection="1">
      <protection locked="0"/>
    </xf>
    <xf numFmtId="0" fontId="4" fillId="0" borderId="2" xfId="3" applyFont="1" applyBorder="1" applyAlignment="1" applyProtection="1">
      <alignment horizontal="center"/>
      <protection locked="0"/>
    </xf>
    <xf numFmtId="0" fontId="4" fillId="0" borderId="2" xfId="0" applyFont="1" applyFill="1" applyBorder="1" applyAlignment="1" applyProtection="1">
      <alignment horizontal="center"/>
      <protection locked="0"/>
    </xf>
    <xf numFmtId="0" fontId="0" fillId="0" borderId="2" xfId="0" applyBorder="1"/>
    <xf numFmtId="0" fontId="45" fillId="0" borderId="2" xfId="0" applyFont="1" applyBorder="1"/>
    <xf numFmtId="0" fontId="4" fillId="0" borderId="2" xfId="3" applyFont="1" applyFill="1" applyBorder="1" applyAlignment="1" applyProtection="1">
      <alignment horizontal="center"/>
      <protection locked="0"/>
    </xf>
    <xf numFmtId="0" fontId="4" fillId="2" borderId="2" xfId="3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14" fontId="4" fillId="0" borderId="2" xfId="0" applyNumberFormat="1" applyFont="1" applyBorder="1" applyAlignment="1" applyProtection="1">
      <alignment horizontal="center"/>
      <protection locked="0"/>
    </xf>
    <xf numFmtId="0" fontId="14" fillId="0" borderId="33" xfId="0" applyFont="1" applyBorder="1" applyAlignment="1" applyProtection="1">
      <protection locked="0"/>
    </xf>
    <xf numFmtId="0" fontId="14" fillId="0" borderId="34" xfId="0" applyFont="1" applyBorder="1" applyAlignment="1" applyProtection="1">
      <protection locked="0"/>
    </xf>
    <xf numFmtId="0" fontId="14" fillId="0" borderId="34" xfId="0" applyFont="1" applyBorder="1" applyAlignment="1" applyProtection="1">
      <alignment horizontal="center"/>
      <protection locked="0"/>
    </xf>
    <xf numFmtId="0" fontId="14" fillId="0" borderId="34" xfId="0" applyFont="1" applyBorder="1" applyAlignment="1">
      <alignment horizontal="center"/>
    </xf>
    <xf numFmtId="168" fontId="14" fillId="0" borderId="34" xfId="0" applyNumberFormat="1" applyFont="1" applyBorder="1" applyAlignment="1">
      <alignment horizontal="center"/>
    </xf>
    <xf numFmtId="0" fontId="14" fillId="0" borderId="34" xfId="0" applyFont="1" applyBorder="1"/>
    <xf numFmtId="0" fontId="14" fillId="0" borderId="35" xfId="0" applyFont="1" applyBorder="1"/>
    <xf numFmtId="0" fontId="4" fillId="0" borderId="18" xfId="0" applyFont="1" applyBorder="1" applyAlignment="1" applyProtection="1">
      <protection locked="0"/>
    </xf>
    <xf numFmtId="0" fontId="4" fillId="0" borderId="19" xfId="0" applyFont="1" applyBorder="1"/>
    <xf numFmtId="0" fontId="14" fillId="0" borderId="19" xfId="0" applyFont="1" applyBorder="1"/>
    <xf numFmtId="0" fontId="4" fillId="0" borderId="18" xfId="3" applyFont="1" applyBorder="1" applyAlignment="1" applyProtection="1">
      <protection locked="0"/>
    </xf>
    <xf numFmtId="0" fontId="4" fillId="0" borderId="18" xfId="0" applyFont="1" applyFill="1" applyBorder="1" applyAlignment="1" applyProtection="1">
      <protection locked="0"/>
    </xf>
    <xf numFmtId="0" fontId="14" fillId="0" borderId="18" xfId="0" applyFont="1" applyBorder="1" applyAlignment="1" applyProtection="1">
      <protection locked="0"/>
    </xf>
    <xf numFmtId="0" fontId="0" fillId="0" borderId="19" xfId="0" applyBorder="1"/>
    <xf numFmtId="0" fontId="45" fillId="0" borderId="19" xfId="0" applyFont="1" applyBorder="1"/>
    <xf numFmtId="0" fontId="4" fillId="0" borderId="18" xfId="3" applyFont="1" applyFill="1" applyBorder="1" applyAlignment="1" applyProtection="1">
      <protection locked="0"/>
    </xf>
    <xf numFmtId="0" fontId="4" fillId="2" borderId="18" xfId="3" applyFont="1" applyFill="1" applyBorder="1" applyAlignment="1" applyProtection="1">
      <protection locked="0"/>
    </xf>
    <xf numFmtId="0" fontId="4" fillId="2" borderId="18" xfId="0" applyFont="1" applyFill="1" applyBorder="1" applyAlignment="1" applyProtection="1">
      <protection locked="0"/>
    </xf>
    <xf numFmtId="0" fontId="14" fillId="0" borderId="18" xfId="0" applyFont="1" applyBorder="1"/>
    <xf numFmtId="14" fontId="4" fillId="0" borderId="18" xfId="0" applyNumberFormat="1" applyFont="1" applyBorder="1" applyAlignment="1" applyProtection="1">
      <protection locked="0"/>
    </xf>
    <xf numFmtId="0" fontId="14" fillId="0" borderId="20" xfId="0" applyFont="1" applyBorder="1" applyAlignment="1" applyProtection="1">
      <protection locked="0"/>
    </xf>
    <xf numFmtId="0" fontId="14" fillId="0" borderId="32" xfId="0" applyFont="1" applyBorder="1" applyAlignment="1" applyProtection="1">
      <protection locked="0"/>
    </xf>
    <xf numFmtId="0" fontId="14" fillId="0" borderId="32" xfId="0" applyFont="1" applyBorder="1" applyAlignment="1" applyProtection="1">
      <alignment horizontal="center"/>
      <protection locked="0"/>
    </xf>
    <xf numFmtId="0" fontId="14" fillId="0" borderId="32" xfId="0" applyFont="1" applyBorder="1" applyAlignment="1">
      <alignment horizontal="center"/>
    </xf>
    <xf numFmtId="168" fontId="14" fillId="0" borderId="32" xfId="0" applyNumberFormat="1" applyFont="1" applyBorder="1" applyAlignment="1">
      <alignment horizontal="center"/>
    </xf>
    <xf numFmtId="0" fontId="14" fillId="0" borderId="32" xfId="0" applyFont="1" applyBorder="1"/>
    <xf numFmtId="0" fontId="14" fillId="0" borderId="25" xfId="0" applyFont="1" applyBorder="1"/>
    <xf numFmtId="0" fontId="7" fillId="0" borderId="2" xfId="0" applyFont="1" applyFill="1" applyBorder="1" applyAlignment="1" applyProtection="1">
      <alignment horizontal="left"/>
      <protection locked="0"/>
    </xf>
    <xf numFmtId="0" fontId="16" fillId="0" borderId="2" xfId="0" applyFont="1" applyFill="1" applyBorder="1" applyAlignment="1" applyProtection="1">
      <alignment horizontal="left"/>
      <protection locked="0"/>
    </xf>
    <xf numFmtId="0" fontId="7" fillId="0" borderId="2" xfId="0" applyFont="1" applyFill="1" applyBorder="1" applyAlignment="1" applyProtection="1"/>
    <xf numFmtId="0" fontId="0" fillId="0" borderId="2" xfId="0" applyBorder="1" applyAlignment="1">
      <alignment horizontal="left"/>
    </xf>
    <xf numFmtId="0" fontId="16" fillId="0" borderId="2" xfId="0" applyFont="1" applyFill="1" applyBorder="1" applyAlignment="1" applyProtection="1"/>
    <xf numFmtId="0" fontId="7" fillId="0" borderId="5" xfId="0" applyFont="1" applyFill="1" applyBorder="1" applyAlignment="1" applyProtection="1"/>
    <xf numFmtId="0" fontId="7" fillId="0" borderId="9" xfId="0" applyFont="1" applyFill="1" applyBorder="1" applyAlignment="1" applyProtection="1"/>
    <xf numFmtId="0" fontId="17" fillId="0" borderId="13" xfId="0" applyFont="1" applyFill="1" applyBorder="1" applyAlignment="1" applyProtection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6" fillId="0" borderId="13" xfId="0" applyFont="1" applyFill="1" applyBorder="1" applyAlignment="1" applyProtection="1">
      <alignment horizontal="left"/>
    </xf>
    <xf numFmtId="0" fontId="0" fillId="0" borderId="9" xfId="0" applyBorder="1" applyAlignment="1">
      <alignment horizontal="left"/>
    </xf>
    <xf numFmtId="167" fontId="7" fillId="0" borderId="5" xfId="0" applyNumberFormat="1" applyFont="1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0" fillId="0" borderId="9" xfId="0" applyBorder="1" applyAlignment="1">
      <alignment horizontal="center"/>
    </xf>
    <xf numFmtId="170" fontId="7" fillId="0" borderId="0" xfId="0" applyNumberFormat="1" applyFont="1" applyFill="1" applyBorder="1" applyAlignment="1" applyProtection="1">
      <alignment horizontal="left" vertical="center"/>
      <protection locked="0"/>
    </xf>
    <xf numFmtId="170" fontId="16" fillId="0" borderId="0" xfId="0" applyNumberFormat="1" applyFont="1" applyFill="1" applyAlignment="1" applyProtection="1">
      <alignment horizontal="left" vertical="center"/>
      <protection locked="0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left" vertical="center"/>
      <protection locked="0"/>
    </xf>
    <xf numFmtId="0" fontId="28" fillId="0" borderId="0" xfId="0" applyFont="1" applyFill="1" applyAlignment="1" applyProtection="1">
      <alignment horizontal="right" vertical="center"/>
    </xf>
    <xf numFmtId="0" fontId="29" fillId="0" borderId="0" xfId="0" applyFont="1" applyAlignment="1">
      <alignment vertical="center"/>
    </xf>
    <xf numFmtId="0" fontId="41" fillId="0" borderId="11" xfId="0" applyFont="1" applyFill="1" applyBorder="1" applyAlignment="1" applyProtection="1">
      <alignment horizontal="center" vertical="center"/>
    </xf>
    <xf numFmtId="2" fontId="7" fillId="0" borderId="5" xfId="0" applyNumberFormat="1" applyFont="1" applyFill="1" applyBorder="1" applyAlignment="1" applyProtection="1">
      <alignment horizontal="right" vertical="center" wrapText="1"/>
    </xf>
    <xf numFmtId="0" fontId="0" fillId="0" borderId="9" xfId="0" applyBorder="1" applyAlignment="1">
      <alignment vertical="center"/>
    </xf>
    <xf numFmtId="0" fontId="20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43" fillId="0" borderId="11" xfId="0" applyFont="1" applyFill="1" applyBorder="1" applyAlignment="1" applyProtection="1">
      <alignment horizontal="left" vertical="center"/>
    </xf>
    <xf numFmtId="0" fontId="0" fillId="0" borderId="11" xfId="0" applyFont="1" applyBorder="1" applyAlignment="1">
      <alignment vertical="center"/>
    </xf>
    <xf numFmtId="0" fontId="31" fillId="0" borderId="11" xfId="0" applyFont="1" applyFill="1" applyBorder="1" applyAlignment="1" applyProtection="1">
      <alignment horizontal="right" vertical="center"/>
    </xf>
    <xf numFmtId="0" fontId="30" fillId="0" borderId="11" xfId="0" applyFon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16" fillId="0" borderId="0" xfId="0" applyFont="1" applyFill="1" applyAlignment="1" applyProtection="1">
      <alignment vertical="center"/>
    </xf>
    <xf numFmtId="0" fontId="18" fillId="0" borderId="0" xfId="0" applyFont="1" applyFill="1" applyAlignment="1" applyProtection="1">
      <alignment horizontal="right" vertical="center"/>
    </xf>
    <xf numFmtId="0" fontId="16" fillId="0" borderId="0" xfId="0" applyFont="1" applyFill="1" applyAlignment="1" applyProtection="1">
      <alignment horizontal="right" vertical="center"/>
    </xf>
    <xf numFmtId="0" fontId="1" fillId="0" borderId="6" xfId="0" applyFont="1" applyBorder="1" applyAlignment="1" applyProtection="1"/>
    <xf numFmtId="0" fontId="1" fillId="0" borderId="10" xfId="0" applyFont="1" applyBorder="1" applyAlignment="1" applyProtection="1"/>
    <xf numFmtId="0" fontId="1" fillId="0" borderId="2" xfId="0" applyFont="1" applyBorder="1" applyAlignment="1" applyProtection="1"/>
    <xf numFmtId="0" fontId="1" fillId="0" borderId="5" xfId="0" applyFont="1" applyBorder="1" applyAlignment="1" applyProtection="1"/>
    <xf numFmtId="0" fontId="0" fillId="0" borderId="13" xfId="0" applyBorder="1" applyAlignment="1"/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/>
    <xf numFmtId="0" fontId="0" fillId="0" borderId="0" xfId="0" applyBorder="1" applyAlignment="1">
      <alignment horizontal="center"/>
    </xf>
    <xf numFmtId="0" fontId="16" fillId="0" borderId="5" xfId="0" applyFont="1" applyFill="1" applyBorder="1" applyAlignment="1" applyProtection="1"/>
    <xf numFmtId="0" fontId="1" fillId="0" borderId="4" xfId="0" applyFont="1" applyBorder="1" applyAlignment="1" applyProtection="1"/>
    <xf numFmtId="0" fontId="1" fillId="0" borderId="11" xfId="0" applyFont="1" applyBorder="1" applyAlignment="1" applyProtection="1"/>
    <xf numFmtId="0" fontId="0" fillId="6" borderId="26" xfId="0" applyFill="1" applyBorder="1" applyAlignment="1">
      <alignment vertical="center" wrapText="1"/>
    </xf>
    <xf numFmtId="0" fontId="0" fillId="6" borderId="18" xfId="0" applyFill="1" applyBorder="1" applyAlignment="1">
      <alignment vertical="center"/>
    </xf>
    <xf numFmtId="0" fontId="0" fillId="6" borderId="23" xfId="0" applyFill="1" applyBorder="1" applyAlignment="1">
      <alignment vertical="center" wrapText="1"/>
    </xf>
    <xf numFmtId="0" fontId="0" fillId="6" borderId="24" xfId="0" applyFill="1" applyBorder="1" applyAlignment="1">
      <alignment vertical="center"/>
    </xf>
    <xf numFmtId="0" fontId="39" fillId="6" borderId="29" xfId="0" applyFont="1" applyFill="1" applyBorder="1" applyAlignment="1">
      <alignment horizontal="center" wrapText="1"/>
    </xf>
    <xf numFmtId="0" fontId="39" fillId="6" borderId="30" xfId="0" applyFont="1" applyFill="1" applyBorder="1" applyAlignment="1"/>
    <xf numFmtId="0" fontId="39" fillId="6" borderId="31" xfId="0" applyFont="1" applyFill="1" applyBorder="1" applyAlignment="1"/>
    <xf numFmtId="0" fontId="0" fillId="7" borderId="19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/>
    </xf>
    <xf numFmtId="0" fontId="40" fillId="7" borderId="27" xfId="0" applyFont="1" applyFill="1" applyBorder="1" applyAlignment="1">
      <alignment horizontal="center"/>
    </xf>
    <xf numFmtId="0" fontId="40" fillId="7" borderId="15" xfId="0" applyFont="1" applyFill="1" applyBorder="1" applyAlignment="1">
      <alignment horizontal="center"/>
    </xf>
    <xf numFmtId="0" fontId="40" fillId="7" borderId="28" xfId="0" applyFont="1" applyFill="1" applyBorder="1" applyAlignment="1">
      <alignment horizontal="center"/>
    </xf>
  </cellXfs>
  <cellStyles count="4">
    <cellStyle name="Euro" xfId="1"/>
    <cellStyle name="Lien hypertexte" xfId="2" builtinId="8"/>
    <cellStyle name="Normal" xfId="0" builtinId="0"/>
    <cellStyle name="Normal 2" xfId="3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b/>
        <i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FFFF00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312737</xdr:colOff>
      <xdr:row>1</xdr:row>
      <xdr:rowOff>14288</xdr:rowOff>
    </xdr:from>
    <xdr:to>
      <xdr:col>8</xdr:col>
      <xdr:colOff>298767</xdr:colOff>
      <xdr:row>2</xdr:row>
      <xdr:rowOff>6351</xdr:rowOff>
    </xdr:to>
    <xdr:pic>
      <xdr:nvPicPr>
        <xdr:cNvPr id="61857" name="Image 1" descr="imag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88050" y="109538"/>
          <a:ext cx="335280" cy="2778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1</xdr:row>
      <xdr:rowOff>133350</xdr:rowOff>
    </xdr:from>
    <xdr:to>
      <xdr:col>0</xdr:col>
      <xdr:colOff>847725</xdr:colOff>
      <xdr:row>3</xdr:row>
      <xdr:rowOff>66675</xdr:rowOff>
    </xdr:to>
    <xdr:pic>
      <xdr:nvPicPr>
        <xdr:cNvPr id="61858" name="Image 2" descr="brebis 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2875" y="228600"/>
          <a:ext cx="7048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230189</xdr:colOff>
      <xdr:row>0</xdr:row>
      <xdr:rowOff>95249</xdr:rowOff>
    </xdr:from>
    <xdr:to>
      <xdr:col>8</xdr:col>
      <xdr:colOff>341314</xdr:colOff>
      <xdr:row>2</xdr:row>
      <xdr:rowOff>23812</xdr:rowOff>
    </xdr:to>
    <xdr:sp macro="[0]!AfficherTout" textlink="" fLocksText="0">
      <xdr:nvSpPr>
        <xdr:cNvPr id="4" name="Rectangle 3"/>
        <xdr:cNvSpPr/>
      </xdr:nvSpPr>
      <xdr:spPr>
        <a:xfrm>
          <a:off x="4722814" y="95249"/>
          <a:ext cx="1643063" cy="309563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 fLocksWithSheet="0"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Q80"/>
  <sheetViews>
    <sheetView showGridLines="0" tabSelected="1" zoomScale="120" zoomScaleNormal="120" workbookViewId="0">
      <pane ySplit="9" topLeftCell="A10" activePane="bottomLeft" state="frozen"/>
      <selection pane="bottomLeft" activeCell="B5" sqref="B5:E5"/>
    </sheetView>
  </sheetViews>
  <sheetFormatPr baseColWidth="10" defaultRowHeight="12.75"/>
  <cols>
    <col min="1" max="1" width="14.5703125" style="14" customWidth="1"/>
    <col min="2" max="2" width="8.5703125" style="14" customWidth="1"/>
    <col min="3" max="4" width="9.7109375" style="14" customWidth="1"/>
    <col min="5" max="5" width="24.7109375" style="14" customWidth="1"/>
    <col min="6" max="6" width="8.7109375" style="14" customWidth="1"/>
    <col min="7" max="7" width="9" style="14" customWidth="1"/>
    <col min="8" max="9" width="5.28515625" style="14" customWidth="1"/>
    <col min="10" max="10" width="9.7109375" style="14" customWidth="1"/>
    <col min="11" max="11" width="8.7109375" style="12" customWidth="1"/>
    <col min="12" max="12" width="17.42578125" style="12" customWidth="1"/>
    <col min="13" max="17" width="11.42578125" style="12"/>
    <col min="18" max="16384" width="11.42578125" style="1"/>
  </cols>
  <sheetData>
    <row r="1" spans="1:17" ht="7.5" customHeight="1"/>
    <row r="2" spans="1:17" ht="22.5" customHeight="1">
      <c r="B2" s="159">
        <f>INDEX(tarif,MATCH($B$5,magasin,0))</f>
        <v>0</v>
      </c>
      <c r="C2" s="15"/>
      <c r="D2" s="61" t="s">
        <v>0</v>
      </c>
      <c r="E2" s="16"/>
      <c r="F2" s="16"/>
      <c r="G2" s="16"/>
      <c r="H2" s="16"/>
      <c r="I2" s="17"/>
      <c r="J2" s="18"/>
      <c r="N2" s="12" t="b">
        <v>0</v>
      </c>
      <c r="O2" s="12" t="b">
        <f>B11&gt;0</f>
        <v>0</v>
      </c>
      <c r="P2" s="12" t="b">
        <f>B3&gt;0</f>
        <v>0</v>
      </c>
      <c r="Q2" s="160"/>
    </row>
    <row r="3" spans="1:17" ht="18" customHeight="1">
      <c r="B3" s="159">
        <f>INDEX(net,MATCH($B$5,magasin,0))</f>
        <v>0</v>
      </c>
      <c r="C3" s="15"/>
      <c r="D3" s="19" t="s">
        <v>7</v>
      </c>
      <c r="E3" s="20"/>
      <c r="F3" s="20"/>
      <c r="G3" s="20"/>
      <c r="H3" s="20"/>
      <c r="I3" s="21"/>
      <c r="J3" s="18"/>
      <c r="O3" s="161"/>
    </row>
    <row r="4" spans="1:17" ht="27" customHeight="1">
      <c r="A4" s="242" t="str">
        <f>IF(AND(O2=TRUE),"BON DE LIVRAISON PROMOTIONNEL N°",IF(N9=TRUE,"BON DE LIVRAISON PROMOTIONNEL N°",IF(B3&gt;0,"BON NET NET","BON DE LIVRAISON N°")))</f>
        <v>BON DE LIVRAISON N°</v>
      </c>
      <c r="B4" s="243"/>
      <c r="C4" s="243"/>
      <c r="D4" s="243"/>
      <c r="E4" s="243"/>
      <c r="F4" s="243"/>
      <c r="G4" s="233">
        <v>9177</v>
      </c>
      <c r="H4" s="233"/>
      <c r="I4" s="234"/>
      <c r="J4" s="235"/>
      <c r="K4" s="78"/>
      <c r="N4" s="12" t="b">
        <v>0</v>
      </c>
    </row>
    <row r="5" spans="1:17" s="9" customFormat="1" ht="12" customHeight="1">
      <c r="A5" s="22" t="s">
        <v>1</v>
      </c>
      <c r="B5" s="227" t="s">
        <v>179</v>
      </c>
      <c r="C5" s="227"/>
      <c r="D5" s="227"/>
      <c r="E5" s="227"/>
      <c r="F5" s="23" t="s">
        <v>596</v>
      </c>
      <c r="G5" s="223">
        <f ca="1">TODAY()+1</f>
        <v>40625</v>
      </c>
      <c r="H5" s="223"/>
      <c r="I5" s="224"/>
      <c r="J5" s="224"/>
      <c r="K5" s="79"/>
      <c r="L5" s="54"/>
      <c r="M5" s="54"/>
      <c r="N5" s="54"/>
      <c r="O5" s="54"/>
      <c r="P5" s="54"/>
      <c r="Q5" s="54"/>
    </row>
    <row r="6" spans="1:17" s="9" customFormat="1" ht="12" customHeight="1">
      <c r="A6" s="22" t="s">
        <v>2</v>
      </c>
      <c r="B6" s="226" t="str">
        <f>INDEX(adresse1,MATCH($B$5,magasin,0))</f>
        <v>-</v>
      </c>
      <c r="C6" s="226"/>
      <c r="D6" s="226"/>
      <c r="E6" s="226"/>
      <c r="F6" s="226"/>
      <c r="G6" s="226"/>
      <c r="H6" s="154"/>
      <c r="I6" s="24"/>
      <c r="J6" s="24"/>
      <c r="K6" s="80"/>
      <c r="L6" s="54"/>
      <c r="M6" s="54"/>
      <c r="N6" s="54" t="b">
        <v>0</v>
      </c>
      <c r="O6" s="54"/>
      <c r="P6" s="54"/>
      <c r="Q6" s="54"/>
    </row>
    <row r="7" spans="1:17" s="9" customFormat="1" ht="12" customHeight="1">
      <c r="A7" s="22" t="s">
        <v>3</v>
      </c>
      <c r="B7" s="226" t="str">
        <f>INDEX(adresse2,MATCH($B$5,magasin,0))</f>
        <v>-</v>
      </c>
      <c r="C7" s="226"/>
      <c r="D7" s="226"/>
      <c r="E7" s="226"/>
      <c r="F7" s="25" t="s">
        <v>9</v>
      </c>
      <c r="G7" s="226" t="str">
        <f>INDEX(adresse3,MATCH($B$5,magasin,0))</f>
        <v>-</v>
      </c>
      <c r="H7" s="226"/>
      <c r="I7" s="241"/>
      <c r="J7" s="241"/>
      <c r="K7" s="80"/>
      <c r="L7" s="54"/>
      <c r="M7" s="54"/>
      <c r="N7" s="54"/>
      <c r="O7" s="54"/>
      <c r="P7" s="54"/>
      <c r="Q7" s="54"/>
    </row>
    <row r="8" spans="1:17" s="9" customFormat="1" ht="21" hidden="1" customHeight="1">
      <c r="A8" s="228">
        <f>INDEX(numero,MATCH($B$5,magasin,0))</f>
        <v>0</v>
      </c>
      <c r="B8" s="229"/>
      <c r="C8" s="236"/>
      <c r="D8" s="237"/>
      <c r="E8" s="237"/>
      <c r="F8" s="238">
        <f>INDEX(ifls,MATCH($B$5,magasin,0))</f>
        <v>0</v>
      </c>
      <c r="G8" s="239"/>
      <c r="H8" s="240"/>
      <c r="I8" s="230" t="str">
        <f>IF(F8="numero ifls",74556,"")</f>
        <v/>
      </c>
      <c r="J8" s="230"/>
      <c r="K8" s="80"/>
      <c r="L8" s="54"/>
      <c r="M8" s="54"/>
      <c r="N8" s="54"/>
      <c r="O8" s="54"/>
      <c r="P8" s="54"/>
      <c r="Q8" s="54"/>
    </row>
    <row r="9" spans="1:17" s="9" customFormat="1" ht="27" customHeight="1">
      <c r="A9" s="63" t="s">
        <v>8</v>
      </c>
      <c r="B9" s="64" t="s">
        <v>4</v>
      </c>
      <c r="C9" s="83" t="s">
        <v>1086</v>
      </c>
      <c r="D9" s="225" t="s">
        <v>5</v>
      </c>
      <c r="E9" s="225"/>
      <c r="F9" s="42" t="s">
        <v>6</v>
      </c>
      <c r="G9" s="42" t="s">
        <v>602</v>
      </c>
      <c r="H9" s="231" t="s">
        <v>1014</v>
      </c>
      <c r="I9" s="232"/>
      <c r="J9" s="58">
        <f>IF(AND(O2=TRUE,),"0",IF(O2=FALSE,INDEX(remise,MATCH($B$5,magasin,IF(N4=TRUE,INDEX(remise,MATCH($B$5,magasin,0)))))))</f>
        <v>0</v>
      </c>
      <c r="K9" s="80"/>
      <c r="L9" s="54"/>
      <c r="M9" s="54"/>
      <c r="N9" s="54" t="b">
        <v>0</v>
      </c>
      <c r="O9" s="54"/>
      <c r="P9" s="54"/>
      <c r="Q9" s="54"/>
    </row>
    <row r="10" spans="1:17" s="9" customFormat="1" ht="3" customHeight="1">
      <c r="A10" s="147"/>
      <c r="B10" s="148"/>
      <c r="C10" s="148"/>
      <c r="D10" s="148"/>
      <c r="E10" s="148"/>
      <c r="F10" s="148"/>
      <c r="G10" s="148"/>
      <c r="H10" s="148"/>
      <c r="I10" s="148"/>
      <c r="J10" s="148"/>
      <c r="K10" s="80"/>
      <c r="L10" s="54"/>
      <c r="M10" s="54"/>
      <c r="N10" s="54"/>
      <c r="O10" s="54"/>
      <c r="P10" s="54"/>
      <c r="Q10" s="54"/>
    </row>
    <row r="11" spans="1:17" s="9" customFormat="1" ht="12" customHeight="1">
      <c r="A11" s="29">
        <v>2564443</v>
      </c>
      <c r="B11" s="27"/>
      <c r="C11" s="87"/>
      <c r="D11" s="211" t="s">
        <v>10</v>
      </c>
      <c r="E11" s="211"/>
      <c r="F11" s="30"/>
      <c r="G11" s="157">
        <f>IF(N2=TRUE,prix!Q7,IF(B2&gt;0,prix!K7,IF(N4=TRUE,prix!S7,IF(N6=TRUE,prix!V7,prix!E7))))</f>
        <v>0</v>
      </c>
      <c r="H11" s="220">
        <f>IF(N2=TRUE,prix!Q7,IF(AND(O2=TRUE,B2&gt;0),prix!O7,IF(B2&gt;0,prix!M7,IF(N4=TRUE,prix!T7,IF(N6=TRUE,prix!V7,IF(N9=TRUE,prix!X7,IF(OR(B11=0,O2=FALSE),prix!G7,IF(O2=TRUE,prix!I7))))))))</f>
        <v>0</v>
      </c>
      <c r="I11" s="222"/>
      <c r="J11" s="26">
        <f t="shared" ref="J11:J25" si="0">F11*H11</f>
        <v>0</v>
      </c>
      <c r="K11" s="80"/>
      <c r="L11" s="54"/>
      <c r="M11" s="54"/>
      <c r="N11" s="54"/>
      <c r="O11" s="54"/>
      <c r="P11" s="54"/>
      <c r="Q11" s="54"/>
    </row>
    <row r="12" spans="1:17" s="59" customFormat="1" ht="12" customHeight="1">
      <c r="A12" s="29">
        <v>2564444</v>
      </c>
      <c r="B12" s="27"/>
      <c r="C12" s="87"/>
      <c r="D12" s="211" t="s">
        <v>1015</v>
      </c>
      <c r="E12" s="211"/>
      <c r="F12" s="30"/>
      <c r="G12" s="157">
        <f>IF(N2=TRUE,prix!Q8,IF(B2&gt;0,prix!K8,IF(N4=TRUE,prix!S8,IF(N6=TRUE,prix!V8,prix!E8))))</f>
        <v>0</v>
      </c>
      <c r="H12" s="220">
        <f>IF(N2=TRUE,prix!Q8,IF(AND(O2=TRUE,B2&gt;0),prix!O8,IF(B2&gt;0,prix!M8,IF(N4=TRUE,prix!T8,IF(N6=TRUE,prix!V8,IF(N9=TRUE,prix!X8,IF(OR(B12=0,O2=FALSE),prix!G8,IF(O2=TRUE,prix!I8))))))))</f>
        <v>0</v>
      </c>
      <c r="I12" s="222"/>
      <c r="J12" s="26">
        <f t="shared" si="0"/>
        <v>0</v>
      </c>
      <c r="K12" s="60"/>
      <c r="L12" s="60"/>
      <c r="M12" s="60"/>
      <c r="N12" s="60"/>
      <c r="O12" s="60"/>
      <c r="P12" s="60"/>
      <c r="Q12" s="60"/>
    </row>
    <row r="13" spans="1:17" s="8" customFormat="1" ht="12" customHeight="1">
      <c r="A13" s="29">
        <v>2564445</v>
      </c>
      <c r="B13" s="27"/>
      <c r="C13" s="87"/>
      <c r="D13" s="211" t="s">
        <v>1016</v>
      </c>
      <c r="E13" s="211"/>
      <c r="F13" s="30"/>
      <c r="G13" s="157">
        <f>IF(N2=TRUE,prix!Q9,IF(B2&gt;0,prix!K9,IF(N4=TRUE,prix!S9,IF(N6=TRUE,prix!V9,prix!E9))))</f>
        <v>0</v>
      </c>
      <c r="H13" s="220">
        <f>IF(N2=TRUE,prix!Q9,IF(AND(O2=TRUE,B2&gt;0),prix!O9,IF(B2&gt;0,prix!M9,IF(N4=TRUE,prix!T9,IF(N6=TRUE,prix!V9,IF(N9=TRUE,prix!X9,IF(OR(B13=0,O2=FALSE),prix!G9,IF(O2=TRUE,prix!I9))))))))</f>
        <v>0</v>
      </c>
      <c r="I13" s="222"/>
      <c r="J13" s="26">
        <f t="shared" si="0"/>
        <v>0</v>
      </c>
      <c r="K13" s="12"/>
      <c r="L13" s="12"/>
      <c r="M13" s="12"/>
      <c r="N13" s="12"/>
      <c r="O13" s="12"/>
      <c r="P13" s="12"/>
      <c r="Q13" s="12"/>
    </row>
    <row r="14" spans="1:17" ht="12" customHeight="1">
      <c r="A14" s="29">
        <v>2564447</v>
      </c>
      <c r="B14" s="27"/>
      <c r="C14" s="87"/>
      <c r="D14" s="211" t="s">
        <v>1017</v>
      </c>
      <c r="E14" s="211"/>
      <c r="F14" s="30"/>
      <c r="G14" s="157">
        <f>IF(N2=TRUE,prix!Q10,IF(B2&gt;0,prix!K10,IF(N4=TRUE,prix!S10,IF(N6=TRUE,prix!V10,prix!E10))))</f>
        <v>0</v>
      </c>
      <c r="H14" s="220">
        <f>IF(N2=TRUE,prix!Q10,IF(AND(O2=TRUE,B2&gt;0),prix!O10,IF(B2&gt;0,prix!M10,IF(N4=TRUE,prix!T10,IF(N6=TRUE,prix!V10,IF(N9=TRUE,prix!X10,IF(OR(B14=0,O2=FALSE),prix!G10,IF(O2=TRUE,prix!I10))))))))</f>
        <v>0</v>
      </c>
      <c r="I14" s="222"/>
      <c r="J14" s="26">
        <f t="shared" si="0"/>
        <v>0</v>
      </c>
      <c r="L14" s="12" t="b">
        <f>ISERROR(SEARCH("numero",A8,1))</f>
        <v>1</v>
      </c>
      <c r="M14" s="84" t="str">
        <f>IF(L14,"",1)</f>
        <v/>
      </c>
    </row>
    <row r="15" spans="1:17" ht="12" customHeight="1">
      <c r="A15" s="29">
        <v>2564448</v>
      </c>
      <c r="B15" s="27"/>
      <c r="C15" s="87"/>
      <c r="D15" s="211" t="s">
        <v>1018</v>
      </c>
      <c r="E15" s="211"/>
      <c r="F15" s="30"/>
      <c r="G15" s="157">
        <f>IF(N2=TRUE,prix!Q11,IF(B2&gt;0,prix!K11,IF(N4=TRUE,prix!S11,IF(N6=TRUE,prix!V11,prix!E11))))</f>
        <v>0</v>
      </c>
      <c r="H15" s="220">
        <f>IF(N2=TRUE,prix!Q11,IF(AND(O2=TRUE,B2&gt;0),prix!O11,IF(B2&gt;0,prix!M11,IF(N4=TRUE,prix!T11,IF(N6=TRUE,prix!V11,IF(N9=TRUE,prix!X11,IF(OR(B15=0,O2=FALSE),prix!G11,IF(O2=TRUE,prix!I11))))))))</f>
        <v>0</v>
      </c>
      <c r="I15" s="222"/>
      <c r="J15" s="26">
        <f t="shared" si="0"/>
        <v>0</v>
      </c>
      <c r="L15" s="12" t="b">
        <f>ISERROR(SEARCH("ifls",A8,1))</f>
        <v>1</v>
      </c>
      <c r="M15" s="84" t="str">
        <f>IF(L15,"",1)</f>
        <v/>
      </c>
      <c r="O15" s="13"/>
    </row>
    <row r="16" spans="1:17" ht="12" customHeight="1">
      <c r="A16" s="29">
        <v>2564449</v>
      </c>
      <c r="B16" s="27"/>
      <c r="C16" s="87"/>
      <c r="D16" s="211" t="s">
        <v>1019</v>
      </c>
      <c r="E16" s="211"/>
      <c r="F16" s="30"/>
      <c r="G16" s="157">
        <f>IF(N2=TRUE,prix!Q12,IF(B2&gt;0,prix!K12,IF(N4=TRUE,prix!S12,IF(N6=TRUE,prix!V12,prix!E12))))</f>
        <v>0</v>
      </c>
      <c r="H16" s="220">
        <f>IF(N2=TRUE,prix!Q12,IF(AND(O2=TRUE,B2&gt;0),prix!O12,IF(B2&gt;0,prix!M12,IF(N4=TRUE,prix!T12,IF(N6=TRUE,prix!V12,IF(N9=TRUE,prix!X12,IF(OR(B16=0,O2=FALSE),prix!G12,IF(O2=TRUE,prix!I12))))))))</f>
        <v>0</v>
      </c>
      <c r="I16" s="222"/>
      <c r="J16" s="26">
        <f t="shared" si="0"/>
        <v>0</v>
      </c>
      <c r="M16" s="84"/>
    </row>
    <row r="17" spans="1:13" ht="12" customHeight="1">
      <c r="A17" s="29">
        <v>2564476</v>
      </c>
      <c r="B17" s="27"/>
      <c r="C17" s="87"/>
      <c r="D17" s="211" t="s">
        <v>1020</v>
      </c>
      <c r="E17" s="211"/>
      <c r="F17" s="30"/>
      <c r="G17" s="157">
        <f>IF(N2=TRUE,prix!Q13,IF(B2&gt;0,prix!K13,IF(N4=TRUE,prix!S13,IF(N6=TRUE,prix!V13,prix!E13))))</f>
        <v>0</v>
      </c>
      <c r="H17" s="220">
        <f>IF(N2=TRUE,prix!Q13,IF(AND(O2=TRUE,B2&gt;0),prix!O13,IF(B2&gt;0,prix!M13,IF(N4=TRUE,prix!T13,IF(N6=TRUE,prix!V13,IF(N9=TRUE,prix!X13,IF(OR(B17=0,O2=FALSE),prix!G13,IF(O2=TRUE,prix!I13))))))))</f>
        <v>0</v>
      </c>
      <c r="I17" s="222"/>
      <c r="J17" s="26">
        <f t="shared" si="0"/>
        <v>0</v>
      </c>
      <c r="M17" s="84"/>
    </row>
    <row r="18" spans="1:13" ht="12" customHeight="1">
      <c r="A18" s="29">
        <v>2564470</v>
      </c>
      <c r="B18" s="27"/>
      <c r="C18" s="87"/>
      <c r="D18" s="211" t="s">
        <v>1021</v>
      </c>
      <c r="E18" s="213"/>
      <c r="F18" s="30"/>
      <c r="G18" s="157">
        <f>IF(N2=TRUE,prix!Q14,IF(B2&gt;0,prix!K14,IF(N4=TRUE,prix!S14,IF(N6=TRUE,prix!V14,prix!E14))))</f>
        <v>0</v>
      </c>
      <c r="H18" s="220">
        <f>IF(N2=TRUE,prix!Q14,IF(AND(O2=TRUE,B2&gt;0),prix!O14,IF(B2&gt;0,prix!M14,IF(N4=TRUE,prix!T14,IF(N6=TRUE,prix!V14,IF(N9=TRUE,prix!X14,IF(OR(B18=0,O2=FALSE),prix!G14,IF(O2=TRUE,prix!I14))))))))</f>
        <v>0</v>
      </c>
      <c r="I18" s="222"/>
      <c r="J18" s="26">
        <f t="shared" si="0"/>
        <v>0</v>
      </c>
    </row>
    <row r="19" spans="1:13" ht="12" customHeight="1">
      <c r="A19" s="29">
        <v>2564450</v>
      </c>
      <c r="B19" s="27"/>
      <c r="C19" s="87"/>
      <c r="D19" s="211" t="s">
        <v>15</v>
      </c>
      <c r="E19" s="211"/>
      <c r="F19" s="30"/>
      <c r="G19" s="157">
        <f>IF(N2=TRUE,prix!Q15,IF(B2&gt;0,prix!K15,IF(N4=TRUE,prix!S15,IF(N6=TRUE,prix!V15,prix!E15))))</f>
        <v>0</v>
      </c>
      <c r="H19" s="220">
        <f>IF(N2=TRUE,prix!Q15,IF(AND(O2=TRUE,B2&gt;0),prix!O15,IF(B2&gt;0,prix!M15,IF(N4=TRUE,prix!T15,IF(N6=TRUE,prix!V15,IF(N9=TRUE,prix!X15,IF(OR(B19=0,O2=FALSE),prix!G15,IF(O2=TRUE,prix!I15))))))))</f>
        <v>0</v>
      </c>
      <c r="I19" s="222"/>
      <c r="J19" s="26">
        <f t="shared" si="0"/>
        <v>0</v>
      </c>
    </row>
    <row r="20" spans="1:13" ht="12" customHeight="1">
      <c r="A20" s="29">
        <v>2564451</v>
      </c>
      <c r="B20" s="27"/>
      <c r="C20" s="87"/>
      <c r="D20" s="211" t="s">
        <v>1022</v>
      </c>
      <c r="E20" s="211"/>
      <c r="F20" s="30"/>
      <c r="G20" s="157">
        <f>IF(N2=TRUE,prix!Q16,IF(B2&gt;0,prix!K16,IF(N4=TRUE,prix!S16,IF(N6=TRUE,prix!V16,prix!E16))))</f>
        <v>0</v>
      </c>
      <c r="H20" s="220">
        <f>IF(N2=TRUE,prix!Q16,IF(AND(O2=TRUE,B2&gt;0),prix!O16,IF(B2&gt;0,prix!M16,IF(N4=TRUE,prix!T16,IF(N6=TRUE,prix!V16,IF(N9=TRUE,prix!X16,IF(OR(B20=0,O2=FALSE),prix!G16,IF(O2=TRUE,prix!I16))))))))</f>
        <v>0</v>
      </c>
      <c r="I20" s="222"/>
      <c r="J20" s="26">
        <f t="shared" si="0"/>
        <v>0</v>
      </c>
    </row>
    <row r="21" spans="1:13" ht="12" customHeight="1">
      <c r="A21" s="29">
        <v>2564452</v>
      </c>
      <c r="B21" s="27"/>
      <c r="C21" s="87"/>
      <c r="D21" s="211" t="s">
        <v>1023</v>
      </c>
      <c r="E21" s="211"/>
      <c r="F21" s="30"/>
      <c r="G21" s="157">
        <f>IF(N2=TRUE,prix!Q17,IF(B2&gt;0,prix!K17,IF(N4=TRUE,prix!S17,IF(N6=TRUE,prix!V17,prix!E17))))</f>
        <v>0</v>
      </c>
      <c r="H21" s="220">
        <f>IF(N2=TRUE,prix!Q17,IF(AND(O2=TRUE,B2&gt;0),prix!O17,IF(B2&gt;0,prix!M17,IF(N4=TRUE,prix!T17,IF(N6=TRUE,prix!V17,IF(N9=TRUE,prix!X17,IF(OR(B21=0,O2=FALSE),prix!G17,IF(O2=TRUE,prix!I17))))))))</f>
        <v>0</v>
      </c>
      <c r="I21" s="222"/>
      <c r="J21" s="26">
        <f t="shared" si="0"/>
        <v>0</v>
      </c>
    </row>
    <row r="22" spans="1:13" ht="12" customHeight="1">
      <c r="A22" s="29">
        <v>2564454</v>
      </c>
      <c r="B22" s="27"/>
      <c r="C22" s="87"/>
      <c r="D22" s="211" t="s">
        <v>1024</v>
      </c>
      <c r="E22" s="211"/>
      <c r="F22" s="30"/>
      <c r="G22" s="157">
        <f>IF(N2=TRUE,prix!Q18,IF(B2&gt;0,prix!K18,IF(N4=TRUE,prix!S18,IF(N6=TRUE,prix!V18,prix!E18))))</f>
        <v>0</v>
      </c>
      <c r="H22" s="220">
        <f>IF(N2=TRUE,prix!Q18,IF(AND(O2=TRUE,B2&gt;0),prix!O18,IF(B2&gt;0,prix!M18,IF(N4=TRUE,prix!T18,IF(N6=TRUE,prix!V18,IF(N9=TRUE,prix!X18,IF(OR(B22=0,O2=FALSE),prix!G18,IF(O2=TRUE,prix!I18))))))))</f>
        <v>0</v>
      </c>
      <c r="I22" s="222"/>
      <c r="J22" s="26">
        <f t="shared" si="0"/>
        <v>0</v>
      </c>
    </row>
    <row r="23" spans="1:13" ht="12" customHeight="1">
      <c r="A23" s="29">
        <v>2564455</v>
      </c>
      <c r="B23" s="27"/>
      <c r="C23" s="87"/>
      <c r="D23" s="211" t="s">
        <v>19</v>
      </c>
      <c r="E23" s="211"/>
      <c r="F23" s="30"/>
      <c r="G23" s="157">
        <f>IF(N2=TRUE,prix!Q19,IF(B2&gt;0,prix!K19,IF(N4=TRUE,prix!S19,IF(N6=TRUE,prix!V19,prix!E19))))</f>
        <v>0</v>
      </c>
      <c r="H23" s="220">
        <f>IF(N2=TRUE,prix!Q19,IF(AND(O2=TRUE,B2&gt;0),prix!O19,IF(B2&gt;0,prix!M19,IF(N4=TRUE,prix!T19,IF(N6=TRUE,prix!V19,IF(N9=TRUE,prix!X19,IF(OR(B23=0,O2=FALSE),prix!G19,IF(O2=TRUE,prix!I19))))))))</f>
        <v>0</v>
      </c>
      <c r="I23" s="222"/>
      <c r="J23" s="26">
        <f t="shared" si="0"/>
        <v>0</v>
      </c>
    </row>
    <row r="24" spans="1:13" ht="12" customHeight="1">
      <c r="A24" s="29">
        <v>2564456</v>
      </c>
      <c r="B24" s="27"/>
      <c r="C24" s="87"/>
      <c r="D24" s="211" t="s">
        <v>20</v>
      </c>
      <c r="E24" s="211"/>
      <c r="F24" s="30"/>
      <c r="G24" s="157">
        <f>IF(N2=TRUE,prix!Q20,IF(B2&gt;0,prix!K20,IF(N4=TRUE,prix!S20,IF(N6=TRUE,prix!V20,prix!E20))))</f>
        <v>0</v>
      </c>
      <c r="H24" s="220">
        <f>IF(N2=TRUE,prix!Q20,IF(AND(O2=TRUE,B2&gt;0),prix!O20,IF(B2&gt;0,prix!M20,IF(N4=TRUE,prix!T20,IF(N6=TRUE,prix!V20,IF(N9=TRUE,prix!X20,IF(OR(B24=0,O2=FALSE),prix!G20,IF(O2=TRUE,prix!I20))))))))</f>
        <v>0</v>
      </c>
      <c r="I24" s="222"/>
      <c r="J24" s="26">
        <f t="shared" si="0"/>
        <v>0</v>
      </c>
    </row>
    <row r="25" spans="1:13" ht="12" customHeight="1">
      <c r="A25" s="29">
        <v>2564457</v>
      </c>
      <c r="B25" s="27"/>
      <c r="C25" s="87"/>
      <c r="D25" s="211" t="s">
        <v>21</v>
      </c>
      <c r="E25" s="211"/>
      <c r="F25" s="30"/>
      <c r="G25" s="157">
        <f>IF(N2=TRUE,prix!Q21,IF(B2&gt;0,prix!K21,IF(N4=TRUE,prix!S21,IF(N6=TRUE,prix!V21,prix!E21))))</f>
        <v>0</v>
      </c>
      <c r="H25" s="220">
        <f>IF(N2=TRUE,prix!Q21,IF(AND(O2=TRUE,B2&gt;0),prix!O21,IF(B2&gt;0,prix!M21,IF(N4=TRUE,prix!T21,IF(N6=TRUE,prix!V21,IF(N9=TRUE,prix!X21,IF(OR(B25=0,O2=FALSE),prix!G21,IF(O2=TRUE,prix!I21))))))))</f>
        <v>0</v>
      </c>
      <c r="I25" s="222"/>
      <c r="J25" s="26">
        <f t="shared" si="0"/>
        <v>0</v>
      </c>
    </row>
    <row r="26" spans="1:13" ht="3.95" customHeight="1">
      <c r="A26" s="149"/>
      <c r="B26" s="150"/>
      <c r="C26" s="150"/>
      <c r="D26" s="150"/>
      <c r="E26" s="150"/>
      <c r="F26" s="150"/>
      <c r="G26" s="150"/>
      <c r="H26" s="150"/>
      <c r="I26" s="150"/>
      <c r="J26" s="151"/>
    </row>
    <row r="27" spans="1:13" ht="12" customHeight="1">
      <c r="A27" s="29">
        <v>2564458</v>
      </c>
      <c r="B27" s="27"/>
      <c r="C27" s="87"/>
      <c r="D27" s="211" t="s">
        <v>1025</v>
      </c>
      <c r="E27" s="211"/>
      <c r="F27" s="30"/>
      <c r="G27" s="26">
        <f>IF(N2=TRUE,prix!Q22,IF(B2&gt;0,prix!K22,IF(N4=TRUE,prix!S22,IF(N6=TRUE,prix!V22,prix!E22))))</f>
        <v>0</v>
      </c>
      <c r="H27" s="220">
        <f>IF(N2=TRUE,prix!Q22,IF(AND(O2=TRUE,B2&gt;0),prix!O22,IF(B2&gt;0,prix!M22,IF(N4=TRUE,prix!T22,IF(N6=TRUE,prix!V22,IF(N9=TRUE,prix!X22,IF(OR(B27=0,O2=FALSE),prix!G22,IF(O2=TRUE,prix!I22))))))))</f>
        <v>0</v>
      </c>
      <c r="I27" s="221"/>
      <c r="J27" s="26">
        <f>F27*H27</f>
        <v>0</v>
      </c>
    </row>
    <row r="28" spans="1:13" ht="12" customHeight="1">
      <c r="A28" s="29">
        <v>2564459</v>
      </c>
      <c r="B28" s="27"/>
      <c r="C28" s="87"/>
      <c r="D28" s="211" t="s">
        <v>1026</v>
      </c>
      <c r="E28" s="211"/>
      <c r="F28" s="30"/>
      <c r="G28" s="26">
        <f>IF(N2=TRUE,prix!Q23,IF(B2&gt;0,prix!K23,IF(N4=TRUE,prix!S23,IF(N6=TRUE,prix!V23,prix!E23))))</f>
        <v>0</v>
      </c>
      <c r="H28" s="220">
        <f>IF(N2=TRUE,prix!Q23,IF(AND(O2=TRUE,B2&gt;0),prix!O23,IF(B2&gt;0,prix!M23,IF(N4=TRUE,prix!T23,IF(N6=TRUE,prix!V23,IF(N9=TRUE,prix!X23,IF(OR(B28=0,O2=FALSE),prix!G23,IF(O2=TRUE,prix!I23))))))))</f>
        <v>0</v>
      </c>
      <c r="I28" s="221"/>
      <c r="J28" s="26">
        <f>F28*H28</f>
        <v>0</v>
      </c>
    </row>
    <row r="29" spans="1:13" ht="12" customHeight="1">
      <c r="A29" s="29">
        <v>2564471</v>
      </c>
      <c r="B29" s="27"/>
      <c r="C29" s="87"/>
      <c r="D29" s="211" t="s">
        <v>24</v>
      </c>
      <c r="E29" s="211"/>
      <c r="F29" s="30"/>
      <c r="G29" s="26">
        <f>IF(N2=TRUE,prix!Q24,IF(B2&gt;0,prix!K24,IF(N4=TRUE,prix!S24,IF(N6=TRUE,prix!V24,prix!E24))))</f>
        <v>0</v>
      </c>
      <c r="H29" s="220">
        <f>IF(N2=TRUE,prix!Q24,IF(AND(O2=TRUE,B2&gt;0),prix!O24,IF(B2&gt;0,prix!M24,IF(N4=TRUE,prix!T24,IF(N6=TRUE,prix!V24,IF(N9=TRUE,prix!X24,IF(OR(B29=0,O2=FALSE),prix!G24,IF(O2=TRUE,prix!I24))))))))</f>
        <v>0</v>
      </c>
      <c r="I29" s="221"/>
      <c r="J29" s="26">
        <f>F29*H29</f>
        <v>0</v>
      </c>
    </row>
    <row r="30" spans="1:13" ht="3.95" customHeight="1">
      <c r="A30" s="149"/>
      <c r="B30" s="150"/>
      <c r="C30" s="150"/>
      <c r="D30" s="150"/>
      <c r="E30" s="150"/>
      <c r="F30" s="150"/>
      <c r="G30" s="150"/>
      <c r="H30" s="150"/>
      <c r="I30" s="150"/>
      <c r="J30" s="151"/>
    </row>
    <row r="31" spans="1:13" ht="12" customHeight="1">
      <c r="A31" s="29">
        <v>2564482</v>
      </c>
      <c r="B31" s="27"/>
      <c r="C31" s="87"/>
      <c r="D31" s="211" t="str">
        <f>IF(N2=TRUE,"","Raclette au poivre")</f>
        <v>Raclette au poivre</v>
      </c>
      <c r="E31" s="211"/>
      <c r="F31" s="30"/>
      <c r="G31" s="26">
        <f>IF(N2=TRUE,"",prix!E25)</f>
        <v>0</v>
      </c>
      <c r="H31" s="220">
        <f>IF(N2=TRUE,prix!Q25,IF(AND(O2=TRUE,B2&gt;0),prix!O25,IF(B2&gt;0,prix!M25,IF(N4=TRUE,prix!T25,IF(N6=TRUE,prix!V25,IF(N9=TRUE,prix!X25,IF(OR(B31=0,O2=FALSE),prix!G25,IF(O2=TRUE,prix!I25))))))))</f>
        <v>0</v>
      </c>
      <c r="I31" s="221"/>
      <c r="J31" s="26">
        <f t="shared" ref="J31:J45" si="1">F31*H31</f>
        <v>0</v>
      </c>
    </row>
    <row r="32" spans="1:13" ht="12" customHeight="1">
      <c r="A32" s="29">
        <v>2564483</v>
      </c>
      <c r="B32" s="27"/>
      <c r="C32" s="87"/>
      <c r="D32" s="211" t="str">
        <f>IF(N2=TRUE,"","Raclette ail &amp; fines herbes")</f>
        <v>Raclette ail &amp; fines herbes</v>
      </c>
      <c r="E32" s="211"/>
      <c r="F32" s="30"/>
      <c r="G32" s="26">
        <f>IF(N2=TRUE,"",prix!E26)</f>
        <v>0</v>
      </c>
      <c r="H32" s="220">
        <f>IF(N2=TRUE,prix!Q26,IF(AND(O2=TRUE,B2&gt;0),prix!O26,IF(B2&gt;0,prix!M26,IF(N4=TRUE,prix!T26,IF(N6=TRUE,prix!V26,IF(N9=TRUE,prix!X26,IF(OR(B32=0,O2=FALSE),prix!G26,IF(O2=TRUE,prix!I26))))))))</f>
        <v>0</v>
      </c>
      <c r="I32" s="221"/>
      <c r="J32" s="26">
        <f t="shared" si="1"/>
        <v>0</v>
      </c>
    </row>
    <row r="33" spans="1:16" ht="12" customHeight="1">
      <c r="A33" s="29">
        <v>2564484</v>
      </c>
      <c r="B33" s="27"/>
      <c r="C33" s="87"/>
      <c r="D33" s="211" t="str">
        <f>IF(N2=TRUE,"","Raclette au fenugrec")</f>
        <v>Raclette au fenugrec</v>
      </c>
      <c r="E33" s="211"/>
      <c r="F33" s="30"/>
      <c r="G33" s="26">
        <f>IF(N2=TRUE,"",prix!E27)</f>
        <v>0</v>
      </c>
      <c r="H33" s="220">
        <f>IF(N2=TRUE,prix!Q27,IF(AND(O2=TRUE,B2&gt;0),prix!O27,IF(B2&gt;0,prix!M27,IF(N4=TRUE,prix!T27,IF(N6=TRUE,prix!V27,IF(N9=TRUE,prix!X27,IF(OR(B33=0,O2=FALSE),prix!G27,IF(O2=TRUE,prix!I27))))))))</f>
        <v>0</v>
      </c>
      <c r="I33" s="221"/>
      <c r="J33" s="26">
        <f t="shared" si="1"/>
        <v>0</v>
      </c>
    </row>
    <row r="34" spans="1:16" ht="12" customHeight="1">
      <c r="A34" s="29">
        <v>2564485</v>
      </c>
      <c r="B34" s="27"/>
      <c r="C34" s="87"/>
      <c r="D34" s="211" t="str">
        <f>IF(N2=TRUE,"","Raclette fumé au feu de bois")</f>
        <v>Raclette fumé au feu de bois</v>
      </c>
      <c r="E34" s="211"/>
      <c r="F34" s="30"/>
      <c r="G34" s="26">
        <f>IF(N2=TRUE,"",prix!E28)</f>
        <v>0</v>
      </c>
      <c r="H34" s="220">
        <f>IF(N2=TRUE,prix!Q28,IF(AND(O2=TRUE,B2&gt;0),prix!O28,IF(B2&gt;0,prix!M28,IF(N4=TRUE,prix!T28,IF(N6=TRUE,prix!V28,IF(N9=TRUE,prix!X28,IF(OR(B34=0,O2=FALSE),prix!G28,IF(O2=TRUE,prix!I28))))))))</f>
        <v>0</v>
      </c>
      <c r="I34" s="221"/>
      <c r="J34" s="26">
        <f t="shared" si="1"/>
        <v>0</v>
      </c>
    </row>
    <row r="35" spans="1:16" ht="12" customHeight="1">
      <c r="A35" s="29">
        <v>2564487</v>
      </c>
      <c r="B35" s="27"/>
      <c r="C35" s="87"/>
      <c r="D35" s="211" t="str">
        <f>IF(N2=TRUE,"","Raclette au piment")</f>
        <v>Raclette au piment</v>
      </c>
      <c r="E35" s="211"/>
      <c r="F35" s="30"/>
      <c r="G35" s="26">
        <f>IF(N2=TRUE,"",prix!E29)</f>
        <v>0</v>
      </c>
      <c r="H35" s="220">
        <f>IF(N2=TRUE,prix!Q29,IF(AND(O2=TRUE,B2&gt;0),prix!O29,IF(B2&gt;0,prix!M29,IF(N4=TRUE,prix!T29,IF(N6=TRUE,prix!V29,IF(N9=TRUE,prix!X29,IF(OR(B35=0,O2=FALSE),prix!G29,IF(O2=TRUE,prix!I29))))))))</f>
        <v>0</v>
      </c>
      <c r="I35" s="221"/>
      <c r="J35" s="26">
        <f t="shared" si="1"/>
        <v>0</v>
      </c>
    </row>
    <row r="36" spans="1:16" ht="12" customHeight="1">
      <c r="A36" s="29">
        <v>2864430</v>
      </c>
      <c r="B36" s="27"/>
      <c r="C36" s="87"/>
      <c r="D36" s="211" t="str">
        <f>IF(N2=TRUE,"","SV Pur brebis")</f>
        <v>SV Pur brebis</v>
      </c>
      <c r="E36" s="211"/>
      <c r="F36" s="30"/>
      <c r="G36" s="26">
        <f>IF(N2=TRUE,"",IF(B2&gt;0,prix!K30,prix!E30))</f>
        <v>0</v>
      </c>
      <c r="H36" s="220">
        <f>IF(N2=TRUE,prix!Q30,IF(AND(O2=TRUE,B2&gt;0),prix!O30,IF(B2&gt;0,prix!M30,IF(N4=TRUE,prix!T30,IF(N6=TRUE,prix!V30,IF(N9=TRUE,prix!X30,IF(OR(B36=0,O2=FALSE),prix!G30,IF(O2=TRUE,prix!I30))))))))</f>
        <v>0</v>
      </c>
      <c r="I36" s="221"/>
      <c r="J36" s="26">
        <f t="shared" si="1"/>
        <v>0</v>
      </c>
    </row>
    <row r="37" spans="1:16" ht="12" customHeight="1">
      <c r="A37" s="29">
        <v>2864431</v>
      </c>
      <c r="B37" s="27"/>
      <c r="C37" s="87"/>
      <c r="D37" s="211" t="str">
        <f>IF(N2=TRUE,"","SV Pur vache thermisé")</f>
        <v>SV Pur vache thermisé</v>
      </c>
      <c r="E37" s="211"/>
      <c r="F37" s="30"/>
      <c r="G37" s="26">
        <f>IF(N2=TRUE,"",IF(B2&gt;0,prix!K31,prix!E31))</f>
        <v>0</v>
      </c>
      <c r="H37" s="220">
        <f>IF(N2=TRUE,prix!Q31,IF(AND(O2=TRUE,B2&gt;0),prix!O31,IF(B2&gt;0,prix!M31,IF(N4=TRUE,prix!T31,IF(N6=TRUE,prix!V31,IF(N9=TRUE,prix!X31,IF(OR(B37=0,O2=FALSE),prix!G31,IF(O2=TRUE,prix!I31))))))))</f>
        <v>0</v>
      </c>
      <c r="I37" s="221"/>
      <c r="J37" s="26">
        <f t="shared" si="1"/>
        <v>0</v>
      </c>
    </row>
    <row r="38" spans="1:16" ht="12" customHeight="1">
      <c r="A38" s="29">
        <v>2864432</v>
      </c>
      <c r="B38" s="27"/>
      <c r="C38" s="87"/>
      <c r="D38" s="211" t="str">
        <f>IF(N2=TRUE,"","SV Pur vache au piment")</f>
        <v>SV Pur vache au piment</v>
      </c>
      <c r="E38" s="211"/>
      <c r="F38" s="30"/>
      <c r="G38" s="26">
        <f>IF(N2=TRUE,"",IF(B2&gt;0,prix!K32,prix!E32))</f>
        <v>0</v>
      </c>
      <c r="H38" s="220">
        <f>IF(N2=TRUE,prix!Q32,IF(AND(O2=TRUE,B2&gt;0),prix!O32,IF(B2&gt;0,prix!M32,IF(N4=TRUE,prix!T32,IF(N6=TRUE,prix!V32,IF(N9=TRUE,prix!X32,IF(OR(B38=0,O2=FALSE),prix!G32,IF(O2=TRUE,prix!I32))))))))</f>
        <v>0</v>
      </c>
      <c r="I38" s="221"/>
      <c r="J38" s="26">
        <f t="shared" si="1"/>
        <v>0</v>
      </c>
    </row>
    <row r="39" spans="1:16" ht="12" customHeight="1">
      <c r="A39" s="29">
        <v>2864433</v>
      </c>
      <c r="B39" s="27"/>
      <c r="C39" s="87"/>
      <c r="D39" s="211" t="str">
        <f>IF(N2=TRUE,"","SV Pur vache au poivre")</f>
        <v>SV Pur vache au poivre</v>
      </c>
      <c r="E39" s="211"/>
      <c r="F39" s="30"/>
      <c r="G39" s="26">
        <f>IF(N2=TRUE,"",IF(B2&gt;0,prix!K33,prix!E33))</f>
        <v>0</v>
      </c>
      <c r="H39" s="220">
        <f>IF(N2=TRUE,prix!Q33,IF(AND(O2=TRUE,B2&gt;0),prix!O33,IF(B2&gt;0,prix!M33,IF(N4=TRUE,prix!T33,IF(N6=TRUE,prix!V33,IF(N9=TRUE,prix!X33,IF(OR(B39=0,O2=FALSE),prix!G33,IF(O2=TRUE,prix!I33))))))))</f>
        <v>0</v>
      </c>
      <c r="I39" s="221"/>
      <c r="J39" s="26">
        <f t="shared" si="1"/>
        <v>0</v>
      </c>
    </row>
    <row r="40" spans="1:16" ht="12" customHeight="1">
      <c r="A40" s="29">
        <v>2864434</v>
      </c>
      <c r="B40" s="27"/>
      <c r="C40" s="87"/>
      <c r="D40" s="211" t="str">
        <f>IF(N2=TRUE,"","SV Pur vache fumé au feu de bois")</f>
        <v>SV Pur vache fumé au feu de bois</v>
      </c>
      <c r="E40" s="211"/>
      <c r="F40" s="30"/>
      <c r="G40" s="26">
        <f>IF(N2=TRUE,"",IF(B2&gt;0,prix!K34,prix!E34))</f>
        <v>0</v>
      </c>
      <c r="H40" s="220">
        <f>IF(N2=TRUE,prix!Q34,IF(AND(O2=TRUE,B2&gt;0),prix!O34,IF(B2&gt;0,prix!M34,IF(N4=TRUE,prix!T34,IF(N6=TRUE,prix!V34,IF(N9=TRUE,prix!X34,IF(OR(B40=0,O2=FALSE),prix!G34,IF(O2=TRUE,prix!I34))))))))</f>
        <v>0</v>
      </c>
      <c r="I40" s="221"/>
      <c r="J40" s="26">
        <f t="shared" si="1"/>
        <v>0</v>
      </c>
    </row>
    <row r="41" spans="1:16" ht="12" customHeight="1">
      <c r="A41" s="29">
        <v>2864435</v>
      </c>
      <c r="B41" s="27"/>
      <c r="C41" s="87"/>
      <c r="D41" s="211" t="str">
        <f>IF(N2=TRUE,"","SV Pur vache ail &amp; fines herbes")</f>
        <v>SV Pur vache ail &amp; fines herbes</v>
      </c>
      <c r="E41" s="211"/>
      <c r="F41" s="30"/>
      <c r="G41" s="26">
        <f>IF(N2=TRUE,"",IF(B2&gt;0,prix!K35,prix!E35))</f>
        <v>0</v>
      </c>
      <c r="H41" s="220">
        <f>IF(N2=TRUE,prix!Q35,IF(AND(O2=TRUE,B2&gt;0),prix!O35,IF(B2&gt;0,prix!M35,IF(N4=TRUE,prix!T35,IF(N6=TRUE,prix!V35,IF(N9=TRUE,prix!X35,IF(OR(B41=0,O2=FALSE),prix!G35,IF(O2=TRUE,prix!I35))))))))</f>
        <v>0</v>
      </c>
      <c r="I41" s="221"/>
      <c r="J41" s="26">
        <f t="shared" si="1"/>
        <v>0</v>
      </c>
    </row>
    <row r="42" spans="1:16" ht="12" customHeight="1">
      <c r="A42" s="29">
        <v>2864436</v>
      </c>
      <c r="B42" s="27"/>
      <c r="C42" s="87"/>
      <c r="D42" s="211" t="str">
        <f>IF(N2=TRUE,"","SV Pur vache au fenugrec")</f>
        <v>SV Pur vache au fenugrec</v>
      </c>
      <c r="E42" s="211"/>
      <c r="F42" s="30"/>
      <c r="G42" s="26">
        <f>IF(N2=TRUE,"",IF(B2&gt;0,prix!K36,prix!E36))</f>
        <v>0</v>
      </c>
      <c r="H42" s="220">
        <f>IF(N2=TRUE,prix!Q36,IF(AND(O2=TRUE,B2&gt;0),prix!O36,IF(B2&gt;0,prix!M36,IF(N4=TRUE,prix!T36,IF(N6=TRUE,prix!V36,IF(N9=TRUE,prix!X36,IF(OR(B42=0,O2=FALSE),prix!G36,IF(O2=TRUE,prix!I36))))))))</f>
        <v>0</v>
      </c>
      <c r="I42" s="221"/>
      <c r="J42" s="26">
        <f t="shared" si="1"/>
        <v>0</v>
      </c>
    </row>
    <row r="43" spans="1:16" ht="12" customHeight="1">
      <c r="A43" s="29">
        <v>2864437</v>
      </c>
      <c r="B43" s="27"/>
      <c r="C43" s="87"/>
      <c r="D43" s="211" t="str">
        <f>IF(N2=TRUE,"","SV Vache &amp; brebis")</f>
        <v>SV Vache &amp; brebis</v>
      </c>
      <c r="E43" s="211"/>
      <c r="F43" s="30"/>
      <c r="G43" s="26">
        <f>IF(N2=TRUE,"",IF(B2&gt;0,prix!K37,prix!E37))</f>
        <v>0</v>
      </c>
      <c r="H43" s="220">
        <f>IF(N2=TRUE,prix!Q37,IF(AND(O2=TRUE,B2&gt;0),prix!O37,IF(B2&gt;0,prix!M37,IF(N4=TRUE,prix!T37,IF(N6=TRUE,prix!V37,IF(N9=TRUE,prix!X37,IF(OR(B43=0,O2=FALSE),prix!G37,IF(O2=TRUE,prix!I37))))))))</f>
        <v>0</v>
      </c>
      <c r="I43" s="221"/>
      <c r="J43" s="26">
        <f t="shared" si="1"/>
        <v>0</v>
      </c>
    </row>
    <row r="44" spans="1:16" ht="12" customHeight="1">
      <c r="A44" s="29">
        <v>2864438</v>
      </c>
      <c r="B44" s="27"/>
      <c r="C44" s="87"/>
      <c r="D44" s="211" t="str">
        <f>IF(N2=TRUE,"","SV Brebis &amp; chevre")</f>
        <v>SV Brebis &amp; chevre</v>
      </c>
      <c r="E44" s="211"/>
      <c r="F44" s="30"/>
      <c r="G44" s="26">
        <f>IF(N2=TRUE,"",IF(B2&gt;0,prix!K38,prix!E38))</f>
        <v>0</v>
      </c>
      <c r="H44" s="220">
        <f>IF(N2=TRUE,prix!Q38,IF(AND(O2=TRUE,B2&gt;0),prix!O38,IF(B2&gt;0,prix!M38,IF(N4=TRUE,prix!T38,IF(N6=TRUE,prix!V38,IF(N9=TRUE,prix!X38,IF(OR(B44=0,O2=FALSE),prix!G38,IF(O2=TRUE,prix!I38))))))))</f>
        <v>0</v>
      </c>
      <c r="I44" s="221"/>
      <c r="J44" s="26">
        <f t="shared" si="1"/>
        <v>0</v>
      </c>
    </row>
    <row r="45" spans="1:16" ht="12" customHeight="1">
      <c r="A45" s="29">
        <v>2864439</v>
      </c>
      <c r="B45" s="27"/>
      <c r="C45" s="87"/>
      <c r="D45" s="211" t="str">
        <f>IF(N2=TRUE,"","SV 1/2 Tommette de brebis 0.600 kg")</f>
        <v>SV 1/2 Tommette de brebis 0.600 kg</v>
      </c>
      <c r="E45" s="211"/>
      <c r="F45" s="30"/>
      <c r="G45" s="26">
        <f>IF(N2=TRUE,"",IF(B2&gt;0,prix!K39,prix!E39))</f>
        <v>0</v>
      </c>
      <c r="H45" s="220">
        <f>IF(N2=TRUE,prix!Q39,IF(AND(O2=TRUE,B2&gt;0),prix!O39,IF(B2&gt;0,prix!M39,IF(N4=TRUE,prix!T39,IF(N6=TRUE,prix!V39,IF(N9=TRUE,prix!X39,IF(OR(B45=0,O2=FALSE),prix!G39,IF(O2=TRUE,prix!I39))))))))</f>
        <v>0</v>
      </c>
      <c r="I45" s="221"/>
      <c r="J45" s="26">
        <f t="shared" si="1"/>
        <v>0</v>
      </c>
    </row>
    <row r="46" spans="1:16" ht="12" customHeight="1">
      <c r="A46" s="138"/>
      <c r="B46" s="139"/>
      <c r="C46" s="139"/>
      <c r="D46" s="216" t="s">
        <v>1176</v>
      </c>
      <c r="E46" s="216"/>
      <c r="F46" s="139"/>
      <c r="G46" s="139"/>
      <c r="H46" s="155"/>
      <c r="I46" s="139"/>
      <c r="J46" s="140"/>
      <c r="L46" s="217" t="str">
        <f>IF(B50&gt;0,"ATTENTION BON CONFITURE A PART",IF(B51&gt;0,"ATTENTION BON CONFITURE A PART",IF(B52&gt;0,"ATTENTION BON CONFITURE A PART",IF(B53&gt;0,"ATTENTION BON CONFITURE A PART",IF(I55="POTS GRATUIT","ATTENTION BON CONFITURE A PART",IF(I56="POTS GRATUIT","ATTENTION BON CONFITURE A PART",IF(I57="POTS GRATUIT","ATTENTION BON CONFITURE A PART",IF(I58="POTS GRATUIT","ATTENTION BON CONFITURE A PART",IF(I59="POTS GRATUIT","ATTENTION BON CONFITURE A PART","")))))))))</f>
        <v/>
      </c>
      <c r="M46" s="217"/>
      <c r="N46" s="217"/>
      <c r="O46" s="217"/>
      <c r="P46" s="217"/>
    </row>
    <row r="47" spans="1:16" ht="12" customHeight="1">
      <c r="A47" s="29">
        <v>2564473</v>
      </c>
      <c r="B47" s="27"/>
      <c r="C47" s="87"/>
      <c r="D47" s="211" t="s">
        <v>849</v>
      </c>
      <c r="E47" s="213"/>
      <c r="F47" s="30"/>
      <c r="G47" s="26">
        <f>prix!E40</f>
        <v>0</v>
      </c>
      <c r="H47" s="220">
        <f>prix!E40</f>
        <v>0</v>
      </c>
      <c r="I47" s="221"/>
      <c r="J47" s="26">
        <f>F47*H47</f>
        <v>0</v>
      </c>
      <c r="L47" s="217"/>
      <c r="M47" s="217"/>
      <c r="N47" s="217"/>
      <c r="O47" s="217"/>
      <c r="P47" s="217"/>
    </row>
    <row r="48" spans="1:16" ht="12" customHeight="1">
      <c r="A48" s="29">
        <v>2564472</v>
      </c>
      <c r="B48" s="27"/>
      <c r="C48" s="87"/>
      <c r="D48" s="211" t="s">
        <v>850</v>
      </c>
      <c r="E48" s="213"/>
      <c r="F48" s="30"/>
      <c r="G48" s="26">
        <f>prix!E41</f>
        <v>0</v>
      </c>
      <c r="H48" s="220">
        <f>prix!E41</f>
        <v>0</v>
      </c>
      <c r="I48" s="221"/>
      <c r="J48" s="26">
        <f>F48*H48</f>
        <v>0</v>
      </c>
      <c r="L48" s="217"/>
      <c r="M48" s="217"/>
      <c r="N48" s="217"/>
      <c r="O48" s="217"/>
      <c r="P48" s="217"/>
    </row>
    <row r="49" spans="1:16" ht="3.95" customHeight="1">
      <c r="A49" s="141"/>
      <c r="B49" s="142"/>
      <c r="C49" s="142"/>
      <c r="D49" s="142"/>
      <c r="E49" s="142"/>
      <c r="F49" s="142"/>
      <c r="G49" s="142"/>
      <c r="H49" s="142"/>
      <c r="I49" s="142"/>
      <c r="J49" s="143"/>
      <c r="L49" s="217"/>
      <c r="M49" s="217"/>
      <c r="N49" s="217"/>
      <c r="O49" s="217"/>
      <c r="P49" s="217"/>
    </row>
    <row r="50" spans="1:16" ht="12" customHeight="1">
      <c r="A50" s="31">
        <v>3760172600015</v>
      </c>
      <c r="B50" s="66"/>
      <c r="C50" s="88"/>
      <c r="D50" s="211" t="s">
        <v>1027</v>
      </c>
      <c r="E50" s="211"/>
      <c r="F50" s="33">
        <f>B50*24</f>
        <v>0</v>
      </c>
      <c r="G50" s="26">
        <f>prix!E42</f>
        <v>0</v>
      </c>
      <c r="H50" s="220">
        <f>prix!E42</f>
        <v>0</v>
      </c>
      <c r="I50" s="221"/>
      <c r="J50" s="26">
        <f>F50*H50</f>
        <v>0</v>
      </c>
      <c r="L50" s="217"/>
      <c r="M50" s="217"/>
      <c r="N50" s="217"/>
      <c r="O50" s="217"/>
      <c r="P50" s="217"/>
    </row>
    <row r="51" spans="1:16" ht="12" customHeight="1">
      <c r="A51" s="31">
        <v>3760172600060</v>
      </c>
      <c r="B51" s="66"/>
      <c r="C51" s="88"/>
      <c r="D51" s="214" t="s">
        <v>1117</v>
      </c>
      <c r="E51" s="215"/>
      <c r="F51" s="33">
        <f>B51*24</f>
        <v>0</v>
      </c>
      <c r="G51" s="26">
        <f>prix!E43</f>
        <v>0</v>
      </c>
      <c r="H51" s="220">
        <f>prix!E43</f>
        <v>0</v>
      </c>
      <c r="I51" s="221"/>
      <c r="J51" s="26">
        <f>F51*H51</f>
        <v>0</v>
      </c>
      <c r="L51" s="217"/>
      <c r="M51" s="217"/>
      <c r="N51" s="217"/>
      <c r="O51" s="217"/>
      <c r="P51" s="217"/>
    </row>
    <row r="52" spans="1:16" ht="12" customHeight="1">
      <c r="A52" s="31">
        <v>3760172600022</v>
      </c>
      <c r="B52" s="32"/>
      <c r="C52" s="89"/>
      <c r="D52" s="211" t="s">
        <v>1028</v>
      </c>
      <c r="E52" s="211"/>
      <c r="F52" s="33">
        <f>B52*90</f>
        <v>0</v>
      </c>
      <c r="G52" s="26">
        <f>prix!E44</f>
        <v>0</v>
      </c>
      <c r="H52" s="220">
        <f>prix!E44</f>
        <v>0</v>
      </c>
      <c r="I52" s="221"/>
      <c r="J52" s="26">
        <f>F52*H52</f>
        <v>0</v>
      </c>
      <c r="L52" s="217"/>
      <c r="M52" s="217"/>
      <c r="N52" s="217"/>
      <c r="O52" s="217"/>
      <c r="P52" s="217"/>
    </row>
    <row r="53" spans="1:16" ht="12" customHeight="1">
      <c r="A53" s="31">
        <v>3760172600053</v>
      </c>
      <c r="B53" s="32"/>
      <c r="C53" s="89"/>
      <c r="D53" s="211" t="s">
        <v>598</v>
      </c>
      <c r="E53" s="211"/>
      <c r="F53" s="33">
        <f>B53*1</f>
        <v>0</v>
      </c>
      <c r="G53" s="26">
        <f>prix!E45</f>
        <v>0</v>
      </c>
      <c r="H53" s="220">
        <f>prix!E45</f>
        <v>0</v>
      </c>
      <c r="I53" s="221"/>
      <c r="J53" s="26">
        <f>F53*H53</f>
        <v>0</v>
      </c>
      <c r="L53" s="217"/>
      <c r="M53" s="217"/>
      <c r="N53" s="217"/>
      <c r="O53" s="217"/>
      <c r="P53" s="217"/>
    </row>
    <row r="54" spans="1:16" ht="3.95" customHeight="1">
      <c r="A54" s="144"/>
      <c r="B54" s="145"/>
      <c r="C54" s="145"/>
      <c r="D54" s="145"/>
      <c r="E54" s="145"/>
      <c r="F54" s="145"/>
      <c r="G54" s="145"/>
      <c r="H54" s="145"/>
      <c r="I54" s="145"/>
      <c r="J54" s="146"/>
      <c r="L54" s="217"/>
      <c r="M54" s="217"/>
      <c r="N54" s="217"/>
      <c r="O54" s="217"/>
      <c r="P54" s="217"/>
    </row>
    <row r="55" spans="1:16" ht="12" customHeight="1">
      <c r="A55" s="31"/>
      <c r="B55" s="27"/>
      <c r="C55" s="87"/>
      <c r="D55" s="209"/>
      <c r="E55" s="210"/>
      <c r="F55" s="28"/>
      <c r="G55" s="43"/>
      <c r="H55" s="158" t="str">
        <f>IF(D55="confiture de cerises noires 100 g",B55*24,IF(D55="confiture de cerises noires 30 g",B55*90,IF(D55="confiture de cerises noires pot de 3 kg",B55*1,IF(D55="confiture de piquillos au piment d'espelette 100 g",B55*24,""))))</f>
        <v/>
      </c>
      <c r="I55" s="218" t="str">
        <f>IF(D55="confiture de cerises noires 100 g","POTS GRATUIT",IF(D55="confiture de piquillos au piment d'espelette 100 g","POTS GRATUIT",IF(D55="confiture de cerises noires 30 g","POTS GRATUIT",IF(D55="confiture de cerises noires pot de 3 kg","POTS GRATUIT",IF(B55&gt;0,"GRATUIT","")))))</f>
        <v/>
      </c>
      <c r="J55" s="219"/>
      <c r="L55" s="217"/>
      <c r="M55" s="217"/>
      <c r="N55" s="217"/>
      <c r="O55" s="217"/>
      <c r="P55" s="217"/>
    </row>
    <row r="56" spans="1:16" ht="12" customHeight="1">
      <c r="A56" s="31"/>
      <c r="B56" s="27"/>
      <c r="C56" s="87"/>
      <c r="D56" s="209"/>
      <c r="E56" s="212"/>
      <c r="F56" s="28"/>
      <c r="G56" s="43"/>
      <c r="H56" s="158" t="str">
        <f>IF(D56="confiture de cerises noires 100 g",B56*24,IF(D56="confiture de cerises noires 30 g",B56*90,IF(D56="confiture de cerises noires pot de 3 kg",B56*1,IF(D56="confiture de piquillos au piment d'espelette 100 g",B56*24,""))))</f>
        <v/>
      </c>
      <c r="I56" s="218" t="str">
        <f>IF(D56="confiture de cerises noires 100 g","POTS GRATUIT",IF(D56="confiture de piquillos au piment d'espelette 100 g","POTS GRATUIT",IF(D56="confiture de cerises noires 30 g","POTS GRATUIT",IF(D56="confiture de cerises noires pot de 3 kg","POTS GRATUIT",IF(B56&gt;0,"GRATUIT","")))))</f>
        <v/>
      </c>
      <c r="J56" s="219"/>
      <c r="L56" s="217"/>
      <c r="M56" s="217"/>
      <c r="N56" s="217"/>
      <c r="O56" s="217"/>
      <c r="P56" s="217"/>
    </row>
    <row r="57" spans="1:16" ht="12" customHeight="1">
      <c r="A57" s="31"/>
      <c r="B57" s="27"/>
      <c r="C57" s="87"/>
      <c r="D57" s="209"/>
      <c r="E57" s="212"/>
      <c r="F57" s="30"/>
      <c r="G57" s="43"/>
      <c r="H57" s="158" t="str">
        <f>IF(D57="confiture de cerises noires 100 g",B57*24,IF(D57="confiture de cerises noires 30 g",B57*90,IF(D57="confiture de cerises noires pot de 3 kg",B57*1,IF(D57="confiture de piquillos au piment d'espelette 100 g",B57*24,""))))</f>
        <v/>
      </c>
      <c r="I57" s="218" t="str">
        <f t="shared" ref="I57:I59" si="2">IF(D57="confiture de cerises noires 100 g","POTS GRATUIT",IF(D57="confiture de piquillos au piment d'espelette 100 g","POTS GRATUIT",IF(D57="confiture de cerises noires 30 g","POTS GRATUIT",IF(D57="confiture de cerises noires pot de 3 kg","POTS GRATUIT",IF(B57&gt;0,"GRATUIT","")))))</f>
        <v/>
      </c>
      <c r="J57" s="219"/>
      <c r="L57" s="55"/>
      <c r="M57" s="55"/>
      <c r="N57" s="55"/>
      <c r="O57" s="55"/>
      <c r="P57" s="55"/>
    </row>
    <row r="58" spans="1:16" ht="12" customHeight="1">
      <c r="A58" s="31"/>
      <c r="B58" s="27"/>
      <c r="C58" s="87"/>
      <c r="D58" s="209"/>
      <c r="E58" s="210"/>
      <c r="F58" s="28"/>
      <c r="G58" s="43"/>
      <c r="H58" s="158" t="str">
        <f>IF(D58="confiture de cerises noires 100 g",B58*24,IF(D58="confiture de cerises noires 30 g",B58*90,IF(D58="confiture de cerises noires pot de 3 kg",B58*1,IF(D58="confiture de piquillos au piment d'espelette 100 g",B58*24,""))))</f>
        <v/>
      </c>
      <c r="I58" s="218" t="str">
        <f t="shared" si="2"/>
        <v/>
      </c>
      <c r="J58" s="219"/>
      <c r="K58" s="81"/>
      <c r="L58" s="81" t="s">
        <v>1029</v>
      </c>
      <c r="M58" s="56"/>
      <c r="N58" s="56"/>
      <c r="O58" s="56"/>
      <c r="P58" s="56"/>
    </row>
    <row r="59" spans="1:16" ht="12" customHeight="1">
      <c r="A59" s="29"/>
      <c r="B59" s="27"/>
      <c r="C59" s="87"/>
      <c r="D59" s="209"/>
      <c r="E59" s="210"/>
      <c r="F59" s="28"/>
      <c r="G59" s="43"/>
      <c r="H59" s="158" t="str">
        <f>IF(D59="confiture de cerises noires 100 g",B59*24,IF(D59="confiture de cerises noires 30 g",B59*90,IF(D59="confiture de cerises noires pot de 3 kg",B59*1,IF(D59="confiture de piquillos au piment d'espelette 100 g",B59*24,""))))</f>
        <v/>
      </c>
      <c r="I59" s="218" t="str">
        <f t="shared" si="2"/>
        <v/>
      </c>
      <c r="J59" s="219"/>
      <c r="K59" s="81"/>
    </row>
    <row r="60" spans="1:16" ht="12" customHeight="1">
      <c r="A60" s="48"/>
      <c r="B60" s="49"/>
      <c r="C60" s="49"/>
      <c r="D60" s="45"/>
      <c r="E60" s="50"/>
      <c r="F60" s="51"/>
      <c r="G60" s="44"/>
      <c r="H60" s="44"/>
      <c r="I60" s="46"/>
      <c r="J60" s="47"/>
      <c r="K60" s="81"/>
    </row>
    <row r="61" spans="1:16" ht="12" customHeight="1">
      <c r="A61" s="37" t="s">
        <v>851</v>
      </c>
      <c r="B61" s="32">
        <f>SUM(B11:B59)</f>
        <v>0</v>
      </c>
      <c r="C61" s="36"/>
      <c r="D61" s="34"/>
      <c r="E61" s="37" t="s">
        <v>852</v>
      </c>
      <c r="F61" s="35">
        <f>F11+F12+F13+F14+F15+F16+F17+F18+F19+F20+F21+F22+F23+F24+F25+F27+F28+F29+F31+F32+F33+F34+F35+F36+F37+F38+F39+F40+F41+F42+F43+F44+F45+F47+F48+F55+F56+F57+F58+F59</f>
        <v>0</v>
      </c>
      <c r="I61" s="67"/>
      <c r="K61" s="82"/>
    </row>
    <row r="62" spans="1:16" ht="12" customHeight="1">
      <c r="A62" s="37"/>
      <c r="B62" s="36"/>
      <c r="C62" s="36"/>
      <c r="D62" s="34"/>
      <c r="E62" s="37"/>
      <c r="F62" s="38"/>
      <c r="G62" s="65"/>
      <c r="H62" s="65"/>
      <c r="I62" s="67"/>
      <c r="J62" s="68"/>
      <c r="K62" s="81"/>
    </row>
    <row r="63" spans="1:16" ht="12" customHeight="1">
      <c r="A63" s="36"/>
      <c r="B63" s="36"/>
      <c r="C63" s="38"/>
      <c r="D63" s="74" t="s">
        <v>600</v>
      </c>
      <c r="E63" s="67"/>
      <c r="F63" s="73" t="s">
        <v>601</v>
      </c>
      <c r="K63" s="81"/>
    </row>
    <row r="64" spans="1:16" ht="12" customHeight="1">
      <c r="A64" s="70"/>
      <c r="B64" s="39"/>
      <c r="C64" s="40" t="s">
        <v>1061</v>
      </c>
      <c r="D64" s="75">
        <f>IF(O2=TRUE,L77,IF(N9=TRUE,L77,IF(N6=TRUE,L77,L73)))</f>
        <v>0</v>
      </c>
      <c r="E64" s="69" t="s">
        <v>1050</v>
      </c>
      <c r="F64" s="72">
        <f>H50*F50+H51*F51+H52*F52+H53*F53</f>
        <v>0</v>
      </c>
    </row>
    <row r="65" spans="1:16" ht="12" customHeight="1">
      <c r="A65" s="41"/>
      <c r="B65" s="41"/>
      <c r="C65" s="71" t="s">
        <v>1062</v>
      </c>
      <c r="D65" s="76">
        <f>IF(N2=TRUE,(G11*F11+G12*F12+G13*F13+G14*F14+G15*F15+G16*F16+G17*F17+G18*F18+G19*F19+G20*F20+G21*F21+G22*F22+G23*F23+G24*F24+G25*F25+G27*F27+G28*F28+G29*F29+G47*F47+G48*F48)/100*prix!G3,(G11*F11+G12*F12+G13*F13+G14*F14+G15*F15+G16*F16+G17*F17+G18*F18+G19*F19+G20*F20+G21*F21+G22*F22+G23*F23+G24*F24+G25*F25+G27*F27+G28*F28+G29*F29+G31*F31+G32*F32+G33*F33+G34*F34+G35*F35+G36*F36+G37*F37+G38*F38+G39*F39+G40*F40+G41*F41+G42*F42+G43*F43+G44*F44+G45*F45+G47*F47+G48*F48)/100*prix!G5)</f>
        <v>0</v>
      </c>
      <c r="E65" s="69" t="s">
        <v>1051</v>
      </c>
      <c r="F65" s="72">
        <f>F64/100*5.5</f>
        <v>0</v>
      </c>
    </row>
    <row r="66" spans="1:16" ht="12" customHeight="1">
      <c r="A66" s="41"/>
      <c r="B66" s="41"/>
      <c r="C66" s="71" t="s">
        <v>1063</v>
      </c>
      <c r="D66" s="77">
        <f>D64-D65</f>
        <v>0</v>
      </c>
      <c r="E66" s="69" t="s">
        <v>1052</v>
      </c>
      <c r="F66" s="72">
        <f>F64+F65</f>
        <v>0</v>
      </c>
    </row>
    <row r="67" spans="1:16" ht="12" customHeight="1">
      <c r="A67" s="41"/>
      <c r="B67" s="41"/>
      <c r="C67" s="152" t="s">
        <v>1053</v>
      </c>
      <c r="D67" s="77">
        <f>D66*5.5%</f>
        <v>0</v>
      </c>
      <c r="E67" s="41"/>
      <c r="F67" s="41"/>
    </row>
    <row r="68" spans="1:16" ht="12" customHeight="1">
      <c r="A68" s="41"/>
      <c r="B68" s="41"/>
      <c r="C68" s="153" t="s">
        <v>1064</v>
      </c>
      <c r="D68" s="77">
        <f>D66+D67</f>
        <v>0</v>
      </c>
      <c r="E68" s="41"/>
      <c r="F68" s="41"/>
    </row>
    <row r="69" spans="1:16" ht="12" customHeight="1"/>
    <row r="70" spans="1:16" ht="12" customHeight="1"/>
    <row r="71" spans="1:16" ht="12" customHeight="1"/>
    <row r="72" spans="1:16" ht="36">
      <c r="L72" s="57"/>
      <c r="M72" s="57"/>
      <c r="N72" s="57"/>
      <c r="O72" s="57"/>
      <c r="P72" s="57"/>
    </row>
    <row r="73" spans="1:16">
      <c r="L73" s="85">
        <f>IF(N2,L80,F11*G11+F12*G12+F13*G13+F14*G14+F15*G15+F16*G16+F17*G17+F18*G18+F19*G19+F20*G20+F21*G21+F22*G22+F23*G23+F24*G24+F25*G25+F27*G27+F28*G28+F29*G29+F31*G31+F32*G32+F33*G33+F34*G34+F35*G35+F36*G36+F37*G37+F38*G38+F39*G39+F40*G40+F41*G41+F42*G42+F43*G43+F44*G44+F45*G45+F47*G47+F48*G48)</f>
        <v>0</v>
      </c>
    </row>
    <row r="74" spans="1:16">
      <c r="L74" s="85"/>
    </row>
    <row r="75" spans="1:16">
      <c r="L75" s="13"/>
    </row>
    <row r="76" spans="1:16">
      <c r="L76" s="81" t="s">
        <v>1030</v>
      </c>
    </row>
    <row r="77" spans="1:16">
      <c r="L77" s="86">
        <f>F11*H11+F12*H12+F13*H13+F14*H14+F15*H15+F16*H16+F17*H17+F18*H18+F19*H19+F20*H20+F21*H21+F22*H22+F23*H23+F24*H24+F25*H25+F27*H27+F28*H28+F29*H29+F31*H31+F32*H32+F33*H33+F34*H34+F35*H35+F36*H36+F37*H37+F38*H38+F39*H39+F40*H40+F41*H41+F42*H42+F43*H43+F44*H44+F45*H45+F47*H47+F48*H48</f>
        <v>0</v>
      </c>
    </row>
    <row r="78" spans="1:16">
      <c r="L78" s="13"/>
    </row>
    <row r="79" spans="1:16">
      <c r="L79" s="81" t="s">
        <v>1031</v>
      </c>
    </row>
    <row r="80" spans="1:16">
      <c r="L80" s="86">
        <f>F11*G11+F12*G12+F13*G13+F14*G14+F15*G15+F16*G16+F17*G17+F18*G18+F19*G19+F20*G20+F21*G21+F22*G22+F23*G23+F24*G24+F25*G25+F27*G27+F28*G28+F29*G29+F47*G47+F48*G48</f>
        <v>0</v>
      </c>
    </row>
  </sheetData>
  <mergeCells count="103">
    <mergeCell ref="G4:J4"/>
    <mergeCell ref="C8:E8"/>
    <mergeCell ref="F8:H8"/>
    <mergeCell ref="H17:I17"/>
    <mergeCell ref="H16:I16"/>
    <mergeCell ref="H15:I15"/>
    <mergeCell ref="H14:I14"/>
    <mergeCell ref="H13:I13"/>
    <mergeCell ref="G7:J7"/>
    <mergeCell ref="A4:F4"/>
    <mergeCell ref="H35:I35"/>
    <mergeCell ref="H34:I34"/>
    <mergeCell ref="H33:I33"/>
    <mergeCell ref="H32:I32"/>
    <mergeCell ref="H31:I31"/>
    <mergeCell ref="H40:I40"/>
    <mergeCell ref="H39:I39"/>
    <mergeCell ref="H38:I38"/>
    <mergeCell ref="H37:I37"/>
    <mergeCell ref="H36:I36"/>
    <mergeCell ref="H45:I45"/>
    <mergeCell ref="H44:I44"/>
    <mergeCell ref="H43:I43"/>
    <mergeCell ref="H42:I42"/>
    <mergeCell ref="H41:I41"/>
    <mergeCell ref="D17:E17"/>
    <mergeCell ref="D18:E18"/>
    <mergeCell ref="D24:E24"/>
    <mergeCell ref="D25:E25"/>
    <mergeCell ref="D27:E27"/>
    <mergeCell ref="D19:E19"/>
    <mergeCell ref="D20:E20"/>
    <mergeCell ref="D21:E21"/>
    <mergeCell ref="D23:E23"/>
    <mergeCell ref="D22:E22"/>
    <mergeCell ref="H29:I29"/>
    <mergeCell ref="H28:I28"/>
    <mergeCell ref="H27:I27"/>
    <mergeCell ref="H25:I25"/>
    <mergeCell ref="H24:I24"/>
    <mergeCell ref="H23:I23"/>
    <mergeCell ref="H22:I22"/>
    <mergeCell ref="H21:I21"/>
    <mergeCell ref="H20:I20"/>
    <mergeCell ref="D28:E28"/>
    <mergeCell ref="D32:E32"/>
    <mergeCell ref="D43:E43"/>
    <mergeCell ref="D41:E41"/>
    <mergeCell ref="D33:E33"/>
    <mergeCell ref="D35:E35"/>
    <mergeCell ref="D16:E16"/>
    <mergeCell ref="D14:E14"/>
    <mergeCell ref="D29:E29"/>
    <mergeCell ref="D31:E31"/>
    <mergeCell ref="D39:E39"/>
    <mergeCell ref="D40:E40"/>
    <mergeCell ref="H19:I19"/>
    <mergeCell ref="H18:I18"/>
    <mergeCell ref="G5:J5"/>
    <mergeCell ref="D9:E9"/>
    <mergeCell ref="D11:E11"/>
    <mergeCell ref="B6:G6"/>
    <mergeCell ref="B5:E5"/>
    <mergeCell ref="B7:E7"/>
    <mergeCell ref="A8:B8"/>
    <mergeCell ref="I8:J8"/>
    <mergeCell ref="D12:E12"/>
    <mergeCell ref="D13:E13"/>
    <mergeCell ref="D15:E15"/>
    <mergeCell ref="H12:I12"/>
    <mergeCell ref="H11:I11"/>
    <mergeCell ref="H9:I9"/>
    <mergeCell ref="L46:P56"/>
    <mergeCell ref="I55:J55"/>
    <mergeCell ref="I58:J58"/>
    <mergeCell ref="I59:J59"/>
    <mergeCell ref="I56:J56"/>
    <mergeCell ref="I57:J57"/>
    <mergeCell ref="H53:I53"/>
    <mergeCell ref="H52:I52"/>
    <mergeCell ref="H51:I51"/>
    <mergeCell ref="H50:I50"/>
    <mergeCell ref="H48:I48"/>
    <mergeCell ref="H47:I47"/>
    <mergeCell ref="D59:E59"/>
    <mergeCell ref="D34:E34"/>
    <mergeCell ref="D44:E44"/>
    <mergeCell ref="D36:E36"/>
    <mergeCell ref="D56:E56"/>
    <mergeCell ref="D50:E50"/>
    <mergeCell ref="D47:E47"/>
    <mergeCell ref="D51:E51"/>
    <mergeCell ref="D46:E46"/>
    <mergeCell ref="D53:E53"/>
    <mergeCell ref="D58:E58"/>
    <mergeCell ref="D45:E45"/>
    <mergeCell ref="D37:E37"/>
    <mergeCell ref="D38:E38"/>
    <mergeCell ref="D48:E48"/>
    <mergeCell ref="D55:E55"/>
    <mergeCell ref="D42:E42"/>
    <mergeCell ref="D57:E57"/>
    <mergeCell ref="D52:E52"/>
  </mergeCells>
  <conditionalFormatting sqref="F50:F51">
    <cfRule type="cellIs" dxfId="12" priority="47" stopIfTrue="1" operator="equal">
      <formula>0</formula>
    </cfRule>
  </conditionalFormatting>
  <conditionalFormatting sqref="F52:F53">
    <cfRule type="cellIs" dxfId="11" priority="46" stopIfTrue="1" operator="equal">
      <formula>0</formula>
    </cfRule>
  </conditionalFormatting>
  <conditionalFormatting sqref="L72:P72 L46:P56">
    <cfRule type="containsText" dxfId="10" priority="43" stopIfTrue="1" operator="containsText" text="bon confiture a part">
      <formula>NOT(ISERROR(SEARCH("bon confiture a part",L46)))</formula>
    </cfRule>
  </conditionalFormatting>
  <conditionalFormatting sqref="J9">
    <cfRule type="containsText" dxfId="9" priority="42" operator="containsText" text="FAUX">
      <formula>NOT(ISERROR(SEARCH("FAUX",J9)))</formula>
    </cfRule>
    <cfRule type="expression" dxfId="8" priority="2">
      <formula>$B$3&gt;0</formula>
    </cfRule>
  </conditionalFormatting>
  <conditionalFormatting sqref="A8:B8">
    <cfRule type="containsText" dxfId="7" priority="40" operator="containsText" text="commande">
      <formula>NOT(ISERROR(SEARCH("commande",A8)))</formula>
    </cfRule>
    <cfRule type="cellIs" dxfId="6" priority="48" operator="equal">
      <formula>0</formula>
    </cfRule>
  </conditionalFormatting>
  <conditionalFormatting sqref="F8:G8">
    <cfRule type="containsText" dxfId="5" priority="4" operator="containsText" text="0">
      <formula>NOT(ISERROR(SEARCH("0",F8)))</formula>
    </cfRule>
    <cfRule type="containsText" dxfId="4" priority="5" operator="containsText" text="ifls">
      <formula>NOT(ISERROR(SEARCH("ifls",F8)))</formula>
    </cfRule>
  </conditionalFormatting>
  <conditionalFormatting sqref="F63 E64:F66">
    <cfRule type="expression" dxfId="3" priority="56">
      <formula>IF($L$46="attention bon confiture a part",FALSE,TRUE)</formula>
    </cfRule>
  </conditionalFormatting>
  <conditionalFormatting sqref="D63:D68 C64:C68">
    <cfRule type="expression" dxfId="2" priority="58">
      <formula>IF($L$46="attention bon confiture a part",TRUE,FALSE)</formula>
    </cfRule>
  </conditionalFormatting>
  <conditionalFormatting sqref="F8:G8 I8:J8">
    <cfRule type="containsErrors" dxfId="1" priority="3">
      <formula>ISERROR(F8)</formula>
    </cfRule>
  </conditionalFormatting>
  <conditionalFormatting sqref="H9:I9">
    <cfRule type="expression" dxfId="0" priority="1">
      <formula>$B$3&gt;0</formula>
    </cfRule>
  </conditionalFormatting>
  <dataValidations count="6">
    <dataValidation type="list" allowBlank="1" showInputMessage="1" showErrorMessage="1" sqref="D58:E58">
      <formula1>OFFSET(produits,MATCH($D$58&amp;"*",produits,0)-1,,COUNTIF(produits,$D$58&amp;"*"))</formula1>
    </dataValidation>
    <dataValidation type="list" allowBlank="1" showInputMessage="1" showErrorMessage="1" sqref="D55:E55">
      <formula1>OFFSET(produits,MATCH($D$55&amp;"*",produits,0)-1,,COUNTIF(produits,$D$55&amp;"*"))</formula1>
    </dataValidation>
    <dataValidation type="list" allowBlank="1" showInputMessage="1" showErrorMessage="1" sqref="D59:E60">
      <formula1>OFFSET(produits,MATCH($D$59&amp;"*",produits,0)-1,,COUNTIF(produits,$D$59&amp;"*"))</formula1>
    </dataValidation>
    <dataValidation type="list" allowBlank="1" showInputMessage="1" showErrorMessage="1" sqref="D56:E56">
      <formula1>OFFSET(produits,MATCH($D$56&amp;"*",produits,0)-1,,COUNTIF(produits,$D$56&amp;"*"))</formula1>
    </dataValidation>
    <dataValidation type="list" allowBlank="1" showInputMessage="1" showErrorMessage="1" sqref="D57:E57">
      <formula1>OFFSET(produits,MATCH($D$57&amp;"*",produits,0)-1,,COUNTIF(produits,$D$57&amp;"*"))</formula1>
    </dataValidation>
    <dataValidation type="list" showInputMessage="1" sqref="B5:E5">
      <formula1>OFFSET(magasin,MATCH($B$5&amp;"*",magasin,0)-1,,COUNTIF(magasin,$B$5&amp;"*"))</formula1>
    </dataValidation>
  </dataValidations>
  <pageMargins left="0.39370078740157483" right="0.39370078740157483" top="0" bottom="0" header="0.31496062992125984" footer="0.31496062992125984"/>
  <pageSetup paperSize="9" orientation="portrait" horizontalDpi="300" verticalDpi="120" r:id="rId1"/>
  <headerFooter>
    <oddFooter>&amp;C&amp;"Arial,Normal"Toute l'equipe de la societe &amp;"Magda,Normal"ZYRAX  
&amp;"Arial,Normal"et heureuse de vous informer que notre gamme chévre &amp; vache et reconnue saveur de l'année 2011&amp;"Magda,Normal"
ZYRAX &amp;"Arial,Normal"caves fromagère des pyrénées atlantique</oddFooter>
  </headerFooter>
  <ignoredErrors>
    <ignoredError sqref="J9 J47:J48 G7 B7 J11:J25 J27:J29 J31:J45 L46 F61 B61 D65 I30 I26 H12:I25 H27:I29 H31:I45 J55 I56:J59 H55:I55 H56:H59 B2 H11:I11" emptyCellReference="1"/>
    <ignoredError sqref="F51:F53 F50" unlockedFormula="1" emptyCellReference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395"/>
  <sheetViews>
    <sheetView showGridLines="0" zoomScale="125" zoomScaleNormal="125" workbookViewId="0">
      <pane xSplit="1" topLeftCell="B1" activePane="topRight" state="frozen"/>
      <selection pane="topRight" activeCell="C3" sqref="C3"/>
    </sheetView>
  </sheetViews>
  <sheetFormatPr baseColWidth="10" defaultRowHeight="11.25"/>
  <cols>
    <col min="1" max="1" width="40.140625" style="5" customWidth="1"/>
    <col min="2" max="2" width="4.5703125" style="5" customWidth="1"/>
    <col min="3" max="3" width="4.5703125" style="156" customWidth="1"/>
    <col min="4" max="4" width="32.7109375" style="2" bestFit="1" customWidth="1"/>
    <col min="5" max="5" width="5.28515625" style="3" bestFit="1" customWidth="1"/>
    <col min="6" max="6" width="25.85546875" style="2" bestFit="1" customWidth="1"/>
    <col min="7" max="7" width="2.85546875" style="2" customWidth="1"/>
    <col min="8" max="8" width="19.28515625" style="4" bestFit="1" customWidth="1"/>
    <col min="9" max="9" width="10.85546875" style="4" bestFit="1" customWidth="1"/>
    <col min="10" max="16384" width="11.42578125" style="4"/>
  </cols>
  <sheetData>
    <row r="1" spans="1:9">
      <c r="A1" s="182" t="s">
        <v>179</v>
      </c>
      <c r="B1" s="183"/>
      <c r="C1" s="184"/>
      <c r="D1" s="185" t="s">
        <v>179</v>
      </c>
      <c r="E1" s="186" t="s">
        <v>179</v>
      </c>
      <c r="F1" s="185" t="s">
        <v>179</v>
      </c>
      <c r="G1" s="185"/>
      <c r="H1" s="187"/>
      <c r="I1" s="188"/>
    </row>
    <row r="2" spans="1:9" s="162" customFormat="1">
      <c r="A2" s="189" t="s">
        <v>1177</v>
      </c>
      <c r="B2" s="168">
        <v>2008</v>
      </c>
      <c r="C2" s="168">
        <v>1</v>
      </c>
      <c r="D2" s="169" t="s">
        <v>1084</v>
      </c>
      <c r="E2" s="170">
        <v>16400</v>
      </c>
      <c r="F2" s="169" t="s">
        <v>1085</v>
      </c>
      <c r="G2" s="169">
        <v>17</v>
      </c>
      <c r="H2" s="171" t="s">
        <v>1082</v>
      </c>
      <c r="I2" s="190" t="s">
        <v>1083</v>
      </c>
    </row>
    <row r="3" spans="1:9" s="162" customFormat="1">
      <c r="A3" s="189" t="s">
        <v>1178</v>
      </c>
      <c r="B3" s="168">
        <v>2008</v>
      </c>
      <c r="C3" s="168"/>
      <c r="D3" s="169" t="s">
        <v>1179</v>
      </c>
      <c r="E3" s="170">
        <v>33380</v>
      </c>
      <c r="F3" s="169" t="s">
        <v>1180</v>
      </c>
      <c r="G3" s="169">
        <v>17</v>
      </c>
      <c r="H3" s="171" t="s">
        <v>1082</v>
      </c>
      <c r="I3" s="190" t="s">
        <v>1083</v>
      </c>
    </row>
    <row r="4" spans="1:9" s="162" customFormat="1">
      <c r="A4" s="189" t="s">
        <v>1181</v>
      </c>
      <c r="B4" s="168">
        <v>2008</v>
      </c>
      <c r="C4" s="168"/>
      <c r="D4" s="169" t="s">
        <v>1182</v>
      </c>
      <c r="E4" s="170">
        <v>33000</v>
      </c>
      <c r="F4" s="169" t="s">
        <v>406</v>
      </c>
      <c r="G4" s="169">
        <v>17</v>
      </c>
      <c r="H4" s="171" t="s">
        <v>1082</v>
      </c>
      <c r="I4" s="190" t="s">
        <v>1083</v>
      </c>
    </row>
    <row r="5" spans="1:9" s="162" customFormat="1">
      <c r="A5" s="189" t="s">
        <v>1183</v>
      </c>
      <c r="B5" s="168">
        <v>2008</v>
      </c>
      <c r="C5" s="168"/>
      <c r="D5" s="169" t="s">
        <v>1110</v>
      </c>
      <c r="E5" s="170">
        <v>66028</v>
      </c>
      <c r="F5" s="169" t="s">
        <v>371</v>
      </c>
      <c r="G5" s="169">
        <v>17</v>
      </c>
      <c r="H5" s="171" t="s">
        <v>1082</v>
      </c>
      <c r="I5" s="190" t="s">
        <v>1083</v>
      </c>
    </row>
    <row r="6" spans="1:9" s="162" customFormat="1">
      <c r="A6" s="189" t="s">
        <v>1184</v>
      </c>
      <c r="B6" s="168">
        <v>2008</v>
      </c>
      <c r="C6" s="168"/>
      <c r="D6" s="169" t="s">
        <v>1163</v>
      </c>
      <c r="E6" s="170">
        <v>86240</v>
      </c>
      <c r="F6" s="169" t="s">
        <v>1164</v>
      </c>
      <c r="G6" s="169">
        <v>17</v>
      </c>
      <c r="H6" s="171" t="s">
        <v>1082</v>
      </c>
      <c r="I6" s="190" t="s">
        <v>1083</v>
      </c>
    </row>
    <row r="7" spans="1:9" s="162" customFormat="1">
      <c r="A7" s="189" t="s">
        <v>1185</v>
      </c>
      <c r="B7" s="168">
        <v>2008</v>
      </c>
      <c r="C7" s="168"/>
      <c r="D7" s="169" t="s">
        <v>1186</v>
      </c>
      <c r="E7" s="170">
        <v>31075</v>
      </c>
      <c r="F7" s="169" t="s">
        <v>287</v>
      </c>
      <c r="G7" s="169">
        <v>17</v>
      </c>
      <c r="H7" s="171" t="s">
        <v>1082</v>
      </c>
      <c r="I7" s="190" t="s">
        <v>1083</v>
      </c>
    </row>
    <row r="8" spans="1:9" s="162" customFormat="1">
      <c r="A8" s="189" t="s">
        <v>43</v>
      </c>
      <c r="B8" s="168">
        <v>2008</v>
      </c>
      <c r="C8" s="172"/>
      <c r="D8" s="169" t="s">
        <v>158</v>
      </c>
      <c r="E8" s="170">
        <v>32000</v>
      </c>
      <c r="F8" s="169" t="s">
        <v>159</v>
      </c>
      <c r="G8" s="169"/>
      <c r="H8" s="171"/>
      <c r="I8" s="190"/>
    </row>
    <row r="9" spans="1:9">
      <c r="A9" s="189" t="s">
        <v>1081</v>
      </c>
      <c r="B9" s="168">
        <v>2008</v>
      </c>
      <c r="C9" s="172"/>
      <c r="D9" s="169" t="s">
        <v>160</v>
      </c>
      <c r="E9" s="166">
        <v>24750</v>
      </c>
      <c r="F9" s="165" t="s">
        <v>161</v>
      </c>
      <c r="G9" s="165"/>
      <c r="H9" s="167" t="s">
        <v>1082</v>
      </c>
      <c r="I9" s="191"/>
    </row>
    <row r="10" spans="1:9">
      <c r="A10" s="192" t="s">
        <v>855</v>
      </c>
      <c r="B10" s="168">
        <v>2008</v>
      </c>
      <c r="C10" s="174"/>
      <c r="D10" s="169" t="s">
        <v>190</v>
      </c>
      <c r="E10" s="166">
        <v>46000</v>
      </c>
      <c r="F10" s="165" t="s">
        <v>164</v>
      </c>
      <c r="G10" s="165">
        <v>17</v>
      </c>
      <c r="H10" s="167" t="s">
        <v>1082</v>
      </c>
      <c r="I10" s="191"/>
    </row>
    <row r="11" spans="1:9">
      <c r="A11" s="193" t="s">
        <v>856</v>
      </c>
      <c r="B11" s="168">
        <v>2008</v>
      </c>
      <c r="C11" s="175"/>
      <c r="D11" s="169" t="s">
        <v>162</v>
      </c>
      <c r="E11" s="166">
        <v>40100</v>
      </c>
      <c r="F11" s="165" t="s">
        <v>163</v>
      </c>
      <c r="G11" s="165">
        <v>17</v>
      </c>
      <c r="H11" s="167" t="s">
        <v>1082</v>
      </c>
      <c r="I11" s="191"/>
    </row>
    <row r="12" spans="1:9">
      <c r="A12" s="189" t="s">
        <v>857</v>
      </c>
      <c r="B12" s="168">
        <v>2008</v>
      </c>
      <c r="C12" s="172"/>
      <c r="D12" s="169" t="s">
        <v>165</v>
      </c>
      <c r="E12" s="166">
        <v>85000</v>
      </c>
      <c r="F12" s="165" t="s">
        <v>166</v>
      </c>
      <c r="G12" s="165"/>
      <c r="H12" s="167" t="s">
        <v>1082</v>
      </c>
      <c r="I12" s="191"/>
    </row>
    <row r="13" spans="1:9">
      <c r="A13" s="189" t="s">
        <v>858</v>
      </c>
      <c r="B13" s="168">
        <v>2008</v>
      </c>
      <c r="C13" s="172"/>
      <c r="D13" s="165" t="s">
        <v>467</v>
      </c>
      <c r="E13" s="166">
        <v>17285</v>
      </c>
      <c r="F13" s="165" t="s">
        <v>468</v>
      </c>
      <c r="G13" s="165"/>
      <c r="H13" s="167" t="s">
        <v>1082</v>
      </c>
      <c r="I13" s="191"/>
    </row>
    <row r="14" spans="1:9">
      <c r="A14" s="193" t="s">
        <v>859</v>
      </c>
      <c r="B14" s="168">
        <v>2008</v>
      </c>
      <c r="C14" s="175"/>
      <c r="D14" s="169" t="s">
        <v>167</v>
      </c>
      <c r="E14" s="166">
        <v>87100</v>
      </c>
      <c r="F14" s="165" t="s">
        <v>168</v>
      </c>
      <c r="G14" s="165"/>
      <c r="H14" s="167" t="s">
        <v>1082</v>
      </c>
      <c r="I14" s="191"/>
    </row>
    <row r="15" spans="1:9">
      <c r="A15" s="194" t="s">
        <v>1123</v>
      </c>
      <c r="B15" s="168">
        <v>2008</v>
      </c>
      <c r="C15" s="164"/>
      <c r="D15" s="165" t="s">
        <v>710</v>
      </c>
      <c r="E15" s="166">
        <v>17530</v>
      </c>
      <c r="F15" s="165" t="s">
        <v>711</v>
      </c>
      <c r="G15" s="165"/>
      <c r="H15" s="167" t="s">
        <v>1082</v>
      </c>
      <c r="I15" s="191"/>
    </row>
    <row r="16" spans="1:9">
      <c r="A16" s="192" t="s">
        <v>1124</v>
      </c>
      <c r="B16" s="168">
        <v>2008</v>
      </c>
      <c r="C16" s="174"/>
      <c r="D16" s="165" t="s">
        <v>469</v>
      </c>
      <c r="E16" s="166">
        <v>31840</v>
      </c>
      <c r="F16" s="165" t="s">
        <v>470</v>
      </c>
      <c r="G16" s="165">
        <v>10</v>
      </c>
      <c r="H16" s="167"/>
      <c r="I16" s="191"/>
    </row>
    <row r="17" spans="1:9">
      <c r="A17" s="194" t="s">
        <v>1125</v>
      </c>
      <c r="B17" s="168">
        <v>2008</v>
      </c>
      <c r="C17" s="164"/>
      <c r="D17" s="165" t="s">
        <v>870</v>
      </c>
      <c r="E17" s="166">
        <v>17440</v>
      </c>
      <c r="F17" s="165" t="s">
        <v>871</v>
      </c>
      <c r="G17" s="165"/>
      <c r="H17" s="167"/>
      <c r="I17" s="191"/>
    </row>
    <row r="18" spans="1:9">
      <c r="A18" s="194" t="s">
        <v>1126</v>
      </c>
      <c r="B18" s="168">
        <v>2008</v>
      </c>
      <c r="C18" s="164"/>
      <c r="D18" s="165" t="s">
        <v>639</v>
      </c>
      <c r="E18" s="166">
        <v>65200</v>
      </c>
      <c r="F18" s="165" t="s">
        <v>640</v>
      </c>
      <c r="G18" s="165">
        <v>17</v>
      </c>
      <c r="H18" s="167"/>
      <c r="I18" s="191"/>
    </row>
    <row r="19" spans="1:9">
      <c r="A19" s="194" t="s">
        <v>1054</v>
      </c>
      <c r="B19" s="168">
        <v>2008</v>
      </c>
      <c r="C19" s="164"/>
      <c r="D19" s="165" t="s">
        <v>478</v>
      </c>
      <c r="E19" s="166">
        <v>16300</v>
      </c>
      <c r="F19" s="165" t="s">
        <v>479</v>
      </c>
      <c r="G19" s="165">
        <v>17</v>
      </c>
      <c r="H19" s="167" t="s">
        <v>1082</v>
      </c>
      <c r="I19" s="191"/>
    </row>
    <row r="20" spans="1:9">
      <c r="A20" s="189" t="s">
        <v>1127</v>
      </c>
      <c r="B20" s="168">
        <v>2008</v>
      </c>
      <c r="C20" s="172"/>
      <c r="D20" s="169" t="s">
        <v>191</v>
      </c>
      <c r="E20" s="166">
        <v>64100</v>
      </c>
      <c r="F20" s="165" t="s">
        <v>192</v>
      </c>
      <c r="G20" s="165"/>
      <c r="H20" s="167"/>
      <c r="I20" s="191"/>
    </row>
    <row r="21" spans="1:9" ht="12.75">
      <c r="A21" s="189" t="s">
        <v>1128</v>
      </c>
      <c r="B21" s="168">
        <v>2008</v>
      </c>
      <c r="C21" s="172"/>
      <c r="D21" s="169" t="s">
        <v>237</v>
      </c>
      <c r="E21" s="166">
        <v>24100</v>
      </c>
      <c r="F21" s="165" t="s">
        <v>238</v>
      </c>
      <c r="G21" s="165">
        <v>17</v>
      </c>
      <c r="H21" s="167" t="s">
        <v>1082</v>
      </c>
      <c r="I21" s="195"/>
    </row>
    <row r="22" spans="1:9" ht="12.75">
      <c r="A22" s="189" t="s">
        <v>1129</v>
      </c>
      <c r="B22" s="168">
        <v>2008</v>
      </c>
      <c r="C22" s="172"/>
      <c r="D22" s="169" t="s">
        <v>195</v>
      </c>
      <c r="E22" s="166">
        <v>64200</v>
      </c>
      <c r="F22" s="165" t="s">
        <v>196</v>
      </c>
      <c r="G22" s="165"/>
      <c r="H22" s="176"/>
      <c r="I22" s="195"/>
    </row>
    <row r="23" spans="1:9" customFormat="1" ht="12.75">
      <c r="A23" s="194" t="s">
        <v>1130</v>
      </c>
      <c r="B23" s="168">
        <v>2008</v>
      </c>
      <c r="C23" s="164"/>
      <c r="D23" s="165" t="s">
        <v>696</v>
      </c>
      <c r="E23" s="166">
        <v>33420</v>
      </c>
      <c r="F23" s="165" t="s">
        <v>697</v>
      </c>
      <c r="G23" s="165">
        <v>17</v>
      </c>
      <c r="H23" s="176"/>
      <c r="I23" s="195"/>
    </row>
    <row r="24" spans="1:9">
      <c r="A24" s="193" t="s">
        <v>1131</v>
      </c>
      <c r="B24" s="168">
        <v>2008</v>
      </c>
      <c r="C24" s="175"/>
      <c r="D24" s="169" t="s">
        <v>197</v>
      </c>
      <c r="E24" s="166">
        <v>33021</v>
      </c>
      <c r="F24" s="165" t="s">
        <v>198</v>
      </c>
      <c r="G24" s="165">
        <v>17</v>
      </c>
      <c r="H24" s="167"/>
      <c r="I24" s="191"/>
    </row>
    <row r="25" spans="1:9" s="162" customFormat="1" ht="12.75">
      <c r="A25" s="189" t="s">
        <v>1187</v>
      </c>
      <c r="B25" s="168">
        <v>2008</v>
      </c>
      <c r="C25" s="168"/>
      <c r="D25" s="169" t="s">
        <v>687</v>
      </c>
      <c r="E25" s="170">
        <v>33000</v>
      </c>
      <c r="F25" s="169" t="s">
        <v>406</v>
      </c>
      <c r="G25" s="169">
        <v>17</v>
      </c>
      <c r="H25" s="177"/>
      <c r="I25" s="196"/>
    </row>
    <row r="26" spans="1:9">
      <c r="A26" s="192" t="s">
        <v>1132</v>
      </c>
      <c r="B26" s="168">
        <v>2008</v>
      </c>
      <c r="C26" s="174"/>
      <c r="D26" s="169" t="s">
        <v>199</v>
      </c>
      <c r="E26" s="166">
        <v>66400</v>
      </c>
      <c r="F26" s="165" t="s">
        <v>200</v>
      </c>
      <c r="G26" s="165">
        <v>17</v>
      </c>
      <c r="H26" s="167"/>
      <c r="I26" s="191"/>
    </row>
    <row r="27" spans="1:9">
      <c r="A27" s="194" t="s">
        <v>836</v>
      </c>
      <c r="B27" s="168">
        <v>2008</v>
      </c>
      <c r="C27" s="164"/>
      <c r="D27" s="165" t="s">
        <v>712</v>
      </c>
      <c r="E27" s="166">
        <v>31770</v>
      </c>
      <c r="F27" s="165" t="s">
        <v>713</v>
      </c>
      <c r="G27" s="165">
        <v>17</v>
      </c>
      <c r="H27" s="167"/>
      <c r="I27" s="191"/>
    </row>
    <row r="28" spans="1:9">
      <c r="A28" s="189" t="s">
        <v>1133</v>
      </c>
      <c r="B28" s="168">
        <v>2008</v>
      </c>
      <c r="C28" s="172"/>
      <c r="D28" s="169" t="s">
        <v>201</v>
      </c>
      <c r="E28" s="166">
        <v>33670</v>
      </c>
      <c r="F28" s="165" t="s">
        <v>202</v>
      </c>
      <c r="G28" s="165">
        <v>17</v>
      </c>
      <c r="H28" s="167"/>
      <c r="I28" s="191"/>
    </row>
    <row r="29" spans="1:9">
      <c r="A29" s="189" t="s">
        <v>1134</v>
      </c>
      <c r="B29" s="168">
        <v>2008</v>
      </c>
      <c r="C29" s="172"/>
      <c r="D29" s="169" t="s">
        <v>203</v>
      </c>
      <c r="E29" s="166">
        <v>24100</v>
      </c>
      <c r="F29" s="165" t="s">
        <v>204</v>
      </c>
      <c r="G29" s="165"/>
      <c r="H29" s="167"/>
      <c r="I29" s="191"/>
    </row>
    <row r="30" spans="1:9">
      <c r="A30" s="189" t="s">
        <v>860</v>
      </c>
      <c r="B30" s="168">
        <v>2008</v>
      </c>
      <c r="C30" s="172"/>
      <c r="D30" s="169" t="s">
        <v>205</v>
      </c>
      <c r="E30" s="166">
        <v>40100</v>
      </c>
      <c r="F30" s="165" t="s">
        <v>163</v>
      </c>
      <c r="G30" s="165">
        <v>17</v>
      </c>
      <c r="H30" s="167" t="s">
        <v>1082</v>
      </c>
      <c r="I30" s="191"/>
    </row>
    <row r="31" spans="1:9">
      <c r="A31" s="192" t="s">
        <v>1135</v>
      </c>
      <c r="B31" s="168">
        <v>2008</v>
      </c>
      <c r="C31" s="174"/>
      <c r="D31" s="165" t="s">
        <v>471</v>
      </c>
      <c r="E31" s="166">
        <v>66200</v>
      </c>
      <c r="F31" s="165" t="s">
        <v>472</v>
      </c>
      <c r="G31" s="165">
        <v>17</v>
      </c>
      <c r="H31" s="167"/>
      <c r="I31" s="191"/>
    </row>
    <row r="32" spans="1:9">
      <c r="A32" s="189" t="s">
        <v>1136</v>
      </c>
      <c r="B32" s="168">
        <v>2008</v>
      </c>
      <c r="C32" s="172"/>
      <c r="D32" s="169" t="s">
        <v>206</v>
      </c>
      <c r="E32" s="166">
        <v>32500</v>
      </c>
      <c r="F32" s="165" t="s">
        <v>207</v>
      </c>
      <c r="G32" s="165">
        <v>17</v>
      </c>
      <c r="H32" s="167"/>
      <c r="I32" s="191"/>
    </row>
    <row r="33" spans="1:9">
      <c r="A33" s="194" t="s">
        <v>778</v>
      </c>
      <c r="B33" s="168">
        <v>2008</v>
      </c>
      <c r="C33" s="164"/>
      <c r="D33" s="165" t="s">
        <v>779</v>
      </c>
      <c r="E33" s="166">
        <v>33470</v>
      </c>
      <c r="F33" s="165" t="s">
        <v>244</v>
      </c>
      <c r="G33" s="165">
        <v>17</v>
      </c>
      <c r="H33" s="167"/>
      <c r="I33" s="191"/>
    </row>
    <row r="34" spans="1:9">
      <c r="A34" s="189" t="s">
        <v>1137</v>
      </c>
      <c r="B34" s="168">
        <v>2008</v>
      </c>
      <c r="C34" s="172"/>
      <c r="D34" s="169" t="s">
        <v>208</v>
      </c>
      <c r="E34" s="166">
        <v>64700</v>
      </c>
      <c r="F34" s="165" t="s">
        <v>209</v>
      </c>
      <c r="G34" s="165">
        <v>17</v>
      </c>
      <c r="H34" s="167"/>
      <c r="I34" s="191"/>
    </row>
    <row r="35" spans="1:9">
      <c r="A35" s="189" t="s">
        <v>1138</v>
      </c>
      <c r="B35" s="168">
        <v>2008</v>
      </c>
      <c r="C35" s="172"/>
      <c r="D35" s="169" t="s">
        <v>210</v>
      </c>
      <c r="E35" s="166">
        <v>64700</v>
      </c>
      <c r="F35" s="165" t="s">
        <v>209</v>
      </c>
      <c r="G35" s="165">
        <v>17</v>
      </c>
      <c r="H35" s="167" t="s">
        <v>1082</v>
      </c>
      <c r="I35" s="191"/>
    </row>
    <row r="36" spans="1:9">
      <c r="A36" s="194" t="s">
        <v>1036</v>
      </c>
      <c r="B36" s="168">
        <v>2008</v>
      </c>
      <c r="C36" s="164"/>
      <c r="D36" s="165" t="s">
        <v>1037</v>
      </c>
      <c r="E36" s="166">
        <v>66130</v>
      </c>
      <c r="F36" s="165" t="s">
        <v>1038</v>
      </c>
      <c r="G36" s="165">
        <v>17</v>
      </c>
      <c r="H36" s="167"/>
      <c r="I36" s="191"/>
    </row>
    <row r="37" spans="1:9">
      <c r="A37" s="193" t="s">
        <v>1139</v>
      </c>
      <c r="B37" s="168">
        <v>2008</v>
      </c>
      <c r="C37" s="175"/>
      <c r="D37" s="169" t="s">
        <v>211</v>
      </c>
      <c r="E37" s="166">
        <v>64110</v>
      </c>
      <c r="F37" s="165" t="s">
        <v>212</v>
      </c>
      <c r="G37" s="165"/>
      <c r="H37" s="167"/>
      <c r="I37" s="191"/>
    </row>
    <row r="38" spans="1:9">
      <c r="A38" s="194" t="s">
        <v>1140</v>
      </c>
      <c r="B38" s="168">
        <v>2008</v>
      </c>
      <c r="C38" s="164"/>
      <c r="D38" s="165" t="s">
        <v>786</v>
      </c>
      <c r="E38" s="166">
        <v>17390</v>
      </c>
      <c r="F38" s="165" t="s">
        <v>787</v>
      </c>
      <c r="G38" s="165"/>
      <c r="H38" s="167" t="s">
        <v>1082</v>
      </c>
      <c r="I38" s="191"/>
    </row>
    <row r="39" spans="1:9">
      <c r="A39" s="189" t="s">
        <v>1141</v>
      </c>
      <c r="B39" s="168">
        <v>2008</v>
      </c>
      <c r="C39" s="172"/>
      <c r="D39" s="169" t="s">
        <v>213</v>
      </c>
      <c r="E39" s="166">
        <v>40550</v>
      </c>
      <c r="F39" s="165" t="s">
        <v>214</v>
      </c>
      <c r="G39" s="165"/>
      <c r="H39" s="167"/>
      <c r="I39" s="191"/>
    </row>
    <row r="40" spans="1:9">
      <c r="A40" s="194" t="s">
        <v>739</v>
      </c>
      <c r="B40" s="168">
        <v>2008</v>
      </c>
      <c r="C40" s="164"/>
      <c r="D40" s="165" t="s">
        <v>740</v>
      </c>
      <c r="E40" s="166">
        <v>65100</v>
      </c>
      <c r="F40" s="165" t="s">
        <v>741</v>
      </c>
      <c r="G40" s="165">
        <v>17</v>
      </c>
      <c r="H40" s="167"/>
      <c r="I40" s="191"/>
    </row>
    <row r="41" spans="1:9">
      <c r="A41" s="197" t="s">
        <v>837</v>
      </c>
      <c r="B41" s="168">
        <v>2008</v>
      </c>
      <c r="C41" s="178"/>
      <c r="D41" s="169" t="s">
        <v>525</v>
      </c>
      <c r="E41" s="170">
        <v>47200</v>
      </c>
      <c r="F41" s="169" t="s">
        <v>526</v>
      </c>
      <c r="G41" s="165">
        <v>17</v>
      </c>
      <c r="H41" s="167"/>
      <c r="I41" s="191"/>
    </row>
    <row r="42" spans="1:9">
      <c r="A42" s="189" t="s">
        <v>1142</v>
      </c>
      <c r="B42" s="168">
        <v>2008</v>
      </c>
      <c r="C42" s="172"/>
      <c r="D42" s="169" t="s">
        <v>215</v>
      </c>
      <c r="E42" s="166">
        <v>64130</v>
      </c>
      <c r="F42" s="165" t="s">
        <v>216</v>
      </c>
      <c r="G42" s="165"/>
      <c r="H42" s="167"/>
      <c r="I42" s="191"/>
    </row>
    <row r="43" spans="1:9">
      <c r="A43" s="194" t="s">
        <v>835</v>
      </c>
      <c r="B43" s="168">
        <v>2008</v>
      </c>
      <c r="C43" s="164"/>
      <c r="D43" s="165" t="s">
        <v>716</v>
      </c>
      <c r="E43" s="166">
        <v>40200</v>
      </c>
      <c r="F43" s="165" t="s">
        <v>717</v>
      </c>
      <c r="G43" s="165">
        <v>17</v>
      </c>
      <c r="H43" s="167"/>
      <c r="I43" s="191"/>
    </row>
    <row r="44" spans="1:9">
      <c r="A44" s="192" t="s">
        <v>1143</v>
      </c>
      <c r="B44" s="168">
        <v>2008</v>
      </c>
      <c r="C44" s="174"/>
      <c r="D44" s="165" t="s">
        <v>473</v>
      </c>
      <c r="E44" s="166">
        <v>82200</v>
      </c>
      <c r="F44" s="165" t="s">
        <v>474</v>
      </c>
      <c r="G44" s="165"/>
      <c r="H44" s="167"/>
      <c r="I44" s="191"/>
    </row>
    <row r="45" spans="1:9">
      <c r="A45" s="192" t="s">
        <v>861</v>
      </c>
      <c r="B45" s="168">
        <v>2008</v>
      </c>
      <c r="C45" s="174"/>
      <c r="D45" s="169" t="s">
        <v>217</v>
      </c>
      <c r="E45" s="166">
        <v>31210</v>
      </c>
      <c r="F45" s="165" t="s">
        <v>218</v>
      </c>
      <c r="G45" s="165">
        <v>17</v>
      </c>
      <c r="H45" s="167" t="s">
        <v>1082</v>
      </c>
      <c r="I45" s="191"/>
    </row>
    <row r="46" spans="1:9">
      <c r="A46" s="194" t="s">
        <v>736</v>
      </c>
      <c r="B46" s="168">
        <v>2008</v>
      </c>
      <c r="C46" s="164"/>
      <c r="D46" s="165" t="s">
        <v>737</v>
      </c>
      <c r="E46" s="166">
        <v>56190</v>
      </c>
      <c r="F46" s="165" t="s">
        <v>738</v>
      </c>
      <c r="G46" s="165">
        <v>15</v>
      </c>
      <c r="H46" s="167"/>
      <c r="I46" s="191"/>
    </row>
    <row r="47" spans="1:9">
      <c r="A47" s="189" t="s">
        <v>1144</v>
      </c>
      <c r="B47" s="168">
        <v>2008</v>
      </c>
      <c r="C47" s="172"/>
      <c r="D47" s="169" t="s">
        <v>219</v>
      </c>
      <c r="E47" s="166">
        <v>64800</v>
      </c>
      <c r="F47" s="165" t="s">
        <v>220</v>
      </c>
      <c r="G47" s="165"/>
      <c r="H47" s="167"/>
      <c r="I47" s="191"/>
    </row>
    <row r="48" spans="1:9">
      <c r="A48" s="189" t="s">
        <v>1145</v>
      </c>
      <c r="B48" s="168">
        <v>2008</v>
      </c>
      <c r="C48" s="172"/>
      <c r="D48" s="169" t="s">
        <v>221</v>
      </c>
      <c r="E48" s="166">
        <v>40300</v>
      </c>
      <c r="F48" s="165" t="s">
        <v>222</v>
      </c>
      <c r="G48" s="165">
        <v>17</v>
      </c>
      <c r="H48" s="167" t="s">
        <v>1082</v>
      </c>
      <c r="I48" s="191"/>
    </row>
    <row r="49" spans="1:9">
      <c r="A49" s="189" t="s">
        <v>1146</v>
      </c>
      <c r="B49" s="168">
        <v>2008</v>
      </c>
      <c r="C49" s="172"/>
      <c r="D49" s="169" t="s">
        <v>223</v>
      </c>
      <c r="E49" s="166">
        <v>24130</v>
      </c>
      <c r="F49" s="165" t="s">
        <v>224</v>
      </c>
      <c r="G49" s="165"/>
      <c r="H49" s="167"/>
      <c r="I49" s="191"/>
    </row>
    <row r="50" spans="1:9">
      <c r="A50" s="194" t="s">
        <v>862</v>
      </c>
      <c r="B50" s="168">
        <v>2008</v>
      </c>
      <c r="C50" s="164"/>
      <c r="D50" s="165" t="s">
        <v>709</v>
      </c>
      <c r="E50" s="166">
        <v>17200</v>
      </c>
      <c r="F50" s="165" t="s">
        <v>318</v>
      </c>
      <c r="G50" s="165"/>
      <c r="H50" s="167" t="s">
        <v>1082</v>
      </c>
      <c r="I50" s="191"/>
    </row>
    <row r="51" spans="1:9">
      <c r="A51" s="194" t="s">
        <v>1055</v>
      </c>
      <c r="B51" s="168">
        <v>2008</v>
      </c>
      <c r="C51" s="164"/>
      <c r="D51" s="165" t="s">
        <v>830</v>
      </c>
      <c r="E51" s="166">
        <v>64270</v>
      </c>
      <c r="F51" s="165" t="s">
        <v>831</v>
      </c>
      <c r="G51" s="165">
        <v>17</v>
      </c>
      <c r="H51" s="167" t="s">
        <v>1082</v>
      </c>
      <c r="I51" s="191"/>
    </row>
    <row r="52" spans="1:9">
      <c r="A52" s="192" t="s">
        <v>1147</v>
      </c>
      <c r="B52" s="168">
        <v>2008</v>
      </c>
      <c r="C52" s="174"/>
      <c r="D52" s="169" t="s">
        <v>225</v>
      </c>
      <c r="E52" s="166">
        <v>9110</v>
      </c>
      <c r="F52" s="165" t="s">
        <v>226</v>
      </c>
      <c r="G52" s="165"/>
      <c r="H52" s="167"/>
      <c r="I52" s="191"/>
    </row>
    <row r="53" spans="1:9">
      <c r="A53" s="198" t="s">
        <v>1148</v>
      </c>
      <c r="B53" s="168">
        <v>2008</v>
      </c>
      <c r="C53" s="179"/>
      <c r="D53" s="169" t="s">
        <v>227</v>
      </c>
      <c r="E53" s="166">
        <v>66240</v>
      </c>
      <c r="F53" s="165" t="s">
        <v>228</v>
      </c>
      <c r="G53" s="165">
        <v>17</v>
      </c>
      <c r="H53" s="167"/>
      <c r="I53" s="191"/>
    </row>
    <row r="54" spans="1:9">
      <c r="A54" s="194" t="s">
        <v>1149</v>
      </c>
      <c r="B54" s="168">
        <v>2008</v>
      </c>
      <c r="C54" s="164"/>
      <c r="D54" s="165" t="s">
        <v>719</v>
      </c>
      <c r="E54" s="166">
        <v>17110</v>
      </c>
      <c r="F54" s="165" t="s">
        <v>720</v>
      </c>
      <c r="G54" s="165"/>
      <c r="H54" s="167" t="s">
        <v>1082</v>
      </c>
      <c r="I54" s="191"/>
    </row>
    <row r="55" spans="1:9">
      <c r="A55" s="192" t="s">
        <v>1150</v>
      </c>
      <c r="B55" s="168">
        <v>2008</v>
      </c>
      <c r="C55" s="174"/>
      <c r="D55" s="169" t="s">
        <v>229</v>
      </c>
      <c r="E55" s="166">
        <v>66250</v>
      </c>
      <c r="F55" s="165" t="s">
        <v>230</v>
      </c>
      <c r="G55" s="165">
        <v>17</v>
      </c>
      <c r="H55" s="167"/>
      <c r="I55" s="191"/>
    </row>
    <row r="56" spans="1:9" s="162" customFormat="1">
      <c r="A56" s="189" t="s">
        <v>1188</v>
      </c>
      <c r="B56" s="168">
        <v>2008</v>
      </c>
      <c r="C56" s="168"/>
      <c r="D56" s="169" t="s">
        <v>1189</v>
      </c>
      <c r="E56" s="170">
        <v>87400</v>
      </c>
      <c r="F56" s="169" t="s">
        <v>1190</v>
      </c>
      <c r="G56" s="169"/>
      <c r="H56" s="171"/>
      <c r="I56" s="190"/>
    </row>
    <row r="57" spans="1:9">
      <c r="A57" s="194" t="s">
        <v>1151</v>
      </c>
      <c r="B57" s="168">
        <v>2008</v>
      </c>
      <c r="C57" s="164"/>
      <c r="D57" s="165" t="s">
        <v>794</v>
      </c>
      <c r="E57" s="166">
        <v>24160</v>
      </c>
      <c r="F57" s="165" t="s">
        <v>795</v>
      </c>
      <c r="G57" s="165"/>
      <c r="H57" s="167" t="s">
        <v>1082</v>
      </c>
      <c r="I57" s="191"/>
    </row>
    <row r="58" spans="1:9">
      <c r="A58" s="193" t="s">
        <v>1152</v>
      </c>
      <c r="B58" s="168">
        <v>2008</v>
      </c>
      <c r="C58" s="175"/>
      <c r="D58" s="169" t="s">
        <v>231</v>
      </c>
      <c r="E58" s="166">
        <v>64990</v>
      </c>
      <c r="F58" s="165" t="s">
        <v>232</v>
      </c>
      <c r="G58" s="165">
        <v>17</v>
      </c>
      <c r="H58" s="167" t="s">
        <v>1082</v>
      </c>
      <c r="I58" s="191"/>
    </row>
    <row r="59" spans="1:9">
      <c r="A59" s="194" t="s">
        <v>1153</v>
      </c>
      <c r="B59" s="168">
        <v>2008</v>
      </c>
      <c r="C59" s="164"/>
      <c r="D59" s="165" t="s">
        <v>780</v>
      </c>
      <c r="E59" s="166">
        <v>17310</v>
      </c>
      <c r="F59" s="165" t="s">
        <v>781</v>
      </c>
      <c r="G59" s="165"/>
      <c r="H59" s="167" t="s">
        <v>1082</v>
      </c>
      <c r="I59" s="191"/>
    </row>
    <row r="60" spans="1:9">
      <c r="A60" s="194" t="s">
        <v>863</v>
      </c>
      <c r="B60" s="168">
        <v>2008</v>
      </c>
      <c r="C60" s="164"/>
      <c r="D60" s="165" t="s">
        <v>571</v>
      </c>
      <c r="E60" s="166">
        <v>40500</v>
      </c>
      <c r="F60" s="165" t="s">
        <v>572</v>
      </c>
      <c r="G60" s="165">
        <v>17</v>
      </c>
      <c r="H60" s="167" t="s">
        <v>1082</v>
      </c>
      <c r="I60" s="191"/>
    </row>
    <row r="61" spans="1:9">
      <c r="A61" s="192" t="s">
        <v>1154</v>
      </c>
      <c r="B61" s="168">
        <v>2008</v>
      </c>
      <c r="C61" s="174"/>
      <c r="D61" s="169" t="s">
        <v>233</v>
      </c>
      <c r="E61" s="166">
        <v>66300</v>
      </c>
      <c r="F61" s="165" t="s">
        <v>234</v>
      </c>
      <c r="G61" s="165"/>
      <c r="H61" s="167"/>
      <c r="I61" s="191"/>
    </row>
    <row r="62" spans="1:9">
      <c r="A62" s="192" t="s">
        <v>838</v>
      </c>
      <c r="B62" s="168">
        <v>2008</v>
      </c>
      <c r="C62" s="174"/>
      <c r="D62" s="165" t="s">
        <v>475</v>
      </c>
      <c r="E62" s="166">
        <v>31500</v>
      </c>
      <c r="F62" s="165" t="s">
        <v>287</v>
      </c>
      <c r="G62" s="165">
        <v>17</v>
      </c>
      <c r="H62" s="167"/>
      <c r="I62" s="191"/>
    </row>
    <row r="63" spans="1:9">
      <c r="A63" s="194" t="s">
        <v>1155</v>
      </c>
      <c r="B63" s="168">
        <v>2008</v>
      </c>
      <c r="C63" s="164"/>
      <c r="D63" s="165" t="s">
        <v>536</v>
      </c>
      <c r="E63" s="166">
        <v>31300</v>
      </c>
      <c r="F63" s="165" t="s">
        <v>287</v>
      </c>
      <c r="G63" s="165">
        <v>17</v>
      </c>
      <c r="H63" s="167"/>
      <c r="I63" s="191"/>
    </row>
    <row r="64" spans="1:9">
      <c r="A64" s="189" t="s">
        <v>1156</v>
      </c>
      <c r="B64" s="168">
        <v>2008</v>
      </c>
      <c r="C64" s="172"/>
      <c r="D64" s="169" t="s">
        <v>235</v>
      </c>
      <c r="E64" s="166">
        <v>32190</v>
      </c>
      <c r="F64" s="165" t="s">
        <v>236</v>
      </c>
      <c r="G64" s="165"/>
      <c r="H64" s="167"/>
      <c r="I64" s="191"/>
    </row>
    <row r="65" spans="1:9">
      <c r="A65" s="194" t="s">
        <v>864</v>
      </c>
      <c r="B65" s="168">
        <v>2008</v>
      </c>
      <c r="C65" s="164"/>
      <c r="D65" s="165" t="s">
        <v>670</v>
      </c>
      <c r="E65" s="166">
        <v>40190</v>
      </c>
      <c r="F65" s="165" t="s">
        <v>671</v>
      </c>
      <c r="G65" s="165">
        <v>17</v>
      </c>
      <c r="H65" s="167" t="s">
        <v>1082</v>
      </c>
      <c r="I65" s="191"/>
    </row>
    <row r="66" spans="1:9" s="162" customFormat="1">
      <c r="A66" s="189" t="s">
        <v>1191</v>
      </c>
      <c r="B66" s="168">
        <v>2008</v>
      </c>
      <c r="C66" s="168"/>
      <c r="D66" s="169" t="s">
        <v>1192</v>
      </c>
      <c r="E66" s="170">
        <v>34420</v>
      </c>
      <c r="F66" s="169" t="s">
        <v>1193</v>
      </c>
      <c r="G66" s="169">
        <v>17</v>
      </c>
      <c r="H66" s="171"/>
      <c r="I66" s="190"/>
    </row>
    <row r="67" spans="1:9">
      <c r="A67" s="199" t="s">
        <v>865</v>
      </c>
      <c r="B67" s="168">
        <v>2008</v>
      </c>
      <c r="C67" s="180"/>
      <c r="D67" s="169" t="s">
        <v>169</v>
      </c>
      <c r="E67" s="166">
        <v>40000</v>
      </c>
      <c r="F67" s="165" t="s">
        <v>170</v>
      </c>
      <c r="G67" s="165">
        <v>17</v>
      </c>
      <c r="H67" s="167" t="s">
        <v>1082</v>
      </c>
      <c r="I67" s="191"/>
    </row>
    <row r="68" spans="1:9">
      <c r="A68" s="192" t="s">
        <v>75</v>
      </c>
      <c r="B68" s="168">
        <v>2008</v>
      </c>
      <c r="C68" s="174"/>
      <c r="D68" s="169" t="s">
        <v>171</v>
      </c>
      <c r="E68" s="166">
        <v>11100</v>
      </c>
      <c r="F68" s="165" t="s">
        <v>172</v>
      </c>
      <c r="G68" s="165">
        <v>15</v>
      </c>
      <c r="H68" s="167"/>
      <c r="I68" s="191"/>
    </row>
    <row r="69" spans="1:9">
      <c r="A69" s="193" t="s">
        <v>866</v>
      </c>
      <c r="B69" s="168">
        <v>2008</v>
      </c>
      <c r="C69" s="175"/>
      <c r="D69" s="169" t="s">
        <v>174</v>
      </c>
      <c r="E69" s="166">
        <v>17100</v>
      </c>
      <c r="F69" s="165" t="s">
        <v>173</v>
      </c>
      <c r="G69" s="165"/>
      <c r="H69" s="167" t="s">
        <v>1082</v>
      </c>
      <c r="I69" s="191"/>
    </row>
    <row r="70" spans="1:9">
      <c r="A70" s="189" t="s">
        <v>867</v>
      </c>
      <c r="B70" s="168">
        <v>2008</v>
      </c>
      <c r="C70" s="172"/>
      <c r="D70" s="169" t="s">
        <v>175</v>
      </c>
      <c r="E70" s="166">
        <v>64500</v>
      </c>
      <c r="F70" s="165" t="s">
        <v>176</v>
      </c>
      <c r="G70" s="165">
        <v>17</v>
      </c>
      <c r="H70" s="167" t="s">
        <v>1082</v>
      </c>
      <c r="I70" s="191"/>
    </row>
    <row r="71" spans="1:9">
      <c r="A71" s="194" t="s">
        <v>868</v>
      </c>
      <c r="B71" s="168">
        <v>2008</v>
      </c>
      <c r="C71" s="164"/>
      <c r="D71" s="165" t="s">
        <v>718</v>
      </c>
      <c r="E71" s="166">
        <v>87200</v>
      </c>
      <c r="F71" s="165" t="s">
        <v>177</v>
      </c>
      <c r="G71" s="165"/>
      <c r="H71" s="167" t="s">
        <v>1082</v>
      </c>
      <c r="I71" s="191"/>
    </row>
    <row r="72" spans="1:9">
      <c r="A72" s="194" t="s">
        <v>869</v>
      </c>
      <c r="B72" s="168">
        <v>2008</v>
      </c>
      <c r="C72" s="164"/>
      <c r="D72" s="165" t="s">
        <v>724</v>
      </c>
      <c r="E72" s="166">
        <v>18100</v>
      </c>
      <c r="F72" s="165" t="s">
        <v>725</v>
      </c>
      <c r="G72" s="165"/>
      <c r="H72" s="167" t="s">
        <v>1082</v>
      </c>
      <c r="I72" s="191"/>
    </row>
    <row r="73" spans="1:9">
      <c r="A73" s="194" t="s">
        <v>1074</v>
      </c>
      <c r="B73" s="168">
        <v>2008</v>
      </c>
      <c r="C73" s="164">
        <v>1</v>
      </c>
      <c r="D73" s="165" t="s">
        <v>760</v>
      </c>
      <c r="E73" s="166">
        <v>87920</v>
      </c>
      <c r="F73" s="165" t="s">
        <v>761</v>
      </c>
      <c r="G73" s="165"/>
      <c r="H73" s="167" t="s">
        <v>1082</v>
      </c>
      <c r="I73" s="191"/>
    </row>
    <row r="74" spans="1:9">
      <c r="A74" s="194" t="s">
        <v>1075</v>
      </c>
      <c r="B74" s="168">
        <v>2008</v>
      </c>
      <c r="C74" s="164">
        <v>1</v>
      </c>
      <c r="D74" s="165" t="s">
        <v>762</v>
      </c>
      <c r="E74" s="166">
        <v>86220</v>
      </c>
      <c r="F74" s="165" t="s">
        <v>763</v>
      </c>
      <c r="G74" s="165"/>
      <c r="H74" s="167" t="s">
        <v>1082</v>
      </c>
      <c r="I74" s="191"/>
    </row>
    <row r="75" spans="1:9">
      <c r="A75" s="194" t="s">
        <v>1076</v>
      </c>
      <c r="B75" s="168">
        <v>2008</v>
      </c>
      <c r="C75" s="164">
        <v>1</v>
      </c>
      <c r="D75" s="165" t="s">
        <v>759</v>
      </c>
      <c r="E75" s="166">
        <v>17100</v>
      </c>
      <c r="F75" s="165" t="s">
        <v>173</v>
      </c>
      <c r="G75" s="165"/>
      <c r="H75" s="167" t="s">
        <v>1082</v>
      </c>
      <c r="I75" s="191"/>
    </row>
    <row r="76" spans="1:9">
      <c r="A76" s="189" t="s">
        <v>501</v>
      </c>
      <c r="B76" s="168">
        <v>2008</v>
      </c>
      <c r="C76" s="172"/>
      <c r="D76" s="169" t="s">
        <v>504</v>
      </c>
      <c r="E76" s="165">
        <v>44470</v>
      </c>
      <c r="F76" s="165" t="s">
        <v>505</v>
      </c>
      <c r="G76" s="165"/>
      <c r="H76" s="167" t="s">
        <v>1082</v>
      </c>
      <c r="I76" s="191"/>
    </row>
    <row r="77" spans="1:9">
      <c r="A77" s="189" t="s">
        <v>502</v>
      </c>
      <c r="B77" s="168">
        <v>2008</v>
      </c>
      <c r="C77" s="172"/>
      <c r="D77" s="169" t="s">
        <v>506</v>
      </c>
      <c r="E77" s="166">
        <v>22940</v>
      </c>
      <c r="F77" s="165" t="s">
        <v>507</v>
      </c>
      <c r="G77" s="165"/>
      <c r="H77" s="167" t="s">
        <v>1082</v>
      </c>
      <c r="I77" s="191"/>
    </row>
    <row r="78" spans="1:9">
      <c r="A78" s="189" t="s">
        <v>503</v>
      </c>
      <c r="B78" s="168">
        <v>2008</v>
      </c>
      <c r="C78" s="172"/>
      <c r="D78" s="169" t="s">
        <v>1056</v>
      </c>
      <c r="E78" s="165">
        <v>37420</v>
      </c>
      <c r="F78" s="165" t="s">
        <v>508</v>
      </c>
      <c r="G78" s="165"/>
      <c r="H78" s="167" t="s">
        <v>1082</v>
      </c>
      <c r="I78" s="191"/>
    </row>
    <row r="79" spans="1:9">
      <c r="A79" s="194" t="s">
        <v>614</v>
      </c>
      <c r="B79" s="168">
        <v>2008</v>
      </c>
      <c r="C79" s="164"/>
      <c r="D79" s="165"/>
      <c r="E79" s="166"/>
      <c r="F79" s="165"/>
      <c r="G79" s="165"/>
      <c r="H79" s="167"/>
      <c r="I79" s="191"/>
    </row>
    <row r="80" spans="1:9">
      <c r="A80" s="194" t="s">
        <v>872</v>
      </c>
      <c r="B80" s="168">
        <v>2008</v>
      </c>
      <c r="C80" s="164"/>
      <c r="D80" s="165" t="s">
        <v>873</v>
      </c>
      <c r="E80" s="166">
        <v>85270</v>
      </c>
      <c r="F80" s="165" t="s">
        <v>874</v>
      </c>
      <c r="G80" s="165"/>
      <c r="H80" s="167"/>
      <c r="I80" s="191"/>
    </row>
    <row r="81" spans="1:9">
      <c r="A81" s="194" t="s">
        <v>875</v>
      </c>
      <c r="B81" s="168">
        <v>2008</v>
      </c>
      <c r="C81" s="164"/>
      <c r="D81" s="165" t="s">
        <v>876</v>
      </c>
      <c r="E81" s="166">
        <v>33000</v>
      </c>
      <c r="F81" s="165" t="s">
        <v>877</v>
      </c>
      <c r="G81" s="165"/>
      <c r="H81" s="167"/>
      <c r="I81" s="191"/>
    </row>
    <row r="82" spans="1:9">
      <c r="A82" s="189" t="s">
        <v>509</v>
      </c>
      <c r="B82" s="168">
        <v>2008</v>
      </c>
      <c r="C82" s="172"/>
      <c r="D82" s="169"/>
      <c r="E82" s="165"/>
      <c r="F82" s="165"/>
      <c r="G82" s="165">
        <v>4</v>
      </c>
      <c r="H82" s="167"/>
      <c r="I82" s="191"/>
    </row>
    <row r="83" spans="1:9">
      <c r="A83" s="194" t="s">
        <v>1033</v>
      </c>
      <c r="B83" s="168">
        <v>2008</v>
      </c>
      <c r="C83" s="164"/>
      <c r="D83" s="165" t="s">
        <v>1034</v>
      </c>
      <c r="E83" s="166">
        <v>34670</v>
      </c>
      <c r="F83" s="165" t="s">
        <v>1035</v>
      </c>
      <c r="G83" s="165"/>
      <c r="H83" s="167"/>
      <c r="I83" s="191"/>
    </row>
    <row r="84" spans="1:9">
      <c r="A84" s="194" t="s">
        <v>878</v>
      </c>
      <c r="B84" s="168">
        <v>2008</v>
      </c>
      <c r="C84" s="164"/>
      <c r="D84" s="165" t="s">
        <v>650</v>
      </c>
      <c r="E84" s="166">
        <v>17100</v>
      </c>
      <c r="F84" s="165" t="s">
        <v>173</v>
      </c>
      <c r="G84" s="165"/>
      <c r="H84" s="167" t="s">
        <v>1082</v>
      </c>
      <c r="I84" s="191"/>
    </row>
    <row r="85" spans="1:9">
      <c r="A85" s="197" t="s">
        <v>178</v>
      </c>
      <c r="B85" s="168">
        <v>2008</v>
      </c>
      <c r="C85" s="178"/>
      <c r="D85" s="169" t="s">
        <v>461</v>
      </c>
      <c r="E85" s="166">
        <v>24750</v>
      </c>
      <c r="F85" s="165" t="s">
        <v>161</v>
      </c>
      <c r="G85" s="165"/>
      <c r="H85" s="167"/>
      <c r="I85" s="191"/>
    </row>
    <row r="86" spans="1:9">
      <c r="A86" s="194" t="s">
        <v>879</v>
      </c>
      <c r="B86" s="168">
        <v>2008</v>
      </c>
      <c r="C86" s="164"/>
      <c r="D86" s="165" t="s">
        <v>880</v>
      </c>
      <c r="E86" s="166"/>
      <c r="F86" s="165"/>
      <c r="G86" s="165"/>
      <c r="H86" s="167"/>
      <c r="I86" s="191"/>
    </row>
    <row r="87" spans="1:9">
      <c r="A87" s="194" t="s">
        <v>881</v>
      </c>
      <c r="B87" s="168">
        <v>2008</v>
      </c>
      <c r="C87" s="164"/>
      <c r="D87" s="165" t="s">
        <v>880</v>
      </c>
      <c r="E87" s="166"/>
      <c r="F87" s="165"/>
      <c r="G87" s="165"/>
      <c r="H87" s="167"/>
      <c r="I87" s="191"/>
    </row>
    <row r="88" spans="1:9">
      <c r="A88" s="194" t="s">
        <v>882</v>
      </c>
      <c r="B88" s="168">
        <v>2008</v>
      </c>
      <c r="C88" s="164"/>
      <c r="D88" s="165" t="s">
        <v>883</v>
      </c>
      <c r="E88" s="166">
        <v>58300</v>
      </c>
      <c r="F88" s="165" t="s">
        <v>884</v>
      </c>
      <c r="G88" s="165"/>
      <c r="H88" s="167"/>
      <c r="I88" s="191"/>
    </row>
    <row r="89" spans="1:9">
      <c r="A89" s="189" t="s">
        <v>44</v>
      </c>
      <c r="B89" s="168">
        <v>2008</v>
      </c>
      <c r="C89" s="172"/>
      <c r="D89" s="169" t="s">
        <v>239</v>
      </c>
      <c r="E89" s="166">
        <v>40530</v>
      </c>
      <c r="F89" s="165" t="s">
        <v>240</v>
      </c>
      <c r="G89" s="165">
        <v>17</v>
      </c>
      <c r="H89" s="167" t="s">
        <v>1082</v>
      </c>
      <c r="I89" s="191"/>
    </row>
    <row r="90" spans="1:9">
      <c r="A90" s="192" t="s">
        <v>466</v>
      </c>
      <c r="B90" s="168">
        <v>2008</v>
      </c>
      <c r="C90" s="174"/>
      <c r="D90" s="169" t="s">
        <v>465</v>
      </c>
      <c r="E90" s="166">
        <v>12850</v>
      </c>
      <c r="F90" s="165" t="s">
        <v>407</v>
      </c>
      <c r="G90" s="165">
        <v>15</v>
      </c>
      <c r="H90" s="167"/>
      <c r="I90" s="191"/>
    </row>
    <row r="91" spans="1:9">
      <c r="A91" s="192" t="s">
        <v>76</v>
      </c>
      <c r="B91" s="168">
        <v>2008</v>
      </c>
      <c r="C91" s="174"/>
      <c r="D91" s="169" t="s">
        <v>241</v>
      </c>
      <c r="E91" s="166">
        <v>30100</v>
      </c>
      <c r="F91" s="165" t="s">
        <v>242</v>
      </c>
      <c r="G91" s="165"/>
      <c r="H91" s="167"/>
      <c r="I91" s="191"/>
    </row>
    <row r="92" spans="1:9">
      <c r="A92" s="194" t="s">
        <v>772</v>
      </c>
      <c r="B92" s="168">
        <v>2008</v>
      </c>
      <c r="C92" s="164"/>
      <c r="D92" s="165" t="s">
        <v>773</v>
      </c>
      <c r="E92" s="166">
        <v>85110</v>
      </c>
      <c r="F92" s="165" t="s">
        <v>774</v>
      </c>
      <c r="G92" s="165">
        <v>15</v>
      </c>
      <c r="H92" s="167"/>
      <c r="I92" s="191"/>
    </row>
    <row r="93" spans="1:9">
      <c r="A93" s="194" t="s">
        <v>684</v>
      </c>
      <c r="B93" s="168">
        <v>2008</v>
      </c>
      <c r="C93" s="164"/>
      <c r="D93" s="165" t="s">
        <v>685</v>
      </c>
      <c r="E93" s="166">
        <v>35410</v>
      </c>
      <c r="F93" s="165" t="s">
        <v>686</v>
      </c>
      <c r="G93" s="165">
        <v>12</v>
      </c>
      <c r="H93" s="167"/>
      <c r="I93" s="191"/>
    </row>
    <row r="94" spans="1:9">
      <c r="A94" s="189" t="s">
        <v>45</v>
      </c>
      <c r="B94" s="168">
        <v>2008</v>
      </c>
      <c r="C94" s="172"/>
      <c r="D94" s="169" t="s">
        <v>243</v>
      </c>
      <c r="E94" s="166">
        <v>33470</v>
      </c>
      <c r="F94" s="165" t="s">
        <v>244</v>
      </c>
      <c r="G94" s="165">
        <v>17</v>
      </c>
      <c r="H94" s="167"/>
      <c r="I94" s="191"/>
    </row>
    <row r="95" spans="1:9">
      <c r="A95" s="192" t="s">
        <v>77</v>
      </c>
      <c r="B95" s="168">
        <v>2008</v>
      </c>
      <c r="C95" s="174"/>
      <c r="D95" s="165" t="s">
        <v>476</v>
      </c>
      <c r="E95" s="166">
        <v>34920</v>
      </c>
      <c r="F95" s="165" t="s">
        <v>477</v>
      </c>
      <c r="G95" s="165"/>
      <c r="H95" s="167"/>
      <c r="I95" s="191"/>
    </row>
    <row r="96" spans="1:9">
      <c r="A96" s="193" t="s">
        <v>108</v>
      </c>
      <c r="B96" s="168">
        <v>2008</v>
      </c>
      <c r="C96" s="175"/>
      <c r="D96" s="169" t="s">
        <v>245</v>
      </c>
      <c r="E96" s="166">
        <v>86500</v>
      </c>
      <c r="F96" s="165" t="s">
        <v>246</v>
      </c>
      <c r="G96" s="165"/>
      <c r="H96" s="167"/>
      <c r="I96" s="191"/>
    </row>
    <row r="97" spans="1:9">
      <c r="A97" s="194" t="s">
        <v>885</v>
      </c>
      <c r="B97" s="168">
        <v>2008</v>
      </c>
      <c r="C97" s="164"/>
      <c r="D97" s="165" t="s">
        <v>886</v>
      </c>
      <c r="E97" s="166">
        <v>49610</v>
      </c>
      <c r="F97" s="165" t="s">
        <v>887</v>
      </c>
      <c r="G97" s="165">
        <v>16</v>
      </c>
      <c r="H97" s="167"/>
      <c r="I97" s="191"/>
    </row>
    <row r="98" spans="1:9">
      <c r="A98" s="192" t="s">
        <v>78</v>
      </c>
      <c r="B98" s="168">
        <v>2008</v>
      </c>
      <c r="C98" s="174"/>
      <c r="D98" s="169" t="s">
        <v>247</v>
      </c>
      <c r="E98" s="166">
        <v>84120</v>
      </c>
      <c r="F98" s="165" t="s">
        <v>248</v>
      </c>
      <c r="G98" s="165"/>
      <c r="H98" s="167"/>
      <c r="I98" s="191"/>
    </row>
    <row r="99" spans="1:9">
      <c r="A99" s="192" t="s">
        <v>180</v>
      </c>
      <c r="B99" s="168">
        <v>2008</v>
      </c>
      <c r="C99" s="174"/>
      <c r="D99" s="169" t="s">
        <v>249</v>
      </c>
      <c r="E99" s="166">
        <v>12200</v>
      </c>
      <c r="F99" s="165" t="s">
        <v>250</v>
      </c>
      <c r="G99" s="165">
        <v>17</v>
      </c>
      <c r="H99" s="167"/>
      <c r="I99" s="191"/>
    </row>
    <row r="100" spans="1:9">
      <c r="A100" s="194" t="s">
        <v>644</v>
      </c>
      <c r="B100" s="168">
        <v>2008</v>
      </c>
      <c r="C100" s="164"/>
      <c r="D100" s="165" t="s">
        <v>645</v>
      </c>
      <c r="E100" s="166">
        <v>35500</v>
      </c>
      <c r="F100" s="165" t="s">
        <v>646</v>
      </c>
      <c r="G100" s="165">
        <v>14</v>
      </c>
      <c r="H100" s="167"/>
      <c r="I100" s="191"/>
    </row>
    <row r="101" spans="1:9">
      <c r="A101" s="194" t="s">
        <v>798</v>
      </c>
      <c r="B101" s="168">
        <v>2008</v>
      </c>
      <c r="C101" s="164"/>
      <c r="D101" s="165" t="s">
        <v>799</v>
      </c>
      <c r="E101" s="166">
        <v>22120</v>
      </c>
      <c r="F101" s="165" t="s">
        <v>800</v>
      </c>
      <c r="G101" s="165"/>
      <c r="H101" s="167"/>
      <c r="I101" s="191"/>
    </row>
    <row r="102" spans="1:9">
      <c r="A102" s="194" t="s">
        <v>530</v>
      </c>
      <c r="B102" s="168">
        <v>2008</v>
      </c>
      <c r="C102" s="164"/>
      <c r="D102" s="165" t="s">
        <v>531</v>
      </c>
      <c r="E102" s="166">
        <v>47190</v>
      </c>
      <c r="F102" s="165" t="s">
        <v>532</v>
      </c>
      <c r="G102" s="165">
        <v>15</v>
      </c>
      <c r="H102" s="167"/>
      <c r="I102" s="191"/>
    </row>
    <row r="103" spans="1:9">
      <c r="A103" s="194" t="s">
        <v>748</v>
      </c>
      <c r="B103" s="168">
        <v>2008</v>
      </c>
      <c r="C103" s="164"/>
      <c r="D103" s="165" t="s">
        <v>749</v>
      </c>
      <c r="E103" s="166">
        <v>87700</v>
      </c>
      <c r="F103" s="165" t="s">
        <v>750</v>
      </c>
      <c r="G103" s="165"/>
      <c r="H103" s="167"/>
      <c r="I103" s="191"/>
    </row>
    <row r="104" spans="1:9">
      <c r="A104" s="192" t="s">
        <v>181</v>
      </c>
      <c r="B104" s="168">
        <v>2008</v>
      </c>
      <c r="C104" s="174"/>
      <c r="D104" s="169" t="s">
        <v>518</v>
      </c>
      <c r="E104" s="166">
        <v>30100</v>
      </c>
      <c r="F104" s="165" t="s">
        <v>242</v>
      </c>
      <c r="G104" s="165">
        <v>15</v>
      </c>
      <c r="H104" s="167"/>
      <c r="I104" s="191"/>
    </row>
    <row r="105" spans="1:9">
      <c r="A105" s="194" t="s">
        <v>641</v>
      </c>
      <c r="B105" s="168">
        <v>2008</v>
      </c>
      <c r="C105" s="164"/>
      <c r="D105" s="165" t="s">
        <v>642</v>
      </c>
      <c r="E105" s="166">
        <v>44150</v>
      </c>
      <c r="F105" s="165" t="s">
        <v>643</v>
      </c>
      <c r="G105" s="165">
        <v>15</v>
      </c>
      <c r="H105" s="167"/>
      <c r="I105" s="191"/>
    </row>
    <row r="106" spans="1:9">
      <c r="A106" s="189" t="s">
        <v>46</v>
      </c>
      <c r="B106" s="168">
        <v>2008</v>
      </c>
      <c r="C106" s="172"/>
      <c r="D106" s="169" t="s">
        <v>251</v>
      </c>
      <c r="E106" s="166">
        <v>33510</v>
      </c>
      <c r="F106" s="165" t="s">
        <v>252</v>
      </c>
      <c r="G106" s="165">
        <v>17</v>
      </c>
      <c r="H106" s="167"/>
      <c r="I106" s="191"/>
    </row>
    <row r="107" spans="1:9">
      <c r="A107" s="194" t="s">
        <v>703</v>
      </c>
      <c r="B107" s="168">
        <v>2008</v>
      </c>
      <c r="C107" s="164"/>
      <c r="D107" s="165" t="s">
        <v>704</v>
      </c>
      <c r="E107" s="166">
        <v>16000</v>
      </c>
      <c r="F107" s="165" t="s">
        <v>336</v>
      </c>
      <c r="G107" s="165">
        <v>17</v>
      </c>
      <c r="H107" s="167"/>
      <c r="I107" s="191"/>
    </row>
    <row r="108" spans="1:9">
      <c r="A108" s="192" t="s">
        <v>79</v>
      </c>
      <c r="B108" s="168">
        <v>2008</v>
      </c>
      <c r="C108" s="174"/>
      <c r="D108" s="169" t="s">
        <v>253</v>
      </c>
      <c r="E108" s="166">
        <v>84400</v>
      </c>
      <c r="F108" s="165" t="s">
        <v>254</v>
      </c>
      <c r="G108" s="165">
        <v>15</v>
      </c>
      <c r="H108" s="167"/>
      <c r="I108" s="191"/>
    </row>
    <row r="109" spans="1:9">
      <c r="A109" s="194" t="s">
        <v>888</v>
      </c>
      <c r="B109" s="168">
        <v>2008</v>
      </c>
      <c r="C109" s="164"/>
      <c r="D109" s="165" t="s">
        <v>889</v>
      </c>
      <c r="E109" s="166">
        <v>35370</v>
      </c>
      <c r="F109" s="165" t="s">
        <v>890</v>
      </c>
      <c r="G109" s="165">
        <v>17</v>
      </c>
      <c r="H109" s="167"/>
      <c r="I109" s="191"/>
    </row>
    <row r="110" spans="1:9">
      <c r="A110" s="189" t="s">
        <v>47</v>
      </c>
      <c r="B110" s="168">
        <v>2008</v>
      </c>
      <c r="C110" s="172"/>
      <c r="D110" s="169" t="s">
        <v>255</v>
      </c>
      <c r="E110" s="166">
        <v>33370</v>
      </c>
      <c r="F110" s="165" t="s">
        <v>256</v>
      </c>
      <c r="G110" s="165"/>
      <c r="H110" s="167"/>
      <c r="I110" s="191"/>
    </row>
    <row r="111" spans="1:9">
      <c r="A111" s="192" t="s">
        <v>80</v>
      </c>
      <c r="B111" s="168">
        <v>2008</v>
      </c>
      <c r="C111" s="174"/>
      <c r="D111" s="169" t="s">
        <v>257</v>
      </c>
      <c r="E111" s="166">
        <v>31130</v>
      </c>
      <c r="F111" s="165" t="s">
        <v>258</v>
      </c>
      <c r="G111" s="165">
        <v>15</v>
      </c>
      <c r="H111" s="167"/>
      <c r="I111" s="191"/>
    </row>
    <row r="112" spans="1:9">
      <c r="A112" s="189" t="s">
        <v>109</v>
      </c>
      <c r="B112" s="168">
        <v>2008</v>
      </c>
      <c r="C112" s="172"/>
      <c r="D112" s="165" t="s">
        <v>478</v>
      </c>
      <c r="E112" s="166">
        <v>16300</v>
      </c>
      <c r="F112" s="165" t="s">
        <v>479</v>
      </c>
      <c r="G112" s="165"/>
      <c r="H112" s="167"/>
      <c r="I112" s="191"/>
    </row>
    <row r="113" spans="1:9">
      <c r="A113" s="189" t="s">
        <v>48</v>
      </c>
      <c r="B113" s="168">
        <v>2008</v>
      </c>
      <c r="C113" s="172"/>
      <c r="D113" s="169" t="s">
        <v>259</v>
      </c>
      <c r="E113" s="166">
        <v>33640</v>
      </c>
      <c r="F113" s="165" t="s">
        <v>260</v>
      </c>
      <c r="G113" s="165">
        <v>8</v>
      </c>
      <c r="H113" s="167"/>
      <c r="I113" s="191"/>
    </row>
    <row r="114" spans="1:9">
      <c r="A114" s="189" t="s">
        <v>182</v>
      </c>
      <c r="B114" s="168">
        <v>2008</v>
      </c>
      <c r="C114" s="172"/>
      <c r="D114" s="169" t="s">
        <v>261</v>
      </c>
      <c r="E114" s="166">
        <v>33410</v>
      </c>
      <c r="F114" s="165" t="s">
        <v>262</v>
      </c>
      <c r="G114" s="165">
        <v>12</v>
      </c>
      <c r="H114" s="167"/>
      <c r="I114" s="191"/>
    </row>
    <row r="115" spans="1:9">
      <c r="A115" s="189" t="s">
        <v>1040</v>
      </c>
      <c r="B115" s="168">
        <v>2008</v>
      </c>
      <c r="C115" s="172"/>
      <c r="D115" s="165" t="s">
        <v>480</v>
      </c>
      <c r="E115" s="166">
        <v>24100</v>
      </c>
      <c r="F115" s="165" t="s">
        <v>238</v>
      </c>
      <c r="G115" s="165">
        <v>17</v>
      </c>
      <c r="H115" s="167"/>
      <c r="I115" s="191"/>
    </row>
    <row r="116" spans="1:9">
      <c r="A116" s="189" t="s">
        <v>1041</v>
      </c>
      <c r="B116" s="168">
        <v>2008</v>
      </c>
      <c r="C116" s="172"/>
      <c r="D116" s="165" t="s">
        <v>1039</v>
      </c>
      <c r="E116" s="166">
        <v>24100</v>
      </c>
      <c r="F116" s="165" t="s">
        <v>238</v>
      </c>
      <c r="G116" s="165">
        <v>17</v>
      </c>
      <c r="H116" s="167"/>
      <c r="I116" s="191"/>
    </row>
    <row r="117" spans="1:9">
      <c r="A117" s="194" t="s">
        <v>891</v>
      </c>
      <c r="B117" s="168">
        <v>2008</v>
      </c>
      <c r="C117" s="164"/>
      <c r="D117" s="165" t="s">
        <v>892</v>
      </c>
      <c r="E117" s="166">
        <v>64140</v>
      </c>
      <c r="F117" s="165" t="s">
        <v>893</v>
      </c>
      <c r="G117" s="165">
        <v>17</v>
      </c>
      <c r="H117" s="167"/>
      <c r="I117" s="191"/>
    </row>
    <row r="118" spans="1:9">
      <c r="A118" s="194" t="s">
        <v>841</v>
      </c>
      <c r="B118" s="168">
        <v>2008</v>
      </c>
      <c r="C118" s="164"/>
      <c r="D118" s="165" t="s">
        <v>842</v>
      </c>
      <c r="E118" s="166">
        <v>42130</v>
      </c>
      <c r="F118" s="165" t="s">
        <v>843</v>
      </c>
      <c r="G118" s="165"/>
      <c r="H118" s="167"/>
      <c r="I118" s="191"/>
    </row>
    <row r="119" spans="1:9">
      <c r="A119" s="189" t="s">
        <v>513</v>
      </c>
      <c r="B119" s="168">
        <v>2008</v>
      </c>
      <c r="C119" s="172"/>
      <c r="D119" s="165" t="s">
        <v>514</v>
      </c>
      <c r="E119" s="166">
        <v>19000</v>
      </c>
      <c r="F119" s="165" t="s">
        <v>515</v>
      </c>
      <c r="G119" s="165">
        <v>12</v>
      </c>
      <c r="H119" s="167"/>
      <c r="I119" s="191"/>
    </row>
    <row r="120" spans="1:9">
      <c r="A120" s="189" t="s">
        <v>183</v>
      </c>
      <c r="B120" s="168">
        <v>2008</v>
      </c>
      <c r="C120" s="172"/>
      <c r="D120" s="169" t="s">
        <v>263</v>
      </c>
      <c r="E120" s="166">
        <v>35170</v>
      </c>
      <c r="F120" s="165" t="s">
        <v>264</v>
      </c>
      <c r="G120" s="165">
        <v>17</v>
      </c>
      <c r="H120" s="167"/>
      <c r="I120" s="191"/>
    </row>
    <row r="121" spans="1:9">
      <c r="A121" s="194" t="s">
        <v>894</v>
      </c>
      <c r="B121" s="168">
        <v>2008</v>
      </c>
      <c r="C121" s="164"/>
      <c r="D121" s="165" t="s">
        <v>726</v>
      </c>
      <c r="E121" s="166">
        <v>66330</v>
      </c>
      <c r="F121" s="165" t="s">
        <v>727</v>
      </c>
      <c r="G121" s="165">
        <v>17</v>
      </c>
      <c r="H121" s="167"/>
      <c r="I121" s="191"/>
    </row>
    <row r="122" spans="1:9">
      <c r="A122" s="194" t="s">
        <v>1057</v>
      </c>
      <c r="B122" s="168">
        <v>2008</v>
      </c>
      <c r="C122" s="164"/>
      <c r="D122" s="165" t="s">
        <v>731</v>
      </c>
      <c r="E122" s="166">
        <v>6150</v>
      </c>
      <c r="F122" s="165" t="s">
        <v>732</v>
      </c>
      <c r="G122" s="165">
        <v>15</v>
      </c>
      <c r="H122" s="167"/>
      <c r="I122" s="191"/>
    </row>
    <row r="123" spans="1:9">
      <c r="A123" s="192" t="s">
        <v>81</v>
      </c>
      <c r="B123" s="168">
        <v>2008</v>
      </c>
      <c r="C123" s="174"/>
      <c r="D123" s="169" t="s">
        <v>265</v>
      </c>
      <c r="E123" s="166">
        <v>31320</v>
      </c>
      <c r="F123" s="165" t="s">
        <v>266</v>
      </c>
      <c r="G123" s="165"/>
      <c r="H123" s="167"/>
      <c r="I123" s="191"/>
    </row>
    <row r="124" spans="1:9">
      <c r="A124" s="189" t="s">
        <v>1058</v>
      </c>
      <c r="B124" s="168">
        <v>2008</v>
      </c>
      <c r="C124" s="172"/>
      <c r="D124" s="169" t="s">
        <v>267</v>
      </c>
      <c r="E124" s="166">
        <v>33480</v>
      </c>
      <c r="F124" s="165" t="s">
        <v>268</v>
      </c>
      <c r="G124" s="165">
        <v>17</v>
      </c>
      <c r="H124" s="167"/>
      <c r="I124" s="191"/>
    </row>
    <row r="125" spans="1:9">
      <c r="A125" s="192" t="s">
        <v>82</v>
      </c>
      <c r="B125" s="168">
        <v>2008</v>
      </c>
      <c r="C125" s="174"/>
      <c r="D125" s="165" t="s">
        <v>481</v>
      </c>
      <c r="E125" s="166">
        <v>34170</v>
      </c>
      <c r="F125" s="165" t="s">
        <v>412</v>
      </c>
      <c r="G125" s="165">
        <v>15</v>
      </c>
      <c r="H125" s="167"/>
      <c r="I125" s="191"/>
    </row>
    <row r="126" spans="1:9">
      <c r="A126" s="189" t="s">
        <v>49</v>
      </c>
      <c r="B126" s="168">
        <v>2008</v>
      </c>
      <c r="C126" s="172"/>
      <c r="D126" s="165" t="s">
        <v>486</v>
      </c>
      <c r="E126" s="166">
        <v>40300</v>
      </c>
      <c r="F126" s="165" t="s">
        <v>487</v>
      </c>
      <c r="G126" s="165">
        <v>17</v>
      </c>
      <c r="H126" s="167"/>
      <c r="I126" s="191"/>
    </row>
    <row r="127" spans="1:9">
      <c r="A127" s="189" t="s">
        <v>110</v>
      </c>
      <c r="B127" s="168">
        <v>2008</v>
      </c>
      <c r="C127" s="172"/>
      <c r="D127" s="169" t="s">
        <v>269</v>
      </c>
      <c r="E127" s="166">
        <v>16210</v>
      </c>
      <c r="F127" s="165" t="s">
        <v>270</v>
      </c>
      <c r="G127" s="165">
        <v>17</v>
      </c>
      <c r="H127" s="167"/>
      <c r="I127" s="191"/>
    </row>
    <row r="128" spans="1:9">
      <c r="A128" s="194" t="s">
        <v>721</v>
      </c>
      <c r="B128" s="168">
        <v>2008</v>
      </c>
      <c r="C128" s="164"/>
      <c r="D128" s="165" t="s">
        <v>722</v>
      </c>
      <c r="E128" s="166">
        <v>16430</v>
      </c>
      <c r="F128" s="165" t="s">
        <v>723</v>
      </c>
      <c r="G128" s="165">
        <v>12</v>
      </c>
      <c r="H128" s="167"/>
      <c r="I128" s="191"/>
    </row>
    <row r="129" spans="1:9">
      <c r="A129" s="189" t="s">
        <v>111</v>
      </c>
      <c r="B129" s="168">
        <v>2008</v>
      </c>
      <c r="C129" s="172"/>
      <c r="D129" s="165"/>
      <c r="E129" s="166"/>
      <c r="F129" s="165"/>
      <c r="G129" s="165"/>
      <c r="H129" s="167"/>
      <c r="I129" s="191"/>
    </row>
    <row r="130" spans="1:9">
      <c r="A130" s="189" t="s">
        <v>112</v>
      </c>
      <c r="B130" s="168">
        <v>2008</v>
      </c>
      <c r="C130" s="172"/>
      <c r="D130" s="169" t="s">
        <v>271</v>
      </c>
      <c r="E130" s="166">
        <v>16100</v>
      </c>
      <c r="F130" s="165" t="s">
        <v>272</v>
      </c>
      <c r="G130" s="165"/>
      <c r="H130" s="167"/>
      <c r="I130" s="191"/>
    </row>
    <row r="131" spans="1:9">
      <c r="A131" s="189" t="s">
        <v>50</v>
      </c>
      <c r="B131" s="168">
        <v>2008</v>
      </c>
      <c r="C131" s="172"/>
      <c r="D131" s="165" t="s">
        <v>488</v>
      </c>
      <c r="E131" s="166">
        <v>32100</v>
      </c>
      <c r="F131" s="165" t="s">
        <v>489</v>
      </c>
      <c r="G131" s="165">
        <v>17</v>
      </c>
      <c r="H131" s="167"/>
      <c r="I131" s="191"/>
    </row>
    <row r="132" spans="1:9">
      <c r="A132" s="189" t="s">
        <v>51</v>
      </c>
      <c r="B132" s="168">
        <v>2008</v>
      </c>
      <c r="C132" s="172"/>
      <c r="D132" s="169" t="s">
        <v>273</v>
      </c>
      <c r="E132" s="166">
        <v>33230</v>
      </c>
      <c r="F132" s="165" t="s">
        <v>274</v>
      </c>
      <c r="G132" s="165"/>
      <c r="H132" s="167"/>
      <c r="I132" s="191"/>
    </row>
    <row r="133" spans="1:9">
      <c r="A133" s="192" t="s">
        <v>83</v>
      </c>
      <c r="B133" s="168">
        <v>2008</v>
      </c>
      <c r="C133" s="174"/>
      <c r="D133" s="169" t="s">
        <v>275</v>
      </c>
      <c r="E133" s="166">
        <v>31270</v>
      </c>
      <c r="F133" s="165" t="s">
        <v>276</v>
      </c>
      <c r="G133" s="165"/>
      <c r="H133" s="167"/>
      <c r="I133" s="191"/>
    </row>
    <row r="134" spans="1:9">
      <c r="A134" s="189" t="s">
        <v>149</v>
      </c>
      <c r="B134" s="168">
        <v>2008</v>
      </c>
      <c r="C134" s="172"/>
      <c r="D134" s="169" t="s">
        <v>277</v>
      </c>
      <c r="E134" s="166">
        <v>4000</v>
      </c>
      <c r="F134" s="165" t="s">
        <v>278</v>
      </c>
      <c r="G134" s="165"/>
      <c r="H134" s="167"/>
      <c r="I134" s="191"/>
    </row>
    <row r="135" spans="1:9">
      <c r="A135" s="189" t="s">
        <v>145</v>
      </c>
      <c r="B135" s="168">
        <v>2008</v>
      </c>
      <c r="C135" s="172"/>
      <c r="D135" s="165"/>
      <c r="E135" s="166"/>
      <c r="F135" s="165"/>
      <c r="G135" s="165"/>
      <c r="H135" s="167"/>
      <c r="I135" s="191"/>
    </row>
    <row r="136" spans="1:9">
      <c r="A136" s="194" t="s">
        <v>533</v>
      </c>
      <c r="B136" s="168">
        <v>2008</v>
      </c>
      <c r="C136" s="164"/>
      <c r="D136" s="165" t="s">
        <v>534</v>
      </c>
      <c r="E136" s="166">
        <v>31800</v>
      </c>
      <c r="F136" s="165" t="s">
        <v>535</v>
      </c>
      <c r="G136" s="165"/>
      <c r="H136" s="167"/>
      <c r="I136" s="191"/>
    </row>
    <row r="137" spans="1:9">
      <c r="A137" s="192" t="s">
        <v>84</v>
      </c>
      <c r="B137" s="168">
        <v>2008</v>
      </c>
      <c r="C137" s="174"/>
      <c r="D137" s="165"/>
      <c r="E137" s="166"/>
      <c r="F137" s="165"/>
      <c r="G137" s="165"/>
      <c r="H137" s="167"/>
      <c r="I137" s="191"/>
    </row>
    <row r="138" spans="1:9">
      <c r="A138" s="194" t="s">
        <v>895</v>
      </c>
      <c r="B138" s="168">
        <v>2008</v>
      </c>
      <c r="C138" s="164"/>
      <c r="D138" s="165" t="s">
        <v>896</v>
      </c>
      <c r="E138" s="166">
        <v>3800</v>
      </c>
      <c r="F138" s="165" t="s">
        <v>897</v>
      </c>
      <c r="G138" s="165"/>
      <c r="H138" s="167"/>
      <c r="I138" s="191"/>
    </row>
    <row r="139" spans="1:9">
      <c r="A139" s="193" t="s">
        <v>52</v>
      </c>
      <c r="B139" s="168">
        <v>2008</v>
      </c>
      <c r="C139" s="175"/>
      <c r="D139" s="165" t="s">
        <v>490</v>
      </c>
      <c r="E139" s="166">
        <v>64330</v>
      </c>
      <c r="F139" s="165" t="s">
        <v>491</v>
      </c>
      <c r="G139" s="165">
        <v>17</v>
      </c>
      <c r="H139" s="167"/>
      <c r="I139" s="191"/>
    </row>
    <row r="140" spans="1:9">
      <c r="A140" s="189" t="s">
        <v>184</v>
      </c>
      <c r="B140" s="168">
        <v>2008</v>
      </c>
      <c r="C140" s="172"/>
      <c r="D140" s="169" t="s">
        <v>279</v>
      </c>
      <c r="E140" s="166">
        <v>2430</v>
      </c>
      <c r="F140" s="165" t="s">
        <v>280</v>
      </c>
      <c r="G140" s="165"/>
      <c r="H140" s="167"/>
      <c r="I140" s="191"/>
    </row>
    <row r="141" spans="1:9">
      <c r="A141" s="192" t="s">
        <v>85</v>
      </c>
      <c r="B141" s="168">
        <v>2008</v>
      </c>
      <c r="C141" s="174"/>
      <c r="D141" s="169" t="s">
        <v>608</v>
      </c>
      <c r="E141" s="166">
        <v>34150</v>
      </c>
      <c r="F141" s="165" t="s">
        <v>281</v>
      </c>
      <c r="G141" s="165">
        <v>15</v>
      </c>
      <c r="H141" s="167"/>
      <c r="I141" s="191"/>
    </row>
    <row r="142" spans="1:9">
      <c r="A142" s="199" t="s">
        <v>113</v>
      </c>
      <c r="B142" s="168">
        <v>2008</v>
      </c>
      <c r="C142" s="180"/>
      <c r="D142" s="169" t="s">
        <v>282</v>
      </c>
      <c r="E142" s="166">
        <v>16200</v>
      </c>
      <c r="F142" s="165" t="s">
        <v>283</v>
      </c>
      <c r="G142" s="165">
        <v>17</v>
      </c>
      <c r="H142" s="167"/>
      <c r="I142" s="191"/>
    </row>
    <row r="143" spans="1:9">
      <c r="A143" s="194" t="s">
        <v>833</v>
      </c>
      <c r="B143" s="168">
        <v>2008</v>
      </c>
      <c r="C143" s="164"/>
      <c r="D143" s="165" t="s">
        <v>832</v>
      </c>
      <c r="E143" s="166">
        <v>13112</v>
      </c>
      <c r="F143" s="165" t="s">
        <v>834</v>
      </c>
      <c r="G143" s="165">
        <v>17</v>
      </c>
      <c r="H143" s="167"/>
      <c r="I143" s="191"/>
    </row>
    <row r="144" spans="1:9">
      <c r="A144" s="194" t="s">
        <v>527</v>
      </c>
      <c r="B144" s="168">
        <v>2008</v>
      </c>
      <c r="C144" s="164"/>
      <c r="D144" s="165" t="s">
        <v>528</v>
      </c>
      <c r="E144" s="166">
        <v>33190</v>
      </c>
      <c r="F144" s="165" t="s">
        <v>529</v>
      </c>
      <c r="G144" s="165">
        <v>17</v>
      </c>
      <c r="H144" s="167"/>
      <c r="I144" s="191"/>
    </row>
    <row r="145" spans="1:9">
      <c r="A145" s="194" t="s">
        <v>898</v>
      </c>
      <c r="B145" s="168">
        <v>2008</v>
      </c>
      <c r="C145" s="164"/>
      <c r="D145" s="165" t="s">
        <v>899</v>
      </c>
      <c r="E145" s="166">
        <v>24490</v>
      </c>
      <c r="F145" s="165" t="s">
        <v>900</v>
      </c>
      <c r="G145" s="165">
        <v>17</v>
      </c>
      <c r="H145" s="167"/>
      <c r="I145" s="191"/>
    </row>
    <row r="146" spans="1:9">
      <c r="A146" s="194" t="s">
        <v>901</v>
      </c>
      <c r="B146" s="168">
        <v>2008</v>
      </c>
      <c r="C146" s="164"/>
      <c r="D146" s="165" t="s">
        <v>714</v>
      </c>
      <c r="E146" s="166">
        <v>17000</v>
      </c>
      <c r="F146" s="165" t="s">
        <v>715</v>
      </c>
      <c r="G146" s="165">
        <v>17</v>
      </c>
      <c r="H146" s="167"/>
      <c r="I146" s="191"/>
    </row>
    <row r="147" spans="1:9">
      <c r="A147" s="189" t="s">
        <v>114</v>
      </c>
      <c r="B147" s="168">
        <v>2008</v>
      </c>
      <c r="C147" s="172"/>
      <c r="D147" s="169" t="s">
        <v>284</v>
      </c>
      <c r="E147" s="166">
        <v>24150</v>
      </c>
      <c r="F147" s="165" t="s">
        <v>285</v>
      </c>
      <c r="G147" s="165"/>
      <c r="H147" s="167"/>
      <c r="I147" s="191"/>
    </row>
    <row r="148" spans="1:9">
      <c r="A148" s="194" t="s">
        <v>742</v>
      </c>
      <c r="B148" s="168">
        <v>2008</v>
      </c>
      <c r="C148" s="164"/>
      <c r="D148" s="165" t="s">
        <v>743</v>
      </c>
      <c r="E148" s="166">
        <v>22400</v>
      </c>
      <c r="F148" s="165" t="s">
        <v>744</v>
      </c>
      <c r="G148" s="165">
        <v>12</v>
      </c>
      <c r="H148" s="167"/>
      <c r="I148" s="191"/>
    </row>
    <row r="149" spans="1:9">
      <c r="A149" s="194" t="s">
        <v>1059</v>
      </c>
      <c r="B149" s="168">
        <v>2008</v>
      </c>
      <c r="C149" s="164"/>
      <c r="D149" s="165" t="s">
        <v>829</v>
      </c>
      <c r="E149" s="166">
        <v>72000</v>
      </c>
      <c r="F149" s="165" t="s">
        <v>538</v>
      </c>
      <c r="G149" s="165">
        <v>17</v>
      </c>
      <c r="H149" s="167"/>
      <c r="I149" s="191"/>
    </row>
    <row r="150" spans="1:9">
      <c r="A150" s="189" t="s">
        <v>53</v>
      </c>
      <c r="B150" s="168">
        <v>2008</v>
      </c>
      <c r="C150" s="172"/>
      <c r="D150" s="169" t="s">
        <v>288</v>
      </c>
      <c r="E150" s="166">
        <v>47520</v>
      </c>
      <c r="F150" s="165" t="s">
        <v>289</v>
      </c>
      <c r="G150" s="165"/>
      <c r="H150" s="167"/>
      <c r="I150" s="191"/>
    </row>
    <row r="151" spans="1:9">
      <c r="A151" s="189" t="s">
        <v>54</v>
      </c>
      <c r="B151" s="168">
        <v>2008</v>
      </c>
      <c r="C151" s="172"/>
      <c r="D151" s="169" t="s">
        <v>290</v>
      </c>
      <c r="E151" s="166">
        <v>32700</v>
      </c>
      <c r="F151" s="165" t="s">
        <v>291</v>
      </c>
      <c r="G151" s="165"/>
      <c r="H151" s="167"/>
      <c r="I151" s="191"/>
    </row>
    <row r="152" spans="1:9">
      <c r="A152" s="198" t="s">
        <v>86</v>
      </c>
      <c r="B152" s="168">
        <v>2008</v>
      </c>
      <c r="C152" s="179"/>
      <c r="D152" s="165" t="s">
        <v>482</v>
      </c>
      <c r="E152" s="166">
        <v>34190</v>
      </c>
      <c r="F152" s="165" t="s">
        <v>483</v>
      </c>
      <c r="G152" s="165">
        <v>12</v>
      </c>
      <c r="H152" s="167"/>
      <c r="I152" s="191"/>
    </row>
    <row r="153" spans="1:9">
      <c r="A153" s="194" t="s">
        <v>1060</v>
      </c>
      <c r="B153" s="168">
        <v>2008</v>
      </c>
      <c r="C153" s="164"/>
      <c r="D153" s="165" t="s">
        <v>902</v>
      </c>
      <c r="E153" s="166">
        <v>87100</v>
      </c>
      <c r="F153" s="165" t="s">
        <v>168</v>
      </c>
      <c r="G153" s="165">
        <v>17</v>
      </c>
      <c r="H153" s="167"/>
      <c r="I153" s="191"/>
    </row>
    <row r="154" spans="1:9">
      <c r="A154" s="192" t="s">
        <v>87</v>
      </c>
      <c r="B154" s="168">
        <v>2008</v>
      </c>
      <c r="C154" s="174"/>
      <c r="D154" s="169" t="s">
        <v>292</v>
      </c>
      <c r="E154" s="166">
        <v>13370</v>
      </c>
      <c r="F154" s="165" t="s">
        <v>293</v>
      </c>
      <c r="G154" s="165">
        <v>12</v>
      </c>
      <c r="H154" s="167"/>
      <c r="I154" s="191"/>
    </row>
    <row r="155" spans="1:9">
      <c r="A155" s="189" t="s">
        <v>55</v>
      </c>
      <c r="B155" s="168">
        <v>2008</v>
      </c>
      <c r="C155" s="172"/>
      <c r="D155" s="169" t="s">
        <v>294</v>
      </c>
      <c r="E155" s="166">
        <v>32190</v>
      </c>
      <c r="F155" s="165" t="s">
        <v>295</v>
      </c>
      <c r="G155" s="165"/>
      <c r="H155" s="167"/>
      <c r="I155" s="191"/>
    </row>
    <row r="156" spans="1:9">
      <c r="A156" s="189" t="s">
        <v>115</v>
      </c>
      <c r="B156" s="168">
        <v>2008</v>
      </c>
      <c r="C156" s="172"/>
      <c r="D156" s="169" t="s">
        <v>296</v>
      </c>
      <c r="E156" s="166">
        <v>17320</v>
      </c>
      <c r="F156" s="165" t="s">
        <v>297</v>
      </c>
      <c r="G156" s="165"/>
      <c r="H156" s="167"/>
      <c r="I156" s="191"/>
    </row>
    <row r="157" spans="1:9">
      <c r="A157" s="194" t="s">
        <v>675</v>
      </c>
      <c r="B157" s="168">
        <v>2008</v>
      </c>
      <c r="C157" s="164"/>
      <c r="D157" s="165" t="s">
        <v>676</v>
      </c>
      <c r="E157" s="166">
        <v>17160</v>
      </c>
      <c r="F157" s="165" t="s">
        <v>677</v>
      </c>
      <c r="G157" s="165"/>
      <c r="H157" s="167"/>
      <c r="I157" s="191"/>
    </row>
    <row r="158" spans="1:9">
      <c r="A158" s="194" t="s">
        <v>672</v>
      </c>
      <c r="B158" s="168">
        <v>2008</v>
      </c>
      <c r="C158" s="164"/>
      <c r="D158" s="165" t="s">
        <v>673</v>
      </c>
      <c r="E158" s="166">
        <v>6500</v>
      </c>
      <c r="F158" s="165" t="s">
        <v>674</v>
      </c>
      <c r="G158" s="165"/>
      <c r="H158" s="167"/>
      <c r="I158" s="191"/>
    </row>
    <row r="159" spans="1:9">
      <c r="A159" s="192" t="s">
        <v>88</v>
      </c>
      <c r="B159" s="168">
        <v>2008</v>
      </c>
      <c r="C159" s="174"/>
      <c r="D159" s="169" t="s">
        <v>298</v>
      </c>
      <c r="E159" s="166">
        <v>34140</v>
      </c>
      <c r="F159" s="165" t="s">
        <v>299</v>
      </c>
      <c r="G159" s="165">
        <v>17</v>
      </c>
      <c r="H159" s="167"/>
      <c r="I159" s="191"/>
    </row>
    <row r="160" spans="1:9">
      <c r="A160" s="194" t="s">
        <v>625</v>
      </c>
      <c r="B160" s="168">
        <v>2008</v>
      </c>
      <c r="C160" s="164"/>
      <c r="D160" s="165" t="s">
        <v>624</v>
      </c>
      <c r="E160" s="166">
        <v>82300</v>
      </c>
      <c r="F160" s="165" t="s">
        <v>626</v>
      </c>
      <c r="G160" s="165">
        <v>15</v>
      </c>
      <c r="H160" s="167"/>
      <c r="I160" s="191"/>
    </row>
    <row r="161" spans="1:9">
      <c r="A161" s="189" t="s">
        <v>116</v>
      </c>
      <c r="B161" s="168">
        <v>2008</v>
      </c>
      <c r="C161" s="172"/>
      <c r="D161" s="169" t="s">
        <v>300</v>
      </c>
      <c r="E161" s="166">
        <v>17130</v>
      </c>
      <c r="F161" s="165" t="s">
        <v>301</v>
      </c>
      <c r="G161" s="165">
        <v>17</v>
      </c>
      <c r="H161" s="167"/>
      <c r="I161" s="191"/>
    </row>
    <row r="162" spans="1:9">
      <c r="A162" s="192" t="s">
        <v>89</v>
      </c>
      <c r="B162" s="168">
        <v>2008</v>
      </c>
      <c r="C162" s="174"/>
      <c r="D162" s="169" t="s">
        <v>302</v>
      </c>
      <c r="E162" s="166">
        <v>31110</v>
      </c>
      <c r="F162" s="165" t="s">
        <v>303</v>
      </c>
      <c r="G162" s="165"/>
      <c r="H162" s="167"/>
      <c r="I162" s="191"/>
    </row>
    <row r="163" spans="1:9">
      <c r="A163" s="194" t="s">
        <v>652</v>
      </c>
      <c r="B163" s="168">
        <v>2008</v>
      </c>
      <c r="C163" s="164"/>
      <c r="D163" s="165" t="s">
        <v>653</v>
      </c>
      <c r="E163" s="166">
        <v>47600</v>
      </c>
      <c r="F163" s="165" t="s">
        <v>654</v>
      </c>
      <c r="G163" s="165">
        <v>15</v>
      </c>
      <c r="H163" s="167"/>
      <c r="I163" s="191"/>
    </row>
    <row r="164" spans="1:9">
      <c r="A164" s="189" t="s">
        <v>117</v>
      </c>
      <c r="B164" s="168">
        <v>2008</v>
      </c>
      <c r="C164" s="172"/>
      <c r="D164" s="169" t="s">
        <v>304</v>
      </c>
      <c r="E164" s="166">
        <v>79000</v>
      </c>
      <c r="F164" s="165" t="s">
        <v>305</v>
      </c>
      <c r="G164" s="165"/>
      <c r="H164" s="167"/>
      <c r="I164" s="191"/>
    </row>
    <row r="165" spans="1:9">
      <c r="A165" s="194" t="s">
        <v>903</v>
      </c>
      <c r="B165" s="168">
        <v>2008</v>
      </c>
      <c r="C165" s="164"/>
      <c r="D165" s="165" t="s">
        <v>904</v>
      </c>
      <c r="E165" s="166">
        <v>87350</v>
      </c>
      <c r="F165" s="165" t="s">
        <v>905</v>
      </c>
      <c r="G165" s="165"/>
      <c r="H165" s="167"/>
      <c r="I165" s="191"/>
    </row>
    <row r="166" spans="1:9">
      <c r="A166" s="189" t="s">
        <v>56</v>
      </c>
      <c r="B166" s="168">
        <v>2008</v>
      </c>
      <c r="C166" s="172"/>
      <c r="D166" s="169" t="s">
        <v>306</v>
      </c>
      <c r="E166" s="166">
        <v>40160</v>
      </c>
      <c r="F166" s="165" t="s">
        <v>307</v>
      </c>
      <c r="G166" s="165">
        <v>12</v>
      </c>
      <c r="H166" s="167"/>
      <c r="I166" s="191"/>
    </row>
    <row r="167" spans="1:9">
      <c r="A167" s="194" t="s">
        <v>906</v>
      </c>
      <c r="B167" s="168">
        <v>2008</v>
      </c>
      <c r="C167" s="164"/>
      <c r="D167" s="165" t="s">
        <v>907</v>
      </c>
      <c r="E167" s="166">
        <v>4200</v>
      </c>
      <c r="F167" s="165" t="s">
        <v>908</v>
      </c>
      <c r="G167" s="165">
        <v>17</v>
      </c>
      <c r="H167" s="167"/>
      <c r="I167" s="191"/>
    </row>
    <row r="168" spans="1:9">
      <c r="A168" s="192" t="s">
        <v>185</v>
      </c>
      <c r="B168" s="168">
        <v>2008</v>
      </c>
      <c r="C168" s="174"/>
      <c r="D168" s="169" t="s">
        <v>308</v>
      </c>
      <c r="E168" s="166">
        <v>31830</v>
      </c>
      <c r="F168" s="165" t="s">
        <v>309</v>
      </c>
      <c r="G168" s="165">
        <v>17</v>
      </c>
      <c r="H168" s="167"/>
      <c r="I168" s="191"/>
    </row>
    <row r="169" spans="1:9">
      <c r="A169" s="192" t="s">
        <v>90</v>
      </c>
      <c r="B169" s="168">
        <v>2008</v>
      </c>
      <c r="C169" s="174"/>
      <c r="D169" s="169" t="s">
        <v>310</v>
      </c>
      <c r="E169" s="166">
        <v>66450</v>
      </c>
      <c r="F169" s="165" t="s">
        <v>311</v>
      </c>
      <c r="G169" s="165">
        <v>12</v>
      </c>
      <c r="H169" s="167"/>
      <c r="I169" s="191"/>
    </row>
    <row r="170" spans="1:9">
      <c r="A170" s="189" t="s">
        <v>186</v>
      </c>
      <c r="B170" s="168">
        <v>2008</v>
      </c>
      <c r="C170" s="172"/>
      <c r="D170" s="169" t="s">
        <v>312</v>
      </c>
      <c r="E170" s="166">
        <v>54700</v>
      </c>
      <c r="F170" s="165" t="s">
        <v>313</v>
      </c>
      <c r="G170" s="165"/>
      <c r="H170" s="167"/>
      <c r="I170" s="191"/>
    </row>
    <row r="171" spans="1:9">
      <c r="A171" s="192" t="s">
        <v>909</v>
      </c>
      <c r="B171" s="168">
        <v>2008</v>
      </c>
      <c r="C171" s="174"/>
      <c r="D171" s="169" t="s">
        <v>314</v>
      </c>
      <c r="E171" s="166">
        <v>31520</v>
      </c>
      <c r="F171" s="165" t="s">
        <v>315</v>
      </c>
      <c r="G171" s="165"/>
      <c r="H171" s="167"/>
      <c r="I171" s="191"/>
    </row>
    <row r="172" spans="1:9">
      <c r="A172" s="194" t="s">
        <v>622</v>
      </c>
      <c r="B172" s="168">
        <v>2008</v>
      </c>
      <c r="C172" s="164"/>
      <c r="D172" s="165" t="s">
        <v>666</v>
      </c>
      <c r="E172" s="166">
        <v>35600</v>
      </c>
      <c r="F172" s="165" t="s">
        <v>623</v>
      </c>
      <c r="G172" s="165">
        <v>15</v>
      </c>
      <c r="H172" s="167"/>
      <c r="I172" s="191"/>
    </row>
    <row r="173" spans="1:9">
      <c r="A173" s="194" t="s">
        <v>655</v>
      </c>
      <c r="B173" s="168">
        <v>2008</v>
      </c>
      <c r="C173" s="164"/>
      <c r="D173" s="165" t="s">
        <v>656</v>
      </c>
      <c r="E173" s="166">
        <v>35700</v>
      </c>
      <c r="F173" s="165" t="s">
        <v>540</v>
      </c>
      <c r="G173" s="165">
        <v>15</v>
      </c>
      <c r="H173" s="167"/>
      <c r="I173" s="191"/>
    </row>
    <row r="174" spans="1:9">
      <c r="A174" s="194" t="s">
        <v>910</v>
      </c>
      <c r="B174" s="168">
        <v>2008</v>
      </c>
      <c r="C174" s="164"/>
      <c r="D174" s="165" t="s">
        <v>911</v>
      </c>
      <c r="E174" s="166">
        <v>12000</v>
      </c>
      <c r="F174" s="165" t="s">
        <v>912</v>
      </c>
      <c r="G174" s="165">
        <v>15</v>
      </c>
      <c r="H174" s="167"/>
      <c r="I174" s="191"/>
    </row>
    <row r="175" spans="1:9">
      <c r="A175" s="189" t="s">
        <v>118</v>
      </c>
      <c r="B175" s="168">
        <v>2008</v>
      </c>
      <c r="C175" s="172"/>
      <c r="D175" s="169" t="s">
        <v>316</v>
      </c>
      <c r="E175" s="166">
        <v>16270</v>
      </c>
      <c r="F175" s="165" t="s">
        <v>317</v>
      </c>
      <c r="G175" s="165"/>
      <c r="H175" s="167"/>
      <c r="I175" s="191"/>
    </row>
    <row r="176" spans="1:9">
      <c r="A176" s="189" t="s">
        <v>119</v>
      </c>
      <c r="B176" s="168">
        <v>2008</v>
      </c>
      <c r="C176" s="172"/>
      <c r="D176" s="169" t="s">
        <v>1218</v>
      </c>
      <c r="E176" s="166">
        <v>17640</v>
      </c>
      <c r="F176" s="165" t="s">
        <v>1219</v>
      </c>
      <c r="G176" s="165">
        <v>17</v>
      </c>
      <c r="H176" s="167"/>
      <c r="I176" s="191"/>
    </row>
    <row r="177" spans="1:9">
      <c r="A177" s="192" t="s">
        <v>91</v>
      </c>
      <c r="B177" s="168">
        <v>2008</v>
      </c>
      <c r="C177" s="174"/>
      <c r="D177" s="169" t="s">
        <v>323</v>
      </c>
      <c r="E177" s="166">
        <v>11310</v>
      </c>
      <c r="F177" s="165" t="s">
        <v>324</v>
      </c>
      <c r="G177" s="165">
        <v>15</v>
      </c>
      <c r="H177" s="167"/>
      <c r="I177" s="191"/>
    </row>
    <row r="178" spans="1:9">
      <c r="A178" s="189" t="s">
        <v>120</v>
      </c>
      <c r="B178" s="168">
        <v>2008</v>
      </c>
      <c r="C178" s="172"/>
      <c r="D178" s="169" t="s">
        <v>325</v>
      </c>
      <c r="E178" s="166">
        <v>17400</v>
      </c>
      <c r="F178" s="165" t="s">
        <v>326</v>
      </c>
      <c r="G178" s="165"/>
      <c r="H178" s="167"/>
      <c r="I178" s="191"/>
    </row>
    <row r="179" spans="1:9">
      <c r="A179" s="192" t="s">
        <v>92</v>
      </c>
      <c r="B179" s="168">
        <v>2008</v>
      </c>
      <c r="C179" s="174"/>
      <c r="D179" s="169" t="s">
        <v>327</v>
      </c>
      <c r="E179" s="166">
        <v>9190</v>
      </c>
      <c r="F179" s="165" t="s">
        <v>328</v>
      </c>
      <c r="G179" s="165"/>
      <c r="H179" s="167"/>
      <c r="I179" s="191"/>
    </row>
    <row r="180" spans="1:9">
      <c r="A180" s="194" t="s">
        <v>913</v>
      </c>
      <c r="B180" s="168">
        <v>2008</v>
      </c>
      <c r="C180" s="164"/>
      <c r="D180" s="165" t="s">
        <v>566</v>
      </c>
      <c r="E180" s="166">
        <v>35400</v>
      </c>
      <c r="F180" s="165" t="s">
        <v>567</v>
      </c>
      <c r="G180" s="165">
        <v>10</v>
      </c>
      <c r="H180" s="167"/>
      <c r="I180" s="191"/>
    </row>
    <row r="181" spans="1:9">
      <c r="A181" s="194" t="s">
        <v>1042</v>
      </c>
      <c r="B181" s="168">
        <v>2008</v>
      </c>
      <c r="C181" s="164"/>
      <c r="D181" s="165" t="s">
        <v>1043</v>
      </c>
      <c r="E181" s="166">
        <v>33160</v>
      </c>
      <c r="F181" s="165" t="s">
        <v>390</v>
      </c>
      <c r="G181" s="165">
        <v>17</v>
      </c>
      <c r="H181" s="167"/>
      <c r="I181" s="191"/>
    </row>
    <row r="182" spans="1:9" s="162" customFormat="1">
      <c r="A182" s="189" t="s">
        <v>1194</v>
      </c>
      <c r="B182" s="168">
        <v>2008</v>
      </c>
      <c r="C182" s="168"/>
      <c r="D182" s="169" t="s">
        <v>1195</v>
      </c>
      <c r="E182" s="170">
        <v>42190</v>
      </c>
      <c r="F182" s="169" t="s">
        <v>1196</v>
      </c>
      <c r="G182" s="169"/>
      <c r="H182" s="171"/>
      <c r="I182" s="190"/>
    </row>
    <row r="183" spans="1:9">
      <c r="A183" s="194" t="s">
        <v>914</v>
      </c>
      <c r="B183" s="168">
        <v>2008</v>
      </c>
      <c r="C183" s="164"/>
      <c r="D183" s="165" t="s">
        <v>915</v>
      </c>
      <c r="E183" s="166">
        <v>64310</v>
      </c>
      <c r="F183" s="165" t="s">
        <v>916</v>
      </c>
      <c r="G183" s="165">
        <v>17</v>
      </c>
      <c r="H183" s="167"/>
      <c r="I183" s="191"/>
    </row>
    <row r="184" spans="1:9">
      <c r="A184" s="189" t="s">
        <v>917</v>
      </c>
      <c r="B184" s="168">
        <v>2008</v>
      </c>
      <c r="C184" s="172"/>
      <c r="D184" s="169" t="s">
        <v>319</v>
      </c>
      <c r="E184" s="166">
        <v>2100</v>
      </c>
      <c r="F184" s="165" t="s">
        <v>320</v>
      </c>
      <c r="G184" s="165"/>
      <c r="H184" s="167"/>
      <c r="I184" s="191"/>
    </row>
    <row r="185" spans="1:9">
      <c r="A185" s="189" t="s">
        <v>918</v>
      </c>
      <c r="B185" s="168">
        <v>2008</v>
      </c>
      <c r="C185" s="172"/>
      <c r="D185" s="169" t="s">
        <v>321</v>
      </c>
      <c r="E185" s="166">
        <v>2100</v>
      </c>
      <c r="F185" s="165" t="s">
        <v>322</v>
      </c>
      <c r="G185" s="165"/>
      <c r="H185" s="167"/>
      <c r="I185" s="191"/>
    </row>
    <row r="186" spans="1:9">
      <c r="A186" s="194" t="s">
        <v>919</v>
      </c>
      <c r="B186" s="168">
        <v>2008</v>
      </c>
      <c r="C186" s="164"/>
      <c r="D186" s="165" t="s">
        <v>591</v>
      </c>
      <c r="E186" s="166">
        <v>33113</v>
      </c>
      <c r="F186" s="165" t="s">
        <v>592</v>
      </c>
      <c r="G186" s="165">
        <v>17</v>
      </c>
      <c r="H186" s="167"/>
      <c r="I186" s="191"/>
    </row>
    <row r="187" spans="1:9">
      <c r="A187" s="189" t="s">
        <v>57</v>
      </c>
      <c r="B187" s="168">
        <v>2008</v>
      </c>
      <c r="C187" s="172"/>
      <c r="D187" s="169" t="s">
        <v>329</v>
      </c>
      <c r="E187" s="166">
        <v>40400</v>
      </c>
      <c r="F187" s="165" t="s">
        <v>330</v>
      </c>
      <c r="G187" s="165"/>
      <c r="H187" s="167"/>
      <c r="I187" s="191"/>
    </row>
    <row r="188" spans="1:9">
      <c r="A188" s="189" t="s">
        <v>187</v>
      </c>
      <c r="B188" s="168">
        <v>2008</v>
      </c>
      <c r="C188" s="172"/>
      <c r="D188" s="169" t="s">
        <v>331</v>
      </c>
      <c r="E188" s="166">
        <v>31200</v>
      </c>
      <c r="F188" s="165" t="s">
        <v>287</v>
      </c>
      <c r="G188" s="165"/>
      <c r="H188" s="167"/>
      <c r="I188" s="191"/>
    </row>
    <row r="189" spans="1:9">
      <c r="A189" s="192" t="s">
        <v>618</v>
      </c>
      <c r="B189" s="168">
        <v>2008</v>
      </c>
      <c r="C189" s="174"/>
      <c r="D189" s="169" t="s">
        <v>286</v>
      </c>
      <c r="E189" s="166">
        <v>31100</v>
      </c>
      <c r="F189" s="165" t="s">
        <v>287</v>
      </c>
      <c r="G189" s="165">
        <v>15</v>
      </c>
      <c r="H189" s="167"/>
      <c r="I189" s="191"/>
    </row>
    <row r="190" spans="1:9">
      <c r="A190" s="194" t="s">
        <v>756</v>
      </c>
      <c r="B190" s="168">
        <v>2008</v>
      </c>
      <c r="C190" s="164"/>
      <c r="D190" s="165" t="s">
        <v>757</v>
      </c>
      <c r="E190" s="166">
        <v>19000</v>
      </c>
      <c r="F190" s="165" t="s">
        <v>758</v>
      </c>
      <c r="G190" s="165">
        <v>17</v>
      </c>
      <c r="H190" s="167"/>
      <c r="I190" s="191"/>
    </row>
    <row r="191" spans="1:9">
      <c r="A191" s="189" t="s">
        <v>121</v>
      </c>
      <c r="B191" s="168">
        <v>2008</v>
      </c>
      <c r="C191" s="172"/>
      <c r="D191" s="169" t="s">
        <v>332</v>
      </c>
      <c r="E191" s="166">
        <v>47210</v>
      </c>
      <c r="F191" s="165" t="s">
        <v>333</v>
      </c>
      <c r="G191" s="165"/>
      <c r="H191" s="167"/>
      <c r="I191" s="191"/>
    </row>
    <row r="192" spans="1:9">
      <c r="A192" s="194" t="s">
        <v>920</v>
      </c>
      <c r="B192" s="168">
        <v>2008</v>
      </c>
      <c r="C192" s="164"/>
      <c r="D192" s="165" t="s">
        <v>921</v>
      </c>
      <c r="E192" s="166">
        <v>17000</v>
      </c>
      <c r="F192" s="165" t="s">
        <v>715</v>
      </c>
      <c r="G192" s="165"/>
      <c r="H192" s="167"/>
      <c r="I192" s="191"/>
    </row>
    <row r="193" spans="1:9" s="162" customFormat="1">
      <c r="A193" s="189" t="s">
        <v>1197</v>
      </c>
      <c r="B193" s="168">
        <v>2008</v>
      </c>
      <c r="C193" s="168"/>
      <c r="D193" s="169" t="s">
        <v>1198</v>
      </c>
      <c r="E193" s="170">
        <v>74800</v>
      </c>
      <c r="F193" s="169" t="s">
        <v>1199</v>
      </c>
      <c r="G193" s="169"/>
      <c r="H193" s="171"/>
      <c r="I193" s="190"/>
    </row>
    <row r="194" spans="1:9">
      <c r="A194" s="194" t="s">
        <v>1107</v>
      </c>
      <c r="B194" s="168">
        <v>2008</v>
      </c>
      <c r="C194" s="164"/>
      <c r="D194" s="165" t="s">
        <v>1108</v>
      </c>
      <c r="E194" s="166">
        <v>33380</v>
      </c>
      <c r="F194" s="165" t="s">
        <v>1109</v>
      </c>
      <c r="G194" s="165">
        <v>17</v>
      </c>
      <c r="H194" s="167"/>
      <c r="I194" s="191"/>
    </row>
    <row r="195" spans="1:9">
      <c r="A195" s="192" t="s">
        <v>93</v>
      </c>
      <c r="B195" s="168">
        <v>2008</v>
      </c>
      <c r="C195" s="174"/>
      <c r="D195" s="169" t="s">
        <v>334</v>
      </c>
      <c r="E195" s="166">
        <v>30100</v>
      </c>
      <c r="F195" s="165" t="s">
        <v>242</v>
      </c>
      <c r="G195" s="165">
        <v>17</v>
      </c>
      <c r="H195" s="167"/>
      <c r="I195" s="191"/>
    </row>
    <row r="196" spans="1:9">
      <c r="A196" s="194" t="s">
        <v>663</v>
      </c>
      <c r="B196" s="168">
        <v>2008</v>
      </c>
      <c r="C196" s="164"/>
      <c r="D196" s="165" t="s">
        <v>664</v>
      </c>
      <c r="E196" s="166">
        <v>72700</v>
      </c>
      <c r="F196" s="165" t="s">
        <v>665</v>
      </c>
      <c r="G196" s="165">
        <v>17</v>
      </c>
      <c r="H196" s="167"/>
      <c r="I196" s="191"/>
    </row>
    <row r="197" spans="1:9">
      <c r="A197" s="194" t="s">
        <v>1160</v>
      </c>
      <c r="B197" s="168">
        <v>2008</v>
      </c>
      <c r="C197" s="164"/>
      <c r="D197" s="165" t="s">
        <v>1161</v>
      </c>
      <c r="E197" s="166">
        <v>45200</v>
      </c>
      <c r="F197" s="165" t="s">
        <v>1162</v>
      </c>
      <c r="G197" s="165"/>
      <c r="H197" s="167"/>
      <c r="I197" s="191"/>
    </row>
    <row r="198" spans="1:9">
      <c r="A198" s="194" t="s">
        <v>636</v>
      </c>
      <c r="B198" s="168">
        <v>2008</v>
      </c>
      <c r="C198" s="164"/>
      <c r="D198" s="165" t="s">
        <v>637</v>
      </c>
      <c r="E198" s="166">
        <v>49100</v>
      </c>
      <c r="F198" s="165" t="s">
        <v>638</v>
      </c>
      <c r="G198" s="165">
        <v>17</v>
      </c>
      <c r="H198" s="167"/>
      <c r="I198" s="191"/>
    </row>
    <row r="199" spans="1:9">
      <c r="A199" s="189" t="s">
        <v>122</v>
      </c>
      <c r="B199" s="168">
        <v>2008</v>
      </c>
      <c r="C199" s="172"/>
      <c r="D199" s="169" t="s">
        <v>335</v>
      </c>
      <c r="E199" s="166">
        <v>16000</v>
      </c>
      <c r="F199" s="165" t="s">
        <v>336</v>
      </c>
      <c r="G199" s="165"/>
      <c r="H199" s="167"/>
      <c r="I199" s="191"/>
    </row>
    <row r="200" spans="1:9">
      <c r="A200" s="194" t="s">
        <v>1121</v>
      </c>
      <c r="B200" s="168">
        <v>2008</v>
      </c>
      <c r="C200" s="164"/>
      <c r="D200" s="165" t="s">
        <v>1122</v>
      </c>
      <c r="E200" s="166">
        <v>82000</v>
      </c>
      <c r="F200" s="165" t="s">
        <v>524</v>
      </c>
      <c r="G200" s="165">
        <v>15</v>
      </c>
      <c r="H200" s="167"/>
      <c r="I200" s="191"/>
    </row>
    <row r="201" spans="1:9">
      <c r="A201" s="194" t="s">
        <v>681</v>
      </c>
      <c r="B201" s="168">
        <v>2008</v>
      </c>
      <c r="C201" s="164"/>
      <c r="D201" s="165" t="s">
        <v>682</v>
      </c>
      <c r="E201" s="166">
        <v>71400</v>
      </c>
      <c r="F201" s="165" t="s">
        <v>683</v>
      </c>
      <c r="G201" s="165">
        <v>17</v>
      </c>
      <c r="H201" s="167"/>
      <c r="I201" s="191"/>
    </row>
    <row r="202" spans="1:9">
      <c r="A202" s="189" t="s">
        <v>123</v>
      </c>
      <c r="B202" s="168">
        <v>2008</v>
      </c>
      <c r="C202" s="172"/>
      <c r="D202" s="165" t="s">
        <v>494</v>
      </c>
      <c r="E202" s="166">
        <v>16300</v>
      </c>
      <c r="F202" s="165" t="s">
        <v>479</v>
      </c>
      <c r="G202" s="165">
        <v>13</v>
      </c>
      <c r="H202" s="167"/>
      <c r="I202" s="191"/>
    </row>
    <row r="203" spans="1:9">
      <c r="A203" s="189" t="s">
        <v>922</v>
      </c>
      <c r="B203" s="168">
        <v>2008</v>
      </c>
      <c r="C203" s="172"/>
      <c r="D203" s="169" t="s">
        <v>337</v>
      </c>
      <c r="E203" s="166">
        <v>24100</v>
      </c>
      <c r="F203" s="165" t="s">
        <v>238</v>
      </c>
      <c r="G203" s="165">
        <v>17</v>
      </c>
      <c r="H203" s="167"/>
      <c r="I203" s="191"/>
    </row>
    <row r="204" spans="1:9">
      <c r="A204" s="189" t="s">
        <v>923</v>
      </c>
      <c r="B204" s="168">
        <v>2008</v>
      </c>
      <c r="C204" s="172"/>
      <c r="D204" s="169" t="s">
        <v>338</v>
      </c>
      <c r="E204" s="166">
        <v>24100</v>
      </c>
      <c r="F204" s="165" t="s">
        <v>238</v>
      </c>
      <c r="G204" s="165"/>
      <c r="H204" s="167"/>
      <c r="I204" s="191"/>
    </row>
    <row r="205" spans="1:9">
      <c r="A205" s="189" t="s">
        <v>58</v>
      </c>
      <c r="B205" s="168">
        <v>2008</v>
      </c>
      <c r="C205" s="172"/>
      <c r="D205" s="169" t="s">
        <v>339</v>
      </c>
      <c r="E205" s="166">
        <v>40600</v>
      </c>
      <c r="F205" s="165" t="s">
        <v>340</v>
      </c>
      <c r="G205" s="165">
        <v>17</v>
      </c>
      <c r="H205" s="167"/>
      <c r="I205" s="191"/>
    </row>
    <row r="206" spans="1:9">
      <c r="A206" s="194" t="s">
        <v>1157</v>
      </c>
      <c r="B206" s="168">
        <v>2008</v>
      </c>
      <c r="C206" s="164"/>
      <c r="D206" s="165" t="s">
        <v>1158</v>
      </c>
      <c r="E206" s="166">
        <v>31715</v>
      </c>
      <c r="F206" s="165" t="s">
        <v>1159</v>
      </c>
      <c r="G206" s="165">
        <v>12</v>
      </c>
      <c r="H206" s="167"/>
      <c r="I206" s="191"/>
    </row>
    <row r="207" spans="1:9" s="162" customFormat="1">
      <c r="A207" s="189" t="s">
        <v>1200</v>
      </c>
      <c r="B207" s="168">
        <v>2008</v>
      </c>
      <c r="C207" s="168"/>
      <c r="D207" s="169" t="s">
        <v>1201</v>
      </c>
      <c r="E207" s="170">
        <v>78390</v>
      </c>
      <c r="F207" s="169" t="s">
        <v>1202</v>
      </c>
      <c r="G207" s="169">
        <v>19</v>
      </c>
      <c r="H207" s="171"/>
      <c r="I207" s="190"/>
    </row>
    <row r="208" spans="1:9">
      <c r="A208" s="193" t="s">
        <v>124</v>
      </c>
      <c r="B208" s="168">
        <v>2008</v>
      </c>
      <c r="C208" s="175"/>
      <c r="D208" s="169" t="s">
        <v>341</v>
      </c>
      <c r="E208" s="166">
        <v>79300</v>
      </c>
      <c r="F208" s="165" t="s">
        <v>342</v>
      </c>
      <c r="G208" s="165"/>
      <c r="H208" s="167"/>
      <c r="I208" s="191"/>
    </row>
    <row r="209" spans="1:9" s="162" customFormat="1">
      <c r="A209" s="189" t="s">
        <v>1203</v>
      </c>
      <c r="B209" s="168">
        <v>2008</v>
      </c>
      <c r="C209" s="168"/>
      <c r="D209" s="169" t="s">
        <v>1204</v>
      </c>
      <c r="E209" s="170">
        <v>19100</v>
      </c>
      <c r="F209" s="169" t="s">
        <v>1205</v>
      </c>
      <c r="G209" s="169">
        <v>17</v>
      </c>
      <c r="H209" s="171"/>
      <c r="I209" s="190"/>
    </row>
    <row r="210" spans="1:9">
      <c r="A210" s="189" t="s">
        <v>59</v>
      </c>
      <c r="B210" s="168">
        <v>2008</v>
      </c>
      <c r="C210" s="172"/>
      <c r="D210" s="169" t="s">
        <v>343</v>
      </c>
      <c r="E210" s="166">
        <v>33520</v>
      </c>
      <c r="F210" s="165" t="s">
        <v>344</v>
      </c>
      <c r="G210" s="165"/>
      <c r="H210" s="167"/>
      <c r="I210" s="191"/>
    </row>
    <row r="211" spans="1:9">
      <c r="A211" s="194" t="s">
        <v>806</v>
      </c>
      <c r="B211" s="168">
        <v>2008</v>
      </c>
      <c r="C211" s="164"/>
      <c r="D211" s="165" t="s">
        <v>807</v>
      </c>
      <c r="E211" s="166">
        <v>11000</v>
      </c>
      <c r="F211" s="165" t="s">
        <v>808</v>
      </c>
      <c r="G211" s="165">
        <v>20</v>
      </c>
      <c r="H211" s="167"/>
      <c r="I211" s="191"/>
    </row>
    <row r="212" spans="1:9">
      <c r="A212" s="194" t="s">
        <v>707</v>
      </c>
      <c r="B212" s="168">
        <v>2008</v>
      </c>
      <c r="C212" s="164"/>
      <c r="D212" s="165" t="s">
        <v>708</v>
      </c>
      <c r="E212" s="166">
        <v>33350</v>
      </c>
      <c r="F212" s="165" t="s">
        <v>345</v>
      </c>
      <c r="G212" s="165">
        <v>15</v>
      </c>
      <c r="H212" s="167"/>
      <c r="I212" s="191"/>
    </row>
    <row r="213" spans="1:9">
      <c r="A213" s="193" t="s">
        <v>125</v>
      </c>
      <c r="B213" s="168">
        <v>2008</v>
      </c>
      <c r="C213" s="175"/>
      <c r="D213" s="169" t="s">
        <v>346</v>
      </c>
      <c r="E213" s="166">
        <v>49300</v>
      </c>
      <c r="F213" s="165" t="s">
        <v>347</v>
      </c>
      <c r="G213" s="165"/>
      <c r="H213" s="167"/>
      <c r="I213" s="191"/>
    </row>
    <row r="214" spans="1:9">
      <c r="A214" s="200" t="s">
        <v>764</v>
      </c>
      <c r="B214" s="168">
        <v>2008</v>
      </c>
      <c r="C214" s="165"/>
      <c r="D214" s="165" t="s">
        <v>765</v>
      </c>
      <c r="E214" s="166">
        <v>83310</v>
      </c>
      <c r="F214" s="165" t="s">
        <v>766</v>
      </c>
      <c r="G214" s="165"/>
      <c r="H214" s="167"/>
      <c r="I214" s="191"/>
    </row>
    <row r="215" spans="1:9">
      <c r="A215" s="189" t="s">
        <v>156</v>
      </c>
      <c r="B215" s="168">
        <v>2008</v>
      </c>
      <c r="C215" s="172"/>
      <c r="D215" s="169" t="s">
        <v>348</v>
      </c>
      <c r="E215" s="166">
        <v>50200</v>
      </c>
      <c r="F215" s="165" t="s">
        <v>349</v>
      </c>
      <c r="G215" s="165"/>
      <c r="H215" s="167"/>
      <c r="I215" s="191"/>
    </row>
    <row r="216" spans="1:9">
      <c r="A216" s="194" t="s">
        <v>705</v>
      </c>
      <c r="B216" s="168">
        <v>2008</v>
      </c>
      <c r="C216" s="164"/>
      <c r="D216" s="165" t="s">
        <v>706</v>
      </c>
      <c r="E216" s="166">
        <v>33230</v>
      </c>
      <c r="F216" s="165" t="s">
        <v>274</v>
      </c>
      <c r="G216" s="165">
        <v>17</v>
      </c>
      <c r="H216" s="167"/>
      <c r="I216" s="191"/>
    </row>
    <row r="217" spans="1:9" s="162" customFormat="1">
      <c r="A217" s="189" t="s">
        <v>1206</v>
      </c>
      <c r="B217" s="168">
        <v>2008</v>
      </c>
      <c r="C217" s="168"/>
      <c r="D217" s="169" t="s">
        <v>1207</v>
      </c>
      <c r="E217" s="170">
        <v>77190</v>
      </c>
      <c r="F217" s="169" t="s">
        <v>1208</v>
      </c>
      <c r="G217" s="169">
        <v>19</v>
      </c>
      <c r="H217" s="171"/>
      <c r="I217" s="190"/>
    </row>
    <row r="218" spans="1:9">
      <c r="A218" s="192" t="s">
        <v>94</v>
      </c>
      <c r="B218" s="168">
        <v>2008</v>
      </c>
      <c r="C218" s="174"/>
      <c r="D218" s="169" t="s">
        <v>327</v>
      </c>
      <c r="E218" s="166">
        <v>81600</v>
      </c>
      <c r="F218" s="165" t="s">
        <v>350</v>
      </c>
      <c r="G218" s="165">
        <v>20</v>
      </c>
      <c r="H218" s="167"/>
      <c r="I218" s="191"/>
    </row>
    <row r="219" spans="1:9">
      <c r="A219" s="194" t="s">
        <v>1118</v>
      </c>
      <c r="B219" s="168">
        <v>2008</v>
      </c>
      <c r="C219" s="164"/>
      <c r="D219" s="165" t="s">
        <v>1119</v>
      </c>
      <c r="E219" s="166">
        <v>65420</v>
      </c>
      <c r="F219" s="165" t="s">
        <v>1120</v>
      </c>
      <c r="G219" s="165">
        <v>10</v>
      </c>
      <c r="H219" s="167"/>
      <c r="I219" s="191"/>
    </row>
    <row r="220" spans="1:9">
      <c r="A220" s="189" t="s">
        <v>126</v>
      </c>
      <c r="B220" s="168">
        <v>2008</v>
      </c>
      <c r="C220" s="172"/>
      <c r="D220" s="169" t="s">
        <v>351</v>
      </c>
      <c r="E220" s="166">
        <v>36100</v>
      </c>
      <c r="F220" s="165" t="s">
        <v>352</v>
      </c>
      <c r="G220" s="165"/>
      <c r="H220" s="167"/>
      <c r="I220" s="191"/>
    </row>
    <row r="221" spans="1:9">
      <c r="A221" s="189" t="s">
        <v>127</v>
      </c>
      <c r="B221" s="168">
        <v>2008</v>
      </c>
      <c r="C221" s="172"/>
      <c r="D221" s="169" t="s">
        <v>353</v>
      </c>
      <c r="E221" s="166">
        <v>85000</v>
      </c>
      <c r="F221" s="165" t="s">
        <v>166</v>
      </c>
      <c r="G221" s="165">
        <v>15</v>
      </c>
      <c r="H221" s="167"/>
      <c r="I221" s="191"/>
    </row>
    <row r="222" spans="1:9">
      <c r="A222" s="194" t="s">
        <v>924</v>
      </c>
      <c r="B222" s="168">
        <v>2008</v>
      </c>
      <c r="C222" s="164"/>
      <c r="D222" s="165" t="s">
        <v>925</v>
      </c>
      <c r="E222" s="166">
        <v>83500</v>
      </c>
      <c r="F222" s="165" t="s">
        <v>926</v>
      </c>
      <c r="G222" s="165">
        <v>17</v>
      </c>
      <c r="H222" s="167"/>
      <c r="I222" s="191"/>
    </row>
    <row r="223" spans="1:9">
      <c r="A223" s="194" t="s">
        <v>927</v>
      </c>
      <c r="B223" s="168">
        <v>2008</v>
      </c>
      <c r="C223" s="164"/>
      <c r="D223" s="165" t="s">
        <v>928</v>
      </c>
      <c r="E223" s="166">
        <v>22400</v>
      </c>
      <c r="F223" s="165" t="s">
        <v>744</v>
      </c>
      <c r="G223" s="165">
        <v>17</v>
      </c>
      <c r="H223" s="167"/>
      <c r="I223" s="191"/>
    </row>
    <row r="224" spans="1:9">
      <c r="A224" s="189" t="s">
        <v>60</v>
      </c>
      <c r="B224" s="168">
        <v>2008</v>
      </c>
      <c r="C224" s="172"/>
      <c r="D224" s="169" t="s">
        <v>354</v>
      </c>
      <c r="E224" s="166">
        <v>33210</v>
      </c>
      <c r="F224" s="165" t="s">
        <v>355</v>
      </c>
      <c r="G224" s="165">
        <v>17</v>
      </c>
      <c r="H224" s="167"/>
      <c r="I224" s="191"/>
    </row>
    <row r="225" spans="1:9">
      <c r="A225" s="194" t="s">
        <v>775</v>
      </c>
      <c r="B225" s="168">
        <v>2008</v>
      </c>
      <c r="C225" s="164"/>
      <c r="D225" s="165" t="s">
        <v>776</v>
      </c>
      <c r="E225" s="166">
        <v>6110</v>
      </c>
      <c r="F225" s="165" t="s">
        <v>777</v>
      </c>
      <c r="G225" s="165">
        <v>17</v>
      </c>
      <c r="H225" s="167"/>
      <c r="I225" s="191"/>
    </row>
    <row r="226" spans="1:9">
      <c r="A226" s="189" t="s">
        <v>150</v>
      </c>
      <c r="B226" s="168">
        <v>2008</v>
      </c>
      <c r="C226" s="172"/>
      <c r="D226" s="169" t="s">
        <v>356</v>
      </c>
      <c r="E226" s="166">
        <v>83340</v>
      </c>
      <c r="F226" s="165" t="s">
        <v>357</v>
      </c>
      <c r="G226" s="165"/>
      <c r="H226" s="167"/>
      <c r="I226" s="191"/>
    </row>
    <row r="227" spans="1:9">
      <c r="A227" s="194" t="s">
        <v>824</v>
      </c>
      <c r="B227" s="168">
        <v>2008</v>
      </c>
      <c r="C227" s="164"/>
      <c r="D227" s="165" t="s">
        <v>825</v>
      </c>
      <c r="E227" s="166">
        <v>72016</v>
      </c>
      <c r="F227" s="165" t="s">
        <v>538</v>
      </c>
      <c r="G227" s="165">
        <v>17</v>
      </c>
      <c r="H227" s="167"/>
      <c r="I227" s="191"/>
    </row>
    <row r="228" spans="1:9">
      <c r="A228" s="194" t="s">
        <v>846</v>
      </c>
      <c r="B228" s="168">
        <v>2008</v>
      </c>
      <c r="C228" s="164"/>
      <c r="D228" s="165" t="s">
        <v>929</v>
      </c>
      <c r="E228" s="166">
        <v>81000</v>
      </c>
      <c r="F228" s="165" t="s">
        <v>847</v>
      </c>
      <c r="G228" s="165">
        <v>15</v>
      </c>
      <c r="H228" s="167"/>
      <c r="I228" s="191"/>
    </row>
    <row r="229" spans="1:9">
      <c r="A229" s="194" t="s">
        <v>930</v>
      </c>
      <c r="B229" s="168">
        <v>2008</v>
      </c>
      <c r="C229" s="164"/>
      <c r="D229" s="165" t="s">
        <v>698</v>
      </c>
      <c r="E229" s="166">
        <v>35133</v>
      </c>
      <c r="F229" s="165" t="s">
        <v>699</v>
      </c>
      <c r="G229" s="165">
        <v>14</v>
      </c>
      <c r="H229" s="167"/>
      <c r="I229" s="191"/>
    </row>
    <row r="230" spans="1:9">
      <c r="A230" s="194" t="s">
        <v>745</v>
      </c>
      <c r="B230" s="168">
        <v>2008</v>
      </c>
      <c r="C230" s="164"/>
      <c r="D230" s="165" t="s">
        <v>746</v>
      </c>
      <c r="E230" s="166">
        <v>81380</v>
      </c>
      <c r="F230" s="165" t="s">
        <v>747</v>
      </c>
      <c r="G230" s="165">
        <v>15</v>
      </c>
      <c r="H230" s="167"/>
      <c r="I230" s="191"/>
    </row>
    <row r="231" spans="1:9">
      <c r="A231" s="189" t="s">
        <v>61</v>
      </c>
      <c r="B231" s="168">
        <v>2008</v>
      </c>
      <c r="C231" s="172"/>
      <c r="D231" s="169" t="s">
        <v>358</v>
      </c>
      <c r="E231" s="166">
        <v>33341</v>
      </c>
      <c r="F231" s="165" t="s">
        <v>359</v>
      </c>
      <c r="G231" s="165"/>
      <c r="H231" s="167"/>
      <c r="I231" s="191"/>
    </row>
    <row r="232" spans="1:9">
      <c r="A232" s="193" t="s">
        <v>62</v>
      </c>
      <c r="B232" s="168">
        <v>2008</v>
      </c>
      <c r="C232" s="175"/>
      <c r="D232" s="169" t="s">
        <v>360</v>
      </c>
      <c r="E232" s="166">
        <v>33500</v>
      </c>
      <c r="F232" s="165" t="s">
        <v>361</v>
      </c>
      <c r="G232" s="165"/>
      <c r="H232" s="167"/>
      <c r="I232" s="191"/>
    </row>
    <row r="233" spans="1:9">
      <c r="A233" s="189" t="s">
        <v>128</v>
      </c>
      <c r="B233" s="168">
        <v>2008</v>
      </c>
      <c r="C233" s="172"/>
      <c r="D233" s="169" t="s">
        <v>362</v>
      </c>
      <c r="E233" s="166">
        <v>87280</v>
      </c>
      <c r="F233" s="165" t="s">
        <v>168</v>
      </c>
      <c r="G233" s="165"/>
      <c r="H233" s="167"/>
      <c r="I233" s="191"/>
    </row>
    <row r="234" spans="1:9">
      <c r="A234" s="192" t="s">
        <v>95</v>
      </c>
      <c r="B234" s="168">
        <v>2008</v>
      </c>
      <c r="C234" s="174"/>
      <c r="D234" s="169" t="s">
        <v>363</v>
      </c>
      <c r="E234" s="166">
        <v>11300</v>
      </c>
      <c r="F234" s="165" t="s">
        <v>364</v>
      </c>
      <c r="G234" s="165"/>
      <c r="H234" s="167"/>
      <c r="I234" s="191"/>
    </row>
    <row r="235" spans="1:9">
      <c r="A235" s="194" t="s">
        <v>809</v>
      </c>
      <c r="B235" s="168">
        <v>2008</v>
      </c>
      <c r="C235" s="164"/>
      <c r="D235" s="165" t="s">
        <v>810</v>
      </c>
      <c r="E235" s="166">
        <v>65100</v>
      </c>
      <c r="F235" s="165" t="s">
        <v>741</v>
      </c>
      <c r="G235" s="165">
        <v>15</v>
      </c>
      <c r="H235" s="167"/>
      <c r="I235" s="191"/>
    </row>
    <row r="236" spans="1:9">
      <c r="A236" s="194" t="s">
        <v>522</v>
      </c>
      <c r="B236" s="168">
        <v>2008</v>
      </c>
      <c r="C236" s="164"/>
      <c r="D236" s="165" t="s">
        <v>523</v>
      </c>
      <c r="E236" s="166">
        <v>82000</v>
      </c>
      <c r="F236" s="165" t="s">
        <v>524</v>
      </c>
      <c r="G236" s="165">
        <v>12</v>
      </c>
      <c r="H236" s="167"/>
      <c r="I236" s="191"/>
    </row>
    <row r="237" spans="1:9" s="162" customFormat="1">
      <c r="A237" s="192" t="s">
        <v>1209</v>
      </c>
      <c r="B237" s="168">
        <v>2008</v>
      </c>
      <c r="C237" s="173"/>
      <c r="D237" s="169" t="s">
        <v>1210</v>
      </c>
      <c r="E237" s="170">
        <v>44700</v>
      </c>
      <c r="F237" s="169" t="s">
        <v>1211</v>
      </c>
      <c r="G237" s="169"/>
      <c r="H237" s="171"/>
      <c r="I237" s="190"/>
    </row>
    <row r="238" spans="1:9">
      <c r="A238" s="192" t="s">
        <v>96</v>
      </c>
      <c r="B238" s="168">
        <v>2008</v>
      </c>
      <c r="C238" s="174"/>
      <c r="D238" s="169" t="s">
        <v>365</v>
      </c>
      <c r="E238" s="166">
        <v>11100</v>
      </c>
      <c r="F238" s="165" t="s">
        <v>172</v>
      </c>
      <c r="G238" s="165"/>
      <c r="H238" s="167"/>
      <c r="I238" s="191"/>
    </row>
    <row r="239" spans="1:9">
      <c r="A239" s="194" t="s">
        <v>931</v>
      </c>
      <c r="B239" s="168">
        <v>2008</v>
      </c>
      <c r="C239" s="164"/>
      <c r="D239" s="165" t="s">
        <v>751</v>
      </c>
      <c r="E239" s="166">
        <v>6201</v>
      </c>
      <c r="F239" s="165" t="s">
        <v>752</v>
      </c>
      <c r="G239" s="165">
        <v>17</v>
      </c>
      <c r="H239" s="167"/>
      <c r="I239" s="191"/>
    </row>
    <row r="240" spans="1:9">
      <c r="A240" s="189" t="s">
        <v>932</v>
      </c>
      <c r="B240" s="168">
        <v>2008</v>
      </c>
      <c r="C240" s="172"/>
      <c r="D240" s="169" t="s">
        <v>521</v>
      </c>
      <c r="E240" s="166">
        <v>79000</v>
      </c>
      <c r="F240" s="165" t="s">
        <v>305</v>
      </c>
      <c r="G240" s="165">
        <v>17</v>
      </c>
      <c r="H240" s="167"/>
      <c r="I240" s="191"/>
    </row>
    <row r="241" spans="1:9">
      <c r="A241" s="189" t="s">
        <v>157</v>
      </c>
      <c r="B241" s="168">
        <v>2008</v>
      </c>
      <c r="C241" s="172"/>
      <c r="D241" s="165" t="s">
        <v>495</v>
      </c>
      <c r="E241" s="166">
        <v>70000</v>
      </c>
      <c r="F241" s="165" t="s">
        <v>496</v>
      </c>
      <c r="G241" s="165"/>
      <c r="H241" s="167"/>
      <c r="I241" s="191"/>
    </row>
    <row r="242" spans="1:9">
      <c r="A242" s="194" t="s">
        <v>688</v>
      </c>
      <c r="B242" s="168">
        <v>2008</v>
      </c>
      <c r="C242" s="164"/>
      <c r="D242" s="165" t="s">
        <v>689</v>
      </c>
      <c r="E242" s="166">
        <v>85340</v>
      </c>
      <c r="F242" s="165" t="s">
        <v>690</v>
      </c>
      <c r="G242" s="165">
        <v>15</v>
      </c>
      <c r="H242" s="167"/>
      <c r="I242" s="191"/>
    </row>
    <row r="243" spans="1:9" s="162" customFormat="1">
      <c r="A243" s="189" t="s">
        <v>1212</v>
      </c>
      <c r="B243" s="168">
        <v>2008</v>
      </c>
      <c r="C243" s="168"/>
      <c r="D243" s="169" t="s">
        <v>1213</v>
      </c>
      <c r="E243" s="170">
        <v>62230</v>
      </c>
      <c r="F243" s="169" t="s">
        <v>1214</v>
      </c>
      <c r="G243" s="169">
        <v>19</v>
      </c>
      <c r="H243" s="171"/>
      <c r="I243" s="190"/>
    </row>
    <row r="244" spans="1:9">
      <c r="A244" s="189" t="s">
        <v>129</v>
      </c>
      <c r="B244" s="168">
        <v>2008</v>
      </c>
      <c r="C244" s="172"/>
      <c r="D244" s="169" t="s">
        <v>366</v>
      </c>
      <c r="E244" s="166">
        <v>79200</v>
      </c>
      <c r="F244" s="165" t="s">
        <v>367</v>
      </c>
      <c r="G244" s="165"/>
      <c r="H244" s="167"/>
      <c r="I244" s="191"/>
    </row>
    <row r="245" spans="1:9">
      <c r="A245" s="189" t="s">
        <v>63</v>
      </c>
      <c r="B245" s="168">
        <v>2008</v>
      </c>
      <c r="C245" s="172"/>
      <c r="D245" s="169" t="s">
        <v>368</v>
      </c>
      <c r="E245" s="166">
        <v>64000</v>
      </c>
      <c r="F245" s="165" t="s">
        <v>369</v>
      </c>
      <c r="G245" s="165">
        <v>10</v>
      </c>
      <c r="H245" s="167"/>
      <c r="I245" s="191"/>
    </row>
    <row r="246" spans="1:9">
      <c r="A246" s="194" t="s">
        <v>933</v>
      </c>
      <c r="B246" s="168">
        <v>2008</v>
      </c>
      <c r="C246" s="164"/>
      <c r="D246" s="165" t="s">
        <v>934</v>
      </c>
      <c r="E246" s="166">
        <v>24000</v>
      </c>
      <c r="F246" s="165" t="s">
        <v>402</v>
      </c>
      <c r="G246" s="165">
        <v>17</v>
      </c>
      <c r="H246" s="167"/>
      <c r="I246" s="191"/>
    </row>
    <row r="247" spans="1:9">
      <c r="A247" s="192" t="s">
        <v>97</v>
      </c>
      <c r="B247" s="168">
        <v>2008</v>
      </c>
      <c r="C247" s="174"/>
      <c r="D247" s="169" t="s">
        <v>370</v>
      </c>
      <c r="E247" s="166">
        <v>66000</v>
      </c>
      <c r="F247" s="165" t="s">
        <v>371</v>
      </c>
      <c r="G247" s="165">
        <v>10</v>
      </c>
      <c r="H247" s="167"/>
      <c r="I247" s="191"/>
    </row>
    <row r="248" spans="1:9">
      <c r="A248" s="194" t="s">
        <v>935</v>
      </c>
      <c r="B248" s="168">
        <v>2008</v>
      </c>
      <c r="C248" s="164"/>
      <c r="D248" s="165" t="s">
        <v>936</v>
      </c>
      <c r="E248" s="166">
        <v>66962</v>
      </c>
      <c r="F248" s="165" t="s">
        <v>371</v>
      </c>
      <c r="G248" s="165">
        <v>17</v>
      </c>
      <c r="H248" s="167"/>
      <c r="I248" s="191"/>
    </row>
    <row r="249" spans="1:9">
      <c r="A249" s="189" t="s">
        <v>64</v>
      </c>
      <c r="B249" s="168">
        <v>2008</v>
      </c>
      <c r="C249" s="172"/>
      <c r="D249" s="169" t="s">
        <v>372</v>
      </c>
      <c r="E249" s="166">
        <v>33290</v>
      </c>
      <c r="F249" s="165" t="s">
        <v>373</v>
      </c>
      <c r="G249" s="165"/>
      <c r="H249" s="167"/>
      <c r="I249" s="191"/>
    </row>
    <row r="250" spans="1:9">
      <c r="A250" s="189" t="s">
        <v>130</v>
      </c>
      <c r="B250" s="168">
        <v>2008</v>
      </c>
      <c r="C250" s="172"/>
      <c r="D250" s="169" t="s">
        <v>374</v>
      </c>
      <c r="E250" s="166">
        <v>33220</v>
      </c>
      <c r="F250" s="165" t="s">
        <v>375</v>
      </c>
      <c r="G250" s="165"/>
      <c r="H250" s="167"/>
      <c r="I250" s="191"/>
    </row>
    <row r="251" spans="1:9">
      <c r="A251" s="194" t="s">
        <v>817</v>
      </c>
      <c r="B251" s="168">
        <v>2008</v>
      </c>
      <c r="C251" s="164"/>
      <c r="D251" s="165" t="s">
        <v>818</v>
      </c>
      <c r="E251" s="166">
        <v>22190</v>
      </c>
      <c r="F251" s="165" t="s">
        <v>819</v>
      </c>
      <c r="G251" s="165">
        <v>17</v>
      </c>
      <c r="H251" s="167"/>
      <c r="I251" s="191"/>
    </row>
    <row r="252" spans="1:9">
      <c r="A252" s="189" t="s">
        <v>131</v>
      </c>
      <c r="B252" s="168">
        <v>2008</v>
      </c>
      <c r="C252" s="172">
        <v>1</v>
      </c>
      <c r="D252" s="169" t="s">
        <v>376</v>
      </c>
      <c r="E252" s="166">
        <v>86036</v>
      </c>
      <c r="F252" s="165" t="s">
        <v>377</v>
      </c>
      <c r="G252" s="165">
        <v>17</v>
      </c>
      <c r="H252" s="167"/>
      <c r="I252" s="191"/>
    </row>
    <row r="253" spans="1:9">
      <c r="A253" s="189" t="s">
        <v>132</v>
      </c>
      <c r="B253" s="168">
        <v>2008</v>
      </c>
      <c r="C253" s="172"/>
      <c r="D253" s="169" t="s">
        <v>378</v>
      </c>
      <c r="E253" s="166">
        <v>24600</v>
      </c>
      <c r="F253" s="165" t="s">
        <v>379</v>
      </c>
      <c r="G253" s="165"/>
      <c r="H253" s="167"/>
      <c r="I253" s="191"/>
    </row>
    <row r="254" spans="1:9">
      <c r="A254" s="192" t="s">
        <v>98</v>
      </c>
      <c r="B254" s="168">
        <v>2008</v>
      </c>
      <c r="C254" s="174"/>
      <c r="D254" s="169" t="s">
        <v>380</v>
      </c>
      <c r="E254" s="166">
        <v>31120</v>
      </c>
      <c r="F254" s="165" t="s">
        <v>381</v>
      </c>
      <c r="G254" s="165">
        <v>17</v>
      </c>
      <c r="H254" s="167"/>
      <c r="I254" s="191"/>
    </row>
    <row r="255" spans="1:9">
      <c r="A255" s="192" t="s">
        <v>99</v>
      </c>
      <c r="B255" s="168">
        <v>2008</v>
      </c>
      <c r="C255" s="174"/>
      <c r="D255" s="169" t="s">
        <v>382</v>
      </c>
      <c r="E255" s="166">
        <v>31180</v>
      </c>
      <c r="F255" s="165" t="s">
        <v>383</v>
      </c>
      <c r="G255" s="165">
        <v>17</v>
      </c>
      <c r="H255" s="167"/>
      <c r="I255" s="191"/>
    </row>
    <row r="256" spans="1:9">
      <c r="A256" s="189" t="s">
        <v>133</v>
      </c>
      <c r="B256" s="168">
        <v>2008</v>
      </c>
      <c r="C256" s="172"/>
      <c r="D256" s="169" t="s">
        <v>384</v>
      </c>
      <c r="E256" s="166">
        <v>17201</v>
      </c>
      <c r="F256" s="165" t="s">
        <v>318</v>
      </c>
      <c r="G256" s="165"/>
      <c r="H256" s="167"/>
      <c r="I256" s="191"/>
    </row>
    <row r="257" spans="1:9">
      <c r="A257" s="194" t="s">
        <v>937</v>
      </c>
      <c r="B257" s="168">
        <v>2008</v>
      </c>
      <c r="C257" s="164"/>
      <c r="D257" s="165" t="s">
        <v>938</v>
      </c>
      <c r="E257" s="166">
        <v>16700</v>
      </c>
      <c r="F257" s="165" t="s">
        <v>939</v>
      </c>
      <c r="G257" s="165"/>
      <c r="H257" s="167"/>
      <c r="I257" s="191"/>
    </row>
    <row r="258" spans="1:9">
      <c r="A258" s="189" t="s">
        <v>134</v>
      </c>
      <c r="B258" s="168">
        <v>2008</v>
      </c>
      <c r="C258" s="172"/>
      <c r="D258" s="169" t="s">
        <v>388</v>
      </c>
      <c r="E258" s="166">
        <v>33220</v>
      </c>
      <c r="F258" s="165" t="s">
        <v>389</v>
      </c>
      <c r="G258" s="165"/>
      <c r="H258" s="167"/>
      <c r="I258" s="191"/>
    </row>
    <row r="259" spans="1:9">
      <c r="A259" s="194" t="s">
        <v>940</v>
      </c>
      <c r="B259" s="168">
        <v>2008</v>
      </c>
      <c r="C259" s="164"/>
      <c r="D259" s="165" t="s">
        <v>941</v>
      </c>
      <c r="E259" s="166">
        <v>24110</v>
      </c>
      <c r="F259" s="165" t="s">
        <v>942</v>
      </c>
      <c r="G259" s="165">
        <v>17</v>
      </c>
      <c r="H259" s="167"/>
      <c r="I259" s="191"/>
    </row>
    <row r="260" spans="1:9">
      <c r="A260" s="189" t="s">
        <v>65</v>
      </c>
      <c r="B260" s="168">
        <v>2008</v>
      </c>
      <c r="C260" s="172"/>
      <c r="D260" s="169" t="s">
        <v>391</v>
      </c>
      <c r="E260" s="166">
        <v>33560</v>
      </c>
      <c r="F260" s="165" t="s">
        <v>392</v>
      </c>
      <c r="G260" s="165"/>
      <c r="H260" s="167"/>
      <c r="I260" s="191"/>
    </row>
    <row r="261" spans="1:9">
      <c r="A261" s="189" t="s">
        <v>943</v>
      </c>
      <c r="B261" s="168">
        <v>2008</v>
      </c>
      <c r="C261" s="172"/>
      <c r="D261" s="169" t="s">
        <v>385</v>
      </c>
      <c r="E261" s="166">
        <v>35760</v>
      </c>
      <c r="F261" s="165" t="s">
        <v>386</v>
      </c>
      <c r="G261" s="165"/>
      <c r="H261" s="167"/>
      <c r="I261" s="191"/>
    </row>
    <row r="262" spans="1:9">
      <c r="A262" s="194" t="s">
        <v>944</v>
      </c>
      <c r="B262" s="168">
        <v>2008</v>
      </c>
      <c r="C262" s="164"/>
      <c r="D262" s="165" t="s">
        <v>651</v>
      </c>
      <c r="E262" s="166">
        <v>17400</v>
      </c>
      <c r="F262" s="165" t="s">
        <v>326</v>
      </c>
      <c r="G262" s="165">
        <v>17</v>
      </c>
      <c r="H262" s="167"/>
      <c r="I262" s="191"/>
    </row>
    <row r="263" spans="1:9">
      <c r="A263" s="189" t="s">
        <v>945</v>
      </c>
      <c r="B263" s="168">
        <v>2008</v>
      </c>
      <c r="C263" s="172"/>
      <c r="D263" s="169" t="s">
        <v>387</v>
      </c>
      <c r="E263" s="166">
        <v>33167</v>
      </c>
      <c r="F263" s="165" t="s">
        <v>390</v>
      </c>
      <c r="G263" s="165">
        <v>10</v>
      </c>
      <c r="H263" s="167"/>
      <c r="I263" s="191"/>
    </row>
    <row r="264" spans="1:9">
      <c r="A264" s="192" t="s">
        <v>100</v>
      </c>
      <c r="B264" s="168">
        <v>2008</v>
      </c>
      <c r="C264" s="174"/>
      <c r="D264" s="169" t="s">
        <v>393</v>
      </c>
      <c r="E264" s="166">
        <v>31650</v>
      </c>
      <c r="F264" s="165" t="s">
        <v>394</v>
      </c>
      <c r="G264" s="165">
        <v>12</v>
      </c>
      <c r="H264" s="167"/>
      <c r="I264" s="191"/>
    </row>
    <row r="265" spans="1:9" s="162" customFormat="1">
      <c r="A265" s="192" t="s">
        <v>1215</v>
      </c>
      <c r="B265" s="168">
        <v>2008</v>
      </c>
      <c r="C265" s="173"/>
      <c r="D265" s="169" t="s">
        <v>1216</v>
      </c>
      <c r="E265" s="170">
        <v>33400</v>
      </c>
      <c r="F265" s="169" t="s">
        <v>1217</v>
      </c>
      <c r="G265" s="169">
        <v>17</v>
      </c>
      <c r="H265" s="171"/>
      <c r="I265" s="190"/>
    </row>
    <row r="266" spans="1:9">
      <c r="A266" s="194" t="s">
        <v>770</v>
      </c>
      <c r="B266" s="168">
        <v>2008</v>
      </c>
      <c r="C266" s="164"/>
      <c r="D266" s="165" t="s">
        <v>476</v>
      </c>
      <c r="E266" s="166">
        <v>47400</v>
      </c>
      <c r="F266" s="165" t="s">
        <v>771</v>
      </c>
      <c r="G266" s="165">
        <v>17</v>
      </c>
      <c r="H266" s="167"/>
      <c r="I266" s="191"/>
    </row>
    <row r="267" spans="1:9">
      <c r="A267" s="189" t="s">
        <v>135</v>
      </c>
      <c r="B267" s="168">
        <v>2008</v>
      </c>
      <c r="C267" s="172"/>
      <c r="D267" s="169" t="s">
        <v>395</v>
      </c>
      <c r="E267" s="166">
        <v>24750</v>
      </c>
      <c r="F267" s="165" t="s">
        <v>396</v>
      </c>
      <c r="G267" s="165"/>
      <c r="H267" s="167"/>
      <c r="I267" s="191"/>
    </row>
    <row r="268" spans="1:9">
      <c r="A268" s="189" t="s">
        <v>188</v>
      </c>
      <c r="B268" s="168">
        <v>2008</v>
      </c>
      <c r="C268" s="172"/>
      <c r="D268" s="169" t="s">
        <v>397</v>
      </c>
      <c r="E268" s="166">
        <v>64122</v>
      </c>
      <c r="F268" s="165" t="s">
        <v>398</v>
      </c>
      <c r="G268" s="165">
        <v>17</v>
      </c>
      <c r="H268" s="167"/>
      <c r="I268" s="191"/>
    </row>
    <row r="269" spans="1:9">
      <c r="A269" s="192" t="s">
        <v>101</v>
      </c>
      <c r="B269" s="168">
        <v>2008</v>
      </c>
      <c r="C269" s="174"/>
      <c r="D269" s="169" t="s">
        <v>399</v>
      </c>
      <c r="E269" s="166">
        <v>31340</v>
      </c>
      <c r="F269" s="165" t="s">
        <v>400</v>
      </c>
      <c r="G269" s="165"/>
      <c r="H269" s="167"/>
      <c r="I269" s="191"/>
    </row>
    <row r="270" spans="1:9">
      <c r="A270" s="194" t="s">
        <v>946</v>
      </c>
      <c r="B270" s="168">
        <v>2008</v>
      </c>
      <c r="C270" s="164"/>
      <c r="D270" s="165" t="s">
        <v>609</v>
      </c>
      <c r="E270" s="166">
        <v>62590</v>
      </c>
      <c r="F270" s="165" t="s">
        <v>610</v>
      </c>
      <c r="G270" s="165"/>
      <c r="H270" s="167"/>
      <c r="I270" s="191"/>
    </row>
    <row r="271" spans="1:9">
      <c r="A271" s="194" t="s">
        <v>1032</v>
      </c>
      <c r="B271" s="168">
        <v>2008</v>
      </c>
      <c r="C271" s="164"/>
      <c r="D271" s="165" t="s">
        <v>796</v>
      </c>
      <c r="E271" s="166">
        <v>17940</v>
      </c>
      <c r="F271" s="165" t="s">
        <v>797</v>
      </c>
      <c r="G271" s="165"/>
      <c r="H271" s="167"/>
      <c r="I271" s="191"/>
    </row>
    <row r="272" spans="1:9">
      <c r="A272" s="194" t="s">
        <v>804</v>
      </c>
      <c r="B272" s="168">
        <v>2008</v>
      </c>
      <c r="C272" s="164"/>
      <c r="D272" s="165" t="s">
        <v>805</v>
      </c>
      <c r="E272" s="166">
        <v>31000</v>
      </c>
      <c r="F272" s="165" t="s">
        <v>287</v>
      </c>
      <c r="G272" s="165">
        <v>20</v>
      </c>
      <c r="H272" s="167"/>
      <c r="I272" s="191"/>
    </row>
    <row r="273" spans="1:9">
      <c r="A273" s="194" t="s">
        <v>947</v>
      </c>
      <c r="B273" s="168">
        <v>2008</v>
      </c>
      <c r="C273" s="164"/>
      <c r="D273" s="165" t="s">
        <v>784</v>
      </c>
      <c r="E273" s="166">
        <v>16710</v>
      </c>
      <c r="F273" s="165" t="s">
        <v>785</v>
      </c>
      <c r="G273" s="165"/>
      <c r="H273" s="167"/>
      <c r="I273" s="191"/>
    </row>
    <row r="274" spans="1:9">
      <c r="A274" s="194" t="s">
        <v>948</v>
      </c>
      <c r="B274" s="168">
        <v>2008</v>
      </c>
      <c r="C274" s="164"/>
      <c r="D274" s="165" t="s">
        <v>949</v>
      </c>
      <c r="E274" s="166">
        <v>64150</v>
      </c>
      <c r="F274" s="165" t="s">
        <v>950</v>
      </c>
      <c r="G274" s="165"/>
      <c r="H274" s="167"/>
      <c r="I274" s="191"/>
    </row>
    <row r="275" spans="1:9">
      <c r="A275" s="193" t="s">
        <v>136</v>
      </c>
      <c r="B275" s="168">
        <v>2008</v>
      </c>
      <c r="C275" s="175"/>
      <c r="D275" s="169" t="s">
        <v>401</v>
      </c>
      <c r="E275" s="166">
        <v>24000</v>
      </c>
      <c r="F275" s="165" t="s">
        <v>402</v>
      </c>
      <c r="G275" s="165">
        <v>17</v>
      </c>
      <c r="H275" s="167"/>
      <c r="I275" s="191"/>
    </row>
    <row r="276" spans="1:9">
      <c r="A276" s="189" t="s">
        <v>66</v>
      </c>
      <c r="B276" s="168">
        <v>2008</v>
      </c>
      <c r="C276" s="172"/>
      <c r="D276" s="169" t="s">
        <v>516</v>
      </c>
      <c r="E276" s="166">
        <v>64500</v>
      </c>
      <c r="F276" s="165" t="s">
        <v>517</v>
      </c>
      <c r="G276" s="165">
        <v>17</v>
      </c>
      <c r="H276" s="167"/>
      <c r="I276" s="191"/>
    </row>
    <row r="277" spans="1:9">
      <c r="A277" s="194" t="s">
        <v>951</v>
      </c>
      <c r="B277" s="168">
        <v>2008</v>
      </c>
      <c r="C277" s="164"/>
      <c r="D277" s="165" t="s">
        <v>952</v>
      </c>
      <c r="E277" s="166">
        <v>87000</v>
      </c>
      <c r="F277" s="165" t="s">
        <v>168</v>
      </c>
      <c r="G277" s="165"/>
      <c r="H277" s="167"/>
      <c r="I277" s="191"/>
    </row>
    <row r="278" spans="1:9">
      <c r="A278" s="194" t="s">
        <v>1068</v>
      </c>
      <c r="B278" s="168">
        <v>2008</v>
      </c>
      <c r="C278" s="164"/>
      <c r="D278" s="165" t="s">
        <v>1069</v>
      </c>
      <c r="E278" s="166">
        <v>33124</v>
      </c>
      <c r="F278" s="165" t="s">
        <v>1070</v>
      </c>
      <c r="G278" s="165"/>
      <c r="H278" s="167"/>
      <c r="I278" s="191"/>
    </row>
    <row r="279" spans="1:9">
      <c r="A279" s="189" t="s">
        <v>953</v>
      </c>
      <c r="B279" s="168">
        <v>2008</v>
      </c>
      <c r="C279" s="172"/>
      <c r="D279" s="169" t="s">
        <v>694</v>
      </c>
      <c r="E279" s="166">
        <v>40400</v>
      </c>
      <c r="F279" s="165" t="s">
        <v>695</v>
      </c>
      <c r="G279" s="165">
        <v>20</v>
      </c>
      <c r="H279" s="167"/>
      <c r="I279" s="191"/>
    </row>
    <row r="280" spans="1:9">
      <c r="A280" s="194" t="s">
        <v>954</v>
      </c>
      <c r="B280" s="168">
        <v>2008</v>
      </c>
      <c r="C280" s="164"/>
      <c r="D280" s="165" t="s">
        <v>955</v>
      </c>
      <c r="E280" s="166">
        <v>71530</v>
      </c>
      <c r="F280" s="165" t="s">
        <v>956</v>
      </c>
      <c r="G280" s="165"/>
      <c r="H280" s="167"/>
      <c r="I280" s="191"/>
    </row>
    <row r="281" spans="1:9">
      <c r="A281" s="194" t="s">
        <v>957</v>
      </c>
      <c r="B281" s="168">
        <v>2008</v>
      </c>
      <c r="C281" s="164"/>
      <c r="D281" s="165" t="s">
        <v>880</v>
      </c>
      <c r="E281" s="166">
        <v>24750</v>
      </c>
      <c r="F281" s="165" t="s">
        <v>161</v>
      </c>
      <c r="G281" s="165"/>
      <c r="H281" s="167"/>
      <c r="I281" s="191"/>
    </row>
    <row r="282" spans="1:9">
      <c r="A282" s="194" t="s">
        <v>657</v>
      </c>
      <c r="B282" s="168">
        <v>2008</v>
      </c>
      <c r="C282" s="164"/>
      <c r="D282" s="165" t="s">
        <v>658</v>
      </c>
      <c r="E282" s="166">
        <v>24250</v>
      </c>
      <c r="F282" s="165" t="s">
        <v>659</v>
      </c>
      <c r="G282" s="165"/>
      <c r="H282" s="167"/>
      <c r="I282" s="191"/>
    </row>
    <row r="283" spans="1:9">
      <c r="A283" s="194" t="s">
        <v>1067</v>
      </c>
      <c r="B283" s="168">
        <v>2008</v>
      </c>
      <c r="C283" s="164"/>
      <c r="D283" s="165" t="s">
        <v>1066</v>
      </c>
      <c r="E283" s="166">
        <v>86201</v>
      </c>
      <c r="F283" s="165" t="s">
        <v>270</v>
      </c>
      <c r="G283" s="165"/>
      <c r="H283" s="167"/>
      <c r="I283" s="191"/>
    </row>
    <row r="284" spans="1:9">
      <c r="A284" s="189" t="s">
        <v>137</v>
      </c>
      <c r="B284" s="168">
        <v>2008</v>
      </c>
      <c r="C284" s="172"/>
      <c r="D284" s="169" t="s">
        <v>403</v>
      </c>
      <c r="E284" s="166">
        <v>24100</v>
      </c>
      <c r="F284" s="165" t="s">
        <v>404</v>
      </c>
      <c r="G284" s="165"/>
      <c r="H284" s="167"/>
      <c r="I284" s="191"/>
    </row>
    <row r="285" spans="1:9">
      <c r="A285" s="189" t="s">
        <v>67</v>
      </c>
      <c r="B285" s="168">
        <v>2008</v>
      </c>
      <c r="C285" s="172"/>
      <c r="D285" s="169" t="s">
        <v>405</v>
      </c>
      <c r="E285" s="166">
        <v>33000</v>
      </c>
      <c r="F285" s="165" t="s">
        <v>406</v>
      </c>
      <c r="G285" s="165"/>
      <c r="H285" s="167"/>
      <c r="I285" s="191"/>
    </row>
    <row r="286" spans="1:9">
      <c r="A286" s="194" t="s">
        <v>556</v>
      </c>
      <c r="B286" s="168">
        <v>2008</v>
      </c>
      <c r="C286" s="164"/>
      <c r="D286" s="165" t="s">
        <v>557</v>
      </c>
      <c r="E286" s="166">
        <v>53000</v>
      </c>
      <c r="F286" s="165" t="s">
        <v>558</v>
      </c>
      <c r="G286" s="165"/>
      <c r="H286" s="167"/>
      <c r="I286" s="191"/>
    </row>
    <row r="287" spans="1:9">
      <c r="A287" s="194" t="s">
        <v>1065</v>
      </c>
      <c r="B287" s="168">
        <v>2008</v>
      </c>
      <c r="C287" s="164"/>
      <c r="D287" s="165" t="s">
        <v>1066</v>
      </c>
      <c r="E287" s="166">
        <v>86200</v>
      </c>
      <c r="F287" s="165" t="s">
        <v>270</v>
      </c>
      <c r="G287" s="165"/>
      <c r="H287" s="167"/>
      <c r="I287" s="191"/>
    </row>
    <row r="288" spans="1:9">
      <c r="A288" s="194" t="s">
        <v>1071</v>
      </c>
      <c r="B288" s="168">
        <v>2008</v>
      </c>
      <c r="C288" s="164"/>
      <c r="D288" s="165" t="s">
        <v>1073</v>
      </c>
      <c r="E288" s="166">
        <v>34400</v>
      </c>
      <c r="F288" s="165" t="s">
        <v>1072</v>
      </c>
      <c r="G288" s="165"/>
      <c r="H288" s="167"/>
      <c r="I288" s="191"/>
    </row>
    <row r="289" spans="1:9">
      <c r="A289" s="194" t="s">
        <v>958</v>
      </c>
      <c r="B289" s="168">
        <v>2008</v>
      </c>
      <c r="C289" s="164"/>
      <c r="D289" s="165" t="s">
        <v>959</v>
      </c>
      <c r="E289" s="166">
        <v>17540</v>
      </c>
      <c r="F289" s="165" t="s">
        <v>960</v>
      </c>
      <c r="G289" s="165"/>
      <c r="H289" s="167"/>
      <c r="I289" s="191"/>
    </row>
    <row r="290" spans="1:9">
      <c r="A290" s="194" t="s">
        <v>1104</v>
      </c>
      <c r="B290" s="168">
        <v>2008</v>
      </c>
      <c r="C290" s="164"/>
      <c r="D290" s="165" t="s">
        <v>1105</v>
      </c>
      <c r="E290" s="166">
        <v>74420</v>
      </c>
      <c r="F290" s="165" t="s">
        <v>1106</v>
      </c>
      <c r="G290" s="165"/>
      <c r="H290" s="167"/>
      <c r="I290" s="191"/>
    </row>
    <row r="291" spans="1:9">
      <c r="A291" s="194" t="s">
        <v>961</v>
      </c>
      <c r="B291" s="168">
        <v>2008</v>
      </c>
      <c r="C291" s="164"/>
      <c r="D291" s="165" t="s">
        <v>782</v>
      </c>
      <c r="E291" s="166">
        <v>13210</v>
      </c>
      <c r="F291" s="165" t="s">
        <v>783</v>
      </c>
      <c r="G291" s="165"/>
      <c r="H291" s="167"/>
      <c r="I291" s="191"/>
    </row>
    <row r="292" spans="1:9">
      <c r="A292" s="194" t="s">
        <v>962</v>
      </c>
      <c r="B292" s="168">
        <v>2008</v>
      </c>
      <c r="C292" s="164"/>
      <c r="D292" s="165" t="s">
        <v>963</v>
      </c>
      <c r="E292" s="166">
        <v>74500</v>
      </c>
      <c r="F292" s="165" t="s">
        <v>964</v>
      </c>
      <c r="G292" s="165"/>
      <c r="H292" s="167"/>
      <c r="I292" s="191"/>
    </row>
    <row r="293" spans="1:9">
      <c r="A293" s="194" t="s">
        <v>965</v>
      </c>
      <c r="B293" s="168">
        <v>2008</v>
      </c>
      <c r="C293" s="164"/>
      <c r="D293" s="165" t="s">
        <v>966</v>
      </c>
      <c r="E293" s="166">
        <v>89100</v>
      </c>
      <c r="F293" s="165" t="s">
        <v>967</v>
      </c>
      <c r="G293" s="165"/>
      <c r="H293" s="167"/>
      <c r="I293" s="191"/>
    </row>
    <row r="294" spans="1:9">
      <c r="A294" s="194" t="s">
        <v>826</v>
      </c>
      <c r="B294" s="168">
        <v>2008</v>
      </c>
      <c r="C294" s="164"/>
      <c r="D294" s="165" t="s">
        <v>827</v>
      </c>
      <c r="E294" s="166">
        <v>72230</v>
      </c>
      <c r="F294" s="165" t="s">
        <v>828</v>
      </c>
      <c r="G294" s="165">
        <v>17</v>
      </c>
      <c r="H294" s="167"/>
      <c r="I294" s="191"/>
    </row>
    <row r="295" spans="1:9">
      <c r="A295" s="194" t="s">
        <v>573</v>
      </c>
      <c r="B295" s="168">
        <v>2008</v>
      </c>
      <c r="C295" s="164"/>
      <c r="D295" s="165" t="s">
        <v>574</v>
      </c>
      <c r="E295" s="166">
        <v>56400</v>
      </c>
      <c r="F295" s="165" t="s">
        <v>575</v>
      </c>
      <c r="G295" s="165">
        <v>12</v>
      </c>
      <c r="H295" s="167"/>
      <c r="I295" s="191"/>
    </row>
    <row r="296" spans="1:9">
      <c r="A296" s="194" t="s">
        <v>552</v>
      </c>
      <c r="B296" s="168">
        <v>2008</v>
      </c>
      <c r="C296" s="164"/>
      <c r="D296" s="165" t="s">
        <v>553</v>
      </c>
      <c r="E296" s="166">
        <v>35470</v>
      </c>
      <c r="F296" s="165" t="s">
        <v>554</v>
      </c>
      <c r="G296" s="165">
        <v>15</v>
      </c>
      <c r="H296" s="167"/>
      <c r="I296" s="191"/>
    </row>
    <row r="297" spans="1:9">
      <c r="A297" s="189" t="s">
        <v>820</v>
      </c>
      <c r="B297" s="168">
        <v>2008</v>
      </c>
      <c r="C297" s="172"/>
      <c r="D297" s="169" t="s">
        <v>193</v>
      </c>
      <c r="E297" s="166">
        <v>33430</v>
      </c>
      <c r="F297" s="165" t="s">
        <v>194</v>
      </c>
      <c r="G297" s="165">
        <v>17</v>
      </c>
      <c r="H297" s="167"/>
      <c r="I297" s="191"/>
    </row>
    <row r="298" spans="1:9">
      <c r="A298" s="189" t="s">
        <v>152</v>
      </c>
      <c r="B298" s="168">
        <v>2008</v>
      </c>
      <c r="C298" s="172"/>
      <c r="D298" s="165" t="s">
        <v>497</v>
      </c>
      <c r="E298" s="166">
        <v>73330</v>
      </c>
      <c r="F298" s="165" t="s">
        <v>498</v>
      </c>
      <c r="G298" s="165"/>
      <c r="H298" s="167"/>
      <c r="I298" s="191"/>
    </row>
    <row r="299" spans="1:9">
      <c r="A299" s="194" t="s">
        <v>968</v>
      </c>
      <c r="B299" s="168">
        <v>2008</v>
      </c>
      <c r="C299" s="164"/>
      <c r="D299" s="165" t="s">
        <v>969</v>
      </c>
      <c r="E299" s="166">
        <v>31450</v>
      </c>
      <c r="F299" s="165" t="s">
        <v>970</v>
      </c>
      <c r="G299" s="165">
        <v>15</v>
      </c>
      <c r="H299" s="167"/>
      <c r="I299" s="191"/>
    </row>
    <row r="300" spans="1:9">
      <c r="A300" s="194" t="s">
        <v>791</v>
      </c>
      <c r="B300" s="168">
        <v>2008</v>
      </c>
      <c r="C300" s="164"/>
      <c r="D300" s="165" t="s">
        <v>792</v>
      </c>
      <c r="E300" s="166">
        <v>22520</v>
      </c>
      <c r="F300" s="165" t="s">
        <v>793</v>
      </c>
      <c r="G300" s="165">
        <v>14</v>
      </c>
      <c r="H300" s="167"/>
      <c r="I300" s="191"/>
    </row>
    <row r="301" spans="1:9">
      <c r="A301" s="189" t="s">
        <v>68</v>
      </c>
      <c r="B301" s="168">
        <v>2008</v>
      </c>
      <c r="C301" s="172"/>
      <c r="D301" s="169" t="s">
        <v>408</v>
      </c>
      <c r="E301" s="166">
        <v>40600</v>
      </c>
      <c r="F301" s="165" t="s">
        <v>340</v>
      </c>
      <c r="G301" s="165">
        <v>17</v>
      </c>
      <c r="H301" s="167"/>
      <c r="I301" s="191"/>
    </row>
    <row r="302" spans="1:9">
      <c r="A302" s="189" t="s">
        <v>510</v>
      </c>
      <c r="B302" s="168">
        <v>2008</v>
      </c>
      <c r="C302" s="172"/>
      <c r="D302" s="169" t="s">
        <v>511</v>
      </c>
      <c r="E302" s="172">
        <v>44130</v>
      </c>
      <c r="F302" s="169" t="s">
        <v>512</v>
      </c>
      <c r="G302" s="165"/>
      <c r="H302" s="167"/>
      <c r="I302" s="191"/>
    </row>
    <row r="303" spans="1:9">
      <c r="A303" s="194" t="s">
        <v>814</v>
      </c>
      <c r="B303" s="168">
        <v>2008</v>
      </c>
      <c r="C303" s="164"/>
      <c r="D303" s="165" t="s">
        <v>815</v>
      </c>
      <c r="E303" s="166">
        <v>77110</v>
      </c>
      <c r="F303" s="165" t="s">
        <v>816</v>
      </c>
      <c r="G303" s="165">
        <v>17</v>
      </c>
      <c r="H303" s="167"/>
      <c r="I303" s="191"/>
    </row>
    <row r="304" spans="1:9">
      <c r="A304" s="194" t="s">
        <v>577</v>
      </c>
      <c r="B304" s="168">
        <v>2008</v>
      </c>
      <c r="C304" s="164"/>
      <c r="D304" s="165" t="s">
        <v>578</v>
      </c>
      <c r="E304" s="166">
        <v>35170</v>
      </c>
      <c r="F304" s="165" t="s">
        <v>264</v>
      </c>
      <c r="G304" s="165">
        <v>10</v>
      </c>
      <c r="H304" s="167"/>
      <c r="I304" s="191"/>
    </row>
    <row r="305" spans="1:9">
      <c r="A305" s="194" t="s">
        <v>1168</v>
      </c>
      <c r="B305" s="168">
        <v>2008</v>
      </c>
      <c r="C305" s="164"/>
      <c r="D305" s="165" t="s">
        <v>1169</v>
      </c>
      <c r="E305" s="166">
        <v>86180</v>
      </c>
      <c r="F305" s="165" t="s">
        <v>1170</v>
      </c>
      <c r="G305" s="165"/>
      <c r="H305" s="167"/>
      <c r="I305" s="191"/>
    </row>
    <row r="306" spans="1:9">
      <c r="A306" s="189" t="s">
        <v>69</v>
      </c>
      <c r="B306" s="168">
        <v>2008</v>
      </c>
      <c r="C306" s="172"/>
      <c r="D306" s="169" t="s">
        <v>409</v>
      </c>
      <c r="E306" s="166">
        <v>33360</v>
      </c>
      <c r="F306" s="165" t="s">
        <v>410</v>
      </c>
      <c r="G306" s="165">
        <v>17</v>
      </c>
      <c r="H306" s="167"/>
      <c r="I306" s="191"/>
    </row>
    <row r="307" spans="1:9">
      <c r="A307" s="192" t="s">
        <v>102</v>
      </c>
      <c r="B307" s="168">
        <v>2008</v>
      </c>
      <c r="C307" s="174"/>
      <c r="D307" s="169" t="s">
        <v>411</v>
      </c>
      <c r="E307" s="166">
        <v>34170</v>
      </c>
      <c r="F307" s="165" t="s">
        <v>412</v>
      </c>
      <c r="G307" s="165">
        <v>15</v>
      </c>
      <c r="H307" s="167"/>
      <c r="I307" s="191"/>
    </row>
    <row r="308" spans="1:9">
      <c r="A308" s="192" t="s">
        <v>462</v>
      </c>
      <c r="B308" s="168">
        <v>2008</v>
      </c>
      <c r="C308" s="174"/>
      <c r="D308" s="169" t="s">
        <v>463</v>
      </c>
      <c r="E308" s="166">
        <v>81000</v>
      </c>
      <c r="F308" s="165" t="s">
        <v>464</v>
      </c>
      <c r="G308" s="165"/>
      <c r="H308" s="167"/>
      <c r="I308" s="191"/>
    </row>
    <row r="309" spans="1:9">
      <c r="A309" s="189" t="s">
        <v>70</v>
      </c>
      <c r="B309" s="168">
        <v>2008</v>
      </c>
      <c r="C309" s="172"/>
      <c r="D309" s="165" t="s">
        <v>492</v>
      </c>
      <c r="E309" s="166">
        <v>33620</v>
      </c>
      <c r="F309" s="165" t="s">
        <v>493</v>
      </c>
      <c r="G309" s="165">
        <v>17</v>
      </c>
      <c r="H309" s="167"/>
      <c r="I309" s="191"/>
    </row>
    <row r="310" spans="1:9">
      <c r="A310" s="194" t="s">
        <v>1165</v>
      </c>
      <c r="B310" s="168">
        <v>2008</v>
      </c>
      <c r="C310" s="164"/>
      <c r="D310" s="165" t="s">
        <v>1166</v>
      </c>
      <c r="E310" s="166">
        <v>33610</v>
      </c>
      <c r="F310" s="165" t="s">
        <v>1167</v>
      </c>
      <c r="G310" s="165">
        <v>17</v>
      </c>
      <c r="H310" s="167"/>
      <c r="I310" s="191"/>
    </row>
    <row r="311" spans="1:9">
      <c r="A311" s="189" t="s">
        <v>138</v>
      </c>
      <c r="B311" s="168">
        <v>2008</v>
      </c>
      <c r="C311" s="172"/>
      <c r="D311" s="169" t="s">
        <v>413</v>
      </c>
      <c r="E311" s="166">
        <v>16150</v>
      </c>
      <c r="F311" s="165" t="s">
        <v>414</v>
      </c>
      <c r="G311" s="165"/>
      <c r="H311" s="167"/>
      <c r="I311" s="191"/>
    </row>
    <row r="312" spans="1:9">
      <c r="A312" s="194" t="s">
        <v>585</v>
      </c>
      <c r="B312" s="168">
        <v>2008</v>
      </c>
      <c r="C312" s="164"/>
      <c r="D312" s="165" t="s">
        <v>586</v>
      </c>
      <c r="E312" s="166">
        <v>72560</v>
      </c>
      <c r="F312" s="165" t="s">
        <v>587</v>
      </c>
      <c r="G312" s="165">
        <v>12</v>
      </c>
      <c r="H312" s="167"/>
      <c r="I312" s="191"/>
    </row>
    <row r="313" spans="1:9">
      <c r="A313" s="189" t="s">
        <v>971</v>
      </c>
      <c r="B313" s="168">
        <v>2008</v>
      </c>
      <c r="C313" s="172"/>
      <c r="D313" s="169" t="s">
        <v>415</v>
      </c>
      <c r="E313" s="166">
        <v>16120</v>
      </c>
      <c r="F313" s="165" t="s">
        <v>416</v>
      </c>
      <c r="G313" s="165">
        <v>17</v>
      </c>
      <c r="H313" s="167"/>
      <c r="I313" s="191"/>
    </row>
    <row r="314" spans="1:9">
      <c r="A314" s="194" t="s">
        <v>972</v>
      </c>
      <c r="B314" s="168">
        <v>2008</v>
      </c>
      <c r="C314" s="164"/>
      <c r="D314" s="165" t="s">
        <v>973</v>
      </c>
      <c r="E314" s="166">
        <v>33950</v>
      </c>
      <c r="F314" s="165" t="s">
        <v>974</v>
      </c>
      <c r="G314" s="165"/>
      <c r="H314" s="167"/>
      <c r="I314" s="191"/>
    </row>
    <row r="315" spans="1:9">
      <c r="A315" s="192" t="s">
        <v>103</v>
      </c>
      <c r="B315" s="168">
        <v>2008</v>
      </c>
      <c r="C315" s="174"/>
      <c r="D315" s="165" t="s">
        <v>484</v>
      </c>
      <c r="E315" s="166">
        <v>31773</v>
      </c>
      <c r="F315" s="165" t="s">
        <v>485</v>
      </c>
      <c r="G315" s="165">
        <v>10</v>
      </c>
      <c r="H315" s="167"/>
      <c r="I315" s="191"/>
    </row>
    <row r="316" spans="1:9">
      <c r="A316" s="189" t="s">
        <v>153</v>
      </c>
      <c r="B316" s="168">
        <v>2008</v>
      </c>
      <c r="C316" s="172"/>
      <c r="D316" s="169" t="s">
        <v>417</v>
      </c>
      <c r="E316" s="166">
        <v>35270</v>
      </c>
      <c r="F316" s="165" t="s">
        <v>418</v>
      </c>
      <c r="G316" s="165">
        <v>12</v>
      </c>
      <c r="H316" s="167"/>
      <c r="I316" s="191"/>
    </row>
    <row r="317" spans="1:9">
      <c r="A317" s="194" t="s">
        <v>633</v>
      </c>
      <c r="B317" s="168">
        <v>2008</v>
      </c>
      <c r="C317" s="164"/>
      <c r="D317" s="165" t="s">
        <v>634</v>
      </c>
      <c r="E317" s="166">
        <v>49700</v>
      </c>
      <c r="F317" s="165" t="s">
        <v>635</v>
      </c>
      <c r="G317" s="165">
        <v>17</v>
      </c>
      <c r="H317" s="167"/>
      <c r="I317" s="191"/>
    </row>
    <row r="318" spans="1:9">
      <c r="A318" s="194" t="s">
        <v>667</v>
      </c>
      <c r="B318" s="168">
        <v>2008</v>
      </c>
      <c r="C318" s="164"/>
      <c r="D318" s="165" t="s">
        <v>668</v>
      </c>
      <c r="E318" s="166">
        <v>33320</v>
      </c>
      <c r="F318" s="165" t="s">
        <v>669</v>
      </c>
      <c r="G318" s="165">
        <v>17</v>
      </c>
      <c r="H318" s="167"/>
      <c r="I318" s="191"/>
    </row>
    <row r="319" spans="1:9">
      <c r="A319" s="189" t="s">
        <v>71</v>
      </c>
      <c r="B319" s="168">
        <v>2008</v>
      </c>
      <c r="C319" s="172"/>
      <c r="D319" s="169" t="s">
        <v>419</v>
      </c>
      <c r="E319" s="166">
        <v>33370</v>
      </c>
      <c r="F319" s="165" t="s">
        <v>420</v>
      </c>
      <c r="G319" s="165">
        <v>17</v>
      </c>
      <c r="H319" s="167"/>
      <c r="I319" s="191"/>
    </row>
    <row r="320" spans="1:9">
      <c r="A320" s="194" t="s">
        <v>975</v>
      </c>
      <c r="B320" s="168">
        <v>2008</v>
      </c>
      <c r="C320" s="164"/>
      <c r="D320" s="165" t="s">
        <v>976</v>
      </c>
      <c r="E320" s="166">
        <v>31140</v>
      </c>
      <c r="F320" s="165" t="s">
        <v>977</v>
      </c>
      <c r="G320" s="165">
        <v>15</v>
      </c>
      <c r="H320" s="167"/>
      <c r="I320" s="191"/>
    </row>
    <row r="321" spans="1:9">
      <c r="A321" s="189" t="s">
        <v>72</v>
      </c>
      <c r="B321" s="168">
        <v>2008</v>
      </c>
      <c r="C321" s="172"/>
      <c r="D321" s="169" t="s">
        <v>421</v>
      </c>
      <c r="E321" s="166">
        <v>33133</v>
      </c>
      <c r="F321" s="165" t="s">
        <v>422</v>
      </c>
      <c r="G321" s="165">
        <v>17</v>
      </c>
      <c r="H321" s="167"/>
      <c r="I321" s="191"/>
    </row>
    <row r="322" spans="1:9">
      <c r="A322" s="189" t="s">
        <v>139</v>
      </c>
      <c r="B322" s="168">
        <v>2008</v>
      </c>
      <c r="C322" s="172"/>
      <c r="D322" s="169" t="s">
        <v>423</v>
      </c>
      <c r="E322" s="166">
        <v>17260</v>
      </c>
      <c r="F322" s="165" t="s">
        <v>424</v>
      </c>
      <c r="G322" s="165"/>
      <c r="H322" s="167"/>
      <c r="I322" s="191"/>
    </row>
    <row r="323" spans="1:9">
      <c r="A323" s="189" t="s">
        <v>148</v>
      </c>
      <c r="B323" s="168">
        <v>2008</v>
      </c>
      <c r="C323" s="172"/>
      <c r="D323" s="169" t="s">
        <v>425</v>
      </c>
      <c r="E323" s="166">
        <v>6130</v>
      </c>
      <c r="F323" s="165" t="s">
        <v>426</v>
      </c>
      <c r="G323" s="165">
        <v>17</v>
      </c>
      <c r="H323" s="167"/>
      <c r="I323" s="191"/>
    </row>
    <row r="324" spans="1:9">
      <c r="A324" s="194" t="s">
        <v>568</v>
      </c>
      <c r="B324" s="168">
        <v>2008</v>
      </c>
      <c r="C324" s="164"/>
      <c r="D324" s="165" t="s">
        <v>569</v>
      </c>
      <c r="E324" s="166">
        <v>56120</v>
      </c>
      <c r="F324" s="165" t="s">
        <v>570</v>
      </c>
      <c r="G324" s="165">
        <v>12</v>
      </c>
      <c r="H324" s="167"/>
      <c r="I324" s="191"/>
    </row>
    <row r="325" spans="1:9">
      <c r="A325" s="194" t="s">
        <v>788</v>
      </c>
      <c r="B325" s="168">
        <v>2008</v>
      </c>
      <c r="C325" s="164"/>
      <c r="D325" s="165" t="s">
        <v>789</v>
      </c>
      <c r="E325" s="166">
        <v>37300</v>
      </c>
      <c r="F325" s="165" t="s">
        <v>790</v>
      </c>
      <c r="G325" s="165"/>
      <c r="H325" s="167"/>
      <c r="I325" s="191"/>
    </row>
    <row r="326" spans="1:9">
      <c r="A326" s="194" t="s">
        <v>546</v>
      </c>
      <c r="B326" s="168">
        <v>2008</v>
      </c>
      <c r="C326" s="164"/>
      <c r="D326" s="165" t="s">
        <v>547</v>
      </c>
      <c r="E326" s="166">
        <v>72210</v>
      </c>
      <c r="F326" s="165" t="s">
        <v>548</v>
      </c>
      <c r="G326" s="165">
        <v>10</v>
      </c>
      <c r="H326" s="167"/>
      <c r="I326" s="191"/>
    </row>
    <row r="327" spans="1:9">
      <c r="A327" s="194" t="s">
        <v>647</v>
      </c>
      <c r="B327" s="168">
        <v>2008</v>
      </c>
      <c r="C327" s="164"/>
      <c r="D327" s="165" t="s">
        <v>648</v>
      </c>
      <c r="E327" s="166">
        <v>69200</v>
      </c>
      <c r="F327" s="165" t="s">
        <v>649</v>
      </c>
      <c r="G327" s="165">
        <v>17</v>
      </c>
      <c r="H327" s="167"/>
      <c r="I327" s="191"/>
    </row>
    <row r="328" spans="1:9">
      <c r="A328" s="194" t="s">
        <v>753</v>
      </c>
      <c r="B328" s="168">
        <v>2008</v>
      </c>
      <c r="C328" s="164"/>
      <c r="D328" s="165" t="s">
        <v>754</v>
      </c>
      <c r="E328" s="166">
        <v>47230</v>
      </c>
      <c r="F328" s="165" t="s">
        <v>755</v>
      </c>
      <c r="G328" s="165">
        <v>17</v>
      </c>
      <c r="H328" s="167"/>
      <c r="I328" s="191"/>
    </row>
    <row r="329" spans="1:9">
      <c r="A329" s="194" t="s">
        <v>978</v>
      </c>
      <c r="B329" s="168">
        <v>2008</v>
      </c>
      <c r="C329" s="164"/>
      <c r="D329" s="165" t="s">
        <v>576</v>
      </c>
      <c r="E329" s="166">
        <v>72000</v>
      </c>
      <c r="F329" s="165" t="s">
        <v>538</v>
      </c>
      <c r="G329" s="165">
        <v>12</v>
      </c>
      <c r="H329" s="167"/>
      <c r="I329" s="191"/>
    </row>
    <row r="330" spans="1:9">
      <c r="A330" s="194" t="s">
        <v>979</v>
      </c>
      <c r="B330" s="168">
        <v>2008</v>
      </c>
      <c r="C330" s="164"/>
      <c r="D330" s="165" t="s">
        <v>537</v>
      </c>
      <c r="E330" s="166">
        <v>72000</v>
      </c>
      <c r="F330" s="165" t="s">
        <v>538</v>
      </c>
      <c r="G330" s="165">
        <v>10</v>
      </c>
      <c r="H330" s="167"/>
      <c r="I330" s="191"/>
    </row>
    <row r="331" spans="1:9">
      <c r="A331" s="192" t="s">
        <v>104</v>
      </c>
      <c r="B331" s="168">
        <v>2008</v>
      </c>
      <c r="C331" s="174"/>
      <c r="D331" s="169" t="s">
        <v>427</v>
      </c>
      <c r="E331" s="166">
        <v>30120</v>
      </c>
      <c r="F331" s="165" t="s">
        <v>428</v>
      </c>
      <c r="G331" s="165">
        <v>10</v>
      </c>
      <c r="H331" s="167"/>
      <c r="I331" s="191"/>
    </row>
    <row r="332" spans="1:9">
      <c r="A332" s="194" t="s">
        <v>678</v>
      </c>
      <c r="B332" s="168">
        <v>2008</v>
      </c>
      <c r="C332" s="164"/>
      <c r="D332" s="165" t="s">
        <v>679</v>
      </c>
      <c r="E332" s="166">
        <v>85140</v>
      </c>
      <c r="F332" s="165" t="s">
        <v>680</v>
      </c>
      <c r="G332" s="165">
        <v>15</v>
      </c>
      <c r="H332" s="167"/>
      <c r="I332" s="191"/>
    </row>
    <row r="333" spans="1:9">
      <c r="A333" s="189" t="s">
        <v>154</v>
      </c>
      <c r="B333" s="168">
        <v>2008</v>
      </c>
      <c r="C333" s="172"/>
      <c r="D333" s="169" t="s">
        <v>429</v>
      </c>
      <c r="E333" s="166">
        <v>35340</v>
      </c>
      <c r="F333" s="165" t="s">
        <v>430</v>
      </c>
      <c r="G333" s="165"/>
      <c r="H333" s="167"/>
      <c r="I333" s="191"/>
    </row>
    <row r="334" spans="1:9">
      <c r="A334" s="194" t="s">
        <v>839</v>
      </c>
      <c r="B334" s="168">
        <v>2008</v>
      </c>
      <c r="C334" s="164"/>
      <c r="D334" s="165" t="s">
        <v>840</v>
      </c>
      <c r="E334" s="166">
        <v>87100</v>
      </c>
      <c r="F334" s="165" t="s">
        <v>168</v>
      </c>
      <c r="G334" s="165"/>
      <c r="H334" s="167"/>
      <c r="I334" s="191"/>
    </row>
    <row r="335" spans="1:9">
      <c r="A335" s="194" t="s">
        <v>767</v>
      </c>
      <c r="B335" s="168">
        <v>2008</v>
      </c>
      <c r="C335" s="164"/>
      <c r="D335" s="165" t="s">
        <v>768</v>
      </c>
      <c r="E335" s="166">
        <v>49160</v>
      </c>
      <c r="F335" s="165" t="s">
        <v>769</v>
      </c>
      <c r="G335" s="165">
        <v>14</v>
      </c>
      <c r="H335" s="167"/>
      <c r="I335" s="191"/>
    </row>
    <row r="336" spans="1:9">
      <c r="A336" s="194" t="s">
        <v>691</v>
      </c>
      <c r="B336" s="168">
        <v>2008</v>
      </c>
      <c r="C336" s="164"/>
      <c r="D336" s="165" t="s">
        <v>692</v>
      </c>
      <c r="E336" s="166">
        <v>19210</v>
      </c>
      <c r="F336" s="165" t="s">
        <v>693</v>
      </c>
      <c r="G336" s="165">
        <v>17</v>
      </c>
      <c r="H336" s="167"/>
      <c r="I336" s="191"/>
    </row>
    <row r="337" spans="1:9">
      <c r="A337" s="194" t="s">
        <v>801</v>
      </c>
      <c r="B337" s="168">
        <v>2008</v>
      </c>
      <c r="C337" s="164"/>
      <c r="D337" s="165" t="s">
        <v>802</v>
      </c>
      <c r="E337" s="166">
        <v>37230</v>
      </c>
      <c r="F337" s="165" t="s">
        <v>803</v>
      </c>
      <c r="G337" s="165"/>
      <c r="H337" s="167"/>
      <c r="I337" s="191"/>
    </row>
    <row r="338" spans="1:9">
      <c r="A338" s="194" t="s">
        <v>630</v>
      </c>
      <c r="B338" s="168">
        <v>2008</v>
      </c>
      <c r="C338" s="164"/>
      <c r="D338" s="165" t="s">
        <v>631</v>
      </c>
      <c r="E338" s="166">
        <v>72600</v>
      </c>
      <c r="F338" s="165" t="s">
        <v>632</v>
      </c>
      <c r="G338" s="165">
        <v>12</v>
      </c>
      <c r="H338" s="167"/>
      <c r="I338" s="191"/>
    </row>
    <row r="339" spans="1:9">
      <c r="A339" s="194" t="s">
        <v>844</v>
      </c>
      <c r="B339" s="168">
        <v>2008</v>
      </c>
      <c r="C339" s="164"/>
      <c r="D339" s="165" t="s">
        <v>980</v>
      </c>
      <c r="E339" s="166">
        <v>17230</v>
      </c>
      <c r="F339" s="165" t="s">
        <v>845</v>
      </c>
      <c r="G339" s="165">
        <v>17</v>
      </c>
      <c r="H339" s="167"/>
      <c r="I339" s="191"/>
    </row>
    <row r="340" spans="1:9">
      <c r="A340" s="194" t="s">
        <v>660</v>
      </c>
      <c r="B340" s="168">
        <v>2008</v>
      </c>
      <c r="C340" s="164"/>
      <c r="D340" s="165" t="s">
        <v>661</v>
      </c>
      <c r="E340" s="166">
        <v>49630</v>
      </c>
      <c r="F340" s="165" t="s">
        <v>662</v>
      </c>
      <c r="G340" s="165">
        <v>15</v>
      </c>
      <c r="H340" s="167"/>
      <c r="I340" s="191"/>
    </row>
    <row r="341" spans="1:9">
      <c r="A341" s="194" t="s">
        <v>605</v>
      </c>
      <c r="B341" s="168">
        <v>2008</v>
      </c>
      <c r="C341" s="164"/>
      <c r="D341" s="165" t="s">
        <v>606</v>
      </c>
      <c r="E341" s="166">
        <v>35520</v>
      </c>
      <c r="F341" s="165" t="s">
        <v>607</v>
      </c>
      <c r="G341" s="165">
        <v>12</v>
      </c>
      <c r="H341" s="167"/>
      <c r="I341" s="191"/>
    </row>
    <row r="342" spans="1:9">
      <c r="A342" s="189" t="s">
        <v>155</v>
      </c>
      <c r="B342" s="168">
        <v>2008</v>
      </c>
      <c r="C342" s="172"/>
      <c r="D342" s="169" t="s">
        <v>431</v>
      </c>
      <c r="E342" s="166">
        <v>41500</v>
      </c>
      <c r="F342" s="165" t="s">
        <v>432</v>
      </c>
      <c r="G342" s="165"/>
      <c r="H342" s="167"/>
      <c r="I342" s="191"/>
    </row>
    <row r="343" spans="1:9">
      <c r="A343" s="189" t="s">
        <v>140</v>
      </c>
      <c r="B343" s="168">
        <v>2008</v>
      </c>
      <c r="C343" s="172"/>
      <c r="D343" s="169" t="s">
        <v>433</v>
      </c>
      <c r="E343" s="166">
        <v>17150</v>
      </c>
      <c r="F343" s="165" t="s">
        <v>434</v>
      </c>
      <c r="G343" s="165"/>
      <c r="H343" s="167"/>
      <c r="I343" s="191"/>
    </row>
    <row r="344" spans="1:9">
      <c r="A344" s="194" t="s">
        <v>821</v>
      </c>
      <c r="B344" s="168">
        <v>2008</v>
      </c>
      <c r="C344" s="164"/>
      <c r="D344" s="165" t="s">
        <v>822</v>
      </c>
      <c r="E344" s="166">
        <v>31850</v>
      </c>
      <c r="F344" s="165" t="s">
        <v>823</v>
      </c>
      <c r="G344" s="165">
        <v>15</v>
      </c>
      <c r="H344" s="167"/>
      <c r="I344" s="191"/>
    </row>
    <row r="345" spans="1:9">
      <c r="A345" s="189" t="s">
        <v>141</v>
      </c>
      <c r="B345" s="168">
        <v>2008</v>
      </c>
      <c r="C345" s="172"/>
      <c r="D345" s="169" t="s">
        <v>435</v>
      </c>
      <c r="E345" s="166">
        <v>24400</v>
      </c>
      <c r="F345" s="165" t="s">
        <v>436</v>
      </c>
      <c r="G345" s="165">
        <v>17</v>
      </c>
      <c r="H345" s="167"/>
      <c r="I345" s="191"/>
    </row>
    <row r="346" spans="1:9">
      <c r="A346" s="194" t="s">
        <v>981</v>
      </c>
      <c r="B346" s="168">
        <v>2008</v>
      </c>
      <c r="C346" s="164"/>
      <c r="D346" s="165" t="s">
        <v>982</v>
      </c>
      <c r="E346" s="166">
        <v>87800</v>
      </c>
      <c r="F346" s="165" t="s">
        <v>983</v>
      </c>
      <c r="G346" s="165"/>
      <c r="H346" s="167"/>
      <c r="I346" s="191"/>
    </row>
    <row r="347" spans="1:9">
      <c r="A347" s="194" t="s">
        <v>728</v>
      </c>
      <c r="B347" s="168">
        <v>2008</v>
      </c>
      <c r="C347" s="164"/>
      <c r="D347" s="165" t="s">
        <v>729</v>
      </c>
      <c r="E347" s="166">
        <v>24800</v>
      </c>
      <c r="F347" s="165" t="s">
        <v>730</v>
      </c>
      <c r="G347" s="165"/>
      <c r="H347" s="167"/>
      <c r="I347" s="191"/>
    </row>
    <row r="348" spans="1:9">
      <c r="A348" s="194" t="s">
        <v>611</v>
      </c>
      <c r="B348" s="168">
        <v>2008</v>
      </c>
      <c r="C348" s="164"/>
      <c r="D348" s="165" t="s">
        <v>612</v>
      </c>
      <c r="E348" s="166">
        <v>35230</v>
      </c>
      <c r="F348" s="165" t="s">
        <v>613</v>
      </c>
      <c r="G348" s="165">
        <v>10</v>
      </c>
      <c r="H348" s="167"/>
      <c r="I348" s="191"/>
    </row>
    <row r="349" spans="1:9">
      <c r="A349" s="192" t="s">
        <v>105</v>
      </c>
      <c r="B349" s="168">
        <v>2008</v>
      </c>
      <c r="C349" s="174"/>
      <c r="D349" s="169" t="s">
        <v>437</v>
      </c>
      <c r="E349" s="166">
        <v>12510</v>
      </c>
      <c r="F349" s="165" t="s">
        <v>438</v>
      </c>
      <c r="G349" s="165"/>
      <c r="H349" s="167"/>
      <c r="I349" s="191"/>
    </row>
    <row r="350" spans="1:9">
      <c r="A350" s="194" t="s">
        <v>984</v>
      </c>
      <c r="B350" s="168">
        <v>2008</v>
      </c>
      <c r="C350" s="164"/>
      <c r="D350" s="165" t="s">
        <v>985</v>
      </c>
      <c r="E350" s="166">
        <v>40160</v>
      </c>
      <c r="F350" s="165" t="s">
        <v>307</v>
      </c>
      <c r="G350" s="165">
        <v>17</v>
      </c>
      <c r="H350" s="167"/>
      <c r="I350" s="191"/>
    </row>
    <row r="351" spans="1:9">
      <c r="A351" s="194" t="s">
        <v>615</v>
      </c>
      <c r="B351" s="168">
        <v>2008</v>
      </c>
      <c r="C351" s="164"/>
      <c r="D351" s="165" t="s">
        <v>616</v>
      </c>
      <c r="E351" s="166">
        <v>35160</v>
      </c>
      <c r="F351" s="165" t="s">
        <v>617</v>
      </c>
      <c r="G351" s="165">
        <v>15</v>
      </c>
      <c r="H351" s="167"/>
      <c r="I351" s="191"/>
    </row>
    <row r="352" spans="1:9">
      <c r="A352" s="189" t="s">
        <v>146</v>
      </c>
      <c r="B352" s="168">
        <v>2008</v>
      </c>
      <c r="C352" s="172"/>
      <c r="D352" s="169" t="s">
        <v>439</v>
      </c>
      <c r="E352" s="166">
        <v>6580</v>
      </c>
      <c r="F352" s="165" t="s">
        <v>440</v>
      </c>
      <c r="G352" s="165"/>
      <c r="H352" s="167"/>
      <c r="I352" s="191"/>
    </row>
    <row r="353" spans="1:9">
      <c r="A353" s="194" t="s">
        <v>593</v>
      </c>
      <c r="B353" s="168">
        <v>2008</v>
      </c>
      <c r="C353" s="164"/>
      <c r="D353" s="165" t="s">
        <v>594</v>
      </c>
      <c r="E353" s="166">
        <v>22130</v>
      </c>
      <c r="F353" s="165" t="s">
        <v>595</v>
      </c>
      <c r="G353" s="165">
        <v>14</v>
      </c>
      <c r="H353" s="167"/>
      <c r="I353" s="191"/>
    </row>
    <row r="354" spans="1:9">
      <c r="A354" s="194" t="s">
        <v>549</v>
      </c>
      <c r="B354" s="168">
        <v>2008</v>
      </c>
      <c r="C354" s="164"/>
      <c r="D354" s="165" t="s">
        <v>550</v>
      </c>
      <c r="E354" s="166">
        <v>35380</v>
      </c>
      <c r="F354" s="165" t="s">
        <v>551</v>
      </c>
      <c r="G354" s="165">
        <v>12</v>
      </c>
      <c r="H354" s="167"/>
      <c r="I354" s="191"/>
    </row>
    <row r="355" spans="1:9">
      <c r="A355" s="194" t="s">
        <v>579</v>
      </c>
      <c r="B355" s="168">
        <v>2008</v>
      </c>
      <c r="C355" s="164"/>
      <c r="D355" s="165" t="s">
        <v>580</v>
      </c>
      <c r="E355" s="166">
        <v>22490</v>
      </c>
      <c r="F355" s="165" t="s">
        <v>581</v>
      </c>
      <c r="G355" s="165">
        <v>14</v>
      </c>
      <c r="H355" s="167"/>
      <c r="I355" s="191"/>
    </row>
    <row r="356" spans="1:9">
      <c r="A356" s="189" t="s">
        <v>73</v>
      </c>
      <c r="B356" s="168">
        <v>2008</v>
      </c>
      <c r="C356" s="172"/>
      <c r="D356" s="169" t="s">
        <v>441</v>
      </c>
      <c r="E356" s="166">
        <v>33720</v>
      </c>
      <c r="F356" s="165" t="s">
        <v>442</v>
      </c>
      <c r="G356" s="165"/>
      <c r="H356" s="167"/>
      <c r="I356" s="191"/>
    </row>
    <row r="357" spans="1:9">
      <c r="A357" s="201" t="s">
        <v>147</v>
      </c>
      <c r="B357" s="168">
        <v>2008</v>
      </c>
      <c r="C357" s="181"/>
      <c r="D357" s="169" t="s">
        <v>443</v>
      </c>
      <c r="E357" s="166">
        <v>38530</v>
      </c>
      <c r="F357" s="165" t="s">
        <v>444</v>
      </c>
      <c r="G357" s="165"/>
      <c r="H357" s="167"/>
      <c r="I357" s="191"/>
    </row>
    <row r="358" spans="1:9">
      <c r="A358" s="189" t="s">
        <v>142</v>
      </c>
      <c r="B358" s="168">
        <v>2008</v>
      </c>
      <c r="C358" s="172"/>
      <c r="D358" s="169" t="s">
        <v>445</v>
      </c>
      <c r="E358" s="166">
        <v>85700</v>
      </c>
      <c r="F358" s="165" t="s">
        <v>446</v>
      </c>
      <c r="G358" s="165">
        <v>17</v>
      </c>
      <c r="H358" s="167"/>
      <c r="I358" s="191"/>
    </row>
    <row r="359" spans="1:9">
      <c r="A359" s="192" t="s">
        <v>106</v>
      </c>
      <c r="B359" s="168">
        <v>2008</v>
      </c>
      <c r="C359" s="174"/>
      <c r="D359" s="169" t="s">
        <v>447</v>
      </c>
      <c r="E359" s="166">
        <v>84160</v>
      </c>
      <c r="F359" s="165" t="s">
        <v>448</v>
      </c>
      <c r="G359" s="165">
        <v>17</v>
      </c>
      <c r="H359" s="167"/>
      <c r="I359" s="191"/>
    </row>
    <row r="360" spans="1:9">
      <c r="A360" s="194" t="s">
        <v>986</v>
      </c>
      <c r="B360" s="168">
        <v>2008</v>
      </c>
      <c r="C360" s="164"/>
      <c r="D360" s="165" t="s">
        <v>555</v>
      </c>
      <c r="E360" s="166">
        <v>35000</v>
      </c>
      <c r="F360" s="165" t="s">
        <v>540</v>
      </c>
      <c r="G360" s="165">
        <v>12</v>
      </c>
      <c r="H360" s="167"/>
      <c r="I360" s="191"/>
    </row>
    <row r="361" spans="1:9">
      <c r="A361" s="194" t="s">
        <v>987</v>
      </c>
      <c r="B361" s="168">
        <v>2008</v>
      </c>
      <c r="C361" s="164"/>
      <c r="D361" s="165" t="s">
        <v>539</v>
      </c>
      <c r="E361" s="166">
        <v>35700</v>
      </c>
      <c r="F361" s="165" t="s">
        <v>540</v>
      </c>
      <c r="G361" s="165">
        <v>12</v>
      </c>
      <c r="H361" s="167"/>
      <c r="I361" s="191"/>
    </row>
    <row r="362" spans="1:9">
      <c r="A362" s="194" t="s">
        <v>988</v>
      </c>
      <c r="B362" s="168">
        <v>2008</v>
      </c>
      <c r="C362" s="164"/>
      <c r="D362" s="165" t="s">
        <v>559</v>
      </c>
      <c r="E362" s="166">
        <v>35700</v>
      </c>
      <c r="F362" s="165" t="s">
        <v>540</v>
      </c>
      <c r="G362" s="165">
        <v>12</v>
      </c>
      <c r="H362" s="167"/>
      <c r="I362" s="191"/>
    </row>
    <row r="363" spans="1:9">
      <c r="A363" s="194" t="s">
        <v>563</v>
      </c>
      <c r="B363" s="168">
        <v>2008</v>
      </c>
      <c r="C363" s="164"/>
      <c r="D363" s="165" t="s">
        <v>564</v>
      </c>
      <c r="E363" s="166">
        <v>35850</v>
      </c>
      <c r="F363" s="165" t="s">
        <v>565</v>
      </c>
      <c r="G363" s="165">
        <v>12</v>
      </c>
      <c r="H363" s="167"/>
      <c r="I363" s="191"/>
    </row>
    <row r="364" spans="1:9">
      <c r="A364" s="194" t="s">
        <v>989</v>
      </c>
      <c r="B364" s="168">
        <v>2008</v>
      </c>
      <c r="C364" s="164"/>
      <c r="D364" s="165" t="s">
        <v>990</v>
      </c>
      <c r="E364" s="166">
        <v>16170</v>
      </c>
      <c r="F364" s="165" t="s">
        <v>991</v>
      </c>
      <c r="G364" s="165"/>
      <c r="H364" s="167"/>
      <c r="I364" s="191"/>
    </row>
    <row r="365" spans="1:9">
      <c r="A365" s="189" t="s">
        <v>151</v>
      </c>
      <c r="B365" s="168">
        <v>2008</v>
      </c>
      <c r="C365" s="172"/>
      <c r="D365" s="169" t="s">
        <v>449</v>
      </c>
      <c r="E365" s="166">
        <v>7120</v>
      </c>
      <c r="F365" s="165" t="s">
        <v>450</v>
      </c>
      <c r="G365" s="165"/>
      <c r="H365" s="167"/>
      <c r="I365" s="191"/>
    </row>
    <row r="366" spans="1:9">
      <c r="A366" s="194" t="s">
        <v>811</v>
      </c>
      <c r="B366" s="168">
        <v>2008</v>
      </c>
      <c r="C366" s="164"/>
      <c r="D366" s="165" t="s">
        <v>812</v>
      </c>
      <c r="E366" s="166">
        <v>19700</v>
      </c>
      <c r="F366" s="165" t="s">
        <v>813</v>
      </c>
      <c r="G366" s="165"/>
      <c r="H366" s="167"/>
      <c r="I366" s="191"/>
    </row>
    <row r="367" spans="1:9">
      <c r="A367" s="194" t="s">
        <v>992</v>
      </c>
      <c r="B367" s="168">
        <v>2008</v>
      </c>
      <c r="C367" s="164"/>
      <c r="D367" s="165" t="s">
        <v>993</v>
      </c>
      <c r="E367" s="166">
        <v>81580</v>
      </c>
      <c r="F367" s="165" t="s">
        <v>994</v>
      </c>
      <c r="G367" s="165">
        <v>17</v>
      </c>
      <c r="H367" s="167"/>
      <c r="I367" s="191"/>
    </row>
    <row r="368" spans="1:9">
      <c r="A368" s="194" t="s">
        <v>995</v>
      </c>
      <c r="B368" s="168">
        <v>2008</v>
      </c>
      <c r="C368" s="164"/>
      <c r="D368" s="165" t="s">
        <v>996</v>
      </c>
      <c r="E368" s="166">
        <v>49124</v>
      </c>
      <c r="F368" s="165" t="s">
        <v>997</v>
      </c>
      <c r="G368" s="165">
        <v>17</v>
      </c>
      <c r="H368" s="167"/>
      <c r="I368" s="191"/>
    </row>
    <row r="369" spans="1:9">
      <c r="A369" s="189" t="s">
        <v>143</v>
      </c>
      <c r="B369" s="168">
        <v>2008</v>
      </c>
      <c r="C369" s="172"/>
      <c r="D369" s="169" t="s">
        <v>451</v>
      </c>
      <c r="E369" s="166">
        <v>33820</v>
      </c>
      <c r="F369" s="165" t="s">
        <v>452</v>
      </c>
      <c r="G369" s="165"/>
      <c r="H369" s="167"/>
      <c r="I369" s="191"/>
    </row>
    <row r="370" spans="1:9">
      <c r="A370" s="194" t="s">
        <v>848</v>
      </c>
      <c r="B370" s="168">
        <v>2008</v>
      </c>
      <c r="C370" s="164"/>
      <c r="D370" s="165" t="s">
        <v>998</v>
      </c>
      <c r="E370" s="166">
        <v>86130</v>
      </c>
      <c r="F370" s="165" t="s">
        <v>999</v>
      </c>
      <c r="G370" s="165"/>
      <c r="H370" s="167"/>
      <c r="I370" s="191"/>
    </row>
    <row r="371" spans="1:9">
      <c r="A371" s="194" t="s">
        <v>627</v>
      </c>
      <c r="B371" s="168">
        <v>2008</v>
      </c>
      <c r="C371" s="164"/>
      <c r="D371" s="165" t="s">
        <v>628</v>
      </c>
      <c r="E371" s="166">
        <v>49170</v>
      </c>
      <c r="F371" s="165" t="s">
        <v>629</v>
      </c>
      <c r="G371" s="165">
        <v>12</v>
      </c>
      <c r="H371" s="167"/>
      <c r="I371" s="191"/>
    </row>
    <row r="372" spans="1:9">
      <c r="A372" s="189" t="s">
        <v>1000</v>
      </c>
      <c r="B372" s="168">
        <v>2008</v>
      </c>
      <c r="C372" s="172"/>
      <c r="D372" s="165" t="s">
        <v>499</v>
      </c>
      <c r="E372" s="166">
        <v>41220</v>
      </c>
      <c r="F372" s="165" t="s">
        <v>500</v>
      </c>
      <c r="G372" s="165"/>
      <c r="H372" s="167"/>
      <c r="I372" s="191"/>
    </row>
    <row r="373" spans="1:9">
      <c r="A373" s="194" t="s">
        <v>1001</v>
      </c>
      <c r="B373" s="168">
        <v>2008</v>
      </c>
      <c r="C373" s="164"/>
      <c r="D373" s="165" t="s">
        <v>541</v>
      </c>
      <c r="E373" s="166">
        <v>35290</v>
      </c>
      <c r="F373" s="165" t="s">
        <v>542</v>
      </c>
      <c r="G373" s="165"/>
      <c r="H373" s="167"/>
      <c r="I373" s="191"/>
    </row>
    <row r="374" spans="1:9">
      <c r="A374" s="189" t="s">
        <v>74</v>
      </c>
      <c r="B374" s="168">
        <v>2008</v>
      </c>
      <c r="C374" s="172"/>
      <c r="D374" s="169" t="s">
        <v>453</v>
      </c>
      <c r="E374" s="166">
        <v>33660</v>
      </c>
      <c r="F374" s="165" t="s">
        <v>454</v>
      </c>
      <c r="G374" s="165">
        <v>17</v>
      </c>
      <c r="H374" s="167"/>
      <c r="I374" s="191"/>
    </row>
    <row r="375" spans="1:9">
      <c r="A375" s="189" t="s">
        <v>189</v>
      </c>
      <c r="B375" s="168">
        <v>2008</v>
      </c>
      <c r="C375" s="172"/>
      <c r="D375" s="169" t="s">
        <v>455</v>
      </c>
      <c r="E375" s="166">
        <v>33450</v>
      </c>
      <c r="F375" s="165" t="s">
        <v>456</v>
      </c>
      <c r="G375" s="165">
        <v>12</v>
      </c>
      <c r="H375" s="167"/>
      <c r="I375" s="191"/>
    </row>
    <row r="376" spans="1:9">
      <c r="A376" s="194" t="s">
        <v>582</v>
      </c>
      <c r="B376" s="168">
        <v>2008</v>
      </c>
      <c r="C376" s="164"/>
      <c r="D376" s="165" t="s">
        <v>583</v>
      </c>
      <c r="E376" s="166">
        <v>44470</v>
      </c>
      <c r="F376" s="165" t="s">
        <v>584</v>
      </c>
      <c r="G376" s="165">
        <v>10</v>
      </c>
      <c r="H376" s="167"/>
      <c r="I376" s="191"/>
    </row>
    <row r="377" spans="1:9">
      <c r="A377" s="189" t="s">
        <v>144</v>
      </c>
      <c r="B377" s="168">
        <v>2008</v>
      </c>
      <c r="C377" s="172"/>
      <c r="D377" s="169" t="s">
        <v>457</v>
      </c>
      <c r="E377" s="166">
        <v>79100</v>
      </c>
      <c r="F377" s="165" t="s">
        <v>458</v>
      </c>
      <c r="G377" s="165">
        <v>16</v>
      </c>
      <c r="H377" s="167"/>
      <c r="I377" s="191"/>
    </row>
    <row r="378" spans="1:9">
      <c r="A378" s="194" t="s">
        <v>560</v>
      </c>
      <c r="B378" s="168">
        <v>2008</v>
      </c>
      <c r="C378" s="164"/>
      <c r="D378" s="165" t="s">
        <v>561</v>
      </c>
      <c r="E378" s="166">
        <v>35190</v>
      </c>
      <c r="F378" s="165" t="s">
        <v>562</v>
      </c>
      <c r="G378" s="165">
        <v>10</v>
      </c>
      <c r="H378" s="167"/>
      <c r="I378" s="191"/>
    </row>
    <row r="379" spans="1:9">
      <c r="A379" s="194" t="s">
        <v>619</v>
      </c>
      <c r="B379" s="168">
        <v>2008</v>
      </c>
      <c r="C379" s="164"/>
      <c r="D379" s="165" t="s">
        <v>620</v>
      </c>
      <c r="E379" s="166">
        <v>17430</v>
      </c>
      <c r="F379" s="165" t="s">
        <v>621</v>
      </c>
      <c r="G379" s="165">
        <v>17</v>
      </c>
      <c r="H379" s="167"/>
      <c r="I379" s="191"/>
    </row>
    <row r="380" spans="1:9">
      <c r="A380" s="192" t="s">
        <v>107</v>
      </c>
      <c r="B380" s="168">
        <v>2008</v>
      </c>
      <c r="C380" s="174"/>
      <c r="D380" s="169" t="s">
        <v>459</v>
      </c>
      <c r="E380" s="166">
        <v>11800</v>
      </c>
      <c r="F380" s="165" t="s">
        <v>460</v>
      </c>
      <c r="G380" s="165">
        <v>12</v>
      </c>
      <c r="H380" s="167"/>
      <c r="I380" s="191"/>
    </row>
    <row r="381" spans="1:9">
      <c r="A381" s="194" t="s">
        <v>700</v>
      </c>
      <c r="B381" s="168">
        <v>2008</v>
      </c>
      <c r="C381" s="164"/>
      <c r="D381" s="165" t="s">
        <v>701</v>
      </c>
      <c r="E381" s="166">
        <v>19140</v>
      </c>
      <c r="F381" s="165" t="s">
        <v>702</v>
      </c>
      <c r="G381" s="165"/>
      <c r="H381" s="167"/>
      <c r="I381" s="191"/>
    </row>
    <row r="382" spans="1:9">
      <c r="A382" s="194" t="s">
        <v>1002</v>
      </c>
      <c r="B382" s="168">
        <v>2008</v>
      </c>
      <c r="C382" s="164"/>
      <c r="D382" s="165" t="s">
        <v>1003</v>
      </c>
      <c r="E382" s="166">
        <v>44120</v>
      </c>
      <c r="F382" s="165" t="s">
        <v>1004</v>
      </c>
      <c r="G382" s="165">
        <v>17</v>
      </c>
      <c r="H382" s="167"/>
      <c r="I382" s="191"/>
    </row>
    <row r="383" spans="1:9">
      <c r="A383" s="194" t="s">
        <v>543</v>
      </c>
      <c r="B383" s="168">
        <v>2008</v>
      </c>
      <c r="C383" s="164"/>
      <c r="D383" s="165" t="s">
        <v>544</v>
      </c>
      <c r="E383" s="166">
        <v>35380</v>
      </c>
      <c r="F383" s="165" t="s">
        <v>545</v>
      </c>
      <c r="G383" s="165"/>
      <c r="H383" s="167"/>
      <c r="I383" s="191"/>
    </row>
    <row r="384" spans="1:9">
      <c r="A384" s="194" t="s">
        <v>588</v>
      </c>
      <c r="B384" s="168">
        <v>2008</v>
      </c>
      <c r="C384" s="164"/>
      <c r="D384" s="165" t="s">
        <v>589</v>
      </c>
      <c r="E384" s="166">
        <v>35530</v>
      </c>
      <c r="F384" s="165" t="s">
        <v>590</v>
      </c>
      <c r="G384" s="165">
        <v>20</v>
      </c>
      <c r="H384" s="167"/>
      <c r="I384" s="191"/>
    </row>
    <row r="385" spans="1:9">
      <c r="A385" s="194" t="s">
        <v>1111</v>
      </c>
      <c r="B385" s="168">
        <v>2008</v>
      </c>
      <c r="C385" s="164"/>
      <c r="D385" s="165" t="s">
        <v>1112</v>
      </c>
      <c r="E385" s="166">
        <v>64240</v>
      </c>
      <c r="F385" s="165" t="s">
        <v>1113</v>
      </c>
      <c r="G385" s="165"/>
      <c r="H385" s="167"/>
      <c r="I385" s="191"/>
    </row>
    <row r="386" spans="1:9">
      <c r="A386" s="194" t="s">
        <v>733</v>
      </c>
      <c r="B386" s="168">
        <v>2008</v>
      </c>
      <c r="C386" s="164"/>
      <c r="D386" s="165" t="s">
        <v>734</v>
      </c>
      <c r="E386" s="166">
        <v>35360</v>
      </c>
      <c r="F386" s="165" t="s">
        <v>735</v>
      </c>
      <c r="G386" s="165">
        <v>17</v>
      </c>
      <c r="H386" s="167"/>
      <c r="I386" s="191"/>
    </row>
    <row r="387" spans="1:9">
      <c r="A387" s="194" t="s">
        <v>1005</v>
      </c>
      <c r="B387" s="168">
        <v>2008</v>
      </c>
      <c r="C387" s="164"/>
      <c r="D387" s="169" t="s">
        <v>520</v>
      </c>
      <c r="E387" s="170">
        <v>80100</v>
      </c>
      <c r="F387" s="169" t="s">
        <v>519</v>
      </c>
      <c r="G387" s="165">
        <v>20</v>
      </c>
      <c r="H387" s="167"/>
      <c r="I387" s="191"/>
    </row>
    <row r="388" spans="1:9">
      <c r="A388" s="194" t="s">
        <v>1006</v>
      </c>
      <c r="B388" s="168">
        <v>2008</v>
      </c>
      <c r="C388" s="164"/>
      <c r="D388" s="165" t="s">
        <v>1007</v>
      </c>
      <c r="E388" s="166">
        <v>37140</v>
      </c>
      <c r="F388" s="165" t="s">
        <v>1008</v>
      </c>
      <c r="G388" s="165"/>
      <c r="H388" s="167"/>
      <c r="I388" s="191"/>
    </row>
    <row r="389" spans="1:9">
      <c r="A389" s="194" t="s">
        <v>1009</v>
      </c>
      <c r="B389" s="168">
        <v>2008</v>
      </c>
      <c r="C389" s="164"/>
      <c r="D389" s="165" t="s">
        <v>1010</v>
      </c>
      <c r="E389" s="166">
        <v>17800</v>
      </c>
      <c r="F389" s="165" t="s">
        <v>1011</v>
      </c>
      <c r="G389" s="165"/>
      <c r="H389" s="167"/>
      <c r="I389" s="191"/>
    </row>
    <row r="390" spans="1:9">
      <c r="A390" s="194"/>
      <c r="B390" s="163"/>
      <c r="C390" s="164"/>
      <c r="D390" s="165"/>
      <c r="E390" s="166"/>
      <c r="F390" s="165"/>
      <c r="G390" s="165"/>
      <c r="H390" s="167"/>
      <c r="I390" s="191"/>
    </row>
    <row r="391" spans="1:9">
      <c r="A391" s="194"/>
      <c r="B391" s="163"/>
      <c r="C391" s="164"/>
      <c r="D391" s="165"/>
      <c r="E391" s="166"/>
      <c r="F391" s="165"/>
      <c r="G391" s="165"/>
      <c r="H391" s="167"/>
      <c r="I391" s="191"/>
    </row>
    <row r="392" spans="1:9">
      <c r="A392" s="194"/>
      <c r="B392" s="163"/>
      <c r="C392" s="164"/>
      <c r="D392" s="165"/>
      <c r="E392" s="166"/>
      <c r="F392" s="165"/>
      <c r="G392" s="165"/>
      <c r="H392" s="167"/>
      <c r="I392" s="191"/>
    </row>
    <row r="393" spans="1:9">
      <c r="A393" s="194"/>
      <c r="B393" s="163"/>
      <c r="C393" s="164"/>
      <c r="D393" s="165"/>
      <c r="E393" s="166"/>
      <c r="F393" s="165"/>
      <c r="G393" s="165"/>
      <c r="H393" s="167"/>
      <c r="I393" s="191"/>
    </row>
    <row r="394" spans="1:9">
      <c r="A394" s="194"/>
      <c r="B394" s="163"/>
      <c r="C394" s="164"/>
      <c r="D394" s="165"/>
      <c r="E394" s="166"/>
      <c r="F394" s="165"/>
      <c r="G394" s="165"/>
      <c r="H394" s="167"/>
      <c r="I394" s="191"/>
    </row>
    <row r="395" spans="1:9" ht="12" thickBot="1">
      <c r="A395" s="202"/>
      <c r="B395" s="203"/>
      <c r="C395" s="204"/>
      <c r="D395" s="205"/>
      <c r="E395" s="206"/>
      <c r="F395" s="205"/>
      <c r="G395" s="205"/>
      <c r="H395" s="207"/>
      <c r="I395" s="208"/>
    </row>
  </sheetData>
  <sortState ref="A1:I773">
    <sortCondition ref="A1:A773"/>
  </sortState>
  <phoneticPr fontId="6" type="noConversion"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X45"/>
  <sheetViews>
    <sheetView showGridLines="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S25" sqref="S25"/>
    </sheetView>
  </sheetViews>
  <sheetFormatPr baseColWidth="10" defaultRowHeight="12.75"/>
  <cols>
    <col min="1" max="2" width="4.7109375" customWidth="1"/>
    <col min="3" max="3" width="9.7109375" customWidth="1"/>
    <col min="4" max="4" width="24.7109375" customWidth="1"/>
    <col min="5" max="5" width="6.85546875" bestFit="1" customWidth="1"/>
    <col min="6" max="6" width="5.7109375" bestFit="1" customWidth="1"/>
    <col min="7" max="7" width="6.85546875" style="6" bestFit="1" customWidth="1"/>
    <col min="8" max="8" width="4.7109375" style="96" customWidth="1"/>
    <col min="9" max="9" width="6.85546875" bestFit="1" customWidth="1"/>
    <col min="10" max="10" width="4.7109375" style="96" customWidth="1"/>
    <col min="11" max="11" width="6.85546875" bestFit="1" customWidth="1"/>
    <col min="12" max="13" width="6.85546875" customWidth="1"/>
    <col min="14" max="14" width="4.7109375" customWidth="1"/>
    <col min="15" max="15" width="6.85546875" customWidth="1"/>
    <col min="16" max="16" width="4.7109375" customWidth="1"/>
    <col min="17" max="17" width="6.85546875" bestFit="1" customWidth="1"/>
    <col min="18" max="18" width="4.7109375" customWidth="1"/>
    <col min="19" max="19" width="8.28515625" style="52" bestFit="1" customWidth="1"/>
    <col min="20" max="20" width="8.42578125" style="52" customWidth="1"/>
    <col min="21" max="21" width="4.7109375" style="52" customWidth="1"/>
    <col min="22" max="22" width="8.28515625" style="52" bestFit="1" customWidth="1"/>
    <col min="23" max="23" width="4.7109375" customWidth="1"/>
    <col min="24" max="24" width="6.85546875" bestFit="1" customWidth="1"/>
  </cols>
  <sheetData>
    <row r="1" spans="1:24">
      <c r="A1" s="62"/>
    </row>
    <row r="2" spans="1:24" ht="13.5" thickBot="1"/>
    <row r="3" spans="1:24" ht="12.75" customHeight="1" thickBot="1">
      <c r="E3" s="263" t="s">
        <v>1174</v>
      </c>
      <c r="F3" s="264"/>
      <c r="G3" s="264"/>
      <c r="H3" s="264"/>
      <c r="I3" s="265"/>
      <c r="K3" s="268" t="s">
        <v>1175</v>
      </c>
      <c r="L3" s="269"/>
      <c r="M3" s="269"/>
      <c r="N3" s="269"/>
      <c r="O3" s="270"/>
      <c r="Q3" s="249" t="s">
        <v>1045</v>
      </c>
      <c r="S3" s="249" t="s">
        <v>1046</v>
      </c>
      <c r="T3" s="252" t="s">
        <v>1049</v>
      </c>
      <c r="V3" s="249" t="s">
        <v>1047</v>
      </c>
      <c r="X3" s="249" t="s">
        <v>1048</v>
      </c>
    </row>
    <row r="4" spans="1:24">
      <c r="E4" s="259" t="s">
        <v>1171</v>
      </c>
      <c r="F4" s="119"/>
      <c r="G4" s="120"/>
      <c r="H4" s="120"/>
      <c r="I4" s="261" t="s">
        <v>1044</v>
      </c>
      <c r="K4" s="99"/>
      <c r="L4" s="100"/>
      <c r="M4" s="100"/>
      <c r="N4" s="100"/>
      <c r="O4" s="266" t="s">
        <v>1044</v>
      </c>
      <c r="Q4" s="250"/>
      <c r="S4" s="250"/>
      <c r="T4" s="253"/>
      <c r="V4" s="250"/>
      <c r="X4" s="250"/>
    </row>
    <row r="5" spans="1:24" ht="25.5">
      <c r="C5" s="255" t="s">
        <v>599</v>
      </c>
      <c r="D5" s="255"/>
      <c r="E5" s="260"/>
      <c r="F5" s="121" t="s">
        <v>603</v>
      </c>
      <c r="G5" s="122">
        <f>'bon de livraison'!J9</f>
        <v>0</v>
      </c>
      <c r="H5" s="123"/>
      <c r="I5" s="262"/>
      <c r="J5" s="98"/>
      <c r="K5" s="101" t="s">
        <v>1172</v>
      </c>
      <c r="L5" s="102" t="s">
        <v>1173</v>
      </c>
      <c r="M5" s="103">
        <f>'bon de livraison'!J9</f>
        <v>0</v>
      </c>
      <c r="N5" s="100"/>
      <c r="O5" s="267"/>
      <c r="Q5" s="251"/>
      <c r="S5" s="251"/>
      <c r="T5" s="253"/>
      <c r="V5" s="251"/>
      <c r="X5" s="251"/>
    </row>
    <row r="6" spans="1:24">
      <c r="C6" s="11"/>
      <c r="D6" s="11"/>
      <c r="E6" s="124"/>
      <c r="F6" s="121"/>
      <c r="G6" s="125"/>
      <c r="H6" s="120"/>
      <c r="I6" s="126"/>
      <c r="K6" s="104"/>
      <c r="L6" s="100"/>
      <c r="M6" s="105"/>
      <c r="N6" s="100"/>
      <c r="O6" s="106"/>
    </row>
    <row r="7" spans="1:24">
      <c r="C7" s="211" t="s">
        <v>10</v>
      </c>
      <c r="D7" s="214"/>
      <c r="E7" s="127"/>
      <c r="F7" s="119"/>
      <c r="G7" s="128"/>
      <c r="H7" s="129"/>
      <c r="I7" s="130"/>
      <c r="J7" s="97"/>
      <c r="K7" s="107"/>
      <c r="L7" s="108"/>
      <c r="M7" s="109"/>
      <c r="N7" s="100"/>
      <c r="O7" s="110"/>
      <c r="Q7" s="7"/>
      <c r="S7" s="53"/>
      <c r="T7" s="53"/>
      <c r="V7" s="53"/>
      <c r="X7" s="7"/>
    </row>
    <row r="8" spans="1:24">
      <c r="C8" s="211" t="s">
        <v>1015</v>
      </c>
      <c r="D8" s="214"/>
      <c r="E8" s="127"/>
      <c r="F8" s="119"/>
      <c r="G8" s="128"/>
      <c r="H8" s="129"/>
      <c r="I8" s="130"/>
      <c r="J8" s="97"/>
      <c r="K8" s="107"/>
      <c r="L8" s="108"/>
      <c r="M8" s="109"/>
      <c r="N8" s="100"/>
      <c r="O8" s="110"/>
      <c r="Q8" s="7"/>
      <c r="S8" s="53"/>
      <c r="T8" s="53"/>
      <c r="V8" s="53"/>
      <c r="X8" s="7"/>
    </row>
    <row r="9" spans="1:24">
      <c r="C9" s="211" t="s">
        <v>1016</v>
      </c>
      <c r="D9" s="214"/>
      <c r="E9" s="127"/>
      <c r="F9" s="119"/>
      <c r="G9" s="128"/>
      <c r="H9" s="129"/>
      <c r="I9" s="130"/>
      <c r="J9" s="97"/>
      <c r="K9" s="107"/>
      <c r="L9" s="108"/>
      <c r="M9" s="109"/>
      <c r="N9" s="100"/>
      <c r="O9" s="110"/>
      <c r="Q9" s="7"/>
      <c r="S9" s="53"/>
      <c r="T9" s="53"/>
      <c r="V9" s="53"/>
      <c r="X9" s="7"/>
    </row>
    <row r="10" spans="1:24">
      <c r="C10" s="211" t="s">
        <v>1017</v>
      </c>
      <c r="D10" s="214"/>
      <c r="E10" s="127"/>
      <c r="F10" s="119"/>
      <c r="G10" s="128"/>
      <c r="H10" s="129"/>
      <c r="I10" s="130"/>
      <c r="J10" s="97"/>
      <c r="K10" s="107"/>
      <c r="L10" s="108"/>
      <c r="M10" s="109"/>
      <c r="N10" s="100"/>
      <c r="O10" s="110"/>
      <c r="Q10" s="7"/>
      <c r="S10" s="53"/>
      <c r="T10" s="53"/>
      <c r="V10" s="53"/>
      <c r="X10" s="7"/>
    </row>
    <row r="11" spans="1:24">
      <c r="C11" s="211" t="s">
        <v>1018</v>
      </c>
      <c r="D11" s="214"/>
      <c r="E11" s="127"/>
      <c r="F11" s="119"/>
      <c r="G11" s="128"/>
      <c r="H11" s="129"/>
      <c r="I11" s="130"/>
      <c r="J11" s="97"/>
      <c r="K11" s="107"/>
      <c r="L11" s="108"/>
      <c r="M11" s="109"/>
      <c r="N11" s="100"/>
      <c r="O11" s="110"/>
      <c r="Q11" s="7"/>
      <c r="S11" s="53"/>
      <c r="T11" s="53"/>
      <c r="V11" s="53"/>
      <c r="X11" s="7"/>
    </row>
    <row r="12" spans="1:24">
      <c r="C12" s="211" t="s">
        <v>1019</v>
      </c>
      <c r="D12" s="214"/>
      <c r="E12" s="127"/>
      <c r="F12" s="119"/>
      <c r="G12" s="128"/>
      <c r="H12" s="129"/>
      <c r="I12" s="130"/>
      <c r="J12" s="97"/>
      <c r="K12" s="107"/>
      <c r="L12" s="108"/>
      <c r="M12" s="109"/>
      <c r="N12" s="100"/>
      <c r="O12" s="110"/>
      <c r="Q12" s="7"/>
      <c r="S12" s="53"/>
      <c r="T12" s="53"/>
      <c r="V12" s="53"/>
      <c r="X12" s="7"/>
    </row>
    <row r="13" spans="1:24">
      <c r="C13" s="211" t="s">
        <v>1020</v>
      </c>
      <c r="D13" s="214"/>
      <c r="E13" s="127"/>
      <c r="F13" s="119"/>
      <c r="G13" s="128"/>
      <c r="H13" s="129"/>
      <c r="I13" s="130"/>
      <c r="J13" s="97"/>
      <c r="K13" s="107"/>
      <c r="L13" s="108"/>
      <c r="M13" s="109"/>
      <c r="N13" s="100"/>
      <c r="O13" s="110"/>
      <c r="Q13" s="7"/>
      <c r="S13" s="53"/>
      <c r="T13" s="53"/>
      <c r="V13" s="53"/>
      <c r="X13" s="7"/>
    </row>
    <row r="14" spans="1:24">
      <c r="C14" s="211" t="s">
        <v>1021</v>
      </c>
      <c r="D14" s="256"/>
      <c r="E14" s="127"/>
      <c r="F14" s="119"/>
      <c r="G14" s="128"/>
      <c r="H14" s="129"/>
      <c r="I14" s="130"/>
      <c r="J14" s="97"/>
      <c r="K14" s="107"/>
      <c r="L14" s="108"/>
      <c r="M14" s="109"/>
      <c r="N14" s="100"/>
      <c r="O14" s="110"/>
      <c r="Q14" s="7"/>
      <c r="S14" s="53"/>
      <c r="T14" s="53"/>
      <c r="V14" s="53"/>
      <c r="X14" s="7"/>
    </row>
    <row r="15" spans="1:24">
      <c r="C15" s="211" t="s">
        <v>15</v>
      </c>
      <c r="D15" s="214"/>
      <c r="E15" s="127"/>
      <c r="F15" s="119"/>
      <c r="G15" s="128"/>
      <c r="H15" s="129"/>
      <c r="I15" s="130"/>
      <c r="J15" s="97"/>
      <c r="K15" s="107"/>
      <c r="L15" s="108"/>
      <c r="M15" s="109"/>
      <c r="N15" s="100"/>
      <c r="O15" s="110"/>
      <c r="Q15" s="7"/>
      <c r="S15" s="53"/>
      <c r="T15" s="53"/>
      <c r="V15" s="53"/>
      <c r="X15" s="7"/>
    </row>
    <row r="16" spans="1:24">
      <c r="C16" s="211" t="s">
        <v>1022</v>
      </c>
      <c r="D16" s="214"/>
      <c r="E16" s="127"/>
      <c r="F16" s="119"/>
      <c r="G16" s="128"/>
      <c r="H16" s="129"/>
      <c r="I16" s="130"/>
      <c r="J16" s="97"/>
      <c r="K16" s="107"/>
      <c r="L16" s="108"/>
      <c r="M16" s="109"/>
      <c r="N16" s="100"/>
      <c r="O16" s="110"/>
      <c r="Q16" s="7"/>
      <c r="S16" s="53"/>
      <c r="T16" s="53"/>
      <c r="V16" s="53"/>
      <c r="X16" s="7"/>
    </row>
    <row r="17" spans="3:24">
      <c r="C17" s="211" t="s">
        <v>1023</v>
      </c>
      <c r="D17" s="214"/>
      <c r="E17" s="127"/>
      <c r="F17" s="119"/>
      <c r="G17" s="128"/>
      <c r="H17" s="129"/>
      <c r="I17" s="130"/>
      <c r="J17" s="97"/>
      <c r="K17" s="107"/>
      <c r="L17" s="108"/>
      <c r="M17" s="109"/>
      <c r="N17" s="100"/>
      <c r="O17" s="110"/>
      <c r="Q17" s="7"/>
      <c r="S17" s="53"/>
      <c r="T17" s="53"/>
      <c r="V17" s="53"/>
      <c r="X17" s="7"/>
    </row>
    <row r="18" spans="3:24">
      <c r="C18" s="211" t="s">
        <v>1024</v>
      </c>
      <c r="D18" s="214"/>
      <c r="E18" s="127"/>
      <c r="F18" s="119"/>
      <c r="G18" s="128"/>
      <c r="H18" s="129"/>
      <c r="I18" s="130"/>
      <c r="J18" s="97"/>
      <c r="K18" s="107"/>
      <c r="L18" s="108"/>
      <c r="M18" s="109"/>
      <c r="N18" s="100"/>
      <c r="O18" s="110"/>
      <c r="Q18" s="7"/>
      <c r="S18" s="53"/>
      <c r="T18" s="53"/>
      <c r="V18" s="53"/>
      <c r="X18" s="7"/>
    </row>
    <row r="19" spans="3:24">
      <c r="C19" s="211" t="s">
        <v>19</v>
      </c>
      <c r="D19" s="214"/>
      <c r="E19" s="127"/>
      <c r="F19" s="119"/>
      <c r="G19" s="128"/>
      <c r="H19" s="129"/>
      <c r="I19" s="130"/>
      <c r="J19" s="97"/>
      <c r="K19" s="107"/>
      <c r="L19" s="108"/>
      <c r="M19" s="109"/>
      <c r="N19" s="100"/>
      <c r="O19" s="110"/>
      <c r="Q19" s="7"/>
      <c r="S19" s="53"/>
      <c r="T19" s="53"/>
      <c r="V19" s="53"/>
      <c r="X19" s="7"/>
    </row>
    <row r="20" spans="3:24">
      <c r="C20" s="211" t="s">
        <v>20</v>
      </c>
      <c r="D20" s="214"/>
      <c r="E20" s="127"/>
      <c r="F20" s="119"/>
      <c r="G20" s="128"/>
      <c r="H20" s="129"/>
      <c r="I20" s="130"/>
      <c r="J20" s="97"/>
      <c r="K20" s="107"/>
      <c r="L20" s="108"/>
      <c r="M20" s="109"/>
      <c r="N20" s="100"/>
      <c r="O20" s="110"/>
      <c r="Q20" s="7"/>
      <c r="S20" s="53"/>
      <c r="T20" s="53"/>
      <c r="V20" s="53"/>
      <c r="X20" s="7"/>
    </row>
    <row r="21" spans="3:24">
      <c r="C21" s="211" t="s">
        <v>21</v>
      </c>
      <c r="D21" s="214"/>
      <c r="E21" s="127"/>
      <c r="F21" s="119"/>
      <c r="G21" s="128"/>
      <c r="H21" s="129"/>
      <c r="I21" s="130"/>
      <c r="J21" s="97"/>
      <c r="K21" s="107"/>
      <c r="L21" s="108"/>
      <c r="M21" s="109"/>
      <c r="N21" s="100"/>
      <c r="O21" s="110"/>
      <c r="Q21" s="7"/>
      <c r="S21" s="53"/>
      <c r="T21" s="53"/>
      <c r="V21" s="53"/>
      <c r="X21" s="7"/>
    </row>
    <row r="22" spans="3:24">
      <c r="C22" s="211" t="s">
        <v>1025</v>
      </c>
      <c r="D22" s="214"/>
      <c r="E22" s="127"/>
      <c r="F22" s="119"/>
      <c r="G22" s="128"/>
      <c r="H22" s="129"/>
      <c r="I22" s="130"/>
      <c r="J22" s="97"/>
      <c r="K22" s="107"/>
      <c r="L22" s="108"/>
      <c r="M22" s="109"/>
      <c r="N22" s="100"/>
      <c r="O22" s="110"/>
      <c r="Q22" s="7"/>
      <c r="S22" s="53"/>
      <c r="T22" s="53"/>
      <c r="V22" s="53"/>
      <c r="X22" s="7"/>
    </row>
    <row r="23" spans="3:24">
      <c r="C23" s="211" t="s">
        <v>1026</v>
      </c>
      <c r="D23" s="214"/>
      <c r="E23" s="127"/>
      <c r="F23" s="119"/>
      <c r="G23" s="128"/>
      <c r="H23" s="129"/>
      <c r="I23" s="130"/>
      <c r="J23" s="97"/>
      <c r="K23" s="107"/>
      <c r="L23" s="108"/>
      <c r="M23" s="109"/>
      <c r="N23" s="100"/>
      <c r="O23" s="110"/>
      <c r="Q23" s="7"/>
      <c r="S23" s="53"/>
      <c r="T23" s="53"/>
      <c r="V23" s="53"/>
      <c r="X23" s="7"/>
    </row>
    <row r="24" spans="3:24">
      <c r="C24" s="211" t="s">
        <v>24</v>
      </c>
      <c r="D24" s="214"/>
      <c r="E24" s="127"/>
      <c r="F24" s="119"/>
      <c r="G24" s="128"/>
      <c r="H24" s="129"/>
      <c r="I24" s="130"/>
      <c r="J24" s="97"/>
      <c r="K24" s="107"/>
      <c r="L24" s="108"/>
      <c r="M24" s="109"/>
      <c r="N24" s="100"/>
      <c r="O24" s="110"/>
      <c r="Q24" s="7"/>
      <c r="S24" s="53"/>
      <c r="T24" s="53"/>
      <c r="V24" s="53"/>
      <c r="X24" s="7"/>
    </row>
    <row r="25" spans="3:24">
      <c r="C25" s="211" t="s">
        <v>1087</v>
      </c>
      <c r="D25" s="214"/>
      <c r="E25" s="127"/>
      <c r="F25" s="119"/>
      <c r="G25" s="128"/>
      <c r="H25" s="129"/>
      <c r="I25" s="130"/>
      <c r="J25" s="97"/>
      <c r="K25" s="107"/>
      <c r="L25" s="108"/>
      <c r="M25" s="109"/>
      <c r="N25" s="100"/>
      <c r="O25" s="110"/>
      <c r="Q25" s="7"/>
      <c r="S25" s="53"/>
      <c r="T25" s="53"/>
      <c r="V25" s="53"/>
      <c r="X25" s="7"/>
    </row>
    <row r="26" spans="3:24">
      <c r="C26" s="211" t="s">
        <v>1088</v>
      </c>
      <c r="D26" s="214"/>
      <c r="E26" s="127"/>
      <c r="F26" s="119"/>
      <c r="G26" s="128"/>
      <c r="H26" s="129"/>
      <c r="I26" s="130"/>
      <c r="J26" s="97"/>
      <c r="K26" s="107"/>
      <c r="L26" s="108"/>
      <c r="M26" s="109"/>
      <c r="N26" s="100"/>
      <c r="O26" s="110"/>
      <c r="Q26" s="7"/>
      <c r="S26" s="53"/>
      <c r="T26" s="53"/>
      <c r="V26" s="53"/>
      <c r="X26" s="7"/>
    </row>
    <row r="27" spans="3:24">
      <c r="C27" s="211" t="s">
        <v>1089</v>
      </c>
      <c r="D27" s="214"/>
      <c r="E27" s="127"/>
      <c r="F27" s="119"/>
      <c r="G27" s="128"/>
      <c r="H27" s="129"/>
      <c r="I27" s="130"/>
      <c r="J27" s="97"/>
      <c r="K27" s="107"/>
      <c r="L27" s="108"/>
      <c r="M27" s="109"/>
      <c r="N27" s="100"/>
      <c r="O27" s="110"/>
      <c r="Q27" s="7"/>
      <c r="S27" s="53"/>
      <c r="T27" s="53"/>
      <c r="V27" s="53"/>
      <c r="X27" s="7"/>
    </row>
    <row r="28" spans="3:24">
      <c r="C28" s="211" t="s">
        <v>1090</v>
      </c>
      <c r="D28" s="214"/>
      <c r="E28" s="127"/>
      <c r="F28" s="119"/>
      <c r="G28" s="128"/>
      <c r="H28" s="129"/>
      <c r="I28" s="130"/>
      <c r="J28" s="97"/>
      <c r="K28" s="107"/>
      <c r="L28" s="108"/>
      <c r="M28" s="109"/>
      <c r="N28" s="100"/>
      <c r="O28" s="110"/>
      <c r="Q28" s="7"/>
      <c r="S28" s="53"/>
      <c r="T28" s="53"/>
      <c r="V28" s="53"/>
      <c r="X28" s="7"/>
    </row>
    <row r="29" spans="3:24">
      <c r="C29" s="211" t="s">
        <v>1091</v>
      </c>
      <c r="D29" s="214"/>
      <c r="E29" s="127"/>
      <c r="F29" s="119"/>
      <c r="G29" s="128"/>
      <c r="H29" s="129"/>
      <c r="I29" s="130"/>
      <c r="J29" s="97"/>
      <c r="K29" s="107"/>
      <c r="L29" s="108"/>
      <c r="M29" s="109"/>
      <c r="N29" s="100"/>
      <c r="O29" s="110"/>
      <c r="Q29" s="7"/>
      <c r="S29" s="53"/>
      <c r="T29" s="53"/>
      <c r="V29" s="53"/>
      <c r="X29" s="7"/>
    </row>
    <row r="30" spans="3:24">
      <c r="C30" s="211" t="s">
        <v>1092</v>
      </c>
      <c r="D30" s="214"/>
      <c r="E30" s="127"/>
      <c r="F30" s="119"/>
      <c r="G30" s="128"/>
      <c r="H30" s="129"/>
      <c r="I30" s="130"/>
      <c r="J30" s="97"/>
      <c r="K30" s="107"/>
      <c r="L30" s="108"/>
      <c r="M30" s="109"/>
      <c r="N30" s="100"/>
      <c r="O30" s="110"/>
      <c r="Q30" s="7"/>
      <c r="S30" s="53"/>
      <c r="T30" s="53"/>
      <c r="V30" s="53"/>
      <c r="X30" s="7"/>
    </row>
    <row r="31" spans="3:24">
      <c r="C31" s="211" t="s">
        <v>1093</v>
      </c>
      <c r="D31" s="214"/>
      <c r="E31" s="127"/>
      <c r="F31" s="119"/>
      <c r="G31" s="128"/>
      <c r="H31" s="129"/>
      <c r="I31" s="130"/>
      <c r="J31" s="97"/>
      <c r="K31" s="107"/>
      <c r="L31" s="108"/>
      <c r="M31" s="109"/>
      <c r="N31" s="100"/>
      <c r="O31" s="110"/>
      <c r="Q31" s="7"/>
      <c r="S31" s="53"/>
      <c r="T31" s="53"/>
      <c r="V31" s="53"/>
      <c r="X31" s="7"/>
    </row>
    <row r="32" spans="3:24">
      <c r="C32" s="211" t="s">
        <v>1094</v>
      </c>
      <c r="D32" s="214"/>
      <c r="E32" s="127"/>
      <c r="F32" s="119"/>
      <c r="G32" s="128"/>
      <c r="H32" s="129"/>
      <c r="I32" s="130"/>
      <c r="J32" s="97"/>
      <c r="K32" s="107"/>
      <c r="L32" s="108"/>
      <c r="M32" s="109"/>
      <c r="N32" s="100"/>
      <c r="O32" s="110"/>
      <c r="Q32" s="7"/>
      <c r="S32" s="53"/>
      <c r="T32" s="53"/>
      <c r="V32" s="53"/>
      <c r="X32" s="7"/>
    </row>
    <row r="33" spans="3:24">
      <c r="C33" s="211" t="s">
        <v>1095</v>
      </c>
      <c r="D33" s="214"/>
      <c r="E33" s="127"/>
      <c r="F33" s="119"/>
      <c r="G33" s="128"/>
      <c r="H33" s="129"/>
      <c r="I33" s="130"/>
      <c r="J33" s="97"/>
      <c r="K33" s="107"/>
      <c r="L33" s="108"/>
      <c r="M33" s="109"/>
      <c r="N33" s="100"/>
      <c r="O33" s="110"/>
      <c r="Q33" s="7"/>
      <c r="S33" s="53"/>
      <c r="T33" s="53"/>
      <c r="V33" s="53"/>
      <c r="X33" s="7"/>
    </row>
    <row r="34" spans="3:24">
      <c r="C34" s="211" t="s">
        <v>1096</v>
      </c>
      <c r="D34" s="214"/>
      <c r="E34" s="127"/>
      <c r="F34" s="119"/>
      <c r="G34" s="128"/>
      <c r="H34" s="129"/>
      <c r="I34" s="130"/>
      <c r="J34" s="97"/>
      <c r="K34" s="107"/>
      <c r="L34" s="108"/>
      <c r="M34" s="109"/>
      <c r="N34" s="100"/>
      <c r="O34" s="110"/>
      <c r="Q34" s="7"/>
      <c r="S34" s="53"/>
      <c r="T34" s="53"/>
      <c r="V34" s="53"/>
      <c r="X34" s="7"/>
    </row>
    <row r="35" spans="3:24">
      <c r="C35" s="211" t="s">
        <v>1097</v>
      </c>
      <c r="D35" s="214"/>
      <c r="E35" s="127"/>
      <c r="F35" s="119"/>
      <c r="G35" s="128"/>
      <c r="H35" s="129"/>
      <c r="I35" s="130"/>
      <c r="J35" s="97"/>
      <c r="K35" s="107"/>
      <c r="L35" s="108"/>
      <c r="M35" s="109"/>
      <c r="N35" s="100"/>
      <c r="O35" s="110"/>
      <c r="Q35" s="7"/>
      <c r="S35" s="53"/>
      <c r="T35" s="53"/>
      <c r="V35" s="53"/>
      <c r="X35" s="7"/>
    </row>
    <row r="36" spans="3:24">
      <c r="C36" s="211" t="s">
        <v>1098</v>
      </c>
      <c r="D36" s="214"/>
      <c r="E36" s="127"/>
      <c r="F36" s="119"/>
      <c r="G36" s="128"/>
      <c r="H36" s="129"/>
      <c r="I36" s="130"/>
      <c r="J36" s="97"/>
      <c r="K36" s="107"/>
      <c r="L36" s="108"/>
      <c r="M36" s="109"/>
      <c r="N36" s="100"/>
      <c r="O36" s="110"/>
      <c r="Q36" s="7"/>
      <c r="S36" s="53"/>
      <c r="T36" s="53"/>
      <c r="V36" s="53"/>
      <c r="X36" s="7"/>
    </row>
    <row r="37" spans="3:24">
      <c r="C37" s="211" t="s">
        <v>1100</v>
      </c>
      <c r="D37" s="214"/>
      <c r="E37" s="127"/>
      <c r="F37" s="119"/>
      <c r="G37" s="128"/>
      <c r="H37" s="129"/>
      <c r="I37" s="130"/>
      <c r="J37" s="97"/>
      <c r="K37" s="107"/>
      <c r="L37" s="108"/>
      <c r="M37" s="109"/>
      <c r="N37" s="100"/>
      <c r="O37" s="110"/>
      <c r="Q37" s="7"/>
      <c r="S37" s="53"/>
      <c r="T37" s="53"/>
      <c r="V37" s="53"/>
      <c r="X37" s="7"/>
    </row>
    <row r="38" spans="3:24">
      <c r="C38" s="211" t="s">
        <v>1101</v>
      </c>
      <c r="D38" s="214"/>
      <c r="E38" s="127"/>
      <c r="F38" s="119"/>
      <c r="G38" s="128"/>
      <c r="H38" s="129"/>
      <c r="I38" s="130"/>
      <c r="J38" s="97"/>
      <c r="K38" s="107"/>
      <c r="L38" s="108"/>
      <c r="M38" s="109"/>
      <c r="N38" s="100"/>
      <c r="O38" s="110"/>
      <c r="Q38" s="7"/>
      <c r="S38" s="53"/>
      <c r="T38" s="53"/>
      <c r="V38" s="53"/>
      <c r="X38" s="7"/>
    </row>
    <row r="39" spans="3:24">
      <c r="C39" s="211" t="s">
        <v>1099</v>
      </c>
      <c r="D39" s="214"/>
      <c r="E39" s="127"/>
      <c r="F39" s="119"/>
      <c r="G39" s="128"/>
      <c r="H39" s="129"/>
      <c r="I39" s="130"/>
      <c r="J39" s="97"/>
      <c r="K39" s="107"/>
      <c r="L39" s="108"/>
      <c r="M39" s="109"/>
      <c r="N39" s="100"/>
      <c r="O39" s="110"/>
      <c r="Q39" s="7"/>
      <c r="S39" s="53"/>
      <c r="T39" s="53"/>
      <c r="V39" s="53"/>
      <c r="X39" s="7"/>
    </row>
    <row r="40" spans="3:24">
      <c r="C40" s="246" t="s">
        <v>1012</v>
      </c>
      <c r="D40" s="254"/>
      <c r="E40" s="127"/>
      <c r="F40" s="119"/>
      <c r="G40" s="128"/>
      <c r="H40" s="129"/>
      <c r="I40" s="130"/>
      <c r="J40" s="97"/>
      <c r="K40" s="107"/>
      <c r="L40" s="108"/>
      <c r="M40" s="109"/>
      <c r="N40" s="100"/>
      <c r="O40" s="110"/>
      <c r="Q40" s="7"/>
      <c r="S40" s="53"/>
      <c r="T40" s="53"/>
      <c r="V40" s="53"/>
      <c r="X40" s="7"/>
    </row>
    <row r="41" spans="3:24">
      <c r="C41" s="246" t="s">
        <v>853</v>
      </c>
      <c r="D41" s="254"/>
      <c r="E41" s="127"/>
      <c r="F41" s="119"/>
      <c r="G41" s="128"/>
      <c r="H41" s="129"/>
      <c r="I41" s="130"/>
      <c r="J41" s="97"/>
      <c r="K41" s="107"/>
      <c r="L41" s="108"/>
      <c r="M41" s="109"/>
      <c r="N41" s="100"/>
      <c r="O41" s="110"/>
      <c r="Q41" s="7"/>
      <c r="S41" s="53"/>
      <c r="T41" s="53"/>
      <c r="V41" s="53"/>
      <c r="X41" s="7"/>
    </row>
    <row r="42" spans="3:24">
      <c r="C42" s="257" t="s">
        <v>1116</v>
      </c>
      <c r="D42" s="258"/>
      <c r="E42" s="131"/>
      <c r="F42" s="119"/>
      <c r="G42" s="132"/>
      <c r="H42" s="120"/>
      <c r="I42" s="130"/>
      <c r="K42" s="111"/>
      <c r="L42" s="112"/>
      <c r="M42" s="113"/>
      <c r="N42" s="100"/>
      <c r="O42" s="106"/>
      <c r="Q42" s="7"/>
      <c r="S42" s="53"/>
      <c r="T42" s="53"/>
      <c r="V42" s="53"/>
      <c r="X42" s="7"/>
    </row>
    <row r="43" spans="3:24">
      <c r="C43" s="247" t="s">
        <v>1114</v>
      </c>
      <c r="D43" s="248"/>
      <c r="E43" s="131"/>
      <c r="F43" s="119"/>
      <c r="G43" s="132"/>
      <c r="H43" s="120"/>
      <c r="I43" s="130"/>
      <c r="K43" s="111"/>
      <c r="L43" s="112"/>
      <c r="M43" s="113"/>
      <c r="N43" s="100"/>
      <c r="O43" s="106"/>
      <c r="Q43" s="7"/>
      <c r="S43" s="53"/>
      <c r="T43" s="53"/>
      <c r="V43" s="53"/>
      <c r="X43" s="7"/>
    </row>
    <row r="44" spans="3:24">
      <c r="C44" s="244" t="s">
        <v>1102</v>
      </c>
      <c r="D44" s="245"/>
      <c r="E44" s="131"/>
      <c r="F44" s="119"/>
      <c r="G44" s="132"/>
      <c r="H44" s="120"/>
      <c r="I44" s="130"/>
      <c r="K44" s="111"/>
      <c r="L44" s="112"/>
      <c r="M44" s="113"/>
      <c r="N44" s="100"/>
      <c r="O44" s="106"/>
      <c r="Q44" s="7"/>
      <c r="S44" s="53"/>
      <c r="T44" s="53"/>
      <c r="V44" s="53"/>
      <c r="X44" s="7"/>
    </row>
    <row r="45" spans="3:24" ht="13.5" thickBot="1">
      <c r="C45" s="246" t="s">
        <v>1103</v>
      </c>
      <c r="D45" s="247"/>
      <c r="E45" s="133"/>
      <c r="F45" s="134"/>
      <c r="G45" s="135"/>
      <c r="H45" s="136"/>
      <c r="I45" s="137"/>
      <c r="K45" s="114"/>
      <c r="L45" s="115"/>
      <c r="M45" s="116"/>
      <c r="N45" s="117"/>
      <c r="O45" s="118"/>
      <c r="Q45" s="7"/>
      <c r="S45" s="53"/>
      <c r="T45" s="53"/>
      <c r="V45" s="53"/>
      <c r="X45" s="7"/>
    </row>
  </sheetData>
  <mergeCells count="50">
    <mergeCell ref="C42:D42"/>
    <mergeCell ref="C34:D34"/>
    <mergeCell ref="C35:D35"/>
    <mergeCell ref="Q3:Q5"/>
    <mergeCell ref="E4:E5"/>
    <mergeCell ref="I4:I5"/>
    <mergeCell ref="E3:I3"/>
    <mergeCell ref="O4:O5"/>
    <mergeCell ref="K3:O3"/>
    <mergeCell ref="S3:S5"/>
    <mergeCell ref="V3:V5"/>
    <mergeCell ref="C22:D22"/>
    <mergeCell ref="C5:D5"/>
    <mergeCell ref="C13:D13"/>
    <mergeCell ref="C14:D14"/>
    <mergeCell ref="C15:D15"/>
    <mergeCell ref="C16:D16"/>
    <mergeCell ref="C12:D12"/>
    <mergeCell ref="X3:X5"/>
    <mergeCell ref="T3:T5"/>
    <mergeCell ref="C41:D41"/>
    <mergeCell ref="C27:D27"/>
    <mergeCell ref="C28:D28"/>
    <mergeCell ref="C23:D23"/>
    <mergeCell ref="C24:D24"/>
    <mergeCell ref="C25:D25"/>
    <mergeCell ref="C26:D26"/>
    <mergeCell ref="C36:D36"/>
    <mergeCell ref="C37:D37"/>
    <mergeCell ref="C38:D38"/>
    <mergeCell ref="C39:D39"/>
    <mergeCell ref="C40:D40"/>
    <mergeCell ref="C20:D20"/>
    <mergeCell ref="C21:D21"/>
    <mergeCell ref="C44:D44"/>
    <mergeCell ref="C45:D45"/>
    <mergeCell ref="C7:D7"/>
    <mergeCell ref="C8:D8"/>
    <mergeCell ref="C9:D9"/>
    <mergeCell ref="C10:D10"/>
    <mergeCell ref="C11:D11"/>
    <mergeCell ref="C17:D17"/>
    <mergeCell ref="C29:D29"/>
    <mergeCell ref="C30:D30"/>
    <mergeCell ref="C31:D31"/>
    <mergeCell ref="C32:D32"/>
    <mergeCell ref="C33:D33"/>
    <mergeCell ref="C18:D18"/>
    <mergeCell ref="C19:D19"/>
    <mergeCell ref="C43:D43"/>
  </mergeCells>
  <pageMargins left="0.7" right="0.7" top="0.75" bottom="0.75" header="0.3" footer="0.3"/>
  <pageSetup paperSize="9" orientation="portrait" horizontalDpi="300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/>
  <dimension ref="A1:A40"/>
  <sheetViews>
    <sheetView workbookViewId="0">
      <selection activeCell="A4" sqref="A4"/>
    </sheetView>
  </sheetViews>
  <sheetFormatPr baseColWidth="10" defaultRowHeight="12.75"/>
  <cols>
    <col min="1" max="1" width="40.28515625" customWidth="1"/>
  </cols>
  <sheetData>
    <row r="1" spans="1:1">
      <c r="A1" s="10" t="s">
        <v>14</v>
      </c>
    </row>
    <row r="2" spans="1:1">
      <c r="A2" s="10" t="s">
        <v>40</v>
      </c>
    </row>
    <row r="3" spans="1:1">
      <c r="A3" s="10" t="s">
        <v>21</v>
      </c>
    </row>
    <row r="4" spans="1:1">
      <c r="A4" s="10" t="s">
        <v>10</v>
      </c>
    </row>
    <row r="5" spans="1:1">
      <c r="A5" s="10" t="s">
        <v>12</v>
      </c>
    </row>
    <row r="6" spans="1:1">
      <c r="A6" s="10" t="s">
        <v>13</v>
      </c>
    </row>
    <row r="7" spans="1:1">
      <c r="A7" s="10" t="s">
        <v>849</v>
      </c>
    </row>
    <row r="8" spans="1:1">
      <c r="A8" s="10" t="s">
        <v>20</v>
      </c>
    </row>
    <row r="9" spans="1:1">
      <c r="A9" s="10" t="s">
        <v>854</v>
      </c>
    </row>
    <row r="10" spans="1:1">
      <c r="A10" s="10" t="s">
        <v>17</v>
      </c>
    </row>
    <row r="11" spans="1:1">
      <c r="A11" s="10" t="s">
        <v>15</v>
      </c>
    </row>
    <row r="12" spans="1:1">
      <c r="A12" s="10" t="s">
        <v>16</v>
      </c>
    </row>
    <row r="13" spans="1:1">
      <c r="A13" s="92" t="s">
        <v>25</v>
      </c>
    </row>
    <row r="14" spans="1:1">
      <c r="A14" s="93" t="s">
        <v>597</v>
      </c>
    </row>
    <row r="15" spans="1:1">
      <c r="A15" s="91" t="s">
        <v>598</v>
      </c>
    </row>
    <row r="16" spans="1:1">
      <c r="A16" s="95" t="s">
        <v>1115</v>
      </c>
    </row>
    <row r="17" spans="1:1">
      <c r="A17" s="93" t="s">
        <v>27</v>
      </c>
    </row>
    <row r="18" spans="1:1">
      <c r="A18" s="10" t="s">
        <v>28</v>
      </c>
    </row>
    <row r="19" spans="1:1">
      <c r="A19" s="10" t="s">
        <v>30</v>
      </c>
    </row>
    <row r="20" spans="1:1">
      <c r="A20" s="10" t="s">
        <v>39</v>
      </c>
    </row>
    <row r="21" spans="1:1">
      <c r="A21" s="10" t="s">
        <v>26</v>
      </c>
    </row>
    <row r="22" spans="1:1">
      <c r="A22" s="92" t="s">
        <v>29</v>
      </c>
    </row>
    <row r="23" spans="1:1">
      <c r="A23" s="93" t="s">
        <v>41</v>
      </c>
    </row>
    <row r="24" spans="1:1">
      <c r="A24" s="10" t="s">
        <v>38</v>
      </c>
    </row>
    <row r="25" spans="1:1">
      <c r="A25" s="10" t="s">
        <v>31</v>
      </c>
    </row>
    <row r="26" spans="1:1">
      <c r="A26" s="10" t="s">
        <v>35</v>
      </c>
    </row>
    <row r="27" spans="1:1">
      <c r="A27" s="10" t="s">
        <v>36</v>
      </c>
    </row>
    <row r="28" spans="1:1">
      <c r="A28" s="10" t="s">
        <v>32</v>
      </c>
    </row>
    <row r="29" spans="1:1">
      <c r="A29" s="94" t="s">
        <v>33</v>
      </c>
    </row>
    <row r="30" spans="1:1">
      <c r="A30" s="10" t="s">
        <v>34</v>
      </c>
    </row>
    <row r="31" spans="1:1">
      <c r="A31" s="10" t="s">
        <v>604</v>
      </c>
    </row>
    <row r="32" spans="1:1">
      <c r="A32" s="92" t="s">
        <v>37</v>
      </c>
    </row>
    <row r="33" spans="1:1">
      <c r="A33" s="92" t="s">
        <v>23</v>
      </c>
    </row>
    <row r="34" spans="1:1">
      <c r="A34" s="92" t="s">
        <v>24</v>
      </c>
    </row>
    <row r="35" spans="1:1">
      <c r="A35" s="10" t="s">
        <v>22</v>
      </c>
    </row>
    <row r="36" spans="1:1">
      <c r="A36" s="10" t="s">
        <v>11</v>
      </c>
    </row>
    <row r="37" spans="1:1">
      <c r="A37" s="10" t="s">
        <v>1013</v>
      </c>
    </row>
    <row r="38" spans="1:1">
      <c r="A38" s="90" t="s">
        <v>18</v>
      </c>
    </row>
    <row r="39" spans="1:1">
      <c r="A39" s="90" t="s">
        <v>19</v>
      </c>
    </row>
    <row r="40" spans="1:1">
      <c r="A40" s="90" t="s">
        <v>42</v>
      </c>
    </row>
  </sheetData>
  <sortState ref="A1:A42">
    <sortCondition ref="A1:A4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B3:B6"/>
  <sheetViews>
    <sheetView workbookViewId="0">
      <selection activeCell="D45" sqref="D45"/>
    </sheetView>
  </sheetViews>
  <sheetFormatPr baseColWidth="10" defaultRowHeight="12.75"/>
  <sheetData>
    <row r="3" spans="2:2">
      <c r="B3" t="s">
        <v>1078</v>
      </c>
    </row>
    <row r="4" spans="2:2">
      <c r="B4" t="s">
        <v>1077</v>
      </c>
    </row>
    <row r="5" spans="2:2">
      <c r="B5" t="s">
        <v>1079</v>
      </c>
    </row>
    <row r="6" spans="2:2">
      <c r="B6" t="s">
        <v>1080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bon de livraison</vt:lpstr>
      <vt:lpstr>magasins</vt:lpstr>
      <vt:lpstr>prix</vt:lpstr>
      <vt:lpstr>produits</vt:lpstr>
      <vt:lpstr>Feuil1</vt:lpstr>
      <vt:lpstr>adresse1</vt:lpstr>
      <vt:lpstr>adresse2</vt:lpstr>
      <vt:lpstr>adresse3</vt:lpstr>
      <vt:lpstr>'bon de livraison'!Criteres</vt:lpstr>
      <vt:lpstr>ifls</vt:lpstr>
      <vt:lpstr>magasin</vt:lpstr>
      <vt:lpstr>net</vt:lpstr>
      <vt:lpstr>numero</vt:lpstr>
      <vt:lpstr>produits</vt:lpstr>
      <vt:lpstr>remise</vt:lpstr>
      <vt:lpstr>tarif</vt:lpstr>
      <vt:lpstr>'bon de livraison'!Zone_d_impression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+</cp:lastModifiedBy>
  <cp:lastPrinted>2011-03-14T06:14:01Z</cp:lastPrinted>
  <dcterms:created xsi:type="dcterms:W3CDTF">2007-12-24T07:59:39Z</dcterms:created>
  <dcterms:modified xsi:type="dcterms:W3CDTF">2011-03-22T14:46:17Z</dcterms:modified>
</cp:coreProperties>
</file>